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Active\Teaching\POST 2020 Fall\spreadsheets+programs\"/>
    </mc:Choice>
  </mc:AlternateContent>
  <xr:revisionPtr revIDLastSave="0" documentId="13_ncr:1_{717BD172-A028-4D0B-82FF-171D1C68D25C}" xr6:coauthVersionLast="47" xr6:coauthVersionMax="47" xr10:uidLastSave="{00000000-0000-0000-0000-000000000000}"/>
  <bookViews>
    <workbookView xWindow="1515" yWindow="-120" windowWidth="27405" windowHeight="16440" xr2:uid="{00000000-000D-0000-FFFF-FFFF00000000}"/>
  </bookViews>
  <sheets>
    <sheet name="Event Tree" sheetId="1" r:id="rId1"/>
    <sheet name="Sequence" sheetId="4" r:id="rId2"/>
  </sheets>
  <definedNames>
    <definedName name="Delta" localSheetId="1">Sequence!#REF!</definedName>
    <definedName name="Delta">'Event Tree'!$G$4</definedName>
    <definedName name="Epsilon" localSheetId="1">Sequence!$C$7</definedName>
    <definedName name="Epsilon">'Event Tree'!$F$44</definedName>
    <definedName name="Gamma" localSheetId="1">Sequence!$C$6</definedName>
    <definedName name="Gamma">'Event Tree'!$F$43</definedName>
    <definedName name="Mu" localSheetId="1">Sequence!$C$5</definedName>
    <definedName name="Mu">'Event Tree'!$D$7</definedName>
    <definedName name="VHigh">'Event Tree'!$D$5</definedName>
    <definedName name="VLow">'Event Tree'!$D$4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1" l="1"/>
  <c r="M18" i="4" l="1"/>
  <c r="F13" i="1"/>
  <c r="G14" i="1" s="1"/>
  <c r="F17" i="1"/>
  <c r="G18" i="1" s="1"/>
  <c r="F21" i="1"/>
  <c r="G22" i="1" s="1"/>
  <c r="F25" i="1"/>
  <c r="G26" i="1" s="1"/>
  <c r="G5" i="1"/>
  <c r="J5" i="1" s="1"/>
  <c r="E23" i="1"/>
  <c r="E15" i="1"/>
  <c r="B16" i="1"/>
  <c r="B22" i="1" s="1"/>
  <c r="P4" i="4"/>
  <c r="Q4" i="4" s="1"/>
  <c r="R4" i="4"/>
  <c r="T4" i="4"/>
  <c r="U4" i="4" s="1"/>
  <c r="O4" i="4"/>
  <c r="C5" i="4"/>
  <c r="C6" i="4" s="1"/>
  <c r="C7" i="4" s="1"/>
  <c r="C8" i="4" s="1"/>
  <c r="C9" i="4" s="1"/>
  <c r="C10" i="4" s="1"/>
  <c r="C11" i="4" s="1"/>
  <c r="C12" i="4" s="1"/>
  <c r="C13" i="4" s="1"/>
  <c r="C14" i="4" s="1"/>
  <c r="C15" i="4" s="1"/>
  <c r="D4" i="4" l="1"/>
  <c r="J20" i="1"/>
  <c r="J22" i="1"/>
  <c r="J14" i="1"/>
  <c r="J12" i="1"/>
  <c r="E4" i="4"/>
  <c r="F4" i="4" s="1"/>
  <c r="J26" i="1"/>
  <c r="J24" i="1"/>
  <c r="G4" i="4"/>
  <c r="I4" i="4" s="1"/>
  <c r="J18" i="1"/>
  <c r="J16" i="1"/>
  <c r="H4" i="4" l="1"/>
  <c r="J4" i="4" s="1"/>
  <c r="B5" i="4"/>
  <c r="U12" i="1"/>
  <c r="R17" i="1" s="1"/>
  <c r="R12" i="1"/>
  <c r="W4" i="4"/>
  <c r="U13" i="1"/>
  <c r="R14" i="1" s="1"/>
  <c r="R13" i="1"/>
  <c r="U14" i="1" l="1"/>
  <c r="R15" i="1" s="1"/>
  <c r="R16" i="1" s="1"/>
  <c r="R18" i="1"/>
  <c r="R19" i="1" s="1"/>
  <c r="R5" i="4"/>
  <c r="P5" i="4"/>
  <c r="T5" i="4"/>
  <c r="U5" i="4" s="1"/>
  <c r="O5" i="4"/>
  <c r="X4" i="4"/>
  <c r="M4" i="4"/>
  <c r="Y4" i="4" s="1"/>
  <c r="K4" i="4"/>
  <c r="U16" i="1" l="1"/>
  <c r="R20" i="1" s="1"/>
  <c r="Q5" i="4"/>
  <c r="E5" i="4" s="1"/>
  <c r="D5" i="4"/>
  <c r="G5" i="4" s="1"/>
  <c r="B6" i="4" l="1"/>
  <c r="I5" i="4"/>
  <c r="F5" i="4"/>
  <c r="H5" i="4" s="1"/>
  <c r="X5" i="4" s="1"/>
  <c r="A8" i="1"/>
  <c r="K5" i="4" l="1"/>
  <c r="W5" i="4"/>
  <c r="J5" i="4"/>
  <c r="M5" i="4"/>
  <c r="Y5" i="4" s="1"/>
  <c r="O6" i="4"/>
  <c r="T6" i="4"/>
  <c r="U6" i="4" s="1"/>
  <c r="R6" i="4"/>
  <c r="P6" i="4"/>
  <c r="Q6" i="4" l="1"/>
  <c r="D6" i="4"/>
  <c r="E6" i="4" l="1"/>
  <c r="F6" i="4" s="1"/>
  <c r="H6" i="4" s="1"/>
  <c r="X6" i="4" s="1"/>
  <c r="G6" i="4"/>
  <c r="I6" i="4" l="1"/>
  <c r="B7" i="4"/>
  <c r="O7" i="4" l="1"/>
  <c r="P7" i="4"/>
  <c r="R7" i="4"/>
  <c r="T7" i="4"/>
  <c r="U7" i="4" s="1"/>
  <c r="W6" i="4"/>
  <c r="M6" i="4"/>
  <c r="Y6" i="4" s="1"/>
  <c r="J6" i="4"/>
  <c r="K6" i="4"/>
  <c r="Q7" i="4" l="1"/>
  <c r="D7" i="4"/>
  <c r="E7" i="4"/>
  <c r="F7" i="4" l="1"/>
  <c r="B8" i="4"/>
  <c r="H7" i="4"/>
  <c r="G7" i="4"/>
  <c r="I7" i="4" s="1"/>
  <c r="W7" i="4" l="1"/>
  <c r="J7" i="4"/>
  <c r="X7" i="4"/>
  <c r="M7" i="4"/>
  <c r="Y7" i="4" s="1"/>
  <c r="K7" i="4"/>
  <c r="R8" i="4"/>
  <c r="P8" i="4"/>
  <c r="T8" i="4"/>
  <c r="U8" i="4" s="1"/>
  <c r="O8" i="4"/>
  <c r="D8" i="4" l="1"/>
  <c r="G8" i="4"/>
  <c r="Q8" i="4"/>
  <c r="E8" i="4"/>
  <c r="F8" i="4" s="1"/>
  <c r="H8" i="4" s="1"/>
  <c r="X8" i="4" s="1"/>
  <c r="I8" i="4" l="1"/>
  <c r="K8" i="4" s="1"/>
  <c r="B9" i="4"/>
  <c r="T9" i="4" l="1"/>
  <c r="U9" i="4" s="1"/>
  <c r="P9" i="4"/>
  <c r="R9" i="4"/>
  <c r="O9" i="4"/>
  <c r="W8" i="4"/>
  <c r="J8" i="4"/>
  <c r="M8" i="4"/>
  <c r="Y8" i="4" s="1"/>
  <c r="D9" i="4" l="1"/>
  <c r="Q9" i="4"/>
  <c r="G9" i="4"/>
  <c r="E9" i="4" l="1"/>
  <c r="F9" i="4" s="1"/>
  <c r="H9" i="4" s="1"/>
  <c r="X9" i="4" s="1"/>
  <c r="I9" i="4"/>
  <c r="B10" i="4"/>
  <c r="J9" i="4" l="1"/>
  <c r="W9" i="4"/>
  <c r="M9" i="4"/>
  <c r="Y9" i="4" s="1"/>
  <c r="K9" i="4"/>
  <c r="R10" i="4"/>
  <c r="T10" i="4"/>
  <c r="U10" i="4" s="1"/>
  <c r="P10" i="4"/>
  <c r="O10" i="4"/>
  <c r="D10" i="4" l="1"/>
  <c r="G10" i="4"/>
  <c r="I10" i="4" s="1"/>
  <c r="Q10" i="4"/>
  <c r="E10" i="4" l="1"/>
  <c r="F10" i="4" s="1"/>
  <c r="W10" i="4"/>
  <c r="H10" i="4" l="1"/>
  <c r="J10" i="4" s="1"/>
  <c r="B11" i="4"/>
  <c r="P11" i="4"/>
  <c r="O11" i="4"/>
  <c r="R11" i="4"/>
  <c r="T11" i="4"/>
  <c r="U11" i="4" s="1"/>
  <c r="M10" i="4" l="1"/>
  <c r="Y10" i="4" s="1"/>
  <c r="K10" i="4"/>
  <c r="X10" i="4"/>
  <c r="Q11" i="4"/>
  <c r="E11" i="4" s="1"/>
  <c r="D11" i="4"/>
  <c r="G11" i="4" l="1"/>
  <c r="F11" i="4"/>
  <c r="H11" i="4" s="1"/>
  <c r="X11" i="4" s="1"/>
  <c r="B12" i="4" l="1"/>
  <c r="I11" i="4"/>
  <c r="R12" i="4" l="1"/>
  <c r="O12" i="4"/>
  <c r="T12" i="4"/>
  <c r="U12" i="4" s="1"/>
  <c r="P12" i="4"/>
  <c r="J11" i="4"/>
  <c r="M11" i="4"/>
  <c r="Y11" i="4" s="1"/>
  <c r="W11" i="4"/>
  <c r="K11" i="4"/>
  <c r="Q12" i="4" l="1"/>
  <c r="D12" i="4"/>
  <c r="E12" i="4"/>
  <c r="F12" i="4" s="1"/>
  <c r="H12" i="4" s="1"/>
  <c r="X12" i="4" s="1"/>
  <c r="G12" i="4" l="1"/>
  <c r="I12" i="4" l="1"/>
  <c r="B13" i="4"/>
  <c r="P13" i="4" l="1"/>
  <c r="O13" i="4"/>
  <c r="T13" i="4"/>
  <c r="U13" i="4" s="1"/>
  <c r="R13" i="4"/>
  <c r="M12" i="4"/>
  <c r="Y12" i="4" s="1"/>
  <c r="W12" i="4"/>
  <c r="J12" i="4"/>
  <c r="K12" i="4"/>
  <c r="Q13" i="4" l="1"/>
  <c r="E13" i="4" s="1"/>
  <c r="F13" i="4" s="1"/>
  <c r="H13" i="4" s="1"/>
  <c r="X13" i="4" s="1"/>
  <c r="D13" i="4"/>
  <c r="G13" i="4" s="1"/>
  <c r="B14" i="4" l="1"/>
  <c r="I13" i="4"/>
  <c r="K13" i="4" s="1"/>
  <c r="J13" i="4" l="1"/>
  <c r="M13" i="4"/>
  <c r="Y13" i="4" s="1"/>
  <c r="W13" i="4"/>
  <c r="T14" i="4"/>
  <c r="U14" i="4" s="1"/>
  <c r="R14" i="4"/>
  <c r="O14" i="4"/>
  <c r="P14" i="4"/>
  <c r="Q14" i="4" l="1"/>
  <c r="D14" i="4"/>
  <c r="G14" i="4" s="1"/>
  <c r="B15" i="4" l="1"/>
  <c r="I14" i="4"/>
  <c r="E14" i="4"/>
  <c r="F14" i="4" s="1"/>
  <c r="H14" i="4" s="1"/>
  <c r="X14" i="4" s="1"/>
  <c r="J14" i="4" l="1"/>
  <c r="W14" i="4"/>
  <c r="M14" i="4"/>
  <c r="Y14" i="4" s="1"/>
  <c r="R15" i="4"/>
  <c r="O15" i="4"/>
  <c r="P15" i="4"/>
  <c r="T15" i="4"/>
  <c r="U15" i="4" s="1"/>
  <c r="K14" i="4"/>
  <c r="Q15" i="4" l="1"/>
  <c r="E15" i="4" s="1"/>
  <c r="F15" i="4" s="1"/>
  <c r="H15" i="4" s="1"/>
  <c r="X15" i="4" s="1"/>
  <c r="D15" i="4"/>
  <c r="G15" i="4" l="1"/>
  <c r="I15" i="4" s="1"/>
  <c r="J15" i="4" l="1"/>
  <c r="M15" i="4"/>
  <c r="Y15" i="4" s="1"/>
  <c r="W15" i="4"/>
  <c r="K15" i="4"/>
</calcChain>
</file>

<file path=xl/sharedStrings.xml><?xml version="1.0" encoding="utf-8"?>
<sst xmlns="http://schemas.openxmlformats.org/spreadsheetml/2006/main" count="83" uniqueCount="48">
  <si>
    <t>High</t>
  </si>
  <si>
    <t>Low</t>
  </si>
  <si>
    <t>Informed</t>
  </si>
  <si>
    <t>Uninformed</t>
  </si>
  <si>
    <t>Buy</t>
  </si>
  <si>
    <t>Sell</t>
  </si>
  <si>
    <t>Value</t>
  </si>
  <si>
    <t>E(V|Sell)</t>
  </si>
  <si>
    <t>E(V|Buy)</t>
  </si>
  <si>
    <t>Bid</t>
  </si>
  <si>
    <t>Ask</t>
  </si>
  <si>
    <t>Trade</t>
  </si>
  <si>
    <t>s</t>
  </si>
  <si>
    <t>E(V)</t>
  </si>
  <si>
    <t>Price</t>
  </si>
  <si>
    <t>Spread</t>
  </si>
  <si>
    <t>It is now morning. At the end of the day, the stock value, V, will be either:</t>
  </si>
  <si>
    <t>From the tree, we may compute:</t>
  </si>
  <si>
    <t>A dealer is trying to set the bid and ask quote, against which incoming market orders will trade. There are two kinds of traders. "Informed" traders know what the final value of V will be. "Uninformed" traders are trading for idiosyncratic reasons having nothing to do with V, and buy or sell with equal probability. The dealer doesn't know the type of the incoming traders, but he does know the probability of an informed trader:</t>
  </si>
  <si>
    <t>This spreadsheet describes a sequential trade model with informed and uninformed traders. It is adapted from Glosten and Milgrom, "Bid, ask and transaction prices in a specialist market with heterogeneously informed traders," J. Financial Economics, 1985, v. 14, 71-100.</t>
  </si>
  <si>
    <t>d</t>
  </si>
  <si>
    <t>m</t>
  </si>
  <si>
    <t>b</t>
  </si>
  <si>
    <t>Pr(Buy)=</t>
  </si>
  <si>
    <t>Pr(Sell)=</t>
  </si>
  <si>
    <t xml:space="preserve">E(V|Buy) = </t>
  </si>
  <si>
    <t xml:space="preserve">E(V|Buy) - E(V|Sell) = </t>
  </si>
  <si>
    <t>SimpleSequentialTradeModel, Joel Hasbrouck, 2016</t>
  </si>
  <si>
    <t>m=</t>
  </si>
  <si>
    <t>d =</t>
  </si>
  <si>
    <t xml:space="preserve">1 - d = </t>
  </si>
  <si>
    <t>V=Low=</t>
  </si>
  <si>
    <t>V=High=</t>
  </si>
  <si>
    <r>
      <t>m</t>
    </r>
    <r>
      <rPr>
        <b/>
        <i/>
        <sz val="12"/>
        <color indexed="12"/>
        <rFont val="Symbol"/>
        <family val="1"/>
        <charset val="2"/>
      </rPr>
      <t>=</t>
    </r>
  </si>
  <si>
    <r>
      <rPr>
        <i/>
        <sz val="12"/>
        <rFont val="Cambria"/>
        <family val="1"/>
      </rPr>
      <t xml:space="preserve">with prob. </t>
    </r>
    <r>
      <rPr>
        <i/>
        <sz val="12"/>
        <rFont val="Symbol"/>
        <family val="1"/>
        <charset val="2"/>
      </rPr>
      <t>d</t>
    </r>
    <r>
      <rPr>
        <sz val="12"/>
        <rFont val="Cambria"/>
        <family val="1"/>
      </rPr>
      <t xml:space="preserve"> =</t>
    </r>
  </si>
  <si>
    <r>
      <rPr>
        <i/>
        <sz val="12"/>
        <rFont val="Cambria"/>
        <family val="1"/>
      </rPr>
      <t xml:space="preserve">with prob </t>
    </r>
    <r>
      <rPr>
        <i/>
        <sz val="12"/>
        <rFont val="Symbol"/>
        <family val="1"/>
        <charset val="2"/>
      </rPr>
      <t>1 - d</t>
    </r>
    <r>
      <rPr>
        <sz val="12"/>
        <rFont val="Cambria"/>
        <family val="1"/>
      </rPr>
      <t xml:space="preserve"> =</t>
    </r>
  </si>
  <si>
    <t xml:space="preserve">V = Low = </t>
  </si>
  <si>
    <t xml:space="preserve">V = High = </t>
  </si>
  <si>
    <t xml:space="preserve">Pr(V=Low|Sell)=Pr(V=Low,Sell)/Pr(Sell) = </t>
  </si>
  <si>
    <t xml:space="preserve">Pr(V=High|Sell) = 1-Pr(V=Low|Sell) = </t>
  </si>
  <si>
    <t xml:space="preserve">Pr(V=High|Buy) = </t>
  </si>
  <si>
    <t>Pr(V=Low|Buy) =</t>
  </si>
  <si>
    <t>E(V|Sell)=Low  x  Pr(V=Low|Sell) + High  x Pr(V=High|Sell) =</t>
  </si>
  <si>
    <t>Pr(V=Low|Sell)</t>
  </si>
  <si>
    <t>Pr(V=Low|Buy)</t>
  </si>
  <si>
    <r>
      <t>Pr</t>
    </r>
    <r>
      <rPr>
        <i/>
        <sz val="12"/>
        <rFont val="Cambria"/>
        <family val="1"/>
      </rPr>
      <t>(Buy)</t>
    </r>
  </si>
  <si>
    <r>
      <t>Pr</t>
    </r>
    <r>
      <rPr>
        <i/>
        <sz val="12"/>
        <rFont val="Cambria"/>
        <family val="1"/>
      </rPr>
      <t>(Sell)</t>
    </r>
  </si>
  <si>
    <t>The following tree describes the sequence of events. Numbers in italics are conditional probabilities (of moving from one event to another); numbers in bold are total probabilities.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</si>
</sst>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
    <numFmt numFmtId="165" formatCode="\[0.000\];"/>
    <numFmt numFmtId="166" formatCode="&quot;$&quot;#,##0.00"/>
    <numFmt numFmtId="167" formatCode="&quot;$&quot;#,##0"/>
  </numFmts>
  <fonts count="9" x14ac:knownFonts="1">
    <font>
      <sz val="12"/>
      <name val="Times New Roman"/>
    </font>
    <font>
      <sz val="8"/>
      <name val="Times New Roman"/>
      <family val="1"/>
    </font>
    <font>
      <i/>
      <sz val="12"/>
      <name val="Symbol"/>
      <family val="1"/>
      <charset val="2"/>
    </font>
    <font>
      <sz val="12"/>
      <name val="Cambria"/>
      <family val="1"/>
    </font>
    <font>
      <i/>
      <sz val="12"/>
      <name val="Cambria"/>
      <family val="1"/>
    </font>
    <font>
      <b/>
      <sz val="12"/>
      <color indexed="12"/>
      <name val="Cambria"/>
      <family val="1"/>
    </font>
    <font>
      <b/>
      <sz val="12"/>
      <name val="Cambria"/>
      <family val="1"/>
    </font>
    <font>
      <b/>
      <i/>
      <sz val="12"/>
      <color indexed="12"/>
      <name val="Symbol"/>
      <family val="1"/>
      <charset val="2"/>
    </font>
    <font>
      <b/>
      <i/>
      <sz val="12"/>
      <color rgb="FF0070C0"/>
      <name val="Cambria"/>
      <family val="1"/>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93">
    <xf numFmtId="0" fontId="0" fillId="0" borderId="0" xfId="0"/>
    <xf numFmtId="164" fontId="2" fillId="0" borderId="1" xfId="0" applyNumberFormat="1" applyFont="1" applyBorder="1" applyAlignment="1">
      <alignment horizontal="center"/>
    </xf>
    <xf numFmtId="164" fontId="3" fillId="0" borderId="0" xfId="0" applyNumberFormat="1" applyFont="1"/>
    <xf numFmtId="164" fontId="3" fillId="0" borderId="0" xfId="0" applyNumberFormat="1" applyFont="1" applyAlignment="1">
      <alignment horizontal="center"/>
    </xf>
    <xf numFmtId="2" fontId="3" fillId="0" borderId="0" xfId="0" applyNumberFormat="1" applyFont="1" applyAlignment="1">
      <alignment horizontal="left"/>
    </xf>
    <xf numFmtId="0" fontId="3" fillId="0" borderId="0" xfId="0" applyFont="1" applyAlignment="1">
      <alignment horizontal="center"/>
    </xf>
    <xf numFmtId="164" fontId="3" fillId="0" borderId="0" xfId="0" applyNumberFormat="1" applyFont="1" applyAlignment="1">
      <alignment horizontal="right"/>
    </xf>
    <xf numFmtId="164" fontId="3" fillId="0" borderId="0" xfId="0" applyNumberFormat="1" applyFont="1" applyAlignment="1">
      <alignment horizontal="left" wrapText="1"/>
    </xf>
    <xf numFmtId="0" fontId="3" fillId="0" borderId="0" xfId="0" applyFont="1" applyAlignment="1">
      <alignment horizontal="left"/>
    </xf>
    <xf numFmtId="164" fontId="4" fillId="0" borderId="0" xfId="0" applyNumberFormat="1" applyFont="1" applyAlignment="1">
      <alignment horizontal="right"/>
    </xf>
    <xf numFmtId="167" fontId="5" fillId="0" borderId="0" xfId="0" applyNumberFormat="1" applyFont="1" applyAlignment="1">
      <alignment horizontal="left"/>
    </xf>
    <xf numFmtId="164" fontId="5" fillId="0" borderId="0" xfId="0" applyNumberFormat="1" applyFont="1" applyAlignment="1">
      <alignment horizontal="left"/>
    </xf>
    <xf numFmtId="164" fontId="3" fillId="0" borderId="0" xfId="0" applyNumberFormat="1" applyFont="1" applyAlignment="1">
      <alignment horizontal="left"/>
    </xf>
    <xf numFmtId="164" fontId="5" fillId="0" borderId="0" xfId="0" applyNumberFormat="1" applyFont="1"/>
    <xf numFmtId="164" fontId="6" fillId="0" borderId="0" xfId="0" applyNumberFormat="1" applyFont="1"/>
    <xf numFmtId="0" fontId="3" fillId="0" borderId="0" xfId="0" applyFont="1" applyAlignment="1">
      <alignment wrapText="1"/>
    </xf>
    <xf numFmtId="2" fontId="4" fillId="0" borderId="0" xfId="0" applyNumberFormat="1" applyFont="1" applyAlignment="1">
      <alignment horizontal="left"/>
    </xf>
    <xf numFmtId="0" fontId="6" fillId="0" borderId="0" xfId="0" applyFont="1" applyAlignment="1">
      <alignment horizontal="center"/>
    </xf>
    <xf numFmtId="166" fontId="3" fillId="0" borderId="0" xfId="0" applyNumberFormat="1" applyFont="1" applyAlignment="1">
      <alignment horizontal="left"/>
    </xf>
    <xf numFmtId="2" fontId="6" fillId="0" borderId="0" xfId="0" applyNumberFormat="1" applyFont="1" applyAlignment="1">
      <alignment horizontal="left"/>
    </xf>
    <xf numFmtId="0" fontId="3" fillId="0" borderId="0" xfId="0" applyFont="1" applyBorder="1" applyAlignment="1"/>
    <xf numFmtId="164" fontId="3" fillId="0" borderId="0" xfId="0" applyNumberFormat="1" applyFont="1" applyBorder="1" applyAlignment="1"/>
    <xf numFmtId="164" fontId="4" fillId="0" borderId="0" xfId="0" applyNumberFormat="1" applyFont="1"/>
    <xf numFmtId="164" fontId="3" fillId="0" borderId="0" xfId="0" applyNumberFormat="1" applyFont="1" applyBorder="1"/>
    <xf numFmtId="164" fontId="3" fillId="0" borderId="0" xfId="0" applyNumberFormat="1" applyFont="1" applyBorder="1" applyAlignment="1">
      <alignment horizontal="center"/>
    </xf>
    <xf numFmtId="2" fontId="4" fillId="0" borderId="0" xfId="0" applyNumberFormat="1" applyFont="1" applyAlignment="1">
      <alignment horizontal="right"/>
    </xf>
    <xf numFmtId="164" fontId="3" fillId="0" borderId="0" xfId="0" applyNumberFormat="1" applyFont="1" applyBorder="1" applyAlignment="1">
      <alignment wrapText="1"/>
    </xf>
    <xf numFmtId="0" fontId="3" fillId="0" borderId="0" xfId="0" applyFont="1" applyBorder="1" applyAlignment="1">
      <alignment wrapText="1"/>
    </xf>
    <xf numFmtId="0" fontId="4" fillId="0" borderId="0" xfId="0" applyFont="1" applyBorder="1" applyAlignment="1">
      <alignment horizontal="right"/>
    </xf>
    <xf numFmtId="0" fontId="4" fillId="0" borderId="0" xfId="0" applyFont="1" applyFill="1" applyBorder="1" applyAlignment="1">
      <alignment horizontal="right"/>
    </xf>
    <xf numFmtId="2" fontId="3" fillId="0" borderId="0" xfId="0" applyNumberFormat="1" applyFont="1" applyBorder="1" applyAlignment="1">
      <alignment horizontal="left"/>
    </xf>
    <xf numFmtId="0" fontId="3" fillId="0" borderId="0" xfId="0" applyFont="1" applyBorder="1" applyAlignment="1">
      <alignment horizontal="center"/>
    </xf>
    <xf numFmtId="165" fontId="3" fillId="0" borderId="0" xfId="0" applyNumberFormat="1" applyFont="1"/>
    <xf numFmtId="164" fontId="2" fillId="0" borderId="0" xfId="0" applyNumberFormat="1" applyFont="1" applyAlignment="1">
      <alignment horizontal="right"/>
    </xf>
    <xf numFmtId="164" fontId="4" fillId="0" borderId="1" xfId="0" applyNumberFormat="1" applyFont="1" applyBorder="1" applyAlignment="1">
      <alignment horizontal="center"/>
    </xf>
    <xf numFmtId="164" fontId="3" fillId="0" borderId="1" xfId="0" applyNumberFormat="1" applyFont="1" applyBorder="1" applyAlignment="1">
      <alignment horizontal="center"/>
    </xf>
    <xf numFmtId="164" fontId="4" fillId="0" borderId="0" xfId="0" applyNumberFormat="1" applyFont="1" applyAlignment="1">
      <alignment horizontal="center"/>
    </xf>
    <xf numFmtId="1" fontId="3" fillId="0" borderId="0" xfId="0" applyNumberFormat="1" applyFont="1" applyAlignment="1">
      <alignment horizontal="center"/>
    </xf>
    <xf numFmtId="2" fontId="3" fillId="0" borderId="0" xfId="0" applyNumberFormat="1" applyFont="1" applyAlignment="1">
      <alignment horizontal="center"/>
    </xf>
    <xf numFmtId="166" fontId="3" fillId="0" borderId="0" xfId="0" applyNumberFormat="1" applyFont="1" applyAlignment="1">
      <alignment horizontal="center"/>
    </xf>
    <xf numFmtId="2" fontId="3" fillId="0" borderId="0" xfId="0" applyNumberFormat="1" applyFont="1"/>
    <xf numFmtId="2" fontId="4" fillId="0" borderId="0" xfId="0" applyNumberFormat="1" applyFont="1" applyAlignment="1">
      <alignment horizontal="center"/>
    </xf>
    <xf numFmtId="166" fontId="8" fillId="0" borderId="0" xfId="0" applyNumberFormat="1" applyFont="1" applyAlignment="1">
      <alignment horizontal="center"/>
    </xf>
    <xf numFmtId="164" fontId="3" fillId="0" borderId="2" xfId="0" applyNumberFormat="1" applyFont="1" applyBorder="1"/>
    <xf numFmtId="164" fontId="3" fillId="0" borderId="3" xfId="0" applyNumberFormat="1" applyFont="1" applyBorder="1"/>
    <xf numFmtId="164" fontId="3" fillId="0" borderId="3" xfId="0" applyNumberFormat="1" applyFont="1" applyBorder="1" applyAlignment="1">
      <alignment horizontal="center"/>
    </xf>
    <xf numFmtId="2" fontId="3" fillId="0" borderId="3" xfId="0" applyNumberFormat="1" applyFont="1" applyBorder="1" applyAlignment="1">
      <alignment horizontal="left"/>
    </xf>
    <xf numFmtId="0" fontId="3" fillId="0" borderId="3" xfId="0" applyFont="1" applyBorder="1" applyAlignment="1">
      <alignment horizontal="center"/>
    </xf>
    <xf numFmtId="164" fontId="3" fillId="0" borderId="4" xfId="0" applyNumberFormat="1" applyFont="1" applyBorder="1"/>
    <xf numFmtId="164" fontId="3" fillId="0" borderId="5" xfId="0" applyNumberFormat="1" applyFont="1" applyBorder="1"/>
    <xf numFmtId="164" fontId="3" fillId="0" borderId="6" xfId="0" applyNumberFormat="1" applyFont="1" applyBorder="1" applyAlignment="1" applyProtection="1">
      <alignment horizontal="left"/>
      <protection hidden="1"/>
    </xf>
    <xf numFmtId="164" fontId="4" fillId="0" borderId="5" xfId="0" applyNumberFormat="1" applyFont="1" applyBorder="1"/>
    <xf numFmtId="2" fontId="4" fillId="0" borderId="0" xfId="0" applyNumberFormat="1" applyFont="1" applyBorder="1" applyAlignment="1">
      <alignment horizontal="right"/>
    </xf>
    <xf numFmtId="164" fontId="3" fillId="0" borderId="0" xfId="0" applyNumberFormat="1" applyFont="1" applyBorder="1" applyAlignment="1" applyProtection="1">
      <alignment horizontal="left"/>
      <protection hidden="1"/>
    </xf>
    <xf numFmtId="164" fontId="3" fillId="0" borderId="6" xfId="0" applyNumberFormat="1" applyFont="1" applyBorder="1"/>
    <xf numFmtId="166" fontId="3" fillId="0" borderId="6" xfId="0" applyNumberFormat="1" applyFont="1" applyBorder="1" applyAlignment="1" applyProtection="1">
      <alignment horizontal="left"/>
      <protection hidden="1"/>
    </xf>
    <xf numFmtId="164" fontId="3" fillId="0" borderId="5" xfId="0" applyNumberFormat="1" applyFont="1" applyBorder="1" applyAlignment="1"/>
    <xf numFmtId="166" fontId="3" fillId="0" borderId="0" xfId="0" applyNumberFormat="1" applyFont="1" applyBorder="1" applyAlignment="1" applyProtection="1">
      <alignment horizontal="left"/>
      <protection hidden="1"/>
    </xf>
    <xf numFmtId="164" fontId="3" fillId="0" borderId="7" xfId="0" applyNumberFormat="1" applyFont="1" applyBorder="1" applyAlignment="1"/>
    <xf numFmtId="164" fontId="3" fillId="0" borderId="1" xfId="0" applyNumberFormat="1" applyFont="1" applyBorder="1" applyAlignment="1"/>
    <xf numFmtId="0" fontId="3" fillId="0" borderId="1" xfId="0" applyFont="1" applyBorder="1" applyAlignment="1"/>
    <xf numFmtId="0" fontId="4" fillId="0" borderId="1" xfId="0" applyFont="1" applyFill="1" applyBorder="1" applyAlignment="1">
      <alignment horizontal="right"/>
    </xf>
    <xf numFmtId="166" fontId="3" fillId="0" borderId="1" xfId="0" applyNumberFormat="1" applyFont="1" applyBorder="1" applyAlignment="1" applyProtection="1">
      <alignment horizontal="left"/>
      <protection hidden="1"/>
    </xf>
    <xf numFmtId="164" fontId="3" fillId="0" borderId="8" xfId="0" applyNumberFormat="1" applyFont="1" applyBorder="1"/>
    <xf numFmtId="164" fontId="3" fillId="0" borderId="2" xfId="0" applyNumberFormat="1" applyFont="1" applyBorder="1" applyAlignment="1">
      <alignment wrapText="1"/>
    </xf>
    <xf numFmtId="164" fontId="3" fillId="0" borderId="3" xfId="0" applyNumberFormat="1" applyFont="1" applyBorder="1" applyAlignment="1">
      <alignment wrapText="1"/>
    </xf>
    <xf numFmtId="0" fontId="3" fillId="0" borderId="3" xfId="0" applyFont="1" applyBorder="1" applyAlignment="1">
      <alignment wrapText="1"/>
    </xf>
    <xf numFmtId="0" fontId="3" fillId="0" borderId="4" xfId="0" applyFont="1" applyBorder="1" applyAlignment="1">
      <alignment wrapText="1"/>
    </xf>
    <xf numFmtId="2" fontId="4" fillId="0" borderId="0" xfId="0" applyNumberFormat="1" applyFont="1" applyBorder="1" applyAlignment="1">
      <alignment horizontal="left"/>
    </xf>
    <xf numFmtId="164" fontId="6" fillId="0" borderId="6" xfId="0" applyNumberFormat="1" applyFont="1" applyBorder="1"/>
    <xf numFmtId="164" fontId="4" fillId="0" borderId="0" xfId="0" applyNumberFormat="1" applyFont="1" applyBorder="1" applyAlignment="1">
      <alignment horizontal="right"/>
    </xf>
    <xf numFmtId="164" fontId="2" fillId="0" borderId="0" xfId="0" applyNumberFormat="1" applyFont="1" applyBorder="1" applyAlignment="1">
      <alignment horizontal="right"/>
    </xf>
    <xf numFmtId="0" fontId="6" fillId="0" borderId="0" xfId="0" applyFont="1" applyBorder="1" applyAlignment="1">
      <alignment horizontal="center"/>
    </xf>
    <xf numFmtId="164" fontId="4" fillId="0" borderId="0" xfId="0" applyNumberFormat="1" applyFont="1" applyBorder="1" applyAlignment="1">
      <alignment horizontal="right" shrinkToFit="1"/>
    </xf>
    <xf numFmtId="166" fontId="3" fillId="0" borderId="0" xfId="0" applyNumberFormat="1" applyFont="1" applyBorder="1" applyAlignment="1">
      <alignment horizontal="left"/>
    </xf>
    <xf numFmtId="164" fontId="2" fillId="0" borderId="5" xfId="0" applyNumberFormat="1" applyFont="1" applyBorder="1" applyAlignment="1">
      <alignment horizontal="right"/>
    </xf>
    <xf numFmtId="164" fontId="6" fillId="0" borderId="0" xfId="0" applyNumberFormat="1" applyFont="1" applyBorder="1" applyAlignment="1">
      <alignment horizontal="left"/>
    </xf>
    <xf numFmtId="2" fontId="6" fillId="0" borderId="0" xfId="0" applyNumberFormat="1" applyFont="1" applyBorder="1" applyAlignment="1">
      <alignment horizontal="left"/>
    </xf>
    <xf numFmtId="164" fontId="3" fillId="0" borderId="7" xfId="0" applyNumberFormat="1" applyFont="1" applyBorder="1"/>
    <xf numFmtId="164" fontId="3" fillId="0" borderId="1" xfId="0" applyNumberFormat="1" applyFont="1" applyBorder="1"/>
    <xf numFmtId="2" fontId="3" fillId="0" borderId="1" xfId="0" applyNumberFormat="1" applyFont="1" applyBorder="1" applyAlignment="1">
      <alignment horizontal="left"/>
    </xf>
    <xf numFmtId="0" fontId="6" fillId="0" borderId="1" xfId="0" applyFont="1" applyBorder="1" applyAlignment="1">
      <alignment horizontal="center"/>
    </xf>
    <xf numFmtId="2" fontId="4" fillId="0" borderId="1" xfId="0" applyNumberFormat="1" applyFont="1" applyBorder="1" applyAlignment="1">
      <alignment horizontal="left"/>
    </xf>
    <xf numFmtId="164" fontId="6" fillId="0" borderId="8" xfId="0" applyNumberFormat="1" applyFont="1" applyBorder="1"/>
    <xf numFmtId="164" fontId="4" fillId="0" borderId="0" xfId="0" applyNumberFormat="1" applyFont="1" applyBorder="1" applyAlignment="1">
      <alignment horizontal="right"/>
    </xf>
    <xf numFmtId="0" fontId="3" fillId="0" borderId="0" xfId="0" applyFont="1" applyBorder="1" applyAlignment="1">
      <alignment horizontal="right"/>
    </xf>
    <xf numFmtId="164" fontId="3" fillId="0" borderId="0" xfId="0" applyNumberFormat="1" applyFont="1" applyAlignment="1">
      <alignment wrapText="1"/>
    </xf>
    <xf numFmtId="0" fontId="3" fillId="0" borderId="0" xfId="0" applyFont="1" applyAlignment="1">
      <alignment wrapText="1"/>
    </xf>
    <xf numFmtId="164" fontId="3" fillId="0" borderId="0" xfId="0" applyNumberFormat="1" applyFont="1" applyAlignment="1">
      <alignment horizontal="left" wrapText="1"/>
    </xf>
    <xf numFmtId="0" fontId="3" fillId="0" borderId="0" xfId="0" applyFont="1" applyAlignment="1">
      <alignment horizontal="left"/>
    </xf>
    <xf numFmtId="164" fontId="3" fillId="0" borderId="0" xfId="0" applyNumberFormat="1" applyFont="1" applyAlignment="1">
      <alignment vertical="top" wrapText="1"/>
    </xf>
    <xf numFmtId="164" fontId="3" fillId="0" borderId="0" xfId="0" applyNumberFormat="1" applyFont="1" applyAlignment="1">
      <alignment horizontal="center"/>
    </xf>
    <xf numFmtId="164" fontId="4" fillId="0" borderId="0" xfId="0" applyNumberFormat="1"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Sequence!$M$18</c:f>
          <c:strCache>
            <c:ptCount val="1"/>
            <c:pt idx="0">
              <c:v>Trade sequence: s, b, b, s, b, b, s, b, b, b, b, b</c:v>
            </c:pt>
          </c:strCache>
        </c:strRef>
      </c:tx>
      <c:overlay val="0"/>
      <c:txPr>
        <a:bodyPr/>
        <a:lstStyle/>
        <a:p>
          <a:pPr>
            <a:defRPr sz="1800" b="0" i="1" u="none" strike="noStrike" baseline="0">
              <a:solidFill>
                <a:srgbClr val="000000"/>
              </a:solidFill>
              <a:latin typeface="Times New Roman"/>
              <a:ea typeface="Times New Roman"/>
              <a:cs typeface="Times New Roman"/>
            </a:defRPr>
          </a:pPr>
          <a:endParaRPr lang="en-US"/>
        </a:p>
      </c:txPr>
    </c:title>
    <c:autoTitleDeleted val="0"/>
    <c:plotArea>
      <c:layout>
        <c:manualLayout>
          <c:layoutTarget val="inner"/>
          <c:xMode val="edge"/>
          <c:yMode val="edge"/>
          <c:x val="0.17708366305170445"/>
          <c:y val="0.20493293765737952"/>
          <c:w val="0.66666790795935793"/>
          <c:h val="0.52466158320654255"/>
        </c:manualLayout>
      </c:layout>
      <c:stockChart>
        <c:ser>
          <c:idx val="0"/>
          <c:order val="0"/>
          <c:tx>
            <c:strRef>
              <c:f>Sequence!$W$3</c:f>
              <c:strCache>
                <c:ptCount val="1"/>
                <c:pt idx="0">
                  <c:v>Ask</c:v>
                </c:pt>
              </c:strCache>
            </c:strRef>
          </c:tx>
          <c:spPr>
            <a:ln w="19050">
              <a:noFill/>
            </a:ln>
          </c:spPr>
          <c:marker>
            <c:symbol val="dash"/>
            <c:size val="12"/>
            <c:spPr>
              <a:solidFill>
                <a:srgbClr val="FF0000"/>
              </a:solidFill>
              <a:ln>
                <a:noFill/>
              </a:ln>
            </c:spPr>
          </c:marker>
          <c:val>
            <c:numRef>
              <c:f>Sequence!$W$4:$W$15</c:f>
              <c:numCache>
                <c:formatCode>0.000</c:formatCode>
                <c:ptCount val="12"/>
                <c:pt idx="0">
                  <c:v>130</c:v>
                </c:pt>
                <c:pt idx="1">
                  <c:v>125</c:v>
                </c:pt>
                <c:pt idx="2">
                  <c:v>130</c:v>
                </c:pt>
                <c:pt idx="3">
                  <c:v>134.61538461538461</c:v>
                </c:pt>
                <c:pt idx="4">
                  <c:v>130</c:v>
                </c:pt>
                <c:pt idx="5">
                  <c:v>134.61538461538461</c:v>
                </c:pt>
                <c:pt idx="6">
                  <c:v>138.57142857142858</c:v>
                </c:pt>
                <c:pt idx="7">
                  <c:v>134.61538461538458</c:v>
                </c:pt>
                <c:pt idx="8">
                  <c:v>138.57142857142856</c:v>
                </c:pt>
                <c:pt idx="9">
                  <c:v>141.75257731958763</c:v>
                </c:pt>
                <c:pt idx="10">
                  <c:v>144.18181818181819</c:v>
                </c:pt>
                <c:pt idx="11">
                  <c:v>145.96469104665826</c:v>
                </c:pt>
              </c:numCache>
            </c:numRef>
          </c:val>
          <c:smooth val="0"/>
          <c:extLst>
            <c:ext xmlns:c16="http://schemas.microsoft.com/office/drawing/2014/chart" uri="{C3380CC4-5D6E-409C-BE32-E72D297353CC}">
              <c16:uniqueId val="{00000000-E6C8-499A-A345-CFA4F8DFE0EF}"/>
            </c:ext>
          </c:extLst>
        </c:ser>
        <c:ser>
          <c:idx val="1"/>
          <c:order val="1"/>
          <c:tx>
            <c:strRef>
              <c:f>Sequence!$X$3</c:f>
              <c:strCache>
                <c:ptCount val="1"/>
                <c:pt idx="0">
                  <c:v>Bid</c:v>
                </c:pt>
              </c:strCache>
            </c:strRef>
          </c:tx>
          <c:spPr>
            <a:ln w="19050">
              <a:noFill/>
            </a:ln>
          </c:spPr>
          <c:marker>
            <c:symbol val="dash"/>
            <c:size val="12"/>
            <c:spPr>
              <a:solidFill>
                <a:srgbClr val="00B0F0"/>
              </a:solidFill>
              <a:ln>
                <a:noFill/>
              </a:ln>
            </c:spPr>
          </c:marker>
          <c:val>
            <c:numRef>
              <c:f>Sequence!$X$4:$X$15</c:f>
              <c:numCache>
                <c:formatCode>0.000</c:formatCode>
                <c:ptCount val="12"/>
                <c:pt idx="0">
                  <c:v>120</c:v>
                </c:pt>
                <c:pt idx="1">
                  <c:v>115.38461538461539</c:v>
                </c:pt>
                <c:pt idx="2">
                  <c:v>120</c:v>
                </c:pt>
                <c:pt idx="3">
                  <c:v>125</c:v>
                </c:pt>
                <c:pt idx="4">
                  <c:v>120</c:v>
                </c:pt>
                <c:pt idx="5">
                  <c:v>125</c:v>
                </c:pt>
                <c:pt idx="6">
                  <c:v>130</c:v>
                </c:pt>
                <c:pt idx="7">
                  <c:v>125</c:v>
                </c:pt>
                <c:pt idx="8">
                  <c:v>129.99999999999997</c:v>
                </c:pt>
                <c:pt idx="9">
                  <c:v>134.61538461538461</c:v>
                </c:pt>
                <c:pt idx="10">
                  <c:v>138.57142857142856</c:v>
                </c:pt>
                <c:pt idx="11">
                  <c:v>141.75257731958763</c:v>
                </c:pt>
              </c:numCache>
            </c:numRef>
          </c:val>
          <c:smooth val="0"/>
          <c:extLst>
            <c:ext xmlns:c16="http://schemas.microsoft.com/office/drawing/2014/chart" uri="{C3380CC4-5D6E-409C-BE32-E72D297353CC}">
              <c16:uniqueId val="{00000001-E6C8-499A-A345-CFA4F8DFE0EF}"/>
            </c:ext>
          </c:extLst>
        </c:ser>
        <c:ser>
          <c:idx val="2"/>
          <c:order val="2"/>
          <c:tx>
            <c:strRef>
              <c:f>Sequence!$Y$3</c:f>
              <c:strCache>
                <c:ptCount val="1"/>
                <c:pt idx="0">
                  <c:v>Trade</c:v>
                </c:pt>
              </c:strCache>
            </c:strRef>
          </c:tx>
          <c:spPr>
            <a:ln w="19050">
              <a:noFill/>
            </a:ln>
          </c:spPr>
          <c:marker>
            <c:symbol val="circle"/>
            <c:size val="7"/>
            <c:spPr>
              <a:solidFill>
                <a:srgbClr val="000000"/>
              </a:solidFill>
              <a:ln w="6350">
                <a:noFill/>
              </a:ln>
            </c:spPr>
          </c:marker>
          <c:val>
            <c:numRef>
              <c:f>Sequence!$Y$4:$Y$15</c:f>
              <c:numCache>
                <c:formatCode>0.000</c:formatCode>
                <c:ptCount val="12"/>
                <c:pt idx="0">
                  <c:v>120</c:v>
                </c:pt>
                <c:pt idx="1">
                  <c:v>125</c:v>
                </c:pt>
                <c:pt idx="2">
                  <c:v>130</c:v>
                </c:pt>
                <c:pt idx="3">
                  <c:v>125</c:v>
                </c:pt>
                <c:pt idx="4">
                  <c:v>130</c:v>
                </c:pt>
                <c:pt idx="5">
                  <c:v>134.61538461538461</c:v>
                </c:pt>
                <c:pt idx="6">
                  <c:v>130</c:v>
                </c:pt>
                <c:pt idx="7">
                  <c:v>134.61538461538458</c:v>
                </c:pt>
                <c:pt idx="8">
                  <c:v>138.57142857142856</c:v>
                </c:pt>
                <c:pt idx="9">
                  <c:v>141.75257731958763</c:v>
                </c:pt>
                <c:pt idx="10">
                  <c:v>144.18181818181819</c:v>
                </c:pt>
                <c:pt idx="11">
                  <c:v>145.96469104665826</c:v>
                </c:pt>
              </c:numCache>
            </c:numRef>
          </c:val>
          <c:smooth val="0"/>
          <c:extLst>
            <c:ext xmlns:c16="http://schemas.microsoft.com/office/drawing/2014/chart" uri="{C3380CC4-5D6E-409C-BE32-E72D297353CC}">
              <c16:uniqueId val="{00000002-E6C8-499A-A345-CFA4F8DFE0EF}"/>
            </c:ext>
          </c:extLst>
        </c:ser>
        <c:dLbls>
          <c:showLegendKey val="0"/>
          <c:showVal val="0"/>
          <c:showCatName val="0"/>
          <c:showSerName val="0"/>
          <c:showPercent val="0"/>
          <c:showBubbleSize val="0"/>
        </c:dLbls>
        <c:hiLowLines>
          <c:spPr>
            <a:ln w="12700" cap="sq">
              <a:solidFill>
                <a:srgbClr val="000000"/>
              </a:solidFill>
              <a:prstDash val="dash"/>
            </a:ln>
          </c:spPr>
        </c:hiLowLines>
        <c:axId val="468843984"/>
        <c:axId val="1"/>
      </c:stockChart>
      <c:catAx>
        <c:axId val="468843984"/>
        <c:scaling>
          <c:orientation val="minMax"/>
        </c:scaling>
        <c:delete val="0"/>
        <c:axPos val="b"/>
        <c:title>
          <c:tx>
            <c:rich>
              <a:bodyPr/>
              <a:lstStyle/>
              <a:p>
                <a:pPr>
                  <a:defRPr sz="1500" b="0" i="0" u="none" strike="noStrike" baseline="0">
                    <a:solidFill>
                      <a:srgbClr val="000000"/>
                    </a:solidFill>
                    <a:latin typeface="Times New Roman"/>
                    <a:ea typeface="Times New Roman"/>
                    <a:cs typeface="Times New Roman"/>
                  </a:defRPr>
                </a:pPr>
                <a:r>
                  <a:rPr lang="en-US"/>
                  <a:t>Trade sequence</a:t>
                </a:r>
              </a:p>
            </c:rich>
          </c:tx>
          <c:layout>
            <c:manualLayout>
              <c:xMode val="edge"/>
              <c:yMode val="edge"/>
              <c:x val="0.39583402797873307"/>
              <c:y val="0.8622477678920388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1500" b="0" i="0" u="none" strike="noStrike" baseline="0">
                <a:solidFill>
                  <a:srgbClr val="000000"/>
                </a:solidFill>
                <a:latin typeface="Times New Roman"/>
                <a:ea typeface="Times New Roman"/>
                <a:cs typeface="Times New Roman"/>
              </a:defRPr>
            </a:pPr>
            <a:endParaRPr lang="en-US"/>
          </a:p>
        </c:txPr>
        <c:crossAx val="1"/>
        <c:crosses val="autoZero"/>
        <c:auto val="1"/>
        <c:lblAlgn val="ctr"/>
        <c:lblOffset val="100"/>
        <c:tickLblSkip val="1"/>
        <c:tickMarkSkip val="1"/>
        <c:noMultiLvlLbl val="0"/>
      </c:catAx>
      <c:valAx>
        <c:axId val="1"/>
        <c:scaling>
          <c:orientation val="minMax"/>
          <c:min val="100"/>
        </c:scaling>
        <c:delete val="0"/>
        <c:axPos val="l"/>
        <c:majorGridlines>
          <c:spPr>
            <a:ln w="3175">
              <a:solidFill>
                <a:srgbClr val="000000"/>
              </a:solidFill>
              <a:prstDash val="solid"/>
            </a:ln>
          </c:spPr>
        </c:majorGridlines>
        <c:title>
          <c:tx>
            <c:rich>
              <a:bodyPr/>
              <a:lstStyle/>
              <a:p>
                <a:pPr>
                  <a:defRPr sz="1500" b="0" i="0" u="none" strike="noStrike" baseline="0">
                    <a:solidFill>
                      <a:srgbClr val="000000"/>
                    </a:solidFill>
                    <a:latin typeface="Times New Roman"/>
                    <a:ea typeface="Times New Roman"/>
                    <a:cs typeface="Times New Roman"/>
                  </a:defRPr>
                </a:pPr>
                <a:r>
                  <a:rPr lang="en-US"/>
                  <a:t>Price</a:t>
                </a:r>
              </a:p>
            </c:rich>
          </c:tx>
          <c:layout>
            <c:manualLayout>
              <c:xMode val="edge"/>
              <c:yMode val="edge"/>
              <c:x val="2.5297646555782545E-2"/>
              <c:y val="0.42091970900668724"/>
            </c:manualLayout>
          </c:layout>
          <c:overlay val="0"/>
          <c:spPr>
            <a:noFill/>
            <a:ln w="25400">
              <a:noFill/>
            </a:ln>
          </c:spPr>
        </c:title>
        <c:numFmt formatCode="\$#,##0" sourceLinked="0"/>
        <c:majorTickMark val="cross"/>
        <c:minorTickMark val="none"/>
        <c:tickLblPos val="nextTo"/>
        <c:spPr>
          <a:ln w="3175">
            <a:solidFill>
              <a:srgbClr val="000000"/>
            </a:solidFill>
            <a:prstDash val="solid"/>
          </a:ln>
        </c:spPr>
        <c:txPr>
          <a:bodyPr rot="0" vert="horz"/>
          <a:lstStyle/>
          <a:p>
            <a:pPr>
              <a:defRPr sz="1500" b="0" i="0" u="none" strike="noStrike" baseline="0">
                <a:solidFill>
                  <a:srgbClr val="000000"/>
                </a:solidFill>
                <a:latin typeface="Times New Roman"/>
                <a:ea typeface="Times New Roman"/>
                <a:cs typeface="Times New Roman"/>
              </a:defRPr>
            </a:pPr>
            <a:endParaRPr lang="en-US"/>
          </a:p>
        </c:txPr>
        <c:crossAx val="468843984"/>
        <c:crosses val="autoZero"/>
        <c:crossBetween val="between"/>
        <c:majorUnit val="10"/>
      </c:valAx>
      <c:spPr>
        <a:noFill/>
        <a:ln w="12700">
          <a:solidFill>
            <a:srgbClr val="808080"/>
          </a:solidFill>
          <a:prstDash val="solid"/>
        </a:ln>
      </c:spPr>
    </c:plotArea>
    <c:legend>
      <c:legendPos val="r"/>
      <c:layout>
        <c:manualLayout>
          <c:xMode val="edge"/>
          <c:yMode val="edge"/>
          <c:x val="0.86012067394280733"/>
          <c:y val="0.36989912927952817"/>
          <c:w val="0.12648840554046292"/>
          <c:h val="0.23979663622679737"/>
        </c:manualLayout>
      </c:layout>
      <c:overlay val="0"/>
      <c:spPr>
        <a:solidFill>
          <a:srgbClr val="FFFFFF"/>
        </a:solidFill>
        <a:ln w="3175">
          <a:solidFill>
            <a:srgbClr val="000000"/>
          </a:solidFill>
          <a:prstDash val="solid"/>
        </a:ln>
      </c:spPr>
      <c:txPr>
        <a:bodyPr/>
        <a:lstStyle/>
        <a:p>
          <a:pPr>
            <a:defRPr sz="1265" b="0" i="0" u="none" strike="noStrike" baseline="0">
              <a:solidFill>
                <a:srgbClr val="000000"/>
              </a:solidFill>
              <a:latin typeface="Times New Roman"/>
              <a:ea typeface="Times New Roman"/>
              <a:cs typeface="Times New Roman"/>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500" b="0" i="0" u="none" strike="noStrike" baseline="0">
          <a:solidFill>
            <a:srgbClr val="000000"/>
          </a:solidFill>
          <a:latin typeface="Times New Roman"/>
          <a:ea typeface="Times New Roman"/>
          <a:cs typeface="Times New Roman"/>
        </a:defRPr>
      </a:pPr>
      <a:endParaRPr lang="en-US"/>
    </a:p>
  </c:txPr>
  <c:printSettings>
    <c:headerFooter alignWithMargins="0"/>
    <c:pageMargins b="1" l="0.75" r="0.75" t="1" header="0.5" footer="0.5"/>
    <c:pageSetup/>
  </c:printSettings>
</c:chartSpac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8626</xdr:colOff>
      <xdr:row>14</xdr:row>
      <xdr:rowOff>133117</xdr:rowOff>
    </xdr:from>
    <xdr:to>
      <xdr:col>2</xdr:col>
      <xdr:colOff>527418</xdr:colOff>
      <xdr:row>18</xdr:row>
      <xdr:rowOff>120771</xdr:rowOff>
    </xdr:to>
    <xdr:cxnSp macro="">
      <xdr:nvCxnSpPr>
        <xdr:cNvPr id="1232" name="AutoShape 2">
          <a:extLst>
            <a:ext uri="{FF2B5EF4-FFF2-40B4-BE49-F238E27FC236}">
              <a16:creationId xmlns:a16="http://schemas.microsoft.com/office/drawing/2014/main" id="{00000000-0008-0000-0000-0000D0040000}"/>
            </a:ext>
          </a:extLst>
        </xdr:cNvPr>
        <xdr:cNvCxnSpPr>
          <a:cxnSpLocks noChangeShapeType="1"/>
        </xdr:cNvCxnSpPr>
      </xdr:nvCxnSpPr>
      <xdr:spPr bwMode="auto">
        <a:xfrm flipV="1">
          <a:off x="509226" y="5241921"/>
          <a:ext cx="1157952" cy="774312"/>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xdr:col>
      <xdr:colOff>0</xdr:colOff>
      <xdr:row>18</xdr:row>
      <xdr:rowOff>129396</xdr:rowOff>
    </xdr:from>
    <xdr:to>
      <xdr:col>3</xdr:col>
      <xdr:colOff>25879</xdr:colOff>
      <xdr:row>22</xdr:row>
      <xdr:rowOff>86264</xdr:rowOff>
    </xdr:to>
    <xdr:cxnSp macro="">
      <xdr:nvCxnSpPr>
        <xdr:cNvPr id="1233" name="AutoShape 5">
          <a:extLst>
            <a:ext uri="{FF2B5EF4-FFF2-40B4-BE49-F238E27FC236}">
              <a16:creationId xmlns:a16="http://schemas.microsoft.com/office/drawing/2014/main" id="{00000000-0008-0000-0000-0000D1040000}"/>
            </a:ext>
          </a:extLst>
        </xdr:cNvPr>
        <xdr:cNvCxnSpPr>
          <a:cxnSpLocks noChangeShapeType="1"/>
        </xdr:cNvCxnSpPr>
      </xdr:nvCxnSpPr>
      <xdr:spPr bwMode="auto">
        <a:xfrm>
          <a:off x="500332" y="6047117"/>
          <a:ext cx="1224951" cy="750498"/>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0</xdr:colOff>
      <xdr:row>12</xdr:row>
      <xdr:rowOff>86264</xdr:rowOff>
    </xdr:from>
    <xdr:to>
      <xdr:col>6</xdr:col>
      <xdr:colOff>0</xdr:colOff>
      <xdr:row>14</xdr:row>
      <xdr:rowOff>112143</xdr:rowOff>
    </xdr:to>
    <xdr:cxnSp macro="">
      <xdr:nvCxnSpPr>
        <xdr:cNvPr id="1234" name="AutoShape 6">
          <a:extLst>
            <a:ext uri="{FF2B5EF4-FFF2-40B4-BE49-F238E27FC236}">
              <a16:creationId xmlns:a16="http://schemas.microsoft.com/office/drawing/2014/main" id="{00000000-0008-0000-0000-0000D2040000}"/>
            </a:ext>
          </a:extLst>
        </xdr:cNvPr>
        <xdr:cNvCxnSpPr>
          <a:cxnSpLocks noChangeShapeType="1"/>
        </xdr:cNvCxnSpPr>
      </xdr:nvCxnSpPr>
      <xdr:spPr bwMode="auto">
        <a:xfrm flipV="1">
          <a:off x="2872596" y="4813540"/>
          <a:ext cx="526212" cy="422694"/>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0</xdr:colOff>
      <xdr:row>14</xdr:row>
      <xdr:rowOff>120770</xdr:rowOff>
    </xdr:from>
    <xdr:to>
      <xdr:col>6</xdr:col>
      <xdr:colOff>0</xdr:colOff>
      <xdr:row>16</xdr:row>
      <xdr:rowOff>120770</xdr:rowOff>
    </xdr:to>
    <xdr:cxnSp macro="">
      <xdr:nvCxnSpPr>
        <xdr:cNvPr id="1235" name="AutoShape 7">
          <a:extLst>
            <a:ext uri="{FF2B5EF4-FFF2-40B4-BE49-F238E27FC236}">
              <a16:creationId xmlns:a16="http://schemas.microsoft.com/office/drawing/2014/main" id="{00000000-0008-0000-0000-0000D3040000}"/>
            </a:ext>
          </a:extLst>
        </xdr:cNvPr>
        <xdr:cNvCxnSpPr>
          <a:cxnSpLocks noChangeShapeType="1"/>
        </xdr:cNvCxnSpPr>
      </xdr:nvCxnSpPr>
      <xdr:spPr bwMode="auto">
        <a:xfrm>
          <a:off x="2872596" y="5244860"/>
          <a:ext cx="526212" cy="396815"/>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11</xdr:row>
      <xdr:rowOff>94891</xdr:rowOff>
    </xdr:from>
    <xdr:to>
      <xdr:col>8</xdr:col>
      <xdr:colOff>0</xdr:colOff>
      <xdr:row>12</xdr:row>
      <xdr:rowOff>112143</xdr:rowOff>
    </xdr:to>
    <xdr:cxnSp macro="">
      <xdr:nvCxnSpPr>
        <xdr:cNvPr id="1236" name="AutoShape 9">
          <a:extLst>
            <a:ext uri="{FF2B5EF4-FFF2-40B4-BE49-F238E27FC236}">
              <a16:creationId xmlns:a16="http://schemas.microsoft.com/office/drawing/2014/main" id="{00000000-0008-0000-0000-0000D4040000}"/>
            </a:ext>
          </a:extLst>
        </xdr:cNvPr>
        <xdr:cNvCxnSpPr>
          <a:cxnSpLocks noChangeShapeType="1"/>
        </xdr:cNvCxnSpPr>
      </xdr:nvCxnSpPr>
      <xdr:spPr bwMode="auto">
        <a:xfrm flipV="1">
          <a:off x="4261449" y="4623758"/>
          <a:ext cx="577970" cy="215661"/>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12</xdr:row>
      <xdr:rowOff>112143</xdr:rowOff>
    </xdr:from>
    <xdr:to>
      <xdr:col>7</xdr:col>
      <xdr:colOff>1199072</xdr:colOff>
      <xdr:row>13</xdr:row>
      <xdr:rowOff>94891</xdr:rowOff>
    </xdr:to>
    <xdr:cxnSp macro="">
      <xdr:nvCxnSpPr>
        <xdr:cNvPr id="1237" name="AutoShape 10">
          <a:extLst>
            <a:ext uri="{FF2B5EF4-FFF2-40B4-BE49-F238E27FC236}">
              <a16:creationId xmlns:a16="http://schemas.microsoft.com/office/drawing/2014/main" id="{00000000-0008-0000-0000-0000D5040000}"/>
            </a:ext>
          </a:extLst>
        </xdr:cNvPr>
        <xdr:cNvCxnSpPr>
          <a:cxnSpLocks noChangeShapeType="1"/>
        </xdr:cNvCxnSpPr>
      </xdr:nvCxnSpPr>
      <xdr:spPr bwMode="auto">
        <a:xfrm>
          <a:off x="4261449" y="4839419"/>
          <a:ext cx="577970" cy="181155"/>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15</xdr:row>
      <xdr:rowOff>103517</xdr:rowOff>
    </xdr:from>
    <xdr:to>
      <xdr:col>8</xdr:col>
      <xdr:colOff>0</xdr:colOff>
      <xdr:row>16</xdr:row>
      <xdr:rowOff>112143</xdr:rowOff>
    </xdr:to>
    <xdr:cxnSp macro="">
      <xdr:nvCxnSpPr>
        <xdr:cNvPr id="1238" name="AutoShape 11">
          <a:extLst>
            <a:ext uri="{FF2B5EF4-FFF2-40B4-BE49-F238E27FC236}">
              <a16:creationId xmlns:a16="http://schemas.microsoft.com/office/drawing/2014/main" id="{00000000-0008-0000-0000-0000D6040000}"/>
            </a:ext>
          </a:extLst>
        </xdr:cNvPr>
        <xdr:cNvCxnSpPr>
          <a:cxnSpLocks noChangeShapeType="1"/>
        </xdr:cNvCxnSpPr>
      </xdr:nvCxnSpPr>
      <xdr:spPr bwMode="auto">
        <a:xfrm flipV="1">
          <a:off x="4261449" y="5426015"/>
          <a:ext cx="577970" cy="207034"/>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16</xdr:row>
      <xdr:rowOff>120770</xdr:rowOff>
    </xdr:from>
    <xdr:to>
      <xdr:col>8</xdr:col>
      <xdr:colOff>8626</xdr:colOff>
      <xdr:row>17</xdr:row>
      <xdr:rowOff>112143</xdr:rowOff>
    </xdr:to>
    <xdr:cxnSp macro="">
      <xdr:nvCxnSpPr>
        <xdr:cNvPr id="1239" name="AutoShape 12">
          <a:extLst>
            <a:ext uri="{FF2B5EF4-FFF2-40B4-BE49-F238E27FC236}">
              <a16:creationId xmlns:a16="http://schemas.microsoft.com/office/drawing/2014/main" id="{00000000-0008-0000-0000-0000D7040000}"/>
            </a:ext>
          </a:extLst>
        </xdr:cNvPr>
        <xdr:cNvCxnSpPr>
          <a:cxnSpLocks noChangeShapeType="1"/>
        </xdr:cNvCxnSpPr>
      </xdr:nvCxnSpPr>
      <xdr:spPr bwMode="auto">
        <a:xfrm>
          <a:off x="4261449" y="5641675"/>
          <a:ext cx="586596" cy="189782"/>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19</xdr:row>
      <xdr:rowOff>94891</xdr:rowOff>
    </xdr:from>
    <xdr:to>
      <xdr:col>8</xdr:col>
      <xdr:colOff>0</xdr:colOff>
      <xdr:row>20</xdr:row>
      <xdr:rowOff>94891</xdr:rowOff>
    </xdr:to>
    <xdr:cxnSp macro="">
      <xdr:nvCxnSpPr>
        <xdr:cNvPr id="1240" name="AutoShape 13">
          <a:extLst>
            <a:ext uri="{FF2B5EF4-FFF2-40B4-BE49-F238E27FC236}">
              <a16:creationId xmlns:a16="http://schemas.microsoft.com/office/drawing/2014/main" id="{00000000-0008-0000-0000-0000D8040000}"/>
            </a:ext>
          </a:extLst>
        </xdr:cNvPr>
        <xdr:cNvCxnSpPr>
          <a:cxnSpLocks noChangeShapeType="1"/>
        </xdr:cNvCxnSpPr>
      </xdr:nvCxnSpPr>
      <xdr:spPr bwMode="auto">
        <a:xfrm flipV="1">
          <a:off x="4261449" y="6211019"/>
          <a:ext cx="577970" cy="198407"/>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20</xdr:row>
      <xdr:rowOff>103517</xdr:rowOff>
    </xdr:from>
    <xdr:to>
      <xdr:col>8</xdr:col>
      <xdr:colOff>17253</xdr:colOff>
      <xdr:row>21</xdr:row>
      <xdr:rowOff>112143</xdr:rowOff>
    </xdr:to>
    <xdr:cxnSp macro="">
      <xdr:nvCxnSpPr>
        <xdr:cNvPr id="1241" name="AutoShape 14">
          <a:extLst>
            <a:ext uri="{FF2B5EF4-FFF2-40B4-BE49-F238E27FC236}">
              <a16:creationId xmlns:a16="http://schemas.microsoft.com/office/drawing/2014/main" id="{00000000-0008-0000-0000-0000D9040000}"/>
            </a:ext>
          </a:extLst>
        </xdr:cNvPr>
        <xdr:cNvCxnSpPr>
          <a:cxnSpLocks noChangeShapeType="1"/>
        </xdr:cNvCxnSpPr>
      </xdr:nvCxnSpPr>
      <xdr:spPr bwMode="auto">
        <a:xfrm>
          <a:off x="4261449" y="6418053"/>
          <a:ext cx="595223" cy="207034"/>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23</xdr:row>
      <xdr:rowOff>103517</xdr:rowOff>
    </xdr:from>
    <xdr:to>
      <xdr:col>7</xdr:col>
      <xdr:colOff>1199072</xdr:colOff>
      <xdr:row>24</xdr:row>
      <xdr:rowOff>103517</xdr:rowOff>
    </xdr:to>
    <xdr:cxnSp macro="">
      <xdr:nvCxnSpPr>
        <xdr:cNvPr id="1242" name="AutoShape 15">
          <a:extLst>
            <a:ext uri="{FF2B5EF4-FFF2-40B4-BE49-F238E27FC236}">
              <a16:creationId xmlns:a16="http://schemas.microsoft.com/office/drawing/2014/main" id="{00000000-0008-0000-0000-0000DA040000}"/>
            </a:ext>
          </a:extLst>
        </xdr:cNvPr>
        <xdr:cNvCxnSpPr>
          <a:cxnSpLocks noChangeShapeType="1"/>
        </xdr:cNvCxnSpPr>
      </xdr:nvCxnSpPr>
      <xdr:spPr bwMode="auto">
        <a:xfrm flipV="1">
          <a:off x="4261449" y="7013275"/>
          <a:ext cx="577970" cy="198408"/>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7</xdr:col>
      <xdr:colOff>0</xdr:colOff>
      <xdr:row>24</xdr:row>
      <xdr:rowOff>112143</xdr:rowOff>
    </xdr:from>
    <xdr:to>
      <xdr:col>8</xdr:col>
      <xdr:colOff>8626</xdr:colOff>
      <xdr:row>25</xdr:row>
      <xdr:rowOff>94891</xdr:rowOff>
    </xdr:to>
    <xdr:cxnSp macro="">
      <xdr:nvCxnSpPr>
        <xdr:cNvPr id="1243" name="AutoShape 16">
          <a:extLst>
            <a:ext uri="{FF2B5EF4-FFF2-40B4-BE49-F238E27FC236}">
              <a16:creationId xmlns:a16="http://schemas.microsoft.com/office/drawing/2014/main" id="{00000000-0008-0000-0000-0000DB040000}"/>
            </a:ext>
          </a:extLst>
        </xdr:cNvPr>
        <xdr:cNvCxnSpPr>
          <a:cxnSpLocks noChangeShapeType="1"/>
        </xdr:cNvCxnSpPr>
      </xdr:nvCxnSpPr>
      <xdr:spPr bwMode="auto">
        <a:xfrm>
          <a:off x="4261449" y="7220309"/>
          <a:ext cx="586596" cy="181155"/>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0</xdr:colOff>
      <xdr:row>20</xdr:row>
      <xdr:rowOff>112143</xdr:rowOff>
    </xdr:from>
    <xdr:to>
      <xdr:col>6</xdr:col>
      <xdr:colOff>0</xdr:colOff>
      <xdr:row>22</xdr:row>
      <xdr:rowOff>94891</xdr:rowOff>
    </xdr:to>
    <xdr:cxnSp macro="">
      <xdr:nvCxnSpPr>
        <xdr:cNvPr id="1244" name="AutoShape 17">
          <a:extLst>
            <a:ext uri="{FF2B5EF4-FFF2-40B4-BE49-F238E27FC236}">
              <a16:creationId xmlns:a16="http://schemas.microsoft.com/office/drawing/2014/main" id="{00000000-0008-0000-0000-0000DC040000}"/>
            </a:ext>
          </a:extLst>
        </xdr:cNvPr>
        <xdr:cNvCxnSpPr>
          <a:cxnSpLocks noChangeShapeType="1"/>
        </xdr:cNvCxnSpPr>
      </xdr:nvCxnSpPr>
      <xdr:spPr bwMode="auto">
        <a:xfrm flipV="1">
          <a:off x="2872596" y="6426679"/>
          <a:ext cx="526212" cy="379563"/>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0</xdr:colOff>
      <xdr:row>22</xdr:row>
      <xdr:rowOff>103517</xdr:rowOff>
    </xdr:from>
    <xdr:to>
      <xdr:col>6</xdr:col>
      <xdr:colOff>0</xdr:colOff>
      <xdr:row>24</xdr:row>
      <xdr:rowOff>112143</xdr:rowOff>
    </xdr:to>
    <xdr:cxnSp macro="">
      <xdr:nvCxnSpPr>
        <xdr:cNvPr id="1245" name="AutoShape 18">
          <a:extLst>
            <a:ext uri="{FF2B5EF4-FFF2-40B4-BE49-F238E27FC236}">
              <a16:creationId xmlns:a16="http://schemas.microsoft.com/office/drawing/2014/main" id="{00000000-0008-0000-0000-0000DD040000}"/>
            </a:ext>
          </a:extLst>
        </xdr:cNvPr>
        <xdr:cNvCxnSpPr>
          <a:cxnSpLocks noChangeShapeType="1"/>
        </xdr:cNvCxnSpPr>
      </xdr:nvCxnSpPr>
      <xdr:spPr bwMode="auto">
        <a:xfrm>
          <a:off x="2872596" y="6814868"/>
          <a:ext cx="526212" cy="405441"/>
        </a:xfrm>
        <a:prstGeom prst="straightConnector1">
          <a:avLst/>
        </a:prstGeom>
        <a:noFill/>
        <a:ln w="9525">
          <a:solidFill>
            <a:srgbClr xmlns:mc="http://schemas.openxmlformats.org/markup-compatibility/2006" xmlns:a14="http://schemas.microsoft.com/office/drawing/2010/main" val="000000" mc:Ignorable="a14" a14:legacySpreadsheetColorIndex="64"/>
          </a:solidFill>
          <a:round/>
          <a:headEnd/>
          <a:tailEnd type="arrow" w="med" len="med"/>
        </a:ln>
        <a:extLst>
          <a:ext uri="{909E8E84-426E-40DD-AFC4-6F175D3DCCD1}">
            <a14:hiddenFill xmlns:a14="http://schemas.microsoft.com/office/drawing/2010/main">
              <a:noFill/>
            </a14:hiddenFill>
          </a:ext>
        </a:extLst>
      </xdr:spPr>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60385</xdr:colOff>
      <xdr:row>16</xdr:row>
      <xdr:rowOff>8626</xdr:rowOff>
    </xdr:from>
    <xdr:to>
      <xdr:col>10</xdr:col>
      <xdr:colOff>215660</xdr:colOff>
      <xdr:row>33</xdr:row>
      <xdr:rowOff>17253</xdr:rowOff>
    </xdr:to>
    <xdr:graphicFrame macro="">
      <xdr:nvGraphicFramePr>
        <xdr:cNvPr id="2063" name="Chart 2">
          <a:extLst>
            <a:ext uri="{FF2B5EF4-FFF2-40B4-BE49-F238E27FC236}">
              <a16:creationId xmlns:a16="http://schemas.microsoft.com/office/drawing/2014/main" id="{00000000-0008-0000-0100-00000F0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a:noFill/>
        </a:ln>
        <a:effectLst/>
        <a:extLst>
          <a:ext uri="{91240B29-F687-4F45-9708-019B960494DF}">
            <a14:hiddenLine xmlns:a14="http://schemas.microsoft.com/office/drawing/2010/main" w="9525" cap="flat" cmpd="sng" algn="ctr">
              <a:solidFill>
                <a:srgbClr xmlns:mc="http://schemas.openxmlformats.org/markup-compatibility/2006" val="4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a:noFill/>
        </a:ln>
        <a:effectLst/>
        <a:extLst>
          <a:ext uri="{91240B29-F687-4F45-9708-019B960494DF}">
            <a14:hiddenLine xmlns:a14="http://schemas.microsoft.com/office/drawing/2010/main" w="9525" cap="flat" cmpd="sng" algn="ctr">
              <a:solidFill>
                <a:srgbClr xmlns:mc="http://schemas.openxmlformats.org/markup-compatibility/2006" val="4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5"/>
  <sheetViews>
    <sheetView tabSelected="1" zoomScale="117" zoomScaleNormal="117" workbookViewId="0"/>
  </sheetViews>
  <sheetFormatPr defaultColWidth="9" defaultRowHeight="15.75" x14ac:dyDescent="0.25"/>
  <cols>
    <col min="1" max="1" width="9.375" style="2" customWidth="1"/>
    <col min="2" max="2" width="8.25" style="2" customWidth="1"/>
    <col min="3" max="3" width="7.25" style="2" customWidth="1"/>
    <col min="4" max="4" width="13.625" style="3" customWidth="1"/>
    <col min="5" max="5" width="8.125" style="3" customWidth="1"/>
    <col min="6" max="6" width="7.5" style="4" customWidth="1"/>
    <col min="7" max="7" width="11.125" style="5" customWidth="1"/>
    <col min="8" max="8" width="7.5" style="4" customWidth="1"/>
    <col min="9" max="9" width="6.125" style="2" customWidth="1"/>
    <col min="10" max="10" width="8.5" style="2" customWidth="1"/>
    <col min="11" max="11" width="2.75" style="2" customWidth="1"/>
    <col min="12" max="12" width="3.375" style="2" customWidth="1"/>
    <col min="13" max="15" width="9" style="2" customWidth="1"/>
    <col min="16" max="16" width="9" style="6" customWidth="1"/>
    <col min="17" max="17" width="13.875" style="2" customWidth="1"/>
    <col min="18" max="16384" width="9" style="2"/>
  </cols>
  <sheetData>
    <row r="1" spans="1:21" x14ac:dyDescent="0.25">
      <c r="A1" s="2" t="s">
        <v>27</v>
      </c>
    </row>
    <row r="2" spans="1:21" s="7" customFormat="1" ht="49.7" customHeight="1" x14ac:dyDescent="0.25">
      <c r="A2" s="88" t="s">
        <v>19</v>
      </c>
      <c r="B2" s="88"/>
      <c r="C2" s="88"/>
      <c r="D2" s="88"/>
      <c r="E2" s="88"/>
      <c r="F2" s="88"/>
      <c r="G2" s="88"/>
      <c r="H2" s="88"/>
      <c r="I2" s="88"/>
      <c r="J2" s="88"/>
    </row>
    <row r="3" spans="1:21" ht="21.2" customHeight="1" x14ac:dyDescent="0.25">
      <c r="A3" s="88" t="s">
        <v>16</v>
      </c>
      <c r="B3" s="88"/>
      <c r="C3" s="89"/>
      <c r="D3" s="89"/>
      <c r="E3" s="89"/>
      <c r="F3" s="89"/>
      <c r="G3" s="89"/>
      <c r="H3" s="89"/>
      <c r="I3" s="89"/>
      <c r="J3" s="89"/>
      <c r="K3" s="8"/>
    </row>
    <row r="4" spans="1:21" ht="19.149999999999999" customHeight="1" x14ac:dyDescent="0.25">
      <c r="C4" s="9" t="s">
        <v>31</v>
      </c>
      <c r="D4" s="10">
        <v>100</v>
      </c>
      <c r="F4" s="33" t="s">
        <v>34</v>
      </c>
      <c r="G4" s="11">
        <v>0.5</v>
      </c>
    </row>
    <row r="5" spans="1:21" ht="19.149999999999999" customHeight="1" x14ac:dyDescent="0.25">
      <c r="C5" s="9" t="s">
        <v>32</v>
      </c>
      <c r="D5" s="10">
        <v>150</v>
      </c>
      <c r="F5" s="33" t="s">
        <v>35</v>
      </c>
      <c r="G5" s="12">
        <f>1-G4</f>
        <v>0.5</v>
      </c>
      <c r="I5" s="25" t="str">
        <f>"E(V)="</f>
        <v>E(V)=</v>
      </c>
      <c r="J5" s="18">
        <f>D4*G4+D5*G5</f>
        <v>125</v>
      </c>
    </row>
    <row r="6" spans="1:21" ht="85.7" customHeight="1" x14ac:dyDescent="0.25">
      <c r="A6" s="86" t="s">
        <v>18</v>
      </c>
      <c r="B6" s="86"/>
      <c r="C6" s="87"/>
      <c r="D6" s="87"/>
      <c r="E6" s="87"/>
      <c r="F6" s="87"/>
      <c r="G6" s="87"/>
      <c r="H6" s="87"/>
      <c r="I6" s="87"/>
      <c r="J6" s="87"/>
    </row>
    <row r="7" spans="1:21" x14ac:dyDescent="0.25">
      <c r="C7" s="33" t="s">
        <v>33</v>
      </c>
      <c r="D7" s="11">
        <v>0.2</v>
      </c>
      <c r="E7" s="13"/>
    </row>
    <row r="8" spans="1:21" x14ac:dyDescent="0.25">
      <c r="A8" s="14" t="str">
        <f>"Result summary: Bid = "&amp;DOLLAR(U16)&amp;"; Ask = "&amp;DOLLAR(R19,2)&amp;"; Spread = "&amp;DOLLAR(R20,2)</f>
        <v>Result summary: Bid = $120.00; Ask = $130.00; Spread = $10.00</v>
      </c>
      <c r="B8" s="14"/>
      <c r="C8" s="13"/>
    </row>
    <row r="9" spans="1:21" x14ac:dyDescent="0.25">
      <c r="A9" s="14"/>
      <c r="B9" s="14"/>
      <c r="C9" s="13"/>
    </row>
    <row r="10" spans="1:21" ht="45" customHeight="1" x14ac:dyDescent="0.25">
      <c r="A10" s="90" t="s">
        <v>47</v>
      </c>
      <c r="B10" s="90"/>
      <c r="C10" s="90"/>
      <c r="D10" s="90"/>
      <c r="E10" s="90"/>
      <c r="F10" s="90"/>
      <c r="G10" s="90"/>
      <c r="H10" s="90"/>
      <c r="I10" s="90"/>
      <c r="J10" s="90"/>
    </row>
    <row r="11" spans="1:21" ht="17.45" customHeight="1" x14ac:dyDescent="0.25">
      <c r="A11" s="64"/>
      <c r="B11" s="65"/>
      <c r="C11" s="66"/>
      <c r="D11" s="45"/>
      <c r="E11" s="66"/>
      <c r="F11" s="66"/>
      <c r="G11" s="66"/>
      <c r="H11" s="66"/>
      <c r="I11" s="66"/>
      <c r="J11" s="67"/>
      <c r="K11" s="15"/>
      <c r="L11" s="43" t="s">
        <v>17</v>
      </c>
      <c r="M11" s="44"/>
      <c r="N11" s="44"/>
      <c r="O11" s="45"/>
      <c r="P11" s="45"/>
      <c r="Q11" s="46"/>
      <c r="R11" s="47"/>
      <c r="S11" s="46"/>
      <c r="T11" s="44"/>
      <c r="U11" s="48"/>
    </row>
    <row r="12" spans="1:21" x14ac:dyDescent="0.25">
      <c r="A12" s="49"/>
      <c r="B12" s="23"/>
      <c r="C12" s="23"/>
      <c r="D12" s="24"/>
      <c r="E12" s="24"/>
      <c r="F12" s="30"/>
      <c r="G12" s="31"/>
      <c r="H12" s="68">
        <v>0</v>
      </c>
      <c r="I12" s="23" t="s">
        <v>4</v>
      </c>
      <c r="J12" s="69">
        <f>G14*H12</f>
        <v>0</v>
      </c>
      <c r="L12" s="49"/>
      <c r="M12" s="23"/>
      <c r="N12" s="23"/>
      <c r="O12" s="20"/>
      <c r="P12" s="84" t="s">
        <v>23</v>
      </c>
      <c r="Q12" s="85"/>
      <c r="R12" s="21" t="str">
        <f>FIXED(J12,3)&amp;"+"&amp;FIXED(J16,3)&amp;"+"&amp;FIXED(J20,3)&amp;"+"&amp;FIXED(J24)&amp;" ="</f>
        <v>0.000+0.200+0.100+0.20 =</v>
      </c>
      <c r="S12" s="20"/>
      <c r="T12" s="20"/>
      <c r="U12" s="50">
        <f>J12+J16+J20+J24</f>
        <v>0.5</v>
      </c>
    </row>
    <row r="13" spans="1:21" x14ac:dyDescent="0.25">
      <c r="A13" s="49"/>
      <c r="B13" s="23"/>
      <c r="C13" s="23"/>
      <c r="D13" s="70"/>
      <c r="E13" s="71" t="s">
        <v>28</v>
      </c>
      <c r="F13" s="68">
        <f>Mu</f>
        <v>0.2</v>
      </c>
      <c r="G13" s="31" t="s">
        <v>2</v>
      </c>
      <c r="H13" s="30"/>
      <c r="I13" s="23"/>
      <c r="J13" s="54"/>
      <c r="L13" s="49"/>
      <c r="M13" s="23"/>
      <c r="N13" s="23"/>
      <c r="O13" s="20"/>
      <c r="P13" s="84" t="s">
        <v>24</v>
      </c>
      <c r="Q13" s="85"/>
      <c r="R13" s="21" t="str">
        <f>FIXED(J14,3)&amp;"+"&amp;FIXED(J18,3)&amp;"+"&amp;FIXED(J22,3)&amp;"+"&amp;FIXED(J26,3)&amp;" = "</f>
        <v xml:space="preserve">0.100+0.200+0.000+0.200 = </v>
      </c>
      <c r="S13" s="20"/>
      <c r="T13" s="20"/>
      <c r="U13" s="50">
        <f>J14+J18+J22+J26</f>
        <v>0.5</v>
      </c>
    </row>
    <row r="14" spans="1:21" x14ac:dyDescent="0.25">
      <c r="A14" s="49"/>
      <c r="B14" s="23"/>
      <c r="C14" s="23"/>
      <c r="D14" s="24"/>
      <c r="E14" s="24"/>
      <c r="F14" s="30"/>
      <c r="G14" s="72">
        <f>G4*F13</f>
        <v>0.1</v>
      </c>
      <c r="H14" s="68">
        <v>1</v>
      </c>
      <c r="I14" s="23" t="s">
        <v>5</v>
      </c>
      <c r="J14" s="69">
        <f>G14*H14</f>
        <v>0.1</v>
      </c>
      <c r="L14" s="51"/>
      <c r="M14" s="23"/>
      <c r="N14" s="23"/>
      <c r="O14" s="24"/>
      <c r="P14" s="24"/>
      <c r="Q14" s="52" t="s">
        <v>38</v>
      </c>
      <c r="R14" s="23" t="str">
        <f>"("&amp;FIXED(J14,3)&amp;" + "&amp;FIXED(J18,3)&amp;")/"&amp;FIXED(U13,3)&amp;" ="</f>
        <v>(0.100 + 0.200)/0.500 =</v>
      </c>
      <c r="S14" s="30"/>
      <c r="T14" s="23"/>
      <c r="U14" s="50">
        <f>(J14+J18)/U13</f>
        <v>0.60000000000000009</v>
      </c>
    </row>
    <row r="15" spans="1:21" x14ac:dyDescent="0.25">
      <c r="A15" s="49"/>
      <c r="B15" s="23"/>
      <c r="C15" s="23"/>
      <c r="D15" s="73" t="s">
        <v>36</v>
      </c>
      <c r="E15" s="74">
        <f>D4</f>
        <v>100</v>
      </c>
      <c r="F15" s="30"/>
      <c r="G15" s="31"/>
      <c r="H15" s="30"/>
      <c r="I15" s="23"/>
      <c r="J15" s="54"/>
      <c r="L15" s="49"/>
      <c r="M15" s="23"/>
      <c r="N15" s="23"/>
      <c r="O15" s="24"/>
      <c r="P15" s="24"/>
      <c r="Q15" s="52" t="s">
        <v>39</v>
      </c>
      <c r="R15" s="53">
        <f>1-U14</f>
        <v>0.39999999999999991</v>
      </c>
      <c r="S15" s="30"/>
      <c r="T15" s="23"/>
      <c r="U15" s="54"/>
    </row>
    <row r="16" spans="1:21" x14ac:dyDescent="0.25">
      <c r="A16" s="75" t="s">
        <v>29</v>
      </c>
      <c r="B16" s="76">
        <f>$G$4</f>
        <v>0.5</v>
      </c>
      <c r="C16" s="77"/>
      <c r="D16" s="24"/>
      <c r="E16" s="24"/>
      <c r="F16" s="30"/>
      <c r="G16" s="31"/>
      <c r="H16" s="68">
        <v>0.5</v>
      </c>
      <c r="I16" s="23" t="s">
        <v>4</v>
      </c>
      <c r="J16" s="69">
        <f>G18*H16</f>
        <v>0.2</v>
      </c>
      <c r="L16" s="49"/>
      <c r="M16" s="26"/>
      <c r="N16" s="23"/>
      <c r="O16" s="27"/>
      <c r="P16" s="27"/>
      <c r="Q16" s="28" t="s">
        <v>42</v>
      </c>
      <c r="R16" s="21" t="str">
        <f>DOLLAR(VLow,0)&amp;"x"&amp;FIXED(U14,3)&amp;" + "&amp;DOLLAR(VHigh,0)&amp;"x"&amp;FIXED(R15)&amp;" = "</f>
        <v xml:space="preserve">$100x0.600 + $150x0.40 = </v>
      </c>
      <c r="S16" s="20"/>
      <c r="T16" s="20"/>
      <c r="U16" s="55">
        <f>U14*VLow+R15*VHigh</f>
        <v>120</v>
      </c>
    </row>
    <row r="17" spans="1:21" x14ac:dyDescent="0.25">
      <c r="A17" s="49"/>
      <c r="B17" s="23"/>
      <c r="C17" s="23"/>
      <c r="D17" s="24"/>
      <c r="E17" s="24"/>
      <c r="F17" s="68">
        <f>1-Mu</f>
        <v>0.8</v>
      </c>
      <c r="G17" s="31" t="s">
        <v>3</v>
      </c>
      <c r="H17" s="30"/>
      <c r="I17" s="23"/>
      <c r="J17" s="54"/>
      <c r="L17" s="56"/>
      <c r="M17" s="21"/>
      <c r="N17" s="20"/>
      <c r="O17" s="20"/>
      <c r="P17" s="20"/>
      <c r="Q17" s="28" t="s">
        <v>41</v>
      </c>
      <c r="R17" s="53">
        <f>(J12+J16)/U12</f>
        <v>0.4</v>
      </c>
      <c r="S17" s="20"/>
      <c r="T17" s="20"/>
      <c r="U17" s="54"/>
    </row>
    <row r="18" spans="1:21" x14ac:dyDescent="0.25">
      <c r="A18" s="49"/>
      <c r="B18" s="23"/>
      <c r="C18" s="23"/>
      <c r="D18" s="24"/>
      <c r="E18" s="24"/>
      <c r="F18" s="30"/>
      <c r="G18" s="72">
        <f>G4*F17</f>
        <v>0.4</v>
      </c>
      <c r="H18" s="68">
        <v>0.5</v>
      </c>
      <c r="I18" s="23" t="s">
        <v>5</v>
      </c>
      <c r="J18" s="69">
        <f>G18*H18</f>
        <v>0.2</v>
      </c>
      <c r="L18" s="56"/>
      <c r="M18" s="21"/>
      <c r="N18" s="20"/>
      <c r="O18" s="20"/>
      <c r="P18" s="20"/>
      <c r="Q18" s="28" t="s">
        <v>40</v>
      </c>
      <c r="R18" s="53">
        <f>1-R17</f>
        <v>0.6</v>
      </c>
      <c r="S18" s="20"/>
      <c r="T18" s="20"/>
      <c r="U18" s="54"/>
    </row>
    <row r="19" spans="1:21" x14ac:dyDescent="0.25">
      <c r="A19" s="49" t="s">
        <v>6</v>
      </c>
      <c r="B19" s="23"/>
      <c r="C19" s="23"/>
      <c r="D19" s="24"/>
      <c r="E19" s="24"/>
      <c r="F19" s="30"/>
      <c r="G19" s="31"/>
      <c r="H19" s="30"/>
      <c r="I19" s="23"/>
      <c r="J19" s="54"/>
      <c r="L19" s="56"/>
      <c r="M19" s="21"/>
      <c r="N19" s="20"/>
      <c r="O19" s="20"/>
      <c r="P19" s="20"/>
      <c r="Q19" s="29" t="s">
        <v>25</v>
      </c>
      <c r="R19" s="57">
        <f>VLow*R17+VHigh*R18</f>
        <v>130</v>
      </c>
      <c r="S19" s="20"/>
      <c r="T19" s="20"/>
      <c r="U19" s="54"/>
    </row>
    <row r="20" spans="1:21" x14ac:dyDescent="0.25">
      <c r="A20" s="49"/>
      <c r="B20" s="23"/>
      <c r="C20" s="23"/>
      <c r="D20" s="24"/>
      <c r="E20" s="24"/>
      <c r="F20" s="30"/>
      <c r="G20" s="31"/>
      <c r="H20" s="68">
        <v>1</v>
      </c>
      <c r="I20" s="23" t="s">
        <v>4</v>
      </c>
      <c r="J20" s="69">
        <f>G22*H20</f>
        <v>0.1</v>
      </c>
      <c r="L20" s="58"/>
      <c r="M20" s="59"/>
      <c r="N20" s="60"/>
      <c r="O20" s="60"/>
      <c r="P20" s="60"/>
      <c r="Q20" s="61" t="s">
        <v>26</v>
      </c>
      <c r="R20" s="62">
        <f>R19-U16</f>
        <v>10</v>
      </c>
      <c r="S20" s="60"/>
      <c r="T20" s="60"/>
      <c r="U20" s="63"/>
    </row>
    <row r="21" spans="1:21" x14ac:dyDescent="0.25">
      <c r="A21" s="49"/>
      <c r="B21" s="23"/>
      <c r="C21" s="23"/>
      <c r="D21" s="70"/>
      <c r="E21" s="71" t="s">
        <v>28</v>
      </c>
      <c r="F21" s="68">
        <f>Mu</f>
        <v>0.2</v>
      </c>
      <c r="G21" s="31" t="s">
        <v>2</v>
      </c>
      <c r="H21" s="30"/>
      <c r="I21" s="23"/>
      <c r="J21" s="54"/>
    </row>
    <row r="22" spans="1:21" x14ac:dyDescent="0.25">
      <c r="A22" s="75" t="s">
        <v>30</v>
      </c>
      <c r="B22" s="76">
        <f>1-B16</f>
        <v>0.5</v>
      </c>
      <c r="C22" s="77"/>
      <c r="D22" s="24"/>
      <c r="E22" s="24"/>
      <c r="F22" s="30"/>
      <c r="G22" s="72">
        <f>(1-G4)*F21</f>
        <v>0.1</v>
      </c>
      <c r="H22" s="68">
        <v>0</v>
      </c>
      <c r="I22" s="23" t="s">
        <v>5</v>
      </c>
      <c r="J22" s="69">
        <f>G22*H22</f>
        <v>0</v>
      </c>
      <c r="P22" s="2"/>
    </row>
    <row r="23" spans="1:21" x14ac:dyDescent="0.25">
      <c r="A23" s="49"/>
      <c r="B23" s="23"/>
      <c r="C23" s="23"/>
      <c r="D23" s="73" t="s">
        <v>37</v>
      </c>
      <c r="E23" s="74">
        <f>D5</f>
        <v>150</v>
      </c>
      <c r="F23" s="30"/>
      <c r="G23" s="31"/>
      <c r="H23" s="30"/>
      <c r="I23" s="23"/>
      <c r="J23" s="54"/>
    </row>
    <row r="24" spans="1:21" x14ac:dyDescent="0.25">
      <c r="A24" s="49"/>
      <c r="B24" s="23"/>
      <c r="C24" s="23"/>
      <c r="D24" s="24"/>
      <c r="E24" s="24"/>
      <c r="F24" s="30"/>
      <c r="G24" s="31"/>
      <c r="H24" s="68">
        <v>0.5</v>
      </c>
      <c r="I24" s="23" t="s">
        <v>4</v>
      </c>
      <c r="J24" s="69">
        <f>G26*H24</f>
        <v>0.2</v>
      </c>
      <c r="P24" s="2"/>
    </row>
    <row r="25" spans="1:21" x14ac:dyDescent="0.25">
      <c r="A25" s="49"/>
      <c r="B25" s="23"/>
      <c r="C25" s="23"/>
      <c r="D25" s="24"/>
      <c r="E25" s="24"/>
      <c r="F25" s="68">
        <f>1-Mu</f>
        <v>0.8</v>
      </c>
      <c r="G25" s="31" t="s">
        <v>3</v>
      </c>
      <c r="H25" s="30"/>
      <c r="I25" s="23"/>
      <c r="J25" s="54"/>
    </row>
    <row r="26" spans="1:21" x14ac:dyDescent="0.25">
      <c r="A26" s="78"/>
      <c r="B26" s="79"/>
      <c r="C26" s="79"/>
      <c r="D26" s="35"/>
      <c r="E26" s="35"/>
      <c r="F26" s="80"/>
      <c r="G26" s="81">
        <f>(1-G4)*F25</f>
        <v>0.4</v>
      </c>
      <c r="H26" s="82">
        <v>0.5</v>
      </c>
      <c r="I26" s="79" t="s">
        <v>5</v>
      </c>
      <c r="J26" s="83">
        <f>G26*H26</f>
        <v>0.2</v>
      </c>
    </row>
    <row r="28" spans="1:21" ht="19.899999999999999" customHeight="1" x14ac:dyDescent="0.25">
      <c r="D28" s="2"/>
      <c r="E28" s="2"/>
      <c r="F28" s="2"/>
      <c r="G28" s="2"/>
      <c r="H28" s="2"/>
      <c r="P28" s="2"/>
    </row>
    <row r="29" spans="1:21" ht="19.899999999999999" customHeight="1" x14ac:dyDescent="0.25">
      <c r="D29" s="2"/>
      <c r="E29" s="2"/>
      <c r="F29" s="2"/>
      <c r="G29" s="2"/>
      <c r="H29" s="2"/>
      <c r="P29" s="2"/>
    </row>
    <row r="30" spans="1:21" ht="19.899999999999999" customHeight="1" x14ac:dyDescent="0.25">
      <c r="D30" s="2"/>
      <c r="E30" s="2"/>
      <c r="F30" s="2"/>
      <c r="G30" s="2"/>
      <c r="H30" s="2"/>
      <c r="P30" s="2"/>
    </row>
    <row r="31" spans="1:21" ht="22.15" customHeight="1" x14ac:dyDescent="0.25">
      <c r="D31" s="2"/>
      <c r="E31" s="2"/>
      <c r="F31" s="2"/>
      <c r="G31" s="2"/>
      <c r="H31" s="2"/>
      <c r="P31" s="2"/>
    </row>
    <row r="32" spans="1:21" ht="22.15" customHeight="1" x14ac:dyDescent="0.25">
      <c r="D32" s="2"/>
      <c r="E32" s="2"/>
      <c r="F32" s="2"/>
      <c r="G32" s="2"/>
      <c r="H32" s="2"/>
      <c r="P32" s="2"/>
    </row>
    <row r="33" spans="1:16" ht="22.15" customHeight="1" x14ac:dyDescent="0.25">
      <c r="D33" s="2"/>
      <c r="E33" s="2"/>
      <c r="F33" s="2"/>
      <c r="G33" s="2"/>
      <c r="H33" s="2"/>
      <c r="P33" s="2"/>
    </row>
    <row r="34" spans="1:16" ht="22.15" customHeight="1" x14ac:dyDescent="0.25">
      <c r="D34" s="2"/>
      <c r="E34" s="2"/>
      <c r="F34" s="2"/>
      <c r="G34" s="2"/>
      <c r="H34" s="2"/>
      <c r="P34" s="2"/>
    </row>
    <row r="35" spans="1:16" ht="22.15" customHeight="1" x14ac:dyDescent="0.25">
      <c r="D35" s="2"/>
      <c r="E35" s="2"/>
      <c r="F35" s="2"/>
      <c r="G35" s="2"/>
      <c r="H35" s="2"/>
      <c r="P35" s="2"/>
    </row>
    <row r="36" spans="1:16" ht="22.15" customHeight="1" x14ac:dyDescent="0.25">
      <c r="D36" s="2"/>
      <c r="E36" s="2"/>
      <c r="F36" s="2"/>
      <c r="G36" s="2"/>
      <c r="H36" s="2"/>
      <c r="P36" s="2"/>
    </row>
    <row r="37" spans="1:16" ht="22.15" customHeight="1" x14ac:dyDescent="0.25">
      <c r="D37" s="2"/>
      <c r="E37" s="2"/>
      <c r="F37" s="2"/>
      <c r="G37" s="2"/>
      <c r="H37" s="2"/>
      <c r="P37" s="2"/>
    </row>
    <row r="38" spans="1:16" ht="22.15" customHeight="1" x14ac:dyDescent="0.25">
      <c r="A38" s="23"/>
      <c r="B38" s="23"/>
      <c r="C38" s="23"/>
      <c r="D38" s="24"/>
      <c r="E38" s="24"/>
      <c r="F38" s="30"/>
      <c r="G38" s="31"/>
      <c r="H38" s="30"/>
      <c r="I38" s="23"/>
    </row>
    <row r="39" spans="1:16" x14ac:dyDescent="0.25">
      <c r="G39" s="17"/>
      <c r="H39" s="21"/>
      <c r="I39" s="21"/>
      <c r="J39" s="20"/>
      <c r="K39" s="20"/>
      <c r="L39" s="20"/>
      <c r="M39" s="20"/>
      <c r="N39" s="20"/>
      <c r="O39" s="20"/>
      <c r="P39" s="20"/>
    </row>
    <row r="40" spans="1:16" x14ac:dyDescent="0.25">
      <c r="H40" s="16"/>
      <c r="J40" s="14"/>
    </row>
    <row r="41" spans="1:16" x14ac:dyDescent="0.25">
      <c r="D41" s="9"/>
      <c r="E41" s="9"/>
      <c r="F41" s="16"/>
    </row>
    <row r="42" spans="1:16" x14ac:dyDescent="0.25">
      <c r="G42" s="2"/>
      <c r="H42" s="16"/>
      <c r="J42" s="14"/>
    </row>
    <row r="44" spans="1:16" x14ac:dyDescent="0.25">
      <c r="A44" s="14"/>
      <c r="B44" s="14"/>
      <c r="C44" s="19"/>
      <c r="H44" s="16"/>
      <c r="J44" s="14"/>
    </row>
    <row r="45" spans="1:16" x14ac:dyDescent="0.25">
      <c r="C45" s="22"/>
      <c r="F45" s="16"/>
    </row>
    <row r="46" spans="1:16" x14ac:dyDescent="0.25">
      <c r="G46" s="17"/>
      <c r="H46" s="16"/>
      <c r="J46" s="14"/>
    </row>
    <row r="47" spans="1:16" x14ac:dyDescent="0.25">
      <c r="A47" s="9"/>
      <c r="B47" s="9"/>
    </row>
    <row r="48" spans="1:16" x14ac:dyDescent="0.25">
      <c r="H48" s="16"/>
      <c r="J48" s="14"/>
    </row>
    <row r="49" spans="1:15" x14ac:dyDescent="0.25">
      <c r="D49" s="9"/>
      <c r="E49" s="9"/>
      <c r="F49" s="16"/>
      <c r="K49" s="32"/>
      <c r="M49" s="32"/>
      <c r="O49" s="32"/>
    </row>
    <row r="50" spans="1:15" x14ac:dyDescent="0.25">
      <c r="A50" s="14"/>
      <c r="B50" s="14"/>
      <c r="C50" s="4"/>
      <c r="G50" s="17"/>
      <c r="H50" s="16"/>
      <c r="J50" s="14"/>
    </row>
    <row r="51" spans="1:15" x14ac:dyDescent="0.25">
      <c r="O51" s="32"/>
    </row>
    <row r="52" spans="1:15" x14ac:dyDescent="0.25">
      <c r="H52" s="16"/>
      <c r="J52" s="14"/>
    </row>
    <row r="53" spans="1:15" x14ac:dyDescent="0.25">
      <c r="F53" s="16"/>
      <c r="M53" s="32"/>
      <c r="O53" s="32"/>
    </row>
    <row r="54" spans="1:15" x14ac:dyDescent="0.25">
      <c r="G54" s="17"/>
      <c r="H54" s="16"/>
      <c r="J54" s="14"/>
    </row>
    <row r="55" spans="1:15" x14ac:dyDescent="0.25">
      <c r="O55" s="32"/>
    </row>
    <row r="57" spans="1:15" x14ac:dyDescent="0.25">
      <c r="I57" s="32"/>
      <c r="K57" s="32"/>
    </row>
    <row r="59" spans="1:15" x14ac:dyDescent="0.25">
      <c r="K59" s="32"/>
      <c r="M59" s="32"/>
      <c r="O59" s="32"/>
    </row>
    <row r="61" spans="1:15" x14ac:dyDescent="0.25">
      <c r="O61" s="32"/>
    </row>
    <row r="63" spans="1:15" x14ac:dyDescent="0.25">
      <c r="M63" s="32"/>
      <c r="O63" s="32"/>
    </row>
    <row r="65" spans="15:15" x14ac:dyDescent="0.25">
      <c r="O65" s="32"/>
    </row>
  </sheetData>
  <mergeCells count="6">
    <mergeCell ref="P12:Q12"/>
    <mergeCell ref="P13:Q13"/>
    <mergeCell ref="A6:J6"/>
    <mergeCell ref="A2:J2"/>
    <mergeCell ref="A3:J3"/>
    <mergeCell ref="A10:J10"/>
  </mergeCells>
  <phoneticPr fontId="1"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8"/>
  <sheetViews>
    <sheetView workbookViewId="0">
      <selection activeCell="H4" sqref="H4"/>
    </sheetView>
  </sheetViews>
  <sheetFormatPr defaultColWidth="9" defaultRowHeight="15.75" x14ac:dyDescent="0.25"/>
  <cols>
    <col min="1" max="1" width="6.375" style="2" customWidth="1"/>
    <col min="2" max="2" width="6" style="2" bestFit="1" customWidth="1"/>
    <col min="3" max="3" width="5.625" style="40" bestFit="1" customWidth="1"/>
    <col min="4" max="4" width="8.25" style="2" bestFit="1" customWidth="1"/>
    <col min="5" max="5" width="7.875" style="2" bestFit="1" customWidth="1"/>
    <col min="6" max="6" width="14.5" style="2" bestFit="1" customWidth="1"/>
    <col min="7" max="7" width="14.875" style="2" bestFit="1" customWidth="1"/>
    <col min="8" max="11" width="9" style="2" customWidth="1"/>
    <col min="12" max="12" width="6.5" style="22" customWidth="1"/>
    <col min="13" max="13" width="8.5" style="2" customWidth="1"/>
    <col min="14" max="14" width="6.5" style="2" customWidth="1"/>
    <col min="15" max="15" width="6" style="2" bestFit="1" customWidth="1"/>
    <col min="16" max="16" width="7.25" style="2" customWidth="1"/>
    <col min="17" max="17" width="6" style="2" bestFit="1" customWidth="1"/>
    <col min="18" max="18" width="6.5" style="2" customWidth="1"/>
    <col min="19" max="19" width="6" style="2" bestFit="1" customWidth="1"/>
    <col min="20" max="20" width="6.125" style="2" customWidth="1"/>
    <col min="21" max="21" width="6" style="2" customWidth="1"/>
    <col min="22" max="22" width="9" style="2"/>
    <col min="23" max="25" width="9.125" style="2" bestFit="1" customWidth="1"/>
    <col min="26" max="16384" width="9" style="2"/>
  </cols>
  <sheetData>
    <row r="1" spans="1:25" s="3" customFormat="1" x14ac:dyDescent="0.25">
      <c r="C1" s="38"/>
      <c r="L1" s="36"/>
      <c r="N1" s="91" t="s">
        <v>1</v>
      </c>
      <c r="O1" s="91"/>
      <c r="P1" s="91"/>
      <c r="Q1" s="91"/>
      <c r="R1" s="91" t="s">
        <v>0</v>
      </c>
      <c r="S1" s="91"/>
      <c r="T1" s="91"/>
      <c r="U1" s="91"/>
    </row>
    <row r="2" spans="1:25" s="36" customFormat="1" x14ac:dyDescent="0.25">
      <c r="C2" s="41"/>
      <c r="H2" s="36" t="s">
        <v>9</v>
      </c>
      <c r="I2" s="36" t="s">
        <v>10</v>
      </c>
      <c r="N2" s="92" t="s">
        <v>2</v>
      </c>
      <c r="O2" s="92"/>
      <c r="P2" s="92" t="s">
        <v>3</v>
      </c>
      <c r="Q2" s="92"/>
      <c r="R2" s="92" t="s">
        <v>2</v>
      </c>
      <c r="S2" s="92"/>
      <c r="T2" s="92" t="s">
        <v>3</v>
      </c>
      <c r="U2" s="92"/>
    </row>
    <row r="3" spans="1:25" s="34" customFormat="1" x14ac:dyDescent="0.25">
      <c r="A3" s="34" t="s">
        <v>11</v>
      </c>
      <c r="B3" s="1" t="s">
        <v>20</v>
      </c>
      <c r="C3" s="1" t="s">
        <v>21</v>
      </c>
      <c r="D3" s="35" t="s">
        <v>45</v>
      </c>
      <c r="E3" s="35" t="s">
        <v>46</v>
      </c>
      <c r="F3" s="35" t="s">
        <v>43</v>
      </c>
      <c r="G3" s="35" t="s">
        <v>44</v>
      </c>
      <c r="H3" s="34" t="s">
        <v>7</v>
      </c>
      <c r="I3" s="34" t="s">
        <v>8</v>
      </c>
      <c r="J3" s="34" t="s">
        <v>15</v>
      </c>
      <c r="K3" s="34" t="s">
        <v>13</v>
      </c>
      <c r="L3" s="34" t="s">
        <v>11</v>
      </c>
      <c r="M3" s="34" t="s">
        <v>14</v>
      </c>
      <c r="N3" s="34" t="s">
        <v>4</v>
      </c>
      <c r="O3" s="34" t="s">
        <v>5</v>
      </c>
      <c r="P3" s="34" t="s">
        <v>4</v>
      </c>
      <c r="Q3" s="34" t="s">
        <v>5</v>
      </c>
      <c r="R3" s="34" t="s">
        <v>4</v>
      </c>
      <c r="S3" s="34" t="s">
        <v>5</v>
      </c>
      <c r="T3" s="34" t="s">
        <v>4</v>
      </c>
      <c r="U3" s="34" t="s">
        <v>5</v>
      </c>
      <c r="W3" s="34" t="s">
        <v>10</v>
      </c>
      <c r="X3" s="34" t="s">
        <v>9</v>
      </c>
      <c r="Y3" s="34" t="s">
        <v>11</v>
      </c>
    </row>
    <row r="4" spans="1:25" s="3" customFormat="1" x14ac:dyDescent="0.25">
      <c r="A4" s="37">
        <v>1</v>
      </c>
      <c r="B4" s="3">
        <v>0.5</v>
      </c>
      <c r="C4" s="38">
        <v>0.2</v>
      </c>
      <c r="D4" s="3">
        <f>N4+P4+R4+T4</f>
        <v>0.5</v>
      </c>
      <c r="E4" s="3">
        <f>O4+Q4+S4+U4</f>
        <v>0.5</v>
      </c>
      <c r="F4" s="3">
        <f>(O4+Q4)/E4</f>
        <v>0.60000000000000009</v>
      </c>
      <c r="G4" s="3">
        <f>(N4+P4)/D4</f>
        <v>0.4</v>
      </c>
      <c r="H4" s="39">
        <f t="shared" ref="H4:H15" si="0">F4*VLow+(1-F4)*VHigh</f>
        <v>120</v>
      </c>
      <c r="I4" s="39">
        <f t="shared" ref="I4:I15" si="1">G4*VLow+(1-G4)*VHigh</f>
        <v>130</v>
      </c>
      <c r="J4" s="39">
        <f>I4-H4</f>
        <v>10</v>
      </c>
      <c r="K4" s="39">
        <f>D4*I4+E4*H4</f>
        <v>125</v>
      </c>
      <c r="L4" s="42" t="s">
        <v>12</v>
      </c>
      <c r="M4" s="39">
        <f>IF(UPPER(L4)="B",I4,H4)</f>
        <v>120</v>
      </c>
      <c r="N4" s="3">
        <v>0</v>
      </c>
      <c r="O4" s="3">
        <f>B4*C4</f>
        <v>0.1</v>
      </c>
      <c r="P4" s="3">
        <f>B4*(1-C4)/2</f>
        <v>0.2</v>
      </c>
      <c r="Q4" s="3">
        <f>P4</f>
        <v>0.2</v>
      </c>
      <c r="R4" s="3">
        <f>(1-B4)*C4</f>
        <v>0.1</v>
      </c>
      <c r="S4" s="3">
        <v>0</v>
      </c>
      <c r="T4" s="3">
        <f>(1-B4)*(1-C4)/2</f>
        <v>0.2</v>
      </c>
      <c r="U4" s="3">
        <f>T4</f>
        <v>0.2</v>
      </c>
      <c r="W4" s="3">
        <f>I4</f>
        <v>130</v>
      </c>
      <c r="X4" s="3">
        <f>H4</f>
        <v>120</v>
      </c>
      <c r="Y4" s="3">
        <f>M4</f>
        <v>120</v>
      </c>
    </row>
    <row r="5" spans="1:25" x14ac:dyDescent="0.25">
      <c r="A5" s="37">
        <v>2</v>
      </c>
      <c r="B5" s="2">
        <f>IF(UPPER(L4)="B",G4,F4)</f>
        <v>0.60000000000000009</v>
      </c>
      <c r="C5" s="38">
        <f>C4</f>
        <v>0.2</v>
      </c>
      <c r="D5" s="3">
        <f>N5+P5+R5+T5</f>
        <v>0.48000000000000004</v>
      </c>
      <c r="E5" s="3">
        <f>O5+Q5+S5+U5</f>
        <v>0.52</v>
      </c>
      <c r="F5" s="3">
        <f>(O5+Q5)/E5</f>
        <v>0.69230769230769251</v>
      </c>
      <c r="G5" s="3">
        <f>(N5+P5)/D5</f>
        <v>0.50000000000000011</v>
      </c>
      <c r="H5" s="39">
        <f t="shared" si="0"/>
        <v>115.38461538461539</v>
      </c>
      <c r="I5" s="39">
        <f t="shared" si="1"/>
        <v>125</v>
      </c>
      <c r="J5" s="39">
        <f t="shared" ref="J5:J15" si="2">I5-H5</f>
        <v>9.6153846153846132</v>
      </c>
      <c r="K5" s="39">
        <f t="shared" ref="K5:K15" si="3">D5*I5+E5*H5</f>
        <v>120</v>
      </c>
      <c r="L5" s="42" t="s">
        <v>22</v>
      </c>
      <c r="M5" s="39">
        <f t="shared" ref="M5:M15" si="4">IF(UPPER(L5)="B",I5,H5)</f>
        <v>125</v>
      </c>
      <c r="N5" s="3">
        <v>0</v>
      </c>
      <c r="O5" s="3">
        <f>B5*C5</f>
        <v>0.12000000000000002</v>
      </c>
      <c r="P5" s="3">
        <f>B5*(1-C5)/2</f>
        <v>0.24000000000000005</v>
      </c>
      <c r="Q5" s="3">
        <f>P5</f>
        <v>0.24000000000000005</v>
      </c>
      <c r="R5" s="3">
        <f>(1-B5)*C5</f>
        <v>7.9999999999999988E-2</v>
      </c>
      <c r="S5" s="3">
        <v>0</v>
      </c>
      <c r="T5" s="3">
        <f>(1-B5)*(1-C5)/2</f>
        <v>0.15999999999999998</v>
      </c>
      <c r="U5" s="3">
        <f>T5</f>
        <v>0.15999999999999998</v>
      </c>
      <c r="W5" s="3">
        <f t="shared" ref="W5:W15" si="5">I5</f>
        <v>125</v>
      </c>
      <c r="X5" s="3">
        <f t="shared" ref="X5:X15" si="6">H5</f>
        <v>115.38461538461539</v>
      </c>
      <c r="Y5" s="3">
        <f t="shared" ref="Y5:Y15" si="7">M5</f>
        <v>125</v>
      </c>
    </row>
    <row r="6" spans="1:25" ht="15.75" customHeight="1" x14ac:dyDescent="0.25">
      <c r="A6" s="37">
        <v>3</v>
      </c>
      <c r="B6" s="2">
        <f t="shared" ref="B6:B15" si="8">IF(UPPER(L5)="B",G5,F5)</f>
        <v>0.50000000000000011</v>
      </c>
      <c r="C6" s="38">
        <f t="shared" ref="C6:C15" si="9">C5</f>
        <v>0.2</v>
      </c>
      <c r="D6" s="3">
        <f t="shared" ref="D6:D15" si="10">N6+P6+R6+T6</f>
        <v>0.5</v>
      </c>
      <c r="E6" s="3">
        <f t="shared" ref="E6:E15" si="11">O6+Q6+S6+U6</f>
        <v>0.5</v>
      </c>
      <c r="F6" s="3">
        <f t="shared" ref="F6:F15" si="12">(O6+Q6)/E6</f>
        <v>0.6000000000000002</v>
      </c>
      <c r="G6" s="3">
        <f t="shared" ref="G6:G15" si="13">(N6+P6)/D6</f>
        <v>0.40000000000000013</v>
      </c>
      <c r="H6" s="39">
        <f t="shared" si="0"/>
        <v>120</v>
      </c>
      <c r="I6" s="39">
        <f t="shared" si="1"/>
        <v>130</v>
      </c>
      <c r="J6" s="39">
        <f t="shared" si="2"/>
        <v>10</v>
      </c>
      <c r="K6" s="39">
        <f t="shared" si="3"/>
        <v>125</v>
      </c>
      <c r="L6" s="42" t="s">
        <v>22</v>
      </c>
      <c r="M6" s="39">
        <f t="shared" si="4"/>
        <v>130</v>
      </c>
      <c r="N6" s="3">
        <v>0</v>
      </c>
      <c r="O6" s="3">
        <f t="shared" ref="O6:O15" si="14">B6*C6</f>
        <v>0.10000000000000003</v>
      </c>
      <c r="P6" s="3">
        <f t="shared" ref="P6:P15" si="15">B6*(1-C6)/2</f>
        <v>0.20000000000000007</v>
      </c>
      <c r="Q6" s="3">
        <f t="shared" ref="Q6:Q15" si="16">P6</f>
        <v>0.20000000000000007</v>
      </c>
      <c r="R6" s="3">
        <f t="shared" ref="R6:R15" si="17">(1-B6)*C6</f>
        <v>9.9999999999999978E-2</v>
      </c>
      <c r="S6" s="3">
        <v>0</v>
      </c>
      <c r="T6" s="3">
        <f t="shared" ref="T6:T15" si="18">(1-B6)*(1-C6)/2</f>
        <v>0.19999999999999996</v>
      </c>
      <c r="U6" s="3">
        <f t="shared" ref="U6:U15" si="19">T6</f>
        <v>0.19999999999999996</v>
      </c>
      <c r="W6" s="3">
        <f t="shared" si="5"/>
        <v>130</v>
      </c>
      <c r="X6" s="3">
        <f t="shared" si="6"/>
        <v>120</v>
      </c>
      <c r="Y6" s="3">
        <f t="shared" si="7"/>
        <v>130</v>
      </c>
    </row>
    <row r="7" spans="1:25" x14ac:dyDescent="0.25">
      <c r="A7" s="37">
        <v>4</v>
      </c>
      <c r="B7" s="2">
        <f t="shared" si="8"/>
        <v>0.40000000000000013</v>
      </c>
      <c r="C7" s="38">
        <f t="shared" si="9"/>
        <v>0.2</v>
      </c>
      <c r="D7" s="3">
        <f t="shared" si="10"/>
        <v>0.52</v>
      </c>
      <c r="E7" s="3">
        <f t="shared" si="11"/>
        <v>0.48000000000000009</v>
      </c>
      <c r="F7" s="3">
        <f t="shared" si="12"/>
        <v>0.50000000000000011</v>
      </c>
      <c r="G7" s="3">
        <f t="shared" si="13"/>
        <v>0.30769230769230782</v>
      </c>
      <c r="H7" s="39">
        <f t="shared" si="0"/>
        <v>125</v>
      </c>
      <c r="I7" s="39">
        <f t="shared" si="1"/>
        <v>134.61538461538461</v>
      </c>
      <c r="J7" s="39">
        <f t="shared" si="2"/>
        <v>9.6153846153846132</v>
      </c>
      <c r="K7" s="39">
        <f t="shared" si="3"/>
        <v>130</v>
      </c>
      <c r="L7" s="42" t="s">
        <v>12</v>
      </c>
      <c r="M7" s="39">
        <f t="shared" si="4"/>
        <v>125</v>
      </c>
      <c r="N7" s="3">
        <v>0</v>
      </c>
      <c r="O7" s="3">
        <f t="shared" si="14"/>
        <v>8.0000000000000029E-2</v>
      </c>
      <c r="P7" s="3">
        <f t="shared" si="15"/>
        <v>0.16000000000000006</v>
      </c>
      <c r="Q7" s="3">
        <f t="shared" si="16"/>
        <v>0.16000000000000006</v>
      </c>
      <c r="R7" s="3">
        <f t="shared" si="17"/>
        <v>0.11999999999999998</v>
      </c>
      <c r="S7" s="3">
        <v>0</v>
      </c>
      <c r="T7" s="3">
        <f t="shared" si="18"/>
        <v>0.23999999999999996</v>
      </c>
      <c r="U7" s="3">
        <f t="shared" si="19"/>
        <v>0.23999999999999996</v>
      </c>
      <c r="W7" s="3">
        <f t="shared" si="5"/>
        <v>134.61538461538461</v>
      </c>
      <c r="X7" s="3">
        <f t="shared" si="6"/>
        <v>125</v>
      </c>
      <c r="Y7" s="3">
        <f t="shared" si="7"/>
        <v>125</v>
      </c>
    </row>
    <row r="8" spans="1:25" x14ac:dyDescent="0.25">
      <c r="A8" s="37">
        <v>5</v>
      </c>
      <c r="B8" s="2">
        <f t="shared" si="8"/>
        <v>0.50000000000000011</v>
      </c>
      <c r="C8" s="38">
        <f t="shared" si="9"/>
        <v>0.2</v>
      </c>
      <c r="D8" s="3">
        <f t="shared" si="10"/>
        <v>0.5</v>
      </c>
      <c r="E8" s="3">
        <f t="shared" si="11"/>
        <v>0.5</v>
      </c>
      <c r="F8" s="3">
        <f t="shared" si="12"/>
        <v>0.6000000000000002</v>
      </c>
      <c r="G8" s="3">
        <f t="shared" si="13"/>
        <v>0.40000000000000013</v>
      </c>
      <c r="H8" s="39">
        <f t="shared" si="0"/>
        <v>120</v>
      </c>
      <c r="I8" s="39">
        <f t="shared" si="1"/>
        <v>130</v>
      </c>
      <c r="J8" s="39">
        <f t="shared" si="2"/>
        <v>10</v>
      </c>
      <c r="K8" s="39">
        <f t="shared" si="3"/>
        <v>125</v>
      </c>
      <c r="L8" s="42" t="s">
        <v>22</v>
      </c>
      <c r="M8" s="39">
        <f t="shared" si="4"/>
        <v>130</v>
      </c>
      <c r="N8" s="3">
        <v>0</v>
      </c>
      <c r="O8" s="3">
        <f t="shared" si="14"/>
        <v>0.10000000000000003</v>
      </c>
      <c r="P8" s="3">
        <f t="shared" si="15"/>
        <v>0.20000000000000007</v>
      </c>
      <c r="Q8" s="3">
        <f t="shared" si="16"/>
        <v>0.20000000000000007</v>
      </c>
      <c r="R8" s="3">
        <f t="shared" si="17"/>
        <v>9.9999999999999978E-2</v>
      </c>
      <c r="S8" s="3">
        <v>0</v>
      </c>
      <c r="T8" s="3">
        <f t="shared" si="18"/>
        <v>0.19999999999999996</v>
      </c>
      <c r="U8" s="3">
        <f t="shared" si="19"/>
        <v>0.19999999999999996</v>
      </c>
      <c r="W8" s="3">
        <f t="shared" si="5"/>
        <v>130</v>
      </c>
      <c r="X8" s="3">
        <f t="shared" si="6"/>
        <v>120</v>
      </c>
      <c r="Y8" s="3">
        <f t="shared" si="7"/>
        <v>130</v>
      </c>
    </row>
    <row r="9" spans="1:25" x14ac:dyDescent="0.25">
      <c r="A9" s="37">
        <v>6</v>
      </c>
      <c r="B9" s="2">
        <f t="shared" si="8"/>
        <v>0.40000000000000013</v>
      </c>
      <c r="C9" s="38">
        <f t="shared" si="9"/>
        <v>0.2</v>
      </c>
      <c r="D9" s="3">
        <f t="shared" si="10"/>
        <v>0.52</v>
      </c>
      <c r="E9" s="3">
        <f t="shared" si="11"/>
        <v>0.48000000000000009</v>
      </c>
      <c r="F9" s="3">
        <f t="shared" si="12"/>
        <v>0.50000000000000011</v>
      </c>
      <c r="G9" s="3">
        <f t="shared" si="13"/>
        <v>0.30769230769230782</v>
      </c>
      <c r="H9" s="39">
        <f t="shared" si="0"/>
        <v>125</v>
      </c>
      <c r="I9" s="39">
        <f t="shared" si="1"/>
        <v>134.61538461538461</v>
      </c>
      <c r="J9" s="39">
        <f t="shared" si="2"/>
        <v>9.6153846153846132</v>
      </c>
      <c r="K9" s="39">
        <f t="shared" si="3"/>
        <v>130</v>
      </c>
      <c r="L9" s="42" t="s">
        <v>22</v>
      </c>
      <c r="M9" s="39">
        <f t="shared" si="4"/>
        <v>134.61538461538461</v>
      </c>
      <c r="N9" s="3">
        <v>0</v>
      </c>
      <c r="O9" s="3">
        <f t="shared" si="14"/>
        <v>8.0000000000000029E-2</v>
      </c>
      <c r="P9" s="3">
        <f t="shared" si="15"/>
        <v>0.16000000000000006</v>
      </c>
      <c r="Q9" s="3">
        <f t="shared" si="16"/>
        <v>0.16000000000000006</v>
      </c>
      <c r="R9" s="3">
        <f t="shared" si="17"/>
        <v>0.11999999999999998</v>
      </c>
      <c r="S9" s="3">
        <v>0</v>
      </c>
      <c r="T9" s="3">
        <f t="shared" si="18"/>
        <v>0.23999999999999996</v>
      </c>
      <c r="U9" s="3">
        <f t="shared" si="19"/>
        <v>0.23999999999999996</v>
      </c>
      <c r="W9" s="3">
        <f t="shared" si="5"/>
        <v>134.61538461538461</v>
      </c>
      <c r="X9" s="3">
        <f t="shared" si="6"/>
        <v>125</v>
      </c>
      <c r="Y9" s="3">
        <f t="shared" si="7"/>
        <v>134.61538461538461</v>
      </c>
    </row>
    <row r="10" spans="1:25" x14ac:dyDescent="0.25">
      <c r="A10" s="37">
        <v>7</v>
      </c>
      <c r="B10" s="2">
        <f t="shared" si="8"/>
        <v>0.30769230769230782</v>
      </c>
      <c r="C10" s="38">
        <f t="shared" si="9"/>
        <v>0.2</v>
      </c>
      <c r="D10" s="3">
        <f t="shared" si="10"/>
        <v>0.53846153846153855</v>
      </c>
      <c r="E10" s="3">
        <f t="shared" si="11"/>
        <v>0.46153846153846156</v>
      </c>
      <c r="F10" s="3">
        <f t="shared" si="12"/>
        <v>0.40000000000000019</v>
      </c>
      <c r="G10" s="3">
        <f t="shared" si="13"/>
        <v>0.22857142857142865</v>
      </c>
      <c r="H10" s="39">
        <f t="shared" si="0"/>
        <v>130</v>
      </c>
      <c r="I10" s="39">
        <f t="shared" si="1"/>
        <v>138.57142857142858</v>
      </c>
      <c r="J10" s="39">
        <f t="shared" si="2"/>
        <v>8.5714285714285836</v>
      </c>
      <c r="K10" s="39">
        <f t="shared" si="3"/>
        <v>134.61538461538464</v>
      </c>
      <c r="L10" s="42" t="s">
        <v>12</v>
      </c>
      <c r="M10" s="39">
        <f t="shared" si="4"/>
        <v>130</v>
      </c>
      <c r="N10" s="3">
        <v>0</v>
      </c>
      <c r="O10" s="3">
        <f t="shared" si="14"/>
        <v>6.153846153846157E-2</v>
      </c>
      <c r="P10" s="3">
        <f t="shared" si="15"/>
        <v>0.12307692307692314</v>
      </c>
      <c r="Q10" s="3">
        <f t="shared" si="16"/>
        <v>0.12307692307692314</v>
      </c>
      <c r="R10" s="3">
        <f t="shared" si="17"/>
        <v>0.13846153846153844</v>
      </c>
      <c r="S10" s="3">
        <v>0</v>
      </c>
      <c r="T10" s="3">
        <f t="shared" si="18"/>
        <v>0.27692307692307688</v>
      </c>
      <c r="U10" s="3">
        <f t="shared" si="19"/>
        <v>0.27692307692307688</v>
      </c>
      <c r="W10" s="3">
        <f t="shared" si="5"/>
        <v>138.57142857142858</v>
      </c>
      <c r="X10" s="3">
        <f t="shared" si="6"/>
        <v>130</v>
      </c>
      <c r="Y10" s="3">
        <f t="shared" si="7"/>
        <v>130</v>
      </c>
    </row>
    <row r="11" spans="1:25" x14ac:dyDescent="0.25">
      <c r="A11" s="37">
        <v>8</v>
      </c>
      <c r="B11" s="2">
        <f t="shared" si="8"/>
        <v>0.40000000000000019</v>
      </c>
      <c r="C11" s="38">
        <f t="shared" si="9"/>
        <v>0.2</v>
      </c>
      <c r="D11" s="3">
        <f t="shared" si="10"/>
        <v>0.52</v>
      </c>
      <c r="E11" s="3">
        <f t="shared" si="11"/>
        <v>0.48000000000000009</v>
      </c>
      <c r="F11" s="3">
        <f t="shared" si="12"/>
        <v>0.50000000000000022</v>
      </c>
      <c r="G11" s="3">
        <f t="shared" si="13"/>
        <v>0.30769230769230788</v>
      </c>
      <c r="H11" s="39">
        <f t="shared" si="0"/>
        <v>125</v>
      </c>
      <c r="I11" s="39">
        <f t="shared" si="1"/>
        <v>134.61538461538458</v>
      </c>
      <c r="J11" s="39">
        <f t="shared" si="2"/>
        <v>9.6153846153845848</v>
      </c>
      <c r="K11" s="39">
        <f t="shared" si="3"/>
        <v>130</v>
      </c>
      <c r="L11" s="42" t="s">
        <v>22</v>
      </c>
      <c r="M11" s="39">
        <f t="shared" si="4"/>
        <v>134.61538461538458</v>
      </c>
      <c r="N11" s="3">
        <v>0</v>
      </c>
      <c r="O11" s="3">
        <f t="shared" si="14"/>
        <v>8.0000000000000043E-2</v>
      </c>
      <c r="P11" s="3">
        <f t="shared" si="15"/>
        <v>0.16000000000000009</v>
      </c>
      <c r="Q11" s="3">
        <f t="shared" si="16"/>
        <v>0.16000000000000009</v>
      </c>
      <c r="R11" s="3">
        <f t="shared" si="17"/>
        <v>0.11999999999999998</v>
      </c>
      <c r="S11" s="3">
        <v>0</v>
      </c>
      <c r="T11" s="3">
        <f t="shared" si="18"/>
        <v>0.23999999999999996</v>
      </c>
      <c r="U11" s="3">
        <f t="shared" si="19"/>
        <v>0.23999999999999996</v>
      </c>
      <c r="W11" s="3">
        <f t="shared" si="5"/>
        <v>134.61538461538458</v>
      </c>
      <c r="X11" s="3">
        <f t="shared" si="6"/>
        <v>125</v>
      </c>
      <c r="Y11" s="3">
        <f t="shared" si="7"/>
        <v>134.61538461538458</v>
      </c>
    </row>
    <row r="12" spans="1:25" x14ac:dyDescent="0.25">
      <c r="A12" s="37">
        <v>9</v>
      </c>
      <c r="B12" s="2">
        <f t="shared" si="8"/>
        <v>0.30769230769230788</v>
      </c>
      <c r="C12" s="38">
        <f t="shared" si="9"/>
        <v>0.2</v>
      </c>
      <c r="D12" s="3">
        <f t="shared" si="10"/>
        <v>0.53846153846153832</v>
      </c>
      <c r="E12" s="3">
        <f t="shared" si="11"/>
        <v>0.46153846153846156</v>
      </c>
      <c r="F12" s="3">
        <f t="shared" si="12"/>
        <v>0.40000000000000024</v>
      </c>
      <c r="G12" s="3">
        <f t="shared" si="13"/>
        <v>0.22857142857142876</v>
      </c>
      <c r="H12" s="39">
        <f t="shared" si="0"/>
        <v>129.99999999999997</v>
      </c>
      <c r="I12" s="39">
        <f t="shared" si="1"/>
        <v>138.57142857142856</v>
      </c>
      <c r="J12" s="39">
        <f t="shared" si="2"/>
        <v>8.5714285714285836</v>
      </c>
      <c r="K12" s="39">
        <f t="shared" si="3"/>
        <v>134.61538461538458</v>
      </c>
      <c r="L12" s="42" t="s">
        <v>22</v>
      </c>
      <c r="M12" s="39">
        <f t="shared" si="4"/>
        <v>138.57142857142856</v>
      </c>
      <c r="N12" s="3">
        <v>0</v>
      </c>
      <c r="O12" s="3">
        <f t="shared" si="14"/>
        <v>6.1538461538461577E-2</v>
      </c>
      <c r="P12" s="3">
        <f t="shared" si="15"/>
        <v>0.12307692307692315</v>
      </c>
      <c r="Q12" s="3">
        <f t="shared" si="16"/>
        <v>0.12307692307692315</v>
      </c>
      <c r="R12" s="3">
        <f t="shared" si="17"/>
        <v>0.13846153846153841</v>
      </c>
      <c r="S12" s="3">
        <v>0</v>
      </c>
      <c r="T12" s="3">
        <f t="shared" si="18"/>
        <v>0.27692307692307683</v>
      </c>
      <c r="U12" s="3">
        <f t="shared" si="19"/>
        <v>0.27692307692307683</v>
      </c>
      <c r="W12" s="3">
        <f t="shared" si="5"/>
        <v>138.57142857142856</v>
      </c>
      <c r="X12" s="3">
        <f t="shared" si="6"/>
        <v>129.99999999999997</v>
      </c>
      <c r="Y12" s="3">
        <f t="shared" si="7"/>
        <v>138.57142857142856</v>
      </c>
    </row>
    <row r="13" spans="1:25" x14ac:dyDescent="0.25">
      <c r="A13" s="37">
        <v>10</v>
      </c>
      <c r="B13" s="2">
        <f t="shared" si="8"/>
        <v>0.22857142857142876</v>
      </c>
      <c r="C13" s="38">
        <f t="shared" si="9"/>
        <v>0.2</v>
      </c>
      <c r="D13" s="3">
        <f t="shared" si="10"/>
        <v>0.55428571428571427</v>
      </c>
      <c r="E13" s="3">
        <f t="shared" si="11"/>
        <v>0.44571428571428573</v>
      </c>
      <c r="F13" s="3">
        <f t="shared" si="12"/>
        <v>0.30769230769230793</v>
      </c>
      <c r="G13" s="3">
        <f t="shared" si="13"/>
        <v>0.16494845360824759</v>
      </c>
      <c r="H13" s="39">
        <f t="shared" si="0"/>
        <v>134.61538461538461</v>
      </c>
      <c r="I13" s="39">
        <f t="shared" si="1"/>
        <v>141.75257731958763</v>
      </c>
      <c r="J13" s="39">
        <f t="shared" si="2"/>
        <v>7.1371927042030165</v>
      </c>
      <c r="K13" s="39">
        <f t="shared" si="3"/>
        <v>138.57142857142856</v>
      </c>
      <c r="L13" s="42" t="s">
        <v>22</v>
      </c>
      <c r="M13" s="39">
        <f t="shared" si="4"/>
        <v>141.75257731958763</v>
      </c>
      <c r="N13" s="3">
        <v>0</v>
      </c>
      <c r="O13" s="3">
        <f t="shared" si="14"/>
        <v>4.5714285714285756E-2</v>
      </c>
      <c r="P13" s="3">
        <f t="shared" si="15"/>
        <v>9.1428571428571512E-2</v>
      </c>
      <c r="Q13" s="3">
        <f t="shared" si="16"/>
        <v>9.1428571428571512E-2</v>
      </c>
      <c r="R13" s="3">
        <f t="shared" si="17"/>
        <v>0.15428571428571425</v>
      </c>
      <c r="S13" s="3">
        <v>0</v>
      </c>
      <c r="T13" s="3">
        <f t="shared" si="18"/>
        <v>0.3085714285714285</v>
      </c>
      <c r="U13" s="3">
        <f t="shared" si="19"/>
        <v>0.3085714285714285</v>
      </c>
      <c r="W13" s="3">
        <f t="shared" si="5"/>
        <v>141.75257731958763</v>
      </c>
      <c r="X13" s="3">
        <f t="shared" si="6"/>
        <v>134.61538461538461</v>
      </c>
      <c r="Y13" s="3">
        <f t="shared" si="7"/>
        <v>141.75257731958763</v>
      </c>
    </row>
    <row r="14" spans="1:25" ht="15.75" customHeight="1" x14ac:dyDescent="0.25">
      <c r="A14" s="37">
        <v>11</v>
      </c>
      <c r="B14" s="2">
        <f t="shared" si="8"/>
        <v>0.16494845360824759</v>
      </c>
      <c r="C14" s="38">
        <f t="shared" si="9"/>
        <v>0.2</v>
      </c>
      <c r="D14" s="3">
        <f t="shared" si="10"/>
        <v>0.5670103092783505</v>
      </c>
      <c r="E14" s="3">
        <f t="shared" si="11"/>
        <v>0.4329896907216495</v>
      </c>
      <c r="F14" s="3">
        <f t="shared" si="12"/>
        <v>0.22857142857142881</v>
      </c>
      <c r="G14" s="3">
        <f t="shared" si="13"/>
        <v>0.11636363636363649</v>
      </c>
      <c r="H14" s="39">
        <f t="shared" si="0"/>
        <v>138.57142857142856</v>
      </c>
      <c r="I14" s="39">
        <f t="shared" si="1"/>
        <v>144.18181818181819</v>
      </c>
      <c r="J14" s="39">
        <f t="shared" si="2"/>
        <v>5.6103896103896318</v>
      </c>
      <c r="K14" s="39">
        <f t="shared" si="3"/>
        <v>141.75257731958763</v>
      </c>
      <c r="L14" s="42" t="s">
        <v>22</v>
      </c>
      <c r="M14" s="39">
        <f t="shared" si="4"/>
        <v>144.18181818181819</v>
      </c>
      <c r="N14" s="3">
        <v>0</v>
      </c>
      <c r="O14" s="3">
        <f t="shared" si="14"/>
        <v>3.298969072164952E-2</v>
      </c>
      <c r="P14" s="3">
        <f t="shared" si="15"/>
        <v>6.597938144329904E-2</v>
      </c>
      <c r="Q14" s="3">
        <f t="shared" si="16"/>
        <v>6.597938144329904E-2</v>
      </c>
      <c r="R14" s="3">
        <f t="shared" si="17"/>
        <v>0.16701030927835048</v>
      </c>
      <c r="S14" s="3">
        <v>0</v>
      </c>
      <c r="T14" s="3">
        <f t="shared" si="18"/>
        <v>0.33402061855670095</v>
      </c>
      <c r="U14" s="3">
        <f t="shared" si="19"/>
        <v>0.33402061855670095</v>
      </c>
      <c r="W14" s="3">
        <f t="shared" si="5"/>
        <v>144.18181818181819</v>
      </c>
      <c r="X14" s="3">
        <f t="shared" si="6"/>
        <v>138.57142857142856</v>
      </c>
      <c r="Y14" s="3">
        <f t="shared" si="7"/>
        <v>144.18181818181819</v>
      </c>
    </row>
    <row r="15" spans="1:25" x14ac:dyDescent="0.25">
      <c r="A15" s="37">
        <v>12</v>
      </c>
      <c r="B15" s="2">
        <f t="shared" si="8"/>
        <v>0.11636363636363649</v>
      </c>
      <c r="C15" s="38">
        <f t="shared" si="9"/>
        <v>0.2</v>
      </c>
      <c r="D15" s="3">
        <f t="shared" si="10"/>
        <v>0.57672727272727276</v>
      </c>
      <c r="E15" s="3">
        <f t="shared" si="11"/>
        <v>0.42327272727272736</v>
      </c>
      <c r="F15" s="3">
        <f t="shared" si="12"/>
        <v>0.16494845360824756</v>
      </c>
      <c r="G15" s="3">
        <f t="shared" si="13"/>
        <v>8.0706179066834888E-2</v>
      </c>
      <c r="H15" s="39">
        <f t="shared" si="0"/>
        <v>141.75257731958763</v>
      </c>
      <c r="I15" s="39">
        <f t="shared" si="1"/>
        <v>145.96469104665826</v>
      </c>
      <c r="J15" s="39">
        <f t="shared" si="2"/>
        <v>4.2121137270706299</v>
      </c>
      <c r="K15" s="39">
        <f t="shared" si="3"/>
        <v>144.18181818181819</v>
      </c>
      <c r="L15" s="42" t="s">
        <v>22</v>
      </c>
      <c r="M15" s="39">
        <f t="shared" si="4"/>
        <v>145.96469104665826</v>
      </c>
      <c r="N15" s="3">
        <v>0</v>
      </c>
      <c r="O15" s="3">
        <f t="shared" si="14"/>
        <v>2.3272727272727299E-2</v>
      </c>
      <c r="P15" s="3">
        <f t="shared" si="15"/>
        <v>4.6545454545454598E-2</v>
      </c>
      <c r="Q15" s="3">
        <f t="shared" si="16"/>
        <v>4.6545454545454598E-2</v>
      </c>
      <c r="R15" s="3">
        <f t="shared" si="17"/>
        <v>0.17672727272727273</v>
      </c>
      <c r="S15" s="3">
        <v>0</v>
      </c>
      <c r="T15" s="3">
        <f t="shared" si="18"/>
        <v>0.35345454545454547</v>
      </c>
      <c r="U15" s="3">
        <f t="shared" si="19"/>
        <v>0.35345454545454547</v>
      </c>
      <c r="W15" s="3">
        <f t="shared" si="5"/>
        <v>145.96469104665826</v>
      </c>
      <c r="X15" s="3">
        <f t="shared" si="6"/>
        <v>141.75257731958763</v>
      </c>
      <c r="Y15" s="3">
        <f t="shared" si="7"/>
        <v>145.96469104665826</v>
      </c>
    </row>
    <row r="18" spans="13:13" x14ac:dyDescent="0.25">
      <c r="M18" s="22" t="str">
        <f>"Trade sequence: "&amp;L4&amp;", "&amp;L5&amp;", "&amp;L6&amp;", "&amp;L7&amp;", "&amp;L8&amp;", "&amp;L9&amp;", "&amp;L10&amp;", "&amp;L11&amp;", "&amp;L12&amp;", "&amp;L13&amp;", "&amp;L14&amp;", "&amp;L15</f>
        <v>Trade sequence: s, b, b, s, b, b, s, b, b, b, b, b</v>
      </c>
    </row>
  </sheetData>
  <mergeCells count="6">
    <mergeCell ref="N1:Q1"/>
    <mergeCell ref="R1:U1"/>
    <mergeCell ref="N2:O2"/>
    <mergeCell ref="R2:S2"/>
    <mergeCell ref="T2:U2"/>
    <mergeCell ref="P2:Q2"/>
  </mergeCells>
  <phoneticPr fontId="1" type="noConversion"/>
  <pageMargins left="0.75" right="0.75" top="1" bottom="1" header="0.5" footer="0.5"/>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9</vt:i4>
      </vt:variant>
    </vt:vector>
  </HeadingPairs>
  <TitlesOfParts>
    <vt:vector size="11" baseType="lpstr">
      <vt:lpstr>Event Tree</vt:lpstr>
      <vt:lpstr>Sequence</vt:lpstr>
      <vt:lpstr>Delta</vt:lpstr>
      <vt:lpstr>Sequence!Epsilon</vt:lpstr>
      <vt:lpstr>Epsilon</vt:lpstr>
      <vt:lpstr>Sequence!Gamma</vt:lpstr>
      <vt:lpstr>Gamma</vt:lpstr>
      <vt:lpstr>Sequence!Mu</vt:lpstr>
      <vt:lpstr>Mu</vt:lpstr>
      <vt:lpstr>VHigh</vt:lpstr>
      <vt:lpstr>VLow</vt:lpstr>
    </vt:vector>
  </TitlesOfParts>
  <Company>NYU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Joel Hasbrouck</dc:creator>
  <cp:lastModifiedBy>Joel Hasbrouck</cp:lastModifiedBy>
  <dcterms:created xsi:type="dcterms:W3CDTF">2002-10-29T12:01:44Z</dcterms:created>
  <dcterms:modified xsi:type="dcterms:W3CDTF">2021-08-11T16:18:30Z</dcterms:modified>
</cp:coreProperties>
</file>