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codeName="ThisWorkbook"/>
  <mc:AlternateContent xmlns:mc="http://schemas.openxmlformats.org/markup-compatibility/2006">
    <mc:Choice Requires="x15">
      <x15ac:absPath xmlns:x15ac="http://schemas.microsoft.com/office/spreadsheetml/2010/11/ac" url="/Users/Shared/Previously Relocated Items/Security/All My Stuff/Home Page 2002/pc/"/>
    </mc:Choice>
  </mc:AlternateContent>
  <xr:revisionPtr revIDLastSave="0" documentId="13_ncr:1_{30F752B1-8E1E-D949-A299-9BA940B3A071}" xr6:coauthVersionLast="47" xr6:coauthVersionMax="47" xr10:uidLastSave="{00000000-0000-0000-0000-000000000000}"/>
  <bookViews>
    <workbookView xWindow="0" yWindow="1200" windowWidth="31620" windowHeight="20440" tabRatio="772" xr2:uid="{00000000-000D-0000-FFFF-FFFF00000000}"/>
  </bookViews>
  <sheets>
    <sheet name="Cost of capital worksheet" sheetId="19" r:id="rId1"/>
    <sheet name="Country equity risk premiums" sheetId="23" r:id="rId2"/>
  </sheets>
  <calcPr calcId="191029" iterate="1" iterateDelta="9.999999999999445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96" i="23" l="1"/>
  <c r="C6" i="19"/>
  <c r="C5" i="19"/>
  <c r="B210" i="23"/>
  <c r="B209" i="23"/>
  <c r="B208" i="23"/>
  <c r="B207" i="23"/>
  <c r="B206" i="23"/>
  <c r="B205" i="23"/>
  <c r="B204" i="23"/>
  <c r="B203" i="23"/>
  <c r="B202" i="23"/>
  <c r="B201" i="23"/>
  <c r="A36" i="19"/>
  <c r="A35" i="19"/>
  <c r="A34" i="19"/>
  <c r="A33" i="19"/>
  <c r="A32" i="19"/>
  <c r="A31" i="19"/>
  <c r="A30" i="19"/>
  <c r="A29" i="19"/>
  <c r="A28" i="19"/>
  <c r="C36" i="19" l="1"/>
  <c r="C35" i="19"/>
  <c r="C34" i="19"/>
  <c r="C33" i="19"/>
  <c r="C32" i="19"/>
  <c r="C31" i="19"/>
  <c r="C30" i="19"/>
  <c r="C29" i="19"/>
  <c r="C28" i="19"/>
  <c r="D195" i="23"/>
  <c r="D194" i="23"/>
  <c r="D193" i="23"/>
  <c r="D192" i="23"/>
  <c r="D191" i="23"/>
  <c r="D190" i="23"/>
  <c r="D189" i="23"/>
  <c r="D188" i="23"/>
  <c r="D187" i="23"/>
  <c r="D186" i="23"/>
  <c r="D185" i="23"/>
  <c r="D184" i="23"/>
  <c r="D183" i="23"/>
  <c r="D182" i="23"/>
  <c r="D181" i="23"/>
  <c r="D180" i="23"/>
  <c r="D179" i="23"/>
  <c r="D178" i="23"/>
  <c r="D177" i="23"/>
  <c r="D176" i="23"/>
  <c r="D175" i="23"/>
  <c r="D174" i="23"/>
  <c r="D173" i="23"/>
  <c r="D172" i="23"/>
  <c r="D171" i="23"/>
  <c r="D170" i="23"/>
  <c r="D169" i="23"/>
  <c r="D168" i="23"/>
  <c r="D167" i="23"/>
  <c r="D166" i="23"/>
  <c r="D165" i="23"/>
  <c r="D164" i="23"/>
  <c r="D163" i="23"/>
  <c r="D162" i="23"/>
  <c r="D161" i="23"/>
  <c r="D160" i="23"/>
  <c r="D159" i="23"/>
  <c r="D158" i="23"/>
  <c r="D157" i="23"/>
  <c r="D156" i="23"/>
  <c r="D155" i="23"/>
  <c r="D154" i="23"/>
  <c r="D153" i="23"/>
  <c r="D152" i="23"/>
  <c r="D151" i="23"/>
  <c r="D150" i="23"/>
  <c r="D149" i="23"/>
  <c r="D148" i="23"/>
  <c r="D147" i="23"/>
  <c r="D146" i="23"/>
  <c r="D145" i="23"/>
  <c r="D144" i="23"/>
  <c r="D143" i="23"/>
  <c r="D142" i="23"/>
  <c r="D141" i="23"/>
  <c r="D140" i="23"/>
  <c r="D139" i="23"/>
  <c r="D138" i="23"/>
  <c r="D137" i="23"/>
  <c r="D136" i="23"/>
  <c r="D135" i="23"/>
  <c r="D134" i="23"/>
  <c r="D133" i="23"/>
  <c r="D132" i="23"/>
  <c r="D131" i="23"/>
  <c r="D130" i="23"/>
  <c r="D129" i="23"/>
  <c r="D128" i="23"/>
  <c r="D127" i="23"/>
  <c r="D126" i="23"/>
  <c r="D125" i="23"/>
  <c r="D124" i="23"/>
  <c r="D123" i="23"/>
  <c r="D122" i="23"/>
  <c r="D121" i="23"/>
  <c r="D120" i="23"/>
  <c r="D119" i="23"/>
  <c r="D118" i="23"/>
  <c r="D117" i="23"/>
  <c r="D116" i="23"/>
  <c r="D115" i="23"/>
  <c r="D114" i="23"/>
  <c r="D113" i="23"/>
  <c r="D112" i="23"/>
  <c r="D111" i="23"/>
  <c r="D110" i="23"/>
  <c r="D109" i="23"/>
  <c r="D108" i="23"/>
  <c r="D107" i="23"/>
  <c r="D106" i="23"/>
  <c r="D105" i="23"/>
  <c r="D104" i="23"/>
  <c r="D103" i="23"/>
  <c r="D102" i="23"/>
  <c r="D101" i="23"/>
  <c r="D100" i="23"/>
  <c r="D99" i="23"/>
  <c r="D98" i="23"/>
  <c r="D97" i="23"/>
  <c r="D96" i="23"/>
  <c r="D95" i="23"/>
  <c r="D94" i="23"/>
  <c r="D93" i="23"/>
  <c r="D92" i="23"/>
  <c r="D91" i="23"/>
  <c r="D90" i="23"/>
  <c r="D89" i="23"/>
  <c r="D88" i="23"/>
  <c r="D87" i="23"/>
  <c r="D86" i="23"/>
  <c r="D85" i="23"/>
  <c r="D84" i="23"/>
  <c r="D83" i="23"/>
  <c r="D82" i="23"/>
  <c r="D81" i="23"/>
  <c r="D80" i="23"/>
  <c r="D79" i="23"/>
  <c r="D78" i="23"/>
  <c r="D77" i="23"/>
  <c r="D76" i="23"/>
  <c r="D75" i="23"/>
  <c r="D74" i="23"/>
  <c r="D73" i="23"/>
  <c r="D72" i="23"/>
  <c r="D71" i="23"/>
  <c r="D70" i="23"/>
  <c r="D69" i="23"/>
  <c r="D68" i="23"/>
  <c r="D67" i="23"/>
  <c r="D66" i="23"/>
  <c r="D65" i="23"/>
  <c r="D64" i="23"/>
  <c r="D63" i="23"/>
  <c r="D62" i="23"/>
  <c r="D61" i="23"/>
  <c r="D60" i="23"/>
  <c r="D59" i="23"/>
  <c r="D58" i="23"/>
  <c r="D57" i="23"/>
  <c r="D56" i="23"/>
  <c r="D55" i="23"/>
  <c r="D54" i="23"/>
  <c r="D53" i="23"/>
  <c r="D52" i="23"/>
  <c r="D51" i="23"/>
  <c r="D50" i="23"/>
  <c r="D49" i="23"/>
  <c r="D48" i="23"/>
  <c r="D47" i="23"/>
  <c r="D46" i="23"/>
  <c r="D45" i="23"/>
  <c r="D44" i="23"/>
  <c r="D43" i="23"/>
  <c r="D42" i="23"/>
  <c r="D41" i="23"/>
  <c r="D40" i="23"/>
  <c r="D39" i="23"/>
  <c r="D38" i="23"/>
  <c r="D37" i="23"/>
  <c r="D36" i="23"/>
  <c r="D35" i="23"/>
  <c r="D34" i="23"/>
  <c r="D33" i="23"/>
  <c r="D32" i="23"/>
  <c r="D31" i="23"/>
  <c r="D30" i="23"/>
  <c r="D29" i="23"/>
  <c r="D28" i="23"/>
  <c r="D27" i="23"/>
  <c r="D26" i="23"/>
  <c r="D25" i="23"/>
  <c r="D24" i="23"/>
  <c r="D23" i="23"/>
  <c r="D22" i="23"/>
  <c r="D21" i="23"/>
  <c r="D20" i="23"/>
  <c r="D19" i="23"/>
  <c r="D18" i="23"/>
  <c r="D17" i="23"/>
  <c r="D16" i="23"/>
  <c r="D15" i="23"/>
  <c r="D14" i="23"/>
  <c r="D13" i="23"/>
  <c r="D12" i="23"/>
  <c r="D11" i="23"/>
  <c r="D10" i="23"/>
  <c r="D9" i="23"/>
  <c r="D8" i="23"/>
  <c r="D7" i="23"/>
  <c r="D6" i="23"/>
  <c r="D5" i="23"/>
  <c r="E30" i="19" l="1"/>
  <c r="E31" i="19"/>
  <c r="E28" i="19"/>
  <c r="E36" i="19"/>
  <c r="B24" i="19"/>
  <c r="D6" i="19" s="1"/>
  <c r="E6" i="19" s="1"/>
  <c r="D5" i="19"/>
  <c r="E5" i="19" s="1"/>
  <c r="D7" i="19"/>
  <c r="E7" i="19"/>
  <c r="D8" i="19"/>
  <c r="E8" i="19" s="1"/>
  <c r="D9" i="19"/>
  <c r="E9" i="19"/>
  <c r="D10" i="19"/>
  <c r="E10" i="19"/>
  <c r="D11" i="19"/>
  <c r="E11" i="19"/>
  <c r="D12" i="19"/>
  <c r="E12" i="19" s="1"/>
  <c r="D13" i="19"/>
  <c r="E13" i="19"/>
  <c r="D14" i="19"/>
  <c r="E14" i="19"/>
  <c r="D15" i="19"/>
  <c r="E15" i="19"/>
  <c r="D16" i="19"/>
  <c r="E16" i="19" s="1"/>
  <c r="D17" i="19"/>
  <c r="E17" i="19"/>
  <c r="D18" i="19"/>
  <c r="E18" i="19"/>
  <c r="D19" i="19"/>
  <c r="E19" i="19"/>
  <c r="D20" i="19"/>
  <c r="E20" i="19" s="1"/>
  <c r="D21" i="19"/>
  <c r="E21" i="19"/>
  <c r="D22" i="19"/>
  <c r="E22" i="19"/>
  <c r="D23" i="19"/>
  <c r="E23" i="19"/>
  <c r="B29" i="19"/>
  <c r="B39" i="19"/>
  <c r="D31" i="19"/>
  <c r="D39" i="19"/>
  <c r="D36" i="19"/>
  <c r="D37" i="19"/>
  <c r="E37" i="19"/>
  <c r="D34" i="19"/>
  <c r="E34" i="19"/>
  <c r="D30" i="19"/>
  <c r="D32" i="19"/>
  <c r="E32" i="19"/>
  <c r="D33" i="19"/>
  <c r="E33" i="19"/>
  <c r="D29" i="19"/>
  <c r="E29" i="19"/>
  <c r="D38" i="19"/>
  <c r="E38" i="19"/>
  <c r="D28" i="19"/>
  <c r="D35" i="19"/>
  <c r="E35" i="19"/>
  <c r="D24" i="19" l="1"/>
  <c r="E24" i="19"/>
  <c r="E39" i="1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C0AB6146-0A1E-5D4A-B8E1-2C95551C3C14}">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sharedStrings.xml><?xml version="1.0" encoding="utf-8"?>
<sst xmlns="http://schemas.openxmlformats.org/spreadsheetml/2006/main" count="427" uniqueCount="248">
  <si>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</si>
  <si>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</si>
  <si>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</si>
  <si>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</si>
  <si>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</si>
  <si>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</si>
  <si>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</si>
  <si>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</si>
  <si>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</si>
  <si>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</si>
  <si>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</si>
  <si>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</si>
  <si>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</si>
  <si>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</si>
  <si>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</si>
  <si>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</si>
  <si>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</si>
  <si>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</si>
  <si>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</si>
  <si>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</si>
  <si>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</si>
  <si>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</si>
  <si>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</si>
  <si>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</si>
  <si>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</si>
  <si>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</si>
  <si>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</si>
  <si>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</si>
  <si>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</si>
  <si>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</si>
  <si>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</si>
  <si>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</si>
  <si>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</si>
  <si>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</si>
  <si>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</si>
  <si>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</si>
  <si>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</si>
  <si>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</si>
  <si>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</si>
  <si>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</si>
  <si>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</si>
  <si>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</si>
  <si>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</si>
  <si>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</si>
  <si>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</si>
  <si>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</si>
  <si>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</si>
  <si>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</si>
  <si>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</si>
  <si>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</si>
  <si>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</si>
  <si>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</si>
  <si>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</si>
  <si>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</si>
  <si>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</si>
  <si>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</si>
  <si>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</si>
  <si>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</si>
  <si>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</si>
  <si>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</si>
  <si>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</si>
  <si>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</si>
  <si>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</si>
  <si>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</si>
  <si>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</si>
  <si>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</si>
  <si>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</si>
  <si>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</si>
  <si>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</si>
  <si>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</si>
  <si>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</si>
  <si>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</si>
  <si>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</si>
  <si>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</si>
  <si>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</si>
  <si>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</si>
  <si>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</si>
  <si>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</si>
  <si>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</si>
  <si>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</si>
  <si>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</si>
  <si>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</si>
  <si>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</si>
  <si>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</si>
  <si>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</si>
  <si>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</si>
  <si>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</si>
  <si>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</si>
  <si>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</si>
  <si>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</si>
  <si>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</si>
  <si>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</si>
  <si>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</si>
  <si>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</si>
  <si>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</si>
  <si>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</si>
  <si>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</si>
  <si>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</si>
  <si>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</si>
  <si>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Uruguay</t>
  </si>
  <si>
    <t>Venezuela</t>
  </si>
  <si>
    <t>Vietnam</t>
  </si>
  <si>
    <t>Zambia</t>
  </si>
  <si>
    <t>Country</t>
  </si>
  <si>
    <t>Adj. Default Spread</t>
  </si>
  <si>
    <t>Country Risk Premium</t>
  </si>
  <si>
    <t>Region</t>
  </si>
  <si>
    <t>Western Europe</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</si>
  <si>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</si>
  <si>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</si>
  <si>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</si>
  <si>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</si>
  <si>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</si>
  <si>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</si>
  <si>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</si>
  <si>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</si>
  <si>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</si>
  <si>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</si>
  <si>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</si>
  <si>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</si>
  <si>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</si>
  <si>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</si>
  <si>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</si>
  <si>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</si>
  <si>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</si>
  <si>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</si>
  <si>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</si>
  <si>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</si>
  <si>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United States of America</t>
  </si>
  <si>
    <t>ERP</t>
  </si>
  <si>
    <t>Weighted ERP</t>
  </si>
  <si>
    <t>Weight</t>
  </si>
  <si>
    <t>Total</t>
  </si>
  <si>
    <t>Asia</t>
  </si>
  <si>
    <t>Kenya</t>
  </si>
  <si>
    <t>St. Maarten</t>
  </si>
  <si>
    <t>Uganda</t>
  </si>
  <si>
    <t>Abu Dhabi</t>
  </si>
  <si>
    <t>Burkina Faso</t>
  </si>
  <si>
    <t>Cameroon</t>
  </si>
  <si>
    <t>Cape Verde</t>
  </si>
  <si>
    <t>Cook Islands</t>
  </si>
  <si>
    <t>Gabon</t>
  </si>
  <si>
    <t>Ghana</t>
  </si>
  <si>
    <t>Montserrat</t>
  </si>
  <si>
    <t>Rwanda</t>
  </si>
  <si>
    <t>Global</t>
  </si>
  <si>
    <t>Andorra (Principality of)</t>
  </si>
  <si>
    <t>Congo (Democratic Republic of)</t>
  </si>
  <si>
    <t>Congo (Republic of)</t>
  </si>
  <si>
    <t>Ethiopia</t>
  </si>
  <si>
    <t>Ras Al Khaimah (Emirate of)</t>
  </si>
  <si>
    <t>Sharjah</t>
  </si>
  <si>
    <t>Corporate Tax Rate</t>
  </si>
  <si>
    <t>Estimation of Company Equity Risk Premium</t>
  </si>
  <si>
    <t>Region: There are two ways that you can estimate the equity risk premium for your company. One is to use a country breakdown, if you have it. The other is to use a regional breakdown.</t>
  </si>
  <si>
    <t>Revenues or other Metric</t>
  </si>
  <si>
    <t>Operating Countries (last two rows can your direct inputs)</t>
  </si>
  <si>
    <t>Operating Regions ERP calculator (last two rows are for your direct input)</t>
  </si>
  <si>
    <t>The last two rows in each of these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</si>
  <si>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Iraq</t>
  </si>
  <si>
    <t>Kyrgyzstan</t>
  </si>
  <si>
    <t>United States</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</si>
  <si>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</si>
  <si>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</si>
  <si>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</si>
  <si>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</si>
  <si>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</si>
  <si>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</si>
  <si>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</si>
  <si>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</si>
  <si>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</si>
  <si>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</si>
  <si>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</si>
  <si>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</si>
  <si>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</si>
  <si>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</si>
  <si>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</si>
  <si>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</si>
  <si>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</si>
  <si>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</si>
  <si>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</si>
  <si>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</si>
  <si>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</si>
  <si>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</si>
  <si>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</si>
  <si>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</si>
  <si>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</si>
  <si>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</si>
  <si>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</si>
  <si>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</si>
  <si>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</si>
  <si>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</si>
  <si>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</si>
  <si>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</si>
  <si>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</si>
  <si>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</si>
  <si>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</si>
  <si>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</si>
  <si>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</si>
  <si>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</si>
  <si>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</si>
  <si>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</si>
  <si>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</si>
  <si>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</si>
  <si>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</si>
  <si>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</si>
  <si>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</si>
  <si>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</si>
  <si>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</si>
  <si>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Mature Market ERP +</t>
  </si>
  <si>
    <t>C</t>
  </si>
  <si>
    <t>Laos</t>
  </si>
  <si>
    <t>Ca</t>
  </si>
  <si>
    <t>Caa3</t>
  </si>
  <si>
    <t>Changing this number will update all your country equity risk premiums.</t>
  </si>
  <si>
    <t>Guernsey (States of)</t>
  </si>
  <si>
    <t>Jersey (States of)</t>
  </si>
  <si>
    <t>Maldives</t>
  </si>
  <si>
    <t>Uzbekistan</t>
  </si>
  <si>
    <t>NR</t>
  </si>
  <si>
    <t>Tax Rate</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</si>
  <si>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</si>
  <si>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</si>
  <si>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</si>
  <si>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</si>
  <si>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</si>
  <si>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</si>
  <si>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</si>
  <si>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</si>
  <si>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</si>
  <si>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</si>
  <si>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</si>
  <si>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</si>
  <si>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</si>
  <si>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</si>
  <si>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</si>
  <si>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</si>
  <si>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</si>
  <si>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South Korea</t>
  </si>
  <si>
    <t>Trinidad &amp;' Tobago</t>
  </si>
  <si>
    <t>Turks &amp; Caicos Islands</t>
  </si>
  <si>
    <t>Yemen</t>
  </si>
  <si>
    <t>Default Spread</t>
  </si>
  <si>
    <t>CRP</t>
  </si>
  <si>
    <t>Updated January 1, 2025</t>
  </si>
  <si>
    <t>Nepal</t>
  </si>
  <si>
    <t>Eastern Europe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</si>
</sst>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9">
    <font>
      <sz val="9"/>
      <name val="Geneva"/>
      <family val="2"/>
    </font>
    <font>
      <sz val="12"/>
      <color theme="1"/>
      <name val="Calibri"/>
      <family val="2"/>
      <scheme val="minor"/>
    </font>
    <font>
      <sz val="9"/>
      <name val="Geneva"/>
      <family val="2"/>
    </font>
    <font>
      <sz val="10"/>
      <name val="Times"/>
      <family val="1"/>
    </font>
    <font>
      <b/>
      <i/>
      <sz val="10"/>
      <name val="Times"/>
      <family val="1"/>
    </font>
    <font>
      <b/>
      <i/>
      <sz val="14"/>
      <name val="Times"/>
      <family val="1"/>
    </font>
    <font>
      <b/>
      <i/>
      <sz val="12"/>
      <name val="Times"/>
      <family val="1"/>
    </font>
    <font>
      <i/>
      <sz val="14"/>
      <name val="Times"/>
      <family val="1"/>
    </font>
    <font>
      <i/>
      <sz val="12"/>
      <name val="Times"/>
      <family val="1"/>
    </font>
    <font>
      <sz val="12"/>
      <name val="Times"/>
      <family val="1"/>
    </font>
    <font>
      <sz val="12"/>
      <name val="Calibri"/>
      <family val="2"/>
      <scheme val="minor"/>
    </font>
    <font>
      <b/>
      <sz val="10"/>
      <color rgb="FF000000"/>
      <name val="Tahoma"/>
      <family val="2"/>
    </font>
    <font>
      <sz val="10"/>
      <color rgb="FF000000"/>
      <name val="Tahoma"/>
      <family val="2"/>
    </font>
    <font>
      <sz val="8"/>
      <name val="Geneva"/>
      <family val="2"/>
    </font>
    <font>
      <i/>
      <sz val="10"/>
      <name val="Geneva"/>
      <family val="2"/>
      <charset val="1"/>
    </font>
    <font>
      <i/>
      <sz val="9"/>
      <name val="Geneva"/>
      <family val="2"/>
      <charset val="1"/>
    </font>
    <font>
      <sz val="12"/>
      <color theme="1"/>
      <name val="Arial"/>
      <family val="2"/>
    </font>
    <font>
      <sz val="12"/>
      <name val="Geneva"/>
      <family val="2"/>
    </font>
    <font>
      <sz val="10"/>
      <name val="Geneva"/>
      <family val="2"/>
    </font>
  </fonts>
  <fills count="8">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6" tint="0.59999389629810485"/>
        <bgColor indexed="64"/>
      </patternFill>
    </fill>
    <fill>
      <patternFill patternType="solid">
        <fgColor theme="6" tint="0.39997558519241921"/>
        <bgColor indexed="64"/>
      </patternFill>
    </fill>
    <fill>
      <patternFill patternType="solid">
        <fgColor theme="2"/>
        <bgColor indexed="64"/>
      </patternFill>
    </fill>
    <fill>
      <patternFill patternType="solid">
        <fgColor theme="2"/>
        <bgColor theme="0" tint="-0.14999847407452621"/>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theme="6" tint="0.79998168889431442"/>
      </top>
      <bottom style="thin">
        <color theme="6" tint="0.79998168889431442"/>
      </bottom>
      <diagonal/>
    </border>
    <border>
      <left style="thin">
        <color theme="1"/>
      </left>
      <right style="thin">
        <color theme="1"/>
      </right>
      <top style="thin">
        <color theme="1"/>
      </top>
      <bottom style="thin">
        <color theme="1"/>
      </bottom>
      <diagonal/>
    </border>
  </borders>
  <cellStyleXfs count="2">
    <xf numFmtId="0" fontId="0" fillId="0" borderId="0"/>
    <xf numFmtId="9" fontId="2" fillId="0" borderId="0" applyFont="0" applyFill="0" applyBorder="0" applyAlignment="0" applyProtection="0"/>
  </cellStyleXfs>
  <cellXfs count="51">
    <xf numFmtId="0" fontId="0" fillId="0" borderId="0" xfId="0"/>
    <xf numFmtId="0" fontId="3" fillId="0" borderId="0" xfId="0" applyFont="1"/>
    <xf numFmtId="0" fontId="4" fillId="0" borderId="0" xfId="0" applyFont="1"/>
    <xf numFmtId="0" fontId="5" fillId="0" borderId="0" xfId="0" applyFont="1"/>
    <xf numFmtId="0" fontId="6" fillId="0" borderId="0" xfId="0" applyFont="1"/>
    <xf numFmtId="0" fontId="3" fillId="2" borderId="1" xfId="0" applyFont="1" applyFill="1" applyBorder="1"/>
    <xf numFmtId="0" fontId="4" fillId="0" borderId="1" xfId="0" applyFont="1" applyBorder="1"/>
    <xf numFmtId="0" fontId="7" fillId="3" borderId="0" xfId="0" applyFont="1" applyFill="1"/>
    <xf numFmtId="0" fontId="3" fillId="3" borderId="0" xfId="0" applyFont="1" applyFill="1"/>
    <xf numFmtId="10" fontId="3" fillId="3" borderId="0" xfId="1" applyNumberFormat="1" applyFont="1" applyFill="1" applyBorder="1"/>
    <xf numFmtId="0" fontId="0" fillId="2" borderId="0" xfId="0" applyFill="1"/>
    <xf numFmtId="0" fontId="0" fillId="2" borderId="1" xfId="0" applyFill="1" applyBorder="1"/>
    <xf numFmtId="0" fontId="3" fillId="4" borderId="1" xfId="0" applyFont="1" applyFill="1" applyBorder="1"/>
    <xf numFmtId="10" fontId="3" fillId="4" borderId="1" xfId="1" applyNumberFormat="1" applyFont="1" applyFill="1" applyBorder="1"/>
    <xf numFmtId="164" fontId="3" fillId="4" borderId="1" xfId="1" applyNumberFormat="1" applyFont="1" applyFill="1" applyBorder="1"/>
    <xf numFmtId="164" fontId="3" fillId="4" borderId="1" xfId="0" applyNumberFormat="1" applyFont="1" applyFill="1" applyBorder="1"/>
    <xf numFmtId="10" fontId="3" fillId="5" borderId="1" xfId="1" applyNumberFormat="1" applyFont="1" applyFill="1" applyBorder="1"/>
    <xf numFmtId="10" fontId="0" fillId="2" borderId="1" xfId="0" applyNumberFormat="1" applyFill="1" applyBorder="1"/>
    <xf numFmtId="0" fontId="7" fillId="0" borderId="0" xfId="0" applyFont="1" applyAlignment="1">
      <alignment horizontal="center"/>
    </xf>
    <xf numFmtId="0" fontId="4" fillId="0" borderId="1" xfId="0" applyFont="1" applyBorder="1" applyAlignment="1">
      <alignment horizontal="center"/>
    </xf>
    <xf numFmtId="10" fontId="2" fillId="5" borderId="1" xfId="1" applyNumberFormat="1" applyFont="1" applyFill="1" applyBorder="1" applyAlignment="1">
      <alignment horizontal="center"/>
    </xf>
    <xf numFmtId="10" fontId="3" fillId="2" borderId="1" xfId="1" applyNumberFormat="1" applyFont="1" applyFill="1" applyBorder="1" applyAlignment="1">
      <alignment horizontal="center"/>
    </xf>
    <xf numFmtId="0" fontId="3" fillId="4" borderId="1" xfId="0" applyFont="1" applyFill="1" applyBorder="1" applyAlignment="1">
      <alignment horizontal="center"/>
    </xf>
    <xf numFmtId="0" fontId="3" fillId="3" borderId="0" xfId="0" applyFont="1" applyFill="1" applyAlignment="1">
      <alignment horizontal="center"/>
    </xf>
    <xf numFmtId="10" fontId="3" fillId="4" borderId="1" xfId="0" applyNumberFormat="1" applyFont="1" applyFill="1" applyBorder="1" applyAlignment="1">
      <alignment horizontal="center"/>
    </xf>
    <xf numFmtId="10" fontId="3" fillId="2" borderId="1" xfId="0" applyNumberFormat="1" applyFont="1" applyFill="1" applyBorder="1" applyAlignment="1">
      <alignment horizontal="center"/>
    </xf>
    <xf numFmtId="0" fontId="0" fillId="0" borderId="0" xfId="0" applyAlignment="1">
      <alignment horizontal="center"/>
    </xf>
    <xf numFmtId="10" fontId="0" fillId="0" borderId="0" xfId="0" applyNumberFormat="1" applyAlignment="1">
      <alignment horizontal="center"/>
    </xf>
    <xf numFmtId="0" fontId="14" fillId="0" borderId="0" xfId="0" applyFont="1"/>
    <xf numFmtId="0" fontId="8" fillId="6" borderId="1" xfId="0" applyFont="1" applyFill="1" applyBorder="1"/>
    <xf numFmtId="0" fontId="9" fillId="6" borderId="1" xfId="0" applyFont="1" applyFill="1" applyBorder="1" applyAlignment="1">
      <alignment horizontal="center"/>
    </xf>
    <xf numFmtId="0" fontId="8" fillId="6" borderId="1" xfId="0" applyFont="1" applyFill="1" applyBorder="1" applyAlignment="1">
      <alignment horizontal="center"/>
    </xf>
    <xf numFmtId="0" fontId="9" fillId="6" borderId="1" xfId="0" applyFont="1" applyFill="1" applyBorder="1"/>
    <xf numFmtId="0" fontId="10" fillId="0" borderId="1" xfId="0" applyFont="1" applyBorder="1" applyAlignment="1">
      <alignment horizontal="center"/>
    </xf>
    <xf numFmtId="10" fontId="10" fillId="0" borderId="1" xfId="0" applyNumberFormat="1" applyFont="1" applyBorder="1" applyAlignment="1">
      <alignment horizontal="center"/>
    </xf>
    <xf numFmtId="0" fontId="1" fillId="7" borderId="1" xfId="0" applyFont="1" applyFill="1" applyBorder="1"/>
    <xf numFmtId="0" fontId="1" fillId="6" borderId="1" xfId="0" applyFont="1" applyFill="1" applyBorder="1"/>
    <xf numFmtId="0" fontId="16" fillId="6" borderId="6" xfId="0" applyFont="1" applyFill="1" applyBorder="1" applyAlignment="1">
      <alignment horizontal="left"/>
    </xf>
    <xf numFmtId="0" fontId="16" fillId="0" borderId="6" xfId="0" applyFont="1" applyBorder="1" applyAlignment="1">
      <alignment horizontal="left"/>
    </xf>
    <xf numFmtId="0" fontId="15" fillId="0" borderId="7" xfId="0" applyFont="1" applyBorder="1" applyAlignment="1">
      <alignment horizontal="center"/>
    </xf>
    <xf numFmtId="10" fontId="0" fillId="0" borderId="7" xfId="0" applyNumberFormat="1" applyBorder="1" applyAlignment="1">
      <alignment horizontal="center"/>
    </xf>
    <xf numFmtId="0" fontId="7" fillId="3" borderId="2" xfId="0" applyFont="1" applyFill="1" applyBorder="1" applyAlignment="1">
      <alignment horizontal="center"/>
    </xf>
    <xf numFmtId="0" fontId="7" fillId="3" borderId="3" xfId="0" applyFont="1" applyFill="1" applyBorder="1" applyAlignment="1">
      <alignment horizontal="center"/>
    </xf>
    <xf numFmtId="0" fontId="7" fillId="3" borderId="4" xfId="0" applyFont="1" applyFill="1" applyBorder="1" applyAlignment="1">
      <alignment horizontal="center"/>
    </xf>
    <xf numFmtId="0" fontId="7" fillId="0" borderId="5" xfId="0" applyFont="1" applyBorder="1" applyAlignment="1">
      <alignment horizontal="center"/>
    </xf>
    <xf numFmtId="0" fontId="3" fillId="6" borderId="0" xfId="0" applyFont="1" applyFill="1" applyAlignment="1">
      <alignment horizontal="left" vertical="top" wrapText="1"/>
    </xf>
    <xf numFmtId="0" fontId="15" fillId="0" borderId="1" xfId="0" applyFont="1" applyBorder="1"/>
    <xf numFmtId="0" fontId="0" fillId="0" borderId="1" xfId="0" applyBorder="1"/>
    <xf numFmtId="0" fontId="17" fillId="0" borderId="1" xfId="0" applyFont="1" applyBorder="1"/>
    <xf numFmtId="0" fontId="18" fillId="0" borderId="1" xfId="0" applyFont="1" applyBorder="1" applyAlignment="1">
      <alignment horizontal="center"/>
    </xf>
    <xf numFmtId="10" fontId="18" fillId="0" borderId="1" xfId="0" applyNumberFormat="1" applyFont="1" applyBorder="1" applyAlignment="1">
      <alignment horizontal="center"/>
    </xf>
  </cellXfs>
  <cellStyles count="2">
    <cellStyle name="Normal" xfId="0" builtinId="0"/>
    <cellStyle name="Percent" xfId="1" builtinId="5"/>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9"/>
  <sheetViews>
    <sheetView tabSelected="1" workbookViewId="0">
      <selection activeCell="C22" sqref="C22"/>
    </sheetView>
  </sheetViews>
  <sheetFormatPr baseColWidth="10" defaultRowHeight="13"/>
  <cols>
    <col min="1" max="1" width="40.1640625" bestFit="1" customWidth="1"/>
    <col min="2" max="2" width="20.83203125" customWidth="1"/>
    <col min="3" max="3" width="10.83203125" style="26"/>
    <col min="8" max="8" width="19.5" bestFit="1" customWidth="1"/>
    <col min="12" max="12" width="18.1640625" bestFit="1" customWidth="1"/>
  </cols>
  <sheetData>
    <row r="1" spans="1:12" s="3" customFormat="1" ht="18">
      <c r="A1" s="3" t="s">
        <v>154</v>
      </c>
      <c r="B1" s="7"/>
      <c r="C1" s="18"/>
      <c r="H1" s="4"/>
    </row>
    <row r="2" spans="1:12" s="3" customFormat="1" ht="18">
      <c r="A2" s="3" t="s">
        <v>155</v>
      </c>
      <c r="B2" s="7"/>
      <c r="C2" s="18"/>
      <c r="H2" s="4"/>
    </row>
    <row r="3" spans="1:12" s="3" customFormat="1" ht="18">
      <c r="A3" s="41" t="s">
        <v>157</v>
      </c>
      <c r="B3" s="42"/>
      <c r="C3" s="42"/>
      <c r="D3" s="42"/>
      <c r="E3" s="43"/>
      <c r="G3" s="4"/>
    </row>
    <row r="4" spans="1:12" s="2" customFormat="1" ht="15" customHeight="1">
      <c r="A4" s="6" t="s">
        <v>103</v>
      </c>
      <c r="B4" s="6" t="s">
        <v>156</v>
      </c>
      <c r="C4" s="19" t="s">
        <v>129</v>
      </c>
      <c r="D4" s="6" t="s">
        <v>131</v>
      </c>
      <c r="E4" s="6" t="s">
        <v>130</v>
      </c>
    </row>
    <row r="5" spans="1:12" s="1" customFormat="1" ht="15" customHeight="1">
      <c r="A5" s="5" t="s">
        <v>128</v>
      </c>
      <c r="B5" s="5">
        <v>48421</v>
      </c>
      <c r="C5" s="20">
        <f>IF(B5=0,0,VLOOKUP(A5,'Country equity risk premiums'!$A$2:$D$196,4))</f>
        <v>4.3299999999999998E-2</v>
      </c>
      <c r="D5" s="16">
        <f>IF(B5&gt;0,B5/$B$24,)</f>
        <v>0.98977944032215204</v>
      </c>
      <c r="E5" s="16">
        <f t="shared" ref="E5:E13" si="0">IF(D5=0,0,C5*D5)</f>
        <v>4.2857449765949185E-2</v>
      </c>
      <c r="G5" s="45" t="s">
        <v>159</v>
      </c>
      <c r="H5" s="45"/>
      <c r="I5" s="45"/>
      <c r="J5" s="45"/>
      <c r="K5" s="45"/>
      <c r="L5" s="45"/>
    </row>
    <row r="6" spans="1:12" s="1" customFormat="1" ht="15" customHeight="1">
      <c r="A6" s="5" t="s">
        <v>209</v>
      </c>
      <c r="B6" s="5">
        <v>500</v>
      </c>
      <c r="C6" s="20">
        <f>IF(B6=0,0,VLOOKUP(A6,'Country equity risk premiums'!$A$2:$D$196,4))</f>
        <v>0.16350888723974349</v>
      </c>
      <c r="D6" s="16">
        <f t="shared" ref="D6:D23" si="1">IF(B6&gt;0,B6/$B$24,)</f>
        <v>1.0220559677847959E-2</v>
      </c>
      <c r="E6" s="16">
        <f t="shared" si="0"/>
        <v>1.6711523398923111E-3</v>
      </c>
      <c r="G6" s="45"/>
      <c r="H6" s="45"/>
      <c r="I6" s="45"/>
      <c r="J6" s="45"/>
      <c r="K6" s="45"/>
      <c r="L6" s="45"/>
    </row>
    <row r="7" spans="1:12" s="1" customFormat="1" ht="15" customHeight="1">
      <c r="A7" s="5"/>
      <c r="B7" s="5"/>
      <c r="C7" s="20"/>
      <c r="D7" s="16">
        <f t="shared" si="1"/>
        <v>0</v>
      </c>
      <c r="E7" s="16">
        <f t="shared" si="0"/>
        <v>0</v>
      </c>
      <c r="G7" s="45"/>
      <c r="H7" s="45"/>
      <c r="I7" s="45"/>
      <c r="J7" s="45"/>
      <c r="K7" s="45"/>
      <c r="L7" s="45"/>
    </row>
    <row r="8" spans="1:12" s="1" customFormat="1" ht="15" customHeight="1">
      <c r="A8" s="5"/>
      <c r="B8" s="5"/>
      <c r="C8" s="20"/>
      <c r="D8" s="16">
        <f t="shared" si="1"/>
        <v>0</v>
      </c>
      <c r="E8" s="16">
        <f t="shared" si="0"/>
        <v>0</v>
      </c>
      <c r="G8" s="45"/>
      <c r="H8" s="45"/>
      <c r="I8" s="45"/>
      <c r="J8" s="45"/>
      <c r="K8" s="45"/>
      <c r="L8" s="45"/>
    </row>
    <row r="9" spans="1:12" s="1" customFormat="1" ht="15" customHeight="1">
      <c r="A9" s="5"/>
      <c r="B9" s="5"/>
      <c r="C9" s="20"/>
      <c r="D9" s="16">
        <f t="shared" si="1"/>
        <v>0</v>
      </c>
      <c r="E9" s="16">
        <f t="shared" si="0"/>
        <v>0</v>
      </c>
      <c r="G9" s="45"/>
      <c r="H9" s="45"/>
      <c r="I9" s="45"/>
      <c r="J9" s="45"/>
      <c r="K9" s="45"/>
      <c r="L9" s="45"/>
    </row>
    <row r="10" spans="1:12" s="1" customFormat="1" ht="15" customHeight="1">
      <c r="A10" s="5"/>
      <c r="B10" s="5"/>
      <c r="C10" s="20"/>
      <c r="D10" s="16">
        <f t="shared" si="1"/>
        <v>0</v>
      </c>
      <c r="E10" s="16">
        <f t="shared" si="0"/>
        <v>0</v>
      </c>
      <c r="G10" s="45"/>
      <c r="H10" s="45"/>
      <c r="I10" s="45"/>
      <c r="J10" s="45"/>
      <c r="K10" s="45"/>
      <c r="L10" s="45"/>
    </row>
    <row r="11" spans="1:12" s="1" customFormat="1" ht="15" customHeight="1">
      <c r="A11" s="5"/>
      <c r="B11" s="5"/>
      <c r="C11" s="20"/>
      <c r="D11" s="16">
        <f t="shared" si="1"/>
        <v>0</v>
      </c>
      <c r="E11" s="16">
        <f t="shared" si="0"/>
        <v>0</v>
      </c>
      <c r="G11" s="45"/>
      <c r="H11" s="45"/>
      <c r="I11" s="45"/>
      <c r="J11" s="45"/>
      <c r="K11" s="45"/>
      <c r="L11" s="45"/>
    </row>
    <row r="12" spans="1:12" s="1" customFormat="1" ht="15" customHeight="1">
      <c r="A12" s="5"/>
      <c r="B12" s="5"/>
      <c r="C12" s="20"/>
      <c r="D12" s="16">
        <f t="shared" si="1"/>
        <v>0</v>
      </c>
      <c r="E12" s="16">
        <f t="shared" si="0"/>
        <v>0</v>
      </c>
      <c r="G12" s="45"/>
      <c r="H12" s="45"/>
      <c r="I12" s="45"/>
      <c r="J12" s="45"/>
      <c r="K12" s="45"/>
      <c r="L12" s="45"/>
    </row>
    <row r="13" spans="1:12" s="1" customFormat="1" ht="15" customHeight="1">
      <c r="A13" s="5"/>
      <c r="B13" s="5"/>
      <c r="C13" s="20"/>
      <c r="D13" s="16">
        <f t="shared" si="1"/>
        <v>0</v>
      </c>
      <c r="E13" s="16">
        <f t="shared" si="0"/>
        <v>0</v>
      </c>
    </row>
    <row r="14" spans="1:12" s="1" customFormat="1" ht="15" customHeight="1">
      <c r="A14" s="5"/>
      <c r="B14" s="5"/>
      <c r="C14" s="20"/>
      <c r="D14" s="16">
        <f t="shared" si="1"/>
        <v>0</v>
      </c>
      <c r="E14" s="16">
        <f>IF(D14=0,0,C14*D14)</f>
        <v>0</v>
      </c>
    </row>
    <row r="15" spans="1:12" s="1" customFormat="1" ht="15" customHeight="1">
      <c r="A15" s="5"/>
      <c r="B15" s="5"/>
      <c r="C15" s="20"/>
      <c r="D15" s="16">
        <f t="shared" si="1"/>
        <v>0</v>
      </c>
      <c r="E15" s="16">
        <f>IF(D15=0,0,C15*D15)</f>
        <v>0</v>
      </c>
    </row>
    <row r="16" spans="1:12" s="1" customFormat="1" ht="15" customHeight="1">
      <c r="A16" s="5"/>
      <c r="B16" s="5"/>
      <c r="C16" s="20"/>
      <c r="D16" s="16">
        <f t="shared" si="1"/>
        <v>0</v>
      </c>
      <c r="E16" s="16">
        <f t="shared" ref="E16:E23" si="2">IF(D16=0,0,C16*D16)</f>
        <v>0</v>
      </c>
    </row>
    <row r="17" spans="1:5" s="1" customFormat="1" ht="15" customHeight="1">
      <c r="A17" s="5"/>
      <c r="B17" s="5"/>
      <c r="C17" s="20"/>
      <c r="D17" s="16">
        <f t="shared" si="1"/>
        <v>0</v>
      </c>
      <c r="E17" s="16">
        <f t="shared" si="2"/>
        <v>0</v>
      </c>
    </row>
    <row r="18" spans="1:5" s="1" customFormat="1" ht="15" customHeight="1">
      <c r="A18" s="5"/>
      <c r="B18" s="5"/>
      <c r="C18" s="20"/>
      <c r="D18" s="16">
        <f t="shared" si="1"/>
        <v>0</v>
      </c>
      <c r="E18" s="16">
        <f t="shared" si="2"/>
        <v>0</v>
      </c>
    </row>
    <row r="19" spans="1:5" s="1" customFormat="1" ht="15" customHeight="1">
      <c r="A19" s="5"/>
      <c r="B19" s="5"/>
      <c r="C19" s="20"/>
      <c r="D19" s="16">
        <f t="shared" si="1"/>
        <v>0</v>
      </c>
      <c r="E19" s="16">
        <f t="shared" si="2"/>
        <v>0</v>
      </c>
    </row>
    <row r="20" spans="1:5" s="1" customFormat="1" ht="15" customHeight="1">
      <c r="A20" s="5"/>
      <c r="B20" s="5"/>
      <c r="C20" s="20"/>
      <c r="D20" s="16">
        <f t="shared" si="1"/>
        <v>0</v>
      </c>
      <c r="E20" s="16">
        <f t="shared" si="2"/>
        <v>0</v>
      </c>
    </row>
    <row r="21" spans="1:5" s="1" customFormat="1" ht="15" customHeight="1">
      <c r="A21" s="5"/>
      <c r="B21" s="5"/>
      <c r="C21" s="20"/>
      <c r="D21" s="16">
        <f t="shared" si="1"/>
        <v>0</v>
      </c>
      <c r="E21" s="16">
        <f t="shared" si="2"/>
        <v>0</v>
      </c>
    </row>
    <row r="22" spans="1:5" s="1" customFormat="1" ht="15" customHeight="1">
      <c r="A22" s="11"/>
      <c r="B22" s="5"/>
      <c r="C22" s="21"/>
      <c r="D22" s="16">
        <f t="shared" si="1"/>
        <v>0</v>
      </c>
      <c r="E22" s="16">
        <f t="shared" si="2"/>
        <v>0</v>
      </c>
    </row>
    <row r="23" spans="1:5" s="1" customFormat="1" ht="15" customHeight="1">
      <c r="A23" s="10"/>
      <c r="B23" s="5"/>
      <c r="C23" s="21"/>
      <c r="D23" s="16">
        <f t="shared" si="1"/>
        <v>0</v>
      </c>
      <c r="E23" s="16">
        <f t="shared" si="2"/>
        <v>0</v>
      </c>
    </row>
    <row r="24" spans="1:5" s="1" customFormat="1" ht="15" customHeight="1">
      <c r="A24" s="12" t="s">
        <v>132</v>
      </c>
      <c r="B24" s="12">
        <f>SUM(B5:B23)</f>
        <v>48921</v>
      </c>
      <c r="C24" s="22"/>
      <c r="D24" s="13">
        <f>SUM(D5:D23)</f>
        <v>1</v>
      </c>
      <c r="E24" s="13">
        <f>SUM(E5:E23)</f>
        <v>4.4528602105841496E-2</v>
      </c>
    </row>
    <row r="25" spans="1:5" s="8" customFormat="1" ht="15" customHeight="1">
      <c r="C25" s="23"/>
      <c r="D25" s="9"/>
      <c r="E25" s="9"/>
    </row>
    <row r="26" spans="1:5" s="1" customFormat="1" ht="15" customHeight="1">
      <c r="A26" s="44" t="s">
        <v>158</v>
      </c>
      <c r="B26" s="44"/>
      <c r="C26" s="44"/>
      <c r="D26" s="44"/>
      <c r="E26" s="44"/>
    </row>
    <row r="27" spans="1:5" s="2" customFormat="1" ht="15" customHeight="1">
      <c r="A27" s="6" t="s">
        <v>106</v>
      </c>
      <c r="B27" s="6" t="s">
        <v>156</v>
      </c>
      <c r="C27" s="19" t="s">
        <v>129</v>
      </c>
      <c r="D27" s="6" t="s">
        <v>131</v>
      </c>
      <c r="E27" s="6" t="s">
        <v>130</v>
      </c>
    </row>
    <row r="28" spans="1:5" s="1" customFormat="1" ht="15" customHeight="1">
      <c r="A28" s="12" t="str">
        <f>'Country equity risk premiums'!A201</f>
        <v>Africa</v>
      </c>
      <c r="B28" s="5">
        <v>0</v>
      </c>
      <c r="C28" s="24">
        <f>'Country equity risk premiums'!B201</f>
        <v>0.12636516288511693</v>
      </c>
      <c r="D28" s="13">
        <f>B28/$B$39</f>
        <v>0</v>
      </c>
      <c r="E28" s="14">
        <f>C28*D28</f>
        <v>0</v>
      </c>
    </row>
    <row r="29" spans="1:5" s="1" customFormat="1" ht="15" customHeight="1">
      <c r="A29" s="12" t="str">
        <f>'Country equity risk premiums'!A202</f>
        <v>Asia</v>
      </c>
      <c r="B29" s="5">
        <f>3159+4281</f>
        <v>7440</v>
      </c>
      <c r="C29" s="24">
        <f>'Country equity risk premiums'!B202</f>
        <v>5.8700000000000002E-2</v>
      </c>
      <c r="D29" s="13">
        <f t="shared" ref="D29:D39" si="3">B29/$B$39</f>
        <v>4.9063248066156251E-2</v>
      </c>
      <c r="E29" s="14">
        <f t="shared" ref="E29:E36" si="4">C29*D29</f>
        <v>2.8800126614833719E-3</v>
      </c>
    </row>
    <row r="30" spans="1:5" s="1" customFormat="1" ht="15" customHeight="1">
      <c r="A30" s="12" t="str">
        <f>'Country equity risk premiums'!A203</f>
        <v>Australia &amp; New Zealand</v>
      </c>
      <c r="B30" s="5"/>
      <c r="C30" s="24">
        <f>'Country equity risk premiums'!B203</f>
        <v>4.3342933242096059E-2</v>
      </c>
      <c r="D30" s="13">
        <f t="shared" si="3"/>
        <v>0</v>
      </c>
      <c r="E30" s="14">
        <f t="shared" si="4"/>
        <v>0</v>
      </c>
    </row>
    <row r="31" spans="1:5" s="1" customFormat="1" ht="15" customHeight="1">
      <c r="A31" s="12" t="str">
        <f>'Country equity risk premiums'!A204</f>
        <v>Caribbean</v>
      </c>
      <c r="B31" s="5">
        <v>0</v>
      </c>
      <c r="C31" s="24">
        <f>'Country equity risk premiums'!B204</f>
        <v>0.12432073131656701</v>
      </c>
      <c r="D31" s="13">
        <f t="shared" si="3"/>
        <v>0</v>
      </c>
      <c r="E31" s="14">
        <f t="shared" si="4"/>
        <v>0</v>
      </c>
    </row>
    <row r="32" spans="1:5" s="1" customFormat="1" ht="15" customHeight="1">
      <c r="A32" s="12" t="str">
        <f>'Country equity risk premiums'!A205</f>
        <v>Central and South America</v>
      </c>
      <c r="B32" s="5">
        <v>0</v>
      </c>
      <c r="C32" s="24">
        <f>'Country equity risk premiums'!B205</f>
        <v>9.1502494977120707E-2</v>
      </c>
      <c r="D32" s="13">
        <f t="shared" si="3"/>
        <v>0</v>
      </c>
      <c r="E32" s="14">
        <f t="shared" si="4"/>
        <v>0</v>
      </c>
    </row>
    <row r="33" spans="1:5" s="1" customFormat="1" ht="15" customHeight="1">
      <c r="A33" s="12" t="str">
        <f>'Country equity risk premiums'!A206</f>
        <v>Eastern Europe</v>
      </c>
      <c r="B33" s="5"/>
      <c r="C33" s="24">
        <f>'Country equity risk premiums'!B206</f>
        <v>7.7277034566536854E-2</v>
      </c>
      <c r="D33" s="13">
        <f t="shared" si="3"/>
        <v>0</v>
      </c>
      <c r="E33" s="14">
        <f t="shared" si="4"/>
        <v>0</v>
      </c>
    </row>
    <row r="34" spans="1:5" s="1" customFormat="1" ht="15" customHeight="1">
      <c r="A34" s="12" t="str">
        <f>'Country equity risk premiums'!A207</f>
        <v>Middle East</v>
      </c>
      <c r="B34" s="5">
        <v>0</v>
      </c>
      <c r="C34" s="24">
        <f>'Country equity risk premiums'!B207</f>
        <v>6.42857466003489E-2</v>
      </c>
      <c r="D34" s="13">
        <f t="shared" si="3"/>
        <v>0</v>
      </c>
      <c r="E34" s="14">
        <f t="shared" si="4"/>
        <v>0</v>
      </c>
    </row>
    <row r="35" spans="1:5" s="1" customFormat="1" ht="15" customHeight="1">
      <c r="A35" s="12" t="str">
        <f>'Country equity risk premiums'!A208</f>
        <v>North America</v>
      </c>
      <c r="B35" s="5">
        <v>93864</v>
      </c>
      <c r="C35" s="24">
        <f>'Country equity risk premiums'!B208</f>
        <v>4.3299999999999998E-2</v>
      </c>
      <c r="D35" s="13">
        <f t="shared" si="3"/>
        <v>0.6189882683443132</v>
      </c>
      <c r="E35" s="14">
        <f t="shared" si="4"/>
        <v>2.6802192019308762E-2</v>
      </c>
    </row>
    <row r="36" spans="1:5" s="1" customFormat="1" ht="15" customHeight="1">
      <c r="A36" s="12" t="str">
        <f>'Country equity risk premiums'!A209</f>
        <v>Western Europe</v>
      </c>
      <c r="B36" s="5">
        <v>50337</v>
      </c>
      <c r="C36" s="24">
        <f>'Country equity risk premiums'!B209</f>
        <v>5.4450110634666364E-2</v>
      </c>
      <c r="D36" s="13">
        <f t="shared" si="3"/>
        <v>0.33194848358953055</v>
      </c>
      <c r="E36" s="14">
        <f t="shared" si="4"/>
        <v>1.8074631656459672E-2</v>
      </c>
    </row>
    <row r="37" spans="1:5" s="1" customFormat="1" ht="15" customHeight="1">
      <c r="A37" s="5"/>
      <c r="B37" s="5"/>
      <c r="C37" s="25"/>
      <c r="D37" s="13">
        <f>B37/$B$39</f>
        <v>0</v>
      </c>
      <c r="E37" s="14">
        <f>C37*D37</f>
        <v>0</v>
      </c>
    </row>
    <row r="38" spans="1:5" s="1" customFormat="1" ht="15" customHeight="1">
      <c r="A38" s="5"/>
      <c r="B38" s="5"/>
      <c r="C38" s="25"/>
      <c r="D38" s="13">
        <f>B38/$B$39</f>
        <v>0</v>
      </c>
      <c r="E38" s="14">
        <f>C38*D38</f>
        <v>0</v>
      </c>
    </row>
    <row r="39" spans="1:5" s="1" customFormat="1" ht="15" customHeight="1">
      <c r="A39" s="12" t="s">
        <v>132</v>
      </c>
      <c r="B39" s="12">
        <f>SUM(B28:B38)</f>
        <v>151641</v>
      </c>
      <c r="C39" s="24"/>
      <c r="D39" s="13">
        <f t="shared" si="3"/>
        <v>1</v>
      </c>
      <c r="E39" s="15">
        <f>SUM(E28:E38)</f>
        <v>4.7756836337251807E-2</v>
      </c>
    </row>
  </sheetData>
  <mergeCells count="3">
    <mergeCell ref="A3:E3"/>
    <mergeCell ref="A26:E26"/>
    <mergeCell ref="G5:L12"/>
  </mergeCells>
  <pageMargins left="0.75" right="0.75" top="1" bottom="1" header="0.5" footer="0.5"/>
  <pageSetup orientation="portrait" horizontalDpi="4294967292" verticalDpi="4294967292"/>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5ADB3CC3-00BA-5D42-8A0C-74EC01206FDD}">
          <x14:formula1>
            <xm:f>'Country equity risk premiums'!$A$5:$A$196</xm:f>
          </x14:formula1>
          <xm:sqref>A5:A21</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10"/>
  <sheetViews>
    <sheetView topLeftCell="A163" workbookViewId="0">
      <selection activeCell="D196" sqref="D196"/>
    </sheetView>
  </sheetViews>
  <sheetFormatPr baseColWidth="10" defaultRowHeight="13"/>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 min="7" max="7" width="29.6640625" customWidth="1"/>
  </cols>
  <sheetData>
    <row r="1" spans="1:6">
      <c r="A1" t="s">
        <v>210</v>
      </c>
      <c r="B1" s="17">
        <v>4.3299999999999998E-2</v>
      </c>
      <c r="C1" t="s">
        <v>245</v>
      </c>
    </row>
    <row r="2" spans="1:6" ht="14">
      <c r="A2" s="28" t="s">
        <v>215</v>
      </c>
      <c r="B2" s="28"/>
      <c r="C2" s="28"/>
      <c r="D2" s="28"/>
      <c r="E2" s="28"/>
      <c r="F2" s="28"/>
    </row>
    <row r="4" spans="1:6" ht="16">
      <c r="A4" s="29" t="s">
        <v>103</v>
      </c>
      <c r="B4" s="30" t="s">
        <v>163</v>
      </c>
      <c r="C4" s="31" t="s">
        <v>104</v>
      </c>
      <c r="D4" s="31" t="s">
        <v>164</v>
      </c>
      <c r="E4" s="31" t="s">
        <v>105</v>
      </c>
      <c r="F4" s="31" t="s">
        <v>153</v>
      </c>
    </row>
    <row r="5" spans="1:6" ht="16">
      <c r="A5" s="32" t="s">
        <v>137</v>
      </c>
      <c r="B5" s="33" t="s">
        <v>165</v>
      </c>
      <c r="C5" s="34">
        <v>4.8889784279692525E-3</v>
      </c>
      <c r="D5" s="34">
        <f>$B$1+E5</f>
        <v>4.9891087812100818E-2</v>
      </c>
      <c r="E5" s="34">
        <v>6.5910878121008187E-3</v>
      </c>
      <c r="F5" s="34">
        <v>0.15</v>
      </c>
    </row>
    <row r="6" spans="1:6" ht="16">
      <c r="A6" s="32" t="s">
        <v>0</v>
      </c>
      <c r="B6" s="33" t="s">
        <v>175</v>
      </c>
      <c r="C6" s="34">
        <v>3.5619699975204554E-2</v>
      </c>
      <c r="D6" s="34">
        <f t="shared" ref="D6:D69" si="0">$B$1+E6</f>
        <v>9.1320782631020253E-2</v>
      </c>
      <c r="E6" s="34">
        <v>4.8020782631020255E-2</v>
      </c>
      <c r="F6" s="34">
        <v>0.15</v>
      </c>
    </row>
    <row r="7" spans="1:6" ht="16">
      <c r="A7" s="35" t="s">
        <v>167</v>
      </c>
      <c r="B7" s="33" t="s">
        <v>220</v>
      </c>
      <c r="C7" s="34">
        <v>2.9799487560955448E-2</v>
      </c>
      <c r="D7" s="34">
        <f t="shared" si="0"/>
        <v>8.3474249521376429E-2</v>
      </c>
      <c r="E7" s="34">
        <v>4.017424952137643E-2</v>
      </c>
      <c r="F7" s="34">
        <v>0.15</v>
      </c>
    </row>
    <row r="8" spans="1:6" ht="16">
      <c r="A8" s="32" t="s">
        <v>147</v>
      </c>
      <c r="B8" s="33" t="s">
        <v>170</v>
      </c>
      <c r="C8" s="34">
        <v>1.5830977766757577E-2</v>
      </c>
      <c r="D8" s="34">
        <f t="shared" si="0"/>
        <v>6.4642570058231222E-2</v>
      </c>
      <c r="E8" s="34">
        <v>2.134257005823122E-2</v>
      </c>
      <c r="F8" s="34">
        <v>0.1898</v>
      </c>
    </row>
    <row r="9" spans="1:6" ht="16">
      <c r="A9" s="32" t="s">
        <v>1</v>
      </c>
      <c r="B9" s="33" t="s">
        <v>178</v>
      </c>
      <c r="C9" s="34">
        <v>6.4371549301595152E-2</v>
      </c>
      <c r="D9" s="34">
        <f t="shared" si="0"/>
        <v>0.13008265619266079</v>
      </c>
      <c r="E9" s="34">
        <v>8.6782656192660804E-2</v>
      </c>
      <c r="F9" s="34">
        <v>0.25</v>
      </c>
    </row>
    <row r="10" spans="1:6" ht="16">
      <c r="A10" s="32" t="s">
        <v>222</v>
      </c>
      <c r="B10" s="26" t="s">
        <v>220</v>
      </c>
      <c r="C10" s="27">
        <v>6.0122636258365322E-2</v>
      </c>
      <c r="D10" s="34">
        <f t="shared" si="0"/>
        <v>0.12435447404039451</v>
      </c>
      <c r="E10" s="27">
        <v>8.1054474040394509E-2</v>
      </c>
      <c r="F10" s="27">
        <v>0.25228018689443577</v>
      </c>
    </row>
    <row r="11" spans="1:6" ht="16">
      <c r="A11" s="32" t="s">
        <v>223</v>
      </c>
      <c r="B11" s="26" t="s">
        <v>220</v>
      </c>
      <c r="C11" s="27">
        <v>6.0100000000000001E-2</v>
      </c>
      <c r="D11" s="34">
        <f t="shared" si="0"/>
        <v>0.1243122477280291</v>
      </c>
      <c r="E11" s="27">
        <v>8.1012247728029091E-2</v>
      </c>
      <c r="F11" s="27">
        <v>0.25230000000000002</v>
      </c>
    </row>
    <row r="12" spans="1:6" ht="16">
      <c r="A12" s="32" t="s">
        <v>2</v>
      </c>
      <c r="B12" s="33" t="s">
        <v>213</v>
      </c>
      <c r="C12" s="34">
        <v>0.11884873749896685</v>
      </c>
      <c r="D12" s="34">
        <f t="shared" si="0"/>
        <v>0.2035262060989271</v>
      </c>
      <c r="E12" s="34">
        <v>0.1602262060989271</v>
      </c>
      <c r="F12" s="34">
        <v>0.35</v>
      </c>
    </row>
    <row r="13" spans="1:6" ht="16">
      <c r="A13" s="32" t="s">
        <v>3</v>
      </c>
      <c r="B13" s="33" t="s">
        <v>175</v>
      </c>
      <c r="C13" s="34">
        <v>3.5619699975204554E-2</v>
      </c>
      <c r="D13" s="34">
        <f t="shared" si="0"/>
        <v>9.1320782631020253E-2</v>
      </c>
      <c r="E13" s="34">
        <v>4.8020782631020255E-2</v>
      </c>
      <c r="F13" s="34">
        <v>0.18</v>
      </c>
    </row>
    <row r="14" spans="1:6" ht="16">
      <c r="A14" s="32" t="s">
        <v>4</v>
      </c>
      <c r="B14" s="33" t="s">
        <v>174</v>
      </c>
      <c r="C14" s="34">
        <v>2.1767594429291676E-2</v>
      </c>
      <c r="D14" s="34">
        <f t="shared" si="0"/>
        <v>7.2646033830067944E-2</v>
      </c>
      <c r="E14" s="34">
        <v>2.9346033830067942E-2</v>
      </c>
      <c r="F14" s="34">
        <v>0.25</v>
      </c>
    </row>
    <row r="15" spans="1:6" ht="16">
      <c r="A15" s="32" t="s">
        <v>5</v>
      </c>
      <c r="B15" s="33" t="s">
        <v>171</v>
      </c>
      <c r="C15" s="34">
        <v>0</v>
      </c>
      <c r="D15" s="34">
        <f t="shared" si="0"/>
        <v>4.3299999999999998E-2</v>
      </c>
      <c r="E15" s="34">
        <v>0</v>
      </c>
      <c r="F15" s="34">
        <v>0.3</v>
      </c>
    </row>
    <row r="16" spans="1:6" ht="16">
      <c r="A16" s="32" t="s">
        <v>6</v>
      </c>
      <c r="B16" s="33" t="s">
        <v>172</v>
      </c>
      <c r="C16" s="34">
        <v>3.9577444416893943E-3</v>
      </c>
      <c r="D16" s="34">
        <f t="shared" si="0"/>
        <v>4.8635642514557806E-2</v>
      </c>
      <c r="E16" s="34">
        <v>5.335642514557805E-3</v>
      </c>
      <c r="F16" s="34">
        <v>0.24</v>
      </c>
    </row>
    <row r="17" spans="1:6" ht="16">
      <c r="A17" s="32" t="s">
        <v>111</v>
      </c>
      <c r="B17" s="33" t="s">
        <v>186</v>
      </c>
      <c r="C17" s="34">
        <v>2.4794104884701216E-2</v>
      </c>
      <c r="D17" s="34">
        <f t="shared" si="0"/>
        <v>7.6726231047082732E-2</v>
      </c>
      <c r="E17" s="34">
        <v>3.3426231047082741E-2</v>
      </c>
      <c r="F17" s="34">
        <v>0.2</v>
      </c>
    </row>
    <row r="18" spans="1:6" ht="16">
      <c r="A18" s="32" t="s">
        <v>7</v>
      </c>
      <c r="B18" s="33" t="s">
        <v>166</v>
      </c>
      <c r="C18" s="34">
        <v>4.4582827093148182E-2</v>
      </c>
      <c r="D18" s="34">
        <f t="shared" si="0"/>
        <v>0.10340444361987178</v>
      </c>
      <c r="E18" s="34">
        <v>6.0104443619871772E-2</v>
      </c>
      <c r="F18" s="34">
        <v>0</v>
      </c>
    </row>
    <row r="19" spans="1:6" ht="16">
      <c r="A19" s="32" t="s">
        <v>8</v>
      </c>
      <c r="B19" s="33" t="s">
        <v>169</v>
      </c>
      <c r="C19" s="34">
        <v>5.4477188197371677E-2</v>
      </c>
      <c r="D19" s="34">
        <f t="shared" si="0"/>
        <v>0.11674354990626629</v>
      </c>
      <c r="E19" s="34">
        <v>7.3443549906266281E-2</v>
      </c>
      <c r="F19" s="34">
        <v>0</v>
      </c>
    </row>
    <row r="20" spans="1:6" ht="16">
      <c r="A20" s="32" t="s">
        <v>9</v>
      </c>
      <c r="B20" s="33" t="s">
        <v>169</v>
      </c>
      <c r="C20" s="34">
        <v>5.4477188197371677E-2</v>
      </c>
      <c r="D20" s="34">
        <f t="shared" si="0"/>
        <v>0.11674354990626629</v>
      </c>
      <c r="E20" s="34">
        <v>7.3443549906266281E-2</v>
      </c>
      <c r="F20" s="34">
        <v>0.3</v>
      </c>
    </row>
    <row r="21" spans="1:6" ht="16">
      <c r="A21" s="32" t="s">
        <v>10</v>
      </c>
      <c r="B21" s="33" t="s">
        <v>178</v>
      </c>
      <c r="C21" s="34">
        <v>6.4371549301595152E-2</v>
      </c>
      <c r="D21" s="34">
        <f t="shared" si="0"/>
        <v>0.13008265619266079</v>
      </c>
      <c r="E21" s="34">
        <v>8.6782656192660804E-2</v>
      </c>
      <c r="F21" s="34">
        <v>5.5E-2</v>
      </c>
    </row>
    <row r="22" spans="1:6" ht="16">
      <c r="A22" s="32" t="s">
        <v>11</v>
      </c>
      <c r="B22" s="33" t="s">
        <v>211</v>
      </c>
      <c r="C22" s="34">
        <v>0.17499999999999999</v>
      </c>
      <c r="D22" s="34">
        <f t="shared" si="0"/>
        <v>0.27922666323069684</v>
      </c>
      <c r="E22" s="34">
        <v>0.23592666323069683</v>
      </c>
      <c r="F22" s="34">
        <v>0.18</v>
      </c>
    </row>
    <row r="23" spans="1:6" ht="16">
      <c r="A23" s="32" t="s">
        <v>12</v>
      </c>
      <c r="B23" s="33" t="s">
        <v>177</v>
      </c>
      <c r="C23" s="34">
        <v>5.9366166625340932E-3</v>
      </c>
      <c r="D23" s="34">
        <f t="shared" si="0"/>
        <v>5.1303463771836713E-2</v>
      </c>
      <c r="E23" s="34">
        <v>8.0034637718367115E-3</v>
      </c>
      <c r="F23" s="34">
        <v>0.25</v>
      </c>
    </row>
    <row r="24" spans="1:6" ht="16">
      <c r="A24" s="32" t="s">
        <v>114</v>
      </c>
      <c r="B24" s="33" t="s">
        <v>176</v>
      </c>
      <c r="C24" s="34">
        <v>7.4265910405818647E-2</v>
      </c>
      <c r="D24" s="34">
        <f t="shared" si="0"/>
        <v>0.1434217624790553</v>
      </c>
      <c r="E24" s="34">
        <v>0.10012176247905531</v>
      </c>
      <c r="F24" s="34">
        <v>0.2853</v>
      </c>
    </row>
    <row r="25" spans="1:6" ht="16">
      <c r="A25" s="32" t="s">
        <v>179</v>
      </c>
      <c r="B25" s="33" t="s">
        <v>166</v>
      </c>
      <c r="C25" s="34">
        <v>4.4582827093148182E-2</v>
      </c>
      <c r="D25" s="34">
        <f t="shared" si="0"/>
        <v>0.10340444361987178</v>
      </c>
      <c r="E25" s="34">
        <v>6.0104443619871772E-2</v>
      </c>
      <c r="F25" s="34">
        <v>0.3</v>
      </c>
    </row>
    <row r="26" spans="1:6" ht="16">
      <c r="A26" s="32" t="s">
        <v>13</v>
      </c>
      <c r="B26" s="33" t="s">
        <v>180</v>
      </c>
      <c r="C26" s="34">
        <v>8.3811058765187203E-3</v>
      </c>
      <c r="D26" s="34">
        <f t="shared" si="0"/>
        <v>5.4599007677887119E-2</v>
      </c>
      <c r="E26" s="34">
        <v>1.1299007677887121E-2</v>
      </c>
      <c r="F26" s="34">
        <v>0</v>
      </c>
    </row>
    <row r="27" spans="1:6" ht="16">
      <c r="A27" s="32" t="s">
        <v>14</v>
      </c>
      <c r="B27" s="33" t="s">
        <v>214</v>
      </c>
      <c r="C27" s="34">
        <v>9.9060015290519873E-2</v>
      </c>
      <c r="D27" s="34">
        <f t="shared" si="0"/>
        <v>0.17684799352613806</v>
      </c>
      <c r="E27" s="34">
        <v>0.13354799352613805</v>
      </c>
      <c r="F27" s="34">
        <v>0.25</v>
      </c>
    </row>
    <row r="28" spans="1:6" ht="16">
      <c r="A28" s="32" t="s">
        <v>15</v>
      </c>
      <c r="B28" s="33" t="s">
        <v>178</v>
      </c>
      <c r="C28" s="34">
        <v>6.4371549301595152E-2</v>
      </c>
      <c r="D28" s="34">
        <f t="shared" si="0"/>
        <v>0.13008265619266079</v>
      </c>
      <c r="E28" s="34">
        <v>8.6782656192660804E-2</v>
      </c>
      <c r="F28" s="34">
        <v>0.1</v>
      </c>
    </row>
    <row r="29" spans="1:6" ht="16">
      <c r="A29" s="32" t="s">
        <v>16</v>
      </c>
      <c r="B29" s="33" t="s">
        <v>184</v>
      </c>
      <c r="C29" s="34">
        <v>1.1873233325068186E-2</v>
      </c>
      <c r="D29" s="34">
        <f t="shared" si="0"/>
        <v>5.9306927543673421E-2</v>
      </c>
      <c r="E29" s="34">
        <v>1.6006927543673423E-2</v>
      </c>
      <c r="F29" s="34">
        <v>0.22</v>
      </c>
    </row>
    <row r="30" spans="1:6" ht="16">
      <c r="A30" s="32" t="s">
        <v>17</v>
      </c>
      <c r="B30" s="33" t="s">
        <v>186</v>
      </c>
      <c r="C30" s="34">
        <v>2.4794104884701216E-2</v>
      </c>
      <c r="D30" s="34">
        <f t="shared" si="0"/>
        <v>7.6726231047082732E-2</v>
      </c>
      <c r="E30" s="34">
        <v>3.3426231047082741E-2</v>
      </c>
      <c r="F30" s="34">
        <v>0.34</v>
      </c>
    </row>
    <row r="31" spans="1:6" ht="16">
      <c r="A31" s="32" t="s">
        <v>224</v>
      </c>
      <c r="B31" s="33" t="s">
        <v>220</v>
      </c>
      <c r="C31" s="34">
        <v>6.0122636258365322E-2</v>
      </c>
      <c r="D31" s="34">
        <f t="shared" si="0"/>
        <v>0.12435447404039451</v>
      </c>
      <c r="E31" s="34">
        <v>8.1054474040394509E-2</v>
      </c>
      <c r="F31" s="34">
        <v>0.25228018689443577</v>
      </c>
    </row>
    <row r="32" spans="1:6" ht="16">
      <c r="A32" s="36" t="s">
        <v>181</v>
      </c>
      <c r="B32" s="33" t="s">
        <v>220</v>
      </c>
      <c r="C32" s="34">
        <v>5.9366166625340923E-3</v>
      </c>
      <c r="D32" s="34">
        <f t="shared" si="0"/>
        <v>5.1303463771836706E-2</v>
      </c>
      <c r="E32" s="34">
        <v>8.0034637718367097E-3</v>
      </c>
      <c r="F32" s="34">
        <v>0.34</v>
      </c>
    </row>
    <row r="33" spans="1:6" ht="16">
      <c r="A33" s="32" t="s">
        <v>18</v>
      </c>
      <c r="B33" s="33" t="s">
        <v>170</v>
      </c>
      <c r="C33" s="34">
        <v>1.5830977766757577E-2</v>
      </c>
      <c r="D33" s="34">
        <f t="shared" si="0"/>
        <v>6.4642570058231222E-2</v>
      </c>
      <c r="E33" s="34">
        <v>2.134257005823122E-2</v>
      </c>
      <c r="F33" s="34">
        <v>0.1</v>
      </c>
    </row>
    <row r="34" spans="1:6" ht="16">
      <c r="A34" s="32" t="s">
        <v>138</v>
      </c>
      <c r="B34" s="33" t="s">
        <v>176</v>
      </c>
      <c r="C34" s="34">
        <v>7.4265910405818647E-2</v>
      </c>
      <c r="D34" s="34">
        <f t="shared" si="0"/>
        <v>0.1434217624790553</v>
      </c>
      <c r="E34" s="34">
        <v>0.10012176247905531</v>
      </c>
      <c r="F34" s="34">
        <v>0.28000000000000003</v>
      </c>
    </row>
    <row r="35" spans="1:6" ht="16">
      <c r="A35" s="32" t="s">
        <v>19</v>
      </c>
      <c r="B35" s="33" t="s">
        <v>169</v>
      </c>
      <c r="C35" s="34">
        <v>5.4477188197371677E-2</v>
      </c>
      <c r="D35" s="34">
        <f t="shared" si="0"/>
        <v>0.11674354990626629</v>
      </c>
      <c r="E35" s="34">
        <v>7.3443549906266281E-2</v>
      </c>
      <c r="F35" s="34">
        <v>0.2</v>
      </c>
    </row>
    <row r="36" spans="1:6" ht="16">
      <c r="A36" s="32" t="s">
        <v>139</v>
      </c>
      <c r="B36" s="33" t="s">
        <v>176</v>
      </c>
      <c r="C36" s="34">
        <v>7.4265910405818647E-2</v>
      </c>
      <c r="D36" s="34">
        <f t="shared" si="0"/>
        <v>0.1434217624790553</v>
      </c>
      <c r="E36" s="34">
        <v>0.10012176247905531</v>
      </c>
      <c r="F36" s="34">
        <v>0.33</v>
      </c>
    </row>
    <row r="37" spans="1:6" ht="16">
      <c r="A37" s="32" t="s">
        <v>20</v>
      </c>
      <c r="B37" s="33" t="s">
        <v>171</v>
      </c>
      <c r="C37" s="34">
        <v>0</v>
      </c>
      <c r="D37" s="34">
        <f t="shared" si="0"/>
        <v>4.3299999999999998E-2</v>
      </c>
      <c r="E37" s="34">
        <v>0</v>
      </c>
      <c r="F37" s="34">
        <v>0.26500000000000001</v>
      </c>
    </row>
    <row r="38" spans="1:6" ht="16">
      <c r="A38" s="32" t="s">
        <v>140</v>
      </c>
      <c r="B38" s="33" t="s">
        <v>169</v>
      </c>
      <c r="C38" s="34">
        <v>5.4477188197371677E-2</v>
      </c>
      <c r="D38" s="34">
        <f t="shared" si="0"/>
        <v>0.11674354990626629</v>
      </c>
      <c r="E38" s="34">
        <v>7.3443549906266281E-2</v>
      </c>
      <c r="F38" s="34">
        <v>0</v>
      </c>
    </row>
    <row r="39" spans="1:6" ht="16">
      <c r="A39" s="32" t="s">
        <v>21</v>
      </c>
      <c r="B39" s="33" t="s">
        <v>177</v>
      </c>
      <c r="C39" s="34">
        <v>5.9366166625340932E-3</v>
      </c>
      <c r="D39" s="34">
        <f t="shared" si="0"/>
        <v>5.1303463771836713E-2</v>
      </c>
      <c r="E39" s="34">
        <v>8.0034637718367115E-3</v>
      </c>
      <c r="F39" s="34">
        <v>0</v>
      </c>
    </row>
    <row r="40" spans="1:6" ht="16">
      <c r="A40" s="32" t="s">
        <v>225</v>
      </c>
      <c r="B40" s="26" t="s">
        <v>220</v>
      </c>
      <c r="C40" s="27">
        <v>8.2741050967470049E-3</v>
      </c>
      <c r="D40" s="34">
        <f t="shared" si="0"/>
        <v>5.4454754323974987E-2</v>
      </c>
      <c r="E40" s="27">
        <v>1.1154754323974989E-2</v>
      </c>
      <c r="F40" s="27">
        <v>0.24775219614916172</v>
      </c>
    </row>
    <row r="41" spans="1:6" ht="16">
      <c r="A41" s="32" t="s">
        <v>22</v>
      </c>
      <c r="B41" s="33" t="s">
        <v>180</v>
      </c>
      <c r="C41" s="34">
        <v>8.3811058765187203E-3</v>
      </c>
      <c r="D41" s="34">
        <f t="shared" si="0"/>
        <v>5.4599007677887119E-2</v>
      </c>
      <c r="E41" s="34">
        <v>1.1299007677887121E-2</v>
      </c>
      <c r="F41" s="34">
        <v>0.27</v>
      </c>
    </row>
    <row r="42" spans="1:6" ht="16">
      <c r="A42" s="32" t="s">
        <v>23</v>
      </c>
      <c r="B42" s="33" t="s">
        <v>182</v>
      </c>
      <c r="C42" s="34">
        <v>6.9842548970989338E-3</v>
      </c>
      <c r="D42" s="34">
        <f t="shared" si="0"/>
        <v>5.2715839731572595E-2</v>
      </c>
      <c r="E42" s="34">
        <v>9.4158397315725999E-3</v>
      </c>
      <c r="F42" s="34">
        <v>0.25</v>
      </c>
    </row>
    <row r="43" spans="1:6" ht="16">
      <c r="A43" s="32" t="s">
        <v>24</v>
      </c>
      <c r="B43" s="33" t="s">
        <v>168</v>
      </c>
      <c r="C43" s="34">
        <v>1.885748822216712E-2</v>
      </c>
      <c r="D43" s="34">
        <f t="shared" si="0"/>
        <v>6.8722767275246024E-2</v>
      </c>
      <c r="E43" s="34">
        <v>2.5422767275246023E-2</v>
      </c>
      <c r="F43" s="34">
        <v>0.35</v>
      </c>
    </row>
    <row r="44" spans="1:6" ht="16">
      <c r="A44" s="32" t="s">
        <v>148</v>
      </c>
      <c r="B44" s="33" t="s">
        <v>178</v>
      </c>
      <c r="C44" s="34">
        <v>6.4371549301595152E-2</v>
      </c>
      <c r="D44" s="34">
        <f t="shared" si="0"/>
        <v>0.13008265619266079</v>
      </c>
      <c r="E44" s="34">
        <v>8.6782656192660804E-2</v>
      </c>
      <c r="F44" s="34">
        <v>0.3</v>
      </c>
    </row>
    <row r="45" spans="1:6" ht="16">
      <c r="A45" s="32" t="s">
        <v>149</v>
      </c>
      <c r="B45" s="33" t="s">
        <v>183</v>
      </c>
      <c r="C45" s="34">
        <v>8.9165654186296364E-2</v>
      </c>
      <c r="D45" s="34">
        <f t="shared" si="0"/>
        <v>0.16350888723974355</v>
      </c>
      <c r="E45" s="34">
        <v>0.12020888723974354</v>
      </c>
      <c r="F45" s="34">
        <v>0.28000000000000003</v>
      </c>
    </row>
    <row r="46" spans="1:6" ht="16">
      <c r="A46" s="32" t="s">
        <v>141</v>
      </c>
      <c r="B46" s="33" t="s">
        <v>166</v>
      </c>
      <c r="C46" s="34">
        <v>4.4582827093148182E-2</v>
      </c>
      <c r="D46" s="34">
        <f t="shared" si="0"/>
        <v>0.10340444361987178</v>
      </c>
      <c r="E46" s="34">
        <v>6.0104443619871772E-2</v>
      </c>
      <c r="F46" s="34">
        <v>0.2974</v>
      </c>
    </row>
    <row r="47" spans="1:6" ht="16">
      <c r="A47" s="32" t="s">
        <v>25</v>
      </c>
      <c r="B47" s="33" t="s">
        <v>175</v>
      </c>
      <c r="C47" s="34">
        <v>3.5619699975204554E-2</v>
      </c>
      <c r="D47" s="34">
        <f t="shared" si="0"/>
        <v>9.1320782631020253E-2</v>
      </c>
      <c r="E47" s="34">
        <v>4.8020782631020255E-2</v>
      </c>
      <c r="F47" s="34">
        <v>0.3</v>
      </c>
    </row>
    <row r="48" spans="1:6" ht="16">
      <c r="A48" s="32" t="s">
        <v>26</v>
      </c>
      <c r="B48" s="33" t="s">
        <v>184</v>
      </c>
      <c r="C48" s="34">
        <v>1.1873233325068186E-2</v>
      </c>
      <c r="D48" s="34">
        <f t="shared" si="0"/>
        <v>5.9306927543673421E-2</v>
      </c>
      <c r="E48" s="34">
        <v>1.6006927543673423E-2</v>
      </c>
      <c r="F48" s="34">
        <v>0.18</v>
      </c>
    </row>
    <row r="49" spans="1:6" ht="16">
      <c r="A49" s="32" t="s">
        <v>116</v>
      </c>
      <c r="B49" s="33" t="s">
        <v>213</v>
      </c>
      <c r="C49" s="34">
        <v>0.11884873749896685</v>
      </c>
      <c r="D49" s="34">
        <f t="shared" si="0"/>
        <v>0.2035262060989271</v>
      </c>
      <c r="E49" s="34">
        <v>0.1602262060989271</v>
      </c>
      <c r="F49" s="34">
        <v>0.2853</v>
      </c>
    </row>
    <row r="50" spans="1:6" ht="16">
      <c r="A50" s="37" t="s">
        <v>226</v>
      </c>
      <c r="B50" s="33" t="s">
        <v>174</v>
      </c>
      <c r="C50" s="34">
        <v>2.1767594429291676E-2</v>
      </c>
      <c r="D50" s="34">
        <f t="shared" si="0"/>
        <v>7.2646033830067944E-2</v>
      </c>
      <c r="E50" s="34">
        <v>2.9346033830067942E-2</v>
      </c>
      <c r="F50" s="34">
        <v>0.22</v>
      </c>
    </row>
    <row r="51" spans="1:6" ht="16">
      <c r="A51" s="32" t="s">
        <v>27</v>
      </c>
      <c r="B51" s="33" t="s">
        <v>184</v>
      </c>
      <c r="C51" s="34">
        <v>1.1873233325068186E-2</v>
      </c>
      <c r="D51" s="34">
        <f t="shared" si="0"/>
        <v>5.9306927543673421E-2</v>
      </c>
      <c r="E51" s="34">
        <v>1.6006927543673423E-2</v>
      </c>
      <c r="F51" s="34">
        <v>0.125</v>
      </c>
    </row>
    <row r="52" spans="1:6" ht="16">
      <c r="A52" s="32" t="s">
        <v>28</v>
      </c>
      <c r="B52" s="33" t="s">
        <v>177</v>
      </c>
      <c r="C52" s="34">
        <v>5.9366166625340932E-3</v>
      </c>
      <c r="D52" s="34">
        <f t="shared" si="0"/>
        <v>5.1303463771836713E-2</v>
      </c>
      <c r="E52" s="34">
        <v>8.0034637718367115E-3</v>
      </c>
      <c r="F52" s="34">
        <v>0.19</v>
      </c>
    </row>
    <row r="53" spans="1:6" ht="16">
      <c r="A53" s="32" t="s">
        <v>29</v>
      </c>
      <c r="B53" s="33" t="s">
        <v>171</v>
      </c>
      <c r="C53" s="34">
        <v>0</v>
      </c>
      <c r="D53" s="34">
        <f t="shared" si="0"/>
        <v>4.3299999999999998E-2</v>
      </c>
      <c r="E53" s="34">
        <v>0</v>
      </c>
      <c r="F53" s="34">
        <v>0.22</v>
      </c>
    </row>
    <row r="54" spans="1:6" ht="16">
      <c r="A54" s="32" t="s">
        <v>30</v>
      </c>
      <c r="B54" s="33" t="s">
        <v>175</v>
      </c>
      <c r="C54" s="34">
        <v>3.5619699975204554E-2</v>
      </c>
      <c r="D54" s="34">
        <f t="shared" si="0"/>
        <v>9.1320782631020253E-2</v>
      </c>
      <c r="E54" s="34">
        <v>4.8020782631020255E-2</v>
      </c>
      <c r="F54" s="34">
        <v>0.27</v>
      </c>
    </row>
    <row r="55" spans="1:6" ht="16">
      <c r="A55" s="32" t="s">
        <v>31</v>
      </c>
      <c r="B55" s="33" t="s">
        <v>214</v>
      </c>
      <c r="C55" s="34">
        <v>9.9060015290519873E-2</v>
      </c>
      <c r="D55" s="34">
        <f t="shared" si="0"/>
        <v>0.17684799352613806</v>
      </c>
      <c r="E55" s="34">
        <v>0.13354799352613805</v>
      </c>
      <c r="F55" s="34">
        <v>0.25</v>
      </c>
    </row>
    <row r="56" spans="1:6" ht="16">
      <c r="A56" s="32" t="s">
        <v>32</v>
      </c>
      <c r="B56" s="33" t="s">
        <v>176</v>
      </c>
      <c r="C56" s="34">
        <v>7.4265910405818647E-2</v>
      </c>
      <c r="D56" s="34">
        <f t="shared" si="0"/>
        <v>0.1434217624790553</v>
      </c>
      <c r="E56" s="34">
        <v>0.10012176247905531</v>
      </c>
      <c r="F56" s="34">
        <v>0.22500000000000001</v>
      </c>
    </row>
    <row r="57" spans="1:6" ht="16">
      <c r="A57" s="32" t="s">
        <v>117</v>
      </c>
      <c r="B57" s="33" t="s">
        <v>178</v>
      </c>
      <c r="C57" s="34">
        <v>6.4371549301595152E-2</v>
      </c>
      <c r="D57" s="34">
        <f t="shared" si="0"/>
        <v>0.13008265619266079</v>
      </c>
      <c r="E57" s="34">
        <v>8.6782656192660804E-2</v>
      </c>
      <c r="F57" s="34">
        <v>0.3</v>
      </c>
    </row>
    <row r="58" spans="1:6" ht="16">
      <c r="A58" s="32" t="s">
        <v>33</v>
      </c>
      <c r="B58" s="33" t="s">
        <v>182</v>
      </c>
      <c r="C58" s="34">
        <v>6.9842548970989338E-3</v>
      </c>
      <c r="D58" s="34">
        <f t="shared" si="0"/>
        <v>5.2715839731572595E-2</v>
      </c>
      <c r="E58" s="34">
        <v>9.4158397315725999E-3</v>
      </c>
      <c r="F58" s="34">
        <v>0.2</v>
      </c>
    </row>
    <row r="59" spans="1:6" ht="16">
      <c r="A59" s="32" t="s">
        <v>150</v>
      </c>
      <c r="B59" s="33" t="s">
        <v>183</v>
      </c>
      <c r="C59" s="34">
        <v>8.9165654186296364E-2</v>
      </c>
      <c r="D59" s="34">
        <f t="shared" si="0"/>
        <v>0.16350888723974355</v>
      </c>
      <c r="E59" s="34">
        <v>0.12020888723974354</v>
      </c>
      <c r="F59" s="34">
        <v>0.3</v>
      </c>
    </row>
    <row r="60" spans="1:6" ht="16">
      <c r="A60" s="32" t="s">
        <v>227</v>
      </c>
      <c r="B60" s="26" t="s">
        <v>220</v>
      </c>
      <c r="C60" s="27">
        <v>3.5769376863949848E-2</v>
      </c>
      <c r="D60" s="34">
        <f t="shared" si="0"/>
        <v>9.1522569882017013E-2</v>
      </c>
      <c r="E60" s="27">
        <v>4.8222569882017015E-2</v>
      </c>
      <c r="F60" s="27">
        <v>0.31553952561697912</v>
      </c>
    </row>
    <row r="61" spans="1:6" ht="16">
      <c r="A61" s="32" t="s">
        <v>34</v>
      </c>
      <c r="B61" s="33" t="s">
        <v>166</v>
      </c>
      <c r="C61" s="34">
        <v>4.4582827093148182E-2</v>
      </c>
      <c r="D61" s="34">
        <f t="shared" si="0"/>
        <v>0.10340444361987178</v>
      </c>
      <c r="E61" s="34">
        <v>6.0104443619871772E-2</v>
      </c>
      <c r="F61" s="34">
        <v>0.2</v>
      </c>
    </row>
    <row r="62" spans="1:6" ht="16">
      <c r="A62" s="32" t="s">
        <v>35</v>
      </c>
      <c r="B62" s="33" t="s">
        <v>172</v>
      </c>
      <c r="C62" s="34">
        <v>3.9577444416893943E-3</v>
      </c>
      <c r="D62" s="34">
        <f t="shared" si="0"/>
        <v>4.8635642514557806E-2</v>
      </c>
      <c r="E62" s="34">
        <v>5.335642514557805E-3</v>
      </c>
      <c r="F62" s="34">
        <v>0.2</v>
      </c>
    </row>
    <row r="63" spans="1:6" ht="16">
      <c r="A63" s="32" t="s">
        <v>36</v>
      </c>
      <c r="B63" s="33" t="s">
        <v>177</v>
      </c>
      <c r="C63" s="34">
        <v>5.9366166625340932E-3</v>
      </c>
      <c r="D63" s="34">
        <f t="shared" si="0"/>
        <v>5.1303463771836713E-2</v>
      </c>
      <c r="E63" s="34">
        <v>8.0034637718367115E-3</v>
      </c>
      <c r="F63" s="34">
        <v>0.25</v>
      </c>
    </row>
    <row r="64" spans="1:6" ht="16">
      <c r="A64" s="32" t="s">
        <v>228</v>
      </c>
      <c r="B64" s="26" t="s">
        <v>220</v>
      </c>
      <c r="C64" s="27">
        <v>3.5769376863949848E-2</v>
      </c>
      <c r="D64" s="34">
        <f t="shared" si="0"/>
        <v>9.1522569882017013E-2</v>
      </c>
      <c r="E64" s="27">
        <v>4.8222569882017015E-2</v>
      </c>
      <c r="F64" s="27">
        <v>0.31553952561697912</v>
      </c>
    </row>
    <row r="65" spans="1:6" ht="16">
      <c r="A65" s="32" t="s">
        <v>142</v>
      </c>
      <c r="B65" s="33" t="s">
        <v>183</v>
      </c>
      <c r="C65" s="34">
        <v>8.9165654186296364E-2</v>
      </c>
      <c r="D65" s="34">
        <f t="shared" si="0"/>
        <v>0.16350888723974355</v>
      </c>
      <c r="E65" s="34">
        <v>0.12020888723974354</v>
      </c>
      <c r="F65" s="34">
        <v>0.3</v>
      </c>
    </row>
    <row r="66" spans="1:6" ht="16">
      <c r="A66" s="35" t="s">
        <v>185</v>
      </c>
      <c r="B66" s="33" t="s">
        <v>220</v>
      </c>
      <c r="C66" s="34">
        <v>4.4582827093148182E-2</v>
      </c>
      <c r="D66" s="34">
        <f t="shared" si="0"/>
        <v>0.10340444361987178</v>
      </c>
      <c r="E66" s="34">
        <v>6.0104443619871772E-2</v>
      </c>
      <c r="F66" s="34">
        <v>0.3</v>
      </c>
    </row>
    <row r="67" spans="1:6" ht="16">
      <c r="A67" s="32" t="s">
        <v>118</v>
      </c>
      <c r="B67" s="33" t="s">
        <v>173</v>
      </c>
      <c r="C67" s="34">
        <v>2.9799487560955448E-2</v>
      </c>
      <c r="D67" s="34">
        <f t="shared" si="0"/>
        <v>8.3474249521376429E-2</v>
      </c>
      <c r="E67" s="34">
        <v>4.017424952137643E-2</v>
      </c>
      <c r="F67" s="34">
        <v>0.15</v>
      </c>
    </row>
    <row r="68" spans="1:6" ht="16">
      <c r="A68" s="32" t="s">
        <v>37</v>
      </c>
      <c r="B68" s="33" t="s">
        <v>171</v>
      </c>
      <c r="C68" s="34">
        <v>0</v>
      </c>
      <c r="D68" s="34">
        <f t="shared" si="0"/>
        <v>4.3299999999999998E-2</v>
      </c>
      <c r="E68" s="34">
        <v>0</v>
      </c>
      <c r="F68" s="34">
        <v>0.3</v>
      </c>
    </row>
    <row r="69" spans="1:6" ht="16">
      <c r="A69" s="32" t="s">
        <v>143</v>
      </c>
      <c r="B69" s="33" t="s">
        <v>183</v>
      </c>
      <c r="C69" s="34">
        <v>8.9165654186296364E-2</v>
      </c>
      <c r="D69" s="34">
        <f t="shared" si="0"/>
        <v>0.16350888723974355</v>
      </c>
      <c r="E69" s="34">
        <v>0.12020888723974354</v>
      </c>
      <c r="F69" s="34">
        <v>0.25</v>
      </c>
    </row>
    <row r="70" spans="1:6" ht="16">
      <c r="A70" s="32" t="s">
        <v>229</v>
      </c>
      <c r="B70" s="26" t="s">
        <v>220</v>
      </c>
      <c r="C70" s="27">
        <v>8.2741050967470049E-3</v>
      </c>
      <c r="D70" s="34">
        <f t="shared" ref="D70:D133" si="1">$B$1+E70</f>
        <v>5.4454754323974987E-2</v>
      </c>
      <c r="E70" s="27">
        <v>1.1154754323974989E-2</v>
      </c>
      <c r="F70" s="27">
        <v>0.24775219614916172</v>
      </c>
    </row>
    <row r="71" spans="1:6" ht="16">
      <c r="A71" s="32" t="s">
        <v>38</v>
      </c>
      <c r="B71" s="33" t="s">
        <v>186</v>
      </c>
      <c r="C71" s="34">
        <v>2.4794104884701216E-2</v>
      </c>
      <c r="D71" s="34">
        <f t="shared" si="1"/>
        <v>7.6726231047082732E-2</v>
      </c>
      <c r="E71" s="34">
        <v>3.3426231047082741E-2</v>
      </c>
      <c r="F71" s="34">
        <v>0.22</v>
      </c>
    </row>
    <row r="72" spans="1:6" ht="16">
      <c r="A72" s="32" t="s">
        <v>230</v>
      </c>
      <c r="B72" s="26" t="s">
        <v>220</v>
      </c>
      <c r="C72" s="27">
        <v>8.2741050967470049E-3</v>
      </c>
      <c r="D72" s="34">
        <f t="shared" si="1"/>
        <v>5.4454754323974987E-2</v>
      </c>
      <c r="E72" s="27">
        <v>1.1154754323974989E-2</v>
      </c>
      <c r="F72" s="27">
        <v>0.24775219614916172</v>
      </c>
    </row>
    <row r="73" spans="1:6" ht="16">
      <c r="A73" s="32" t="s">
        <v>39</v>
      </c>
      <c r="B73" s="33" t="s">
        <v>186</v>
      </c>
      <c r="C73" s="34">
        <v>2.4794104884701216E-2</v>
      </c>
      <c r="D73" s="34">
        <f t="shared" si="1"/>
        <v>7.6726231047082732E-2</v>
      </c>
      <c r="E73" s="34">
        <v>3.3426231047082741E-2</v>
      </c>
      <c r="F73" s="34">
        <v>0.25</v>
      </c>
    </row>
    <row r="74" spans="1:6" ht="16">
      <c r="A74" s="32" t="s">
        <v>216</v>
      </c>
      <c r="B74" s="33" t="s">
        <v>182</v>
      </c>
      <c r="C74" s="34">
        <v>6.9842548970989338E-3</v>
      </c>
      <c r="D74" s="34">
        <f t="shared" si="1"/>
        <v>5.2715839731572595E-2</v>
      </c>
      <c r="E74" s="34">
        <v>9.4158397315725999E-3</v>
      </c>
      <c r="F74" s="34">
        <v>0</v>
      </c>
    </row>
    <row r="75" spans="1:6" ht="16">
      <c r="A75" s="36" t="s">
        <v>187</v>
      </c>
      <c r="B75" s="33" t="s">
        <v>220</v>
      </c>
      <c r="C75" s="34">
        <v>8.916565418629635E-2</v>
      </c>
      <c r="D75" s="34">
        <f t="shared" si="1"/>
        <v>0.16350888723974349</v>
      </c>
      <c r="E75" s="34">
        <v>0.1202088872397435</v>
      </c>
      <c r="F75" s="34">
        <v>0</v>
      </c>
    </row>
    <row r="76" spans="1:6" ht="16">
      <c r="A76" s="35" t="s">
        <v>188</v>
      </c>
      <c r="B76" s="33" t="s">
        <v>220</v>
      </c>
      <c r="C76" s="34">
        <v>6.4371549301595138E-2</v>
      </c>
      <c r="D76" s="34">
        <f t="shared" si="1"/>
        <v>0.13008265619266079</v>
      </c>
      <c r="E76" s="34">
        <v>8.678265619266079E-2</v>
      </c>
      <c r="F76" s="34">
        <v>0</v>
      </c>
    </row>
    <row r="77" spans="1:6" ht="16">
      <c r="A77" s="36" t="s">
        <v>189</v>
      </c>
      <c r="B77" s="33" t="s">
        <v>220</v>
      </c>
      <c r="C77" s="34">
        <v>1.5830977766757577E-2</v>
      </c>
      <c r="D77" s="34">
        <f t="shared" si="1"/>
        <v>6.4642570058231222E-2</v>
      </c>
      <c r="E77" s="34">
        <v>2.134257005823122E-2</v>
      </c>
      <c r="F77" s="34">
        <v>0</v>
      </c>
    </row>
    <row r="78" spans="1:6" ht="16">
      <c r="A78" s="35" t="s">
        <v>190</v>
      </c>
      <c r="B78" s="33" t="s">
        <v>220</v>
      </c>
      <c r="C78" s="34">
        <v>0.11884873749896685</v>
      </c>
      <c r="D78" s="34">
        <f t="shared" si="1"/>
        <v>0.2035262060989271</v>
      </c>
      <c r="E78" s="34">
        <v>0.1602262060989271</v>
      </c>
      <c r="F78" s="34">
        <v>0</v>
      </c>
    </row>
    <row r="79" spans="1:6" ht="16">
      <c r="A79" s="32" t="s">
        <v>40</v>
      </c>
      <c r="B79" s="33" t="s">
        <v>166</v>
      </c>
      <c r="C79" s="34">
        <v>4.4582827093148182E-2</v>
      </c>
      <c r="D79" s="34">
        <f t="shared" si="1"/>
        <v>0.10340444361987178</v>
      </c>
      <c r="E79" s="34">
        <v>6.0104443619871772E-2</v>
      </c>
      <c r="F79" s="34">
        <v>0.25</v>
      </c>
    </row>
    <row r="80" spans="1:6" ht="16">
      <c r="A80" s="32" t="s">
        <v>41</v>
      </c>
      <c r="B80" s="33" t="s">
        <v>177</v>
      </c>
      <c r="C80" s="34">
        <v>5.9366166625340932E-3</v>
      </c>
      <c r="D80" s="34">
        <f t="shared" si="1"/>
        <v>5.1303463771836713E-2</v>
      </c>
      <c r="E80" s="34">
        <v>8.0034637718367115E-3</v>
      </c>
      <c r="F80" s="34">
        <v>0.16500000000000001</v>
      </c>
    </row>
    <row r="81" spans="1:6" ht="16">
      <c r="A81" s="32" t="s">
        <v>42</v>
      </c>
      <c r="B81" s="33" t="s">
        <v>168</v>
      </c>
      <c r="C81" s="34">
        <v>1.885748822216712E-2</v>
      </c>
      <c r="D81" s="34">
        <f t="shared" si="1"/>
        <v>6.8722767275246024E-2</v>
      </c>
      <c r="E81" s="34">
        <v>2.5422767275246023E-2</v>
      </c>
      <c r="F81" s="34">
        <v>0.09</v>
      </c>
    </row>
    <row r="82" spans="1:6" ht="16">
      <c r="A82" s="32" t="s">
        <v>43</v>
      </c>
      <c r="B82" s="33" t="s">
        <v>182</v>
      </c>
      <c r="C82" s="34">
        <v>6.9842548970989338E-3</v>
      </c>
      <c r="D82" s="34">
        <f t="shared" si="1"/>
        <v>5.2715839731572595E-2</v>
      </c>
      <c r="E82" s="34">
        <v>9.4158397315725999E-3</v>
      </c>
      <c r="F82" s="34">
        <v>0.2</v>
      </c>
    </row>
    <row r="83" spans="1:6" ht="16">
      <c r="A83" s="32" t="s">
        <v>44</v>
      </c>
      <c r="B83" s="33" t="s">
        <v>174</v>
      </c>
      <c r="C83" s="34">
        <v>2.1767594429291676E-2</v>
      </c>
      <c r="D83" s="34">
        <f t="shared" si="1"/>
        <v>7.2646033830067944E-2</v>
      </c>
      <c r="E83" s="34">
        <v>2.9346033830067942E-2</v>
      </c>
      <c r="F83" s="34">
        <v>0.3</v>
      </c>
    </row>
    <row r="84" spans="1:6" ht="16">
      <c r="A84" s="32" t="s">
        <v>45</v>
      </c>
      <c r="B84" s="33" t="s">
        <v>168</v>
      </c>
      <c r="C84" s="34">
        <v>1.885748822216712E-2</v>
      </c>
      <c r="D84" s="34">
        <f t="shared" si="1"/>
        <v>6.8722767275246024E-2</v>
      </c>
      <c r="E84" s="34">
        <v>2.5422767275246023E-2</v>
      </c>
      <c r="F84" s="34">
        <v>0.22</v>
      </c>
    </row>
    <row r="85" spans="1:6" ht="16">
      <c r="A85" s="36" t="s">
        <v>191</v>
      </c>
      <c r="B85" s="33" t="s">
        <v>220</v>
      </c>
      <c r="C85" s="34">
        <v>6.4371549301595138E-2</v>
      </c>
      <c r="D85" s="34">
        <f t="shared" si="1"/>
        <v>0.13008265619266079</v>
      </c>
      <c r="E85" s="34">
        <v>8.678265619266079E-2</v>
      </c>
      <c r="F85" s="34">
        <v>0.22</v>
      </c>
    </row>
    <row r="86" spans="1:6" ht="16">
      <c r="A86" s="32" t="s">
        <v>160</v>
      </c>
      <c r="B86" s="33" t="s">
        <v>176</v>
      </c>
      <c r="C86" s="34">
        <v>7.4265910405818647E-2</v>
      </c>
      <c r="D86" s="34">
        <f t="shared" si="1"/>
        <v>0.1434217624790553</v>
      </c>
      <c r="E86" s="34">
        <v>0.10012176247905531</v>
      </c>
      <c r="F86" s="34">
        <v>0.15</v>
      </c>
    </row>
    <row r="87" spans="1:6" ht="16">
      <c r="A87" s="32" t="s">
        <v>46</v>
      </c>
      <c r="B87" s="33" t="s">
        <v>177</v>
      </c>
      <c r="C87" s="34">
        <v>5.9366166625340932E-3</v>
      </c>
      <c r="D87" s="34">
        <f t="shared" si="1"/>
        <v>5.1303463771836713E-2</v>
      </c>
      <c r="E87" s="34">
        <v>8.0034637718367115E-3</v>
      </c>
      <c r="F87" s="34">
        <v>0.125</v>
      </c>
    </row>
    <row r="88" spans="1:6" ht="16">
      <c r="A88" s="32" t="s">
        <v>47</v>
      </c>
      <c r="B88" s="33" t="s">
        <v>177</v>
      </c>
      <c r="C88" s="34">
        <v>5.9366166625340932E-3</v>
      </c>
      <c r="D88" s="34">
        <f t="shared" si="1"/>
        <v>5.1303463771836713E-2</v>
      </c>
      <c r="E88" s="34">
        <v>8.0034637718367115E-3</v>
      </c>
      <c r="F88" s="34">
        <v>0</v>
      </c>
    </row>
    <row r="89" spans="1:6" ht="16">
      <c r="A89" s="32" t="s">
        <v>48</v>
      </c>
      <c r="B89" s="33" t="s">
        <v>170</v>
      </c>
      <c r="C89" s="34">
        <v>1.5830977766757577E-2</v>
      </c>
      <c r="D89" s="34">
        <f t="shared" si="1"/>
        <v>6.4642570058231222E-2</v>
      </c>
      <c r="E89" s="34">
        <v>2.134257005823122E-2</v>
      </c>
      <c r="F89" s="34">
        <v>0.23</v>
      </c>
    </row>
    <row r="90" spans="1:6" ht="16">
      <c r="A90" s="32" t="s">
        <v>49</v>
      </c>
      <c r="B90" s="33" t="s">
        <v>174</v>
      </c>
      <c r="C90" s="34">
        <v>2.1767594429291676E-2</v>
      </c>
      <c r="D90" s="34">
        <f t="shared" si="1"/>
        <v>7.2646033830067944E-2</v>
      </c>
      <c r="E90" s="34">
        <v>2.9346033830067942E-2</v>
      </c>
      <c r="F90" s="34">
        <v>0.24</v>
      </c>
    </row>
    <row r="91" spans="1:6" ht="16">
      <c r="A91" s="32" t="s">
        <v>231</v>
      </c>
      <c r="B91" s="33" t="s">
        <v>173</v>
      </c>
      <c r="C91" s="34">
        <v>2.9799487560955448E-2</v>
      </c>
      <c r="D91" s="34">
        <f t="shared" si="1"/>
        <v>8.3474249521376429E-2</v>
      </c>
      <c r="E91" s="34">
        <v>4.017424952137643E-2</v>
      </c>
      <c r="F91" s="34">
        <v>0.25</v>
      </c>
    </row>
    <row r="92" spans="1:6" ht="16">
      <c r="A92" s="32" t="s">
        <v>50</v>
      </c>
      <c r="B92" s="33" t="s">
        <v>166</v>
      </c>
      <c r="C92" s="34">
        <v>4.4582827093148182E-2</v>
      </c>
      <c r="D92" s="34">
        <f t="shared" si="1"/>
        <v>0.10340444361987178</v>
      </c>
      <c r="E92" s="34">
        <v>6.0104443619871772E-2</v>
      </c>
      <c r="F92" s="34">
        <v>0.25</v>
      </c>
    </row>
    <row r="93" spans="1:6" ht="16">
      <c r="A93" s="32" t="s">
        <v>51</v>
      </c>
      <c r="B93" s="33" t="s">
        <v>182</v>
      </c>
      <c r="C93" s="34">
        <v>6.9842548970989338E-3</v>
      </c>
      <c r="D93" s="34">
        <f t="shared" si="1"/>
        <v>5.2715839731572595E-2</v>
      </c>
      <c r="E93" s="34">
        <v>9.4158397315725999E-3</v>
      </c>
      <c r="F93" s="34">
        <v>0.30620000000000003</v>
      </c>
    </row>
    <row r="94" spans="1:6" ht="16">
      <c r="A94" s="32" t="s">
        <v>217</v>
      </c>
      <c r="B94" s="33" t="s">
        <v>165</v>
      </c>
      <c r="C94" s="34">
        <v>4.8889784279692525E-3</v>
      </c>
      <c r="D94" s="34">
        <f t="shared" si="1"/>
        <v>4.9891087812100818E-2</v>
      </c>
      <c r="E94" s="34">
        <v>6.5910878121008187E-3</v>
      </c>
      <c r="F94" s="34">
        <v>0</v>
      </c>
    </row>
    <row r="95" spans="1:6" ht="16">
      <c r="A95" s="32" t="s">
        <v>52</v>
      </c>
      <c r="B95" s="33" t="s">
        <v>175</v>
      </c>
      <c r="C95" s="34">
        <v>3.5619699975204554E-2</v>
      </c>
      <c r="D95" s="34">
        <f t="shared" si="1"/>
        <v>9.1320782631020253E-2</v>
      </c>
      <c r="E95" s="34">
        <v>4.8020782631020255E-2</v>
      </c>
      <c r="F95" s="34">
        <v>0.2</v>
      </c>
    </row>
    <row r="96" spans="1:6" ht="16">
      <c r="A96" s="32" t="s">
        <v>53</v>
      </c>
      <c r="B96" s="33" t="s">
        <v>170</v>
      </c>
      <c r="C96" s="34">
        <v>1.5830977766757577E-2</v>
      </c>
      <c r="D96" s="34">
        <f t="shared" si="1"/>
        <v>6.4642570058231222E-2</v>
      </c>
      <c r="E96" s="34">
        <v>2.134257005823122E-2</v>
      </c>
      <c r="F96" s="34">
        <v>0.2</v>
      </c>
    </row>
    <row r="97" spans="1:6" ht="16">
      <c r="A97" s="32" t="s">
        <v>134</v>
      </c>
      <c r="B97" s="33" t="s">
        <v>176</v>
      </c>
      <c r="C97" s="34">
        <v>7.4265910405818647E-2</v>
      </c>
      <c r="D97" s="34">
        <f t="shared" si="1"/>
        <v>0.1434217624790553</v>
      </c>
      <c r="E97" s="34">
        <v>0.10012176247905531</v>
      </c>
      <c r="F97" s="34">
        <v>0.3</v>
      </c>
    </row>
    <row r="98" spans="1:6" ht="16">
      <c r="A98" s="35" t="s">
        <v>192</v>
      </c>
      <c r="B98" s="33" t="s">
        <v>220</v>
      </c>
      <c r="C98" s="34">
        <v>0.11884873749896685</v>
      </c>
      <c r="D98" s="34">
        <f t="shared" si="1"/>
        <v>0.2035262060989271</v>
      </c>
      <c r="E98" s="34">
        <v>0.1602262060989271</v>
      </c>
      <c r="F98" s="34">
        <v>0.25</v>
      </c>
    </row>
    <row r="99" spans="1:6" ht="16">
      <c r="A99" s="32" t="s">
        <v>54</v>
      </c>
      <c r="B99" s="33" t="s">
        <v>182</v>
      </c>
      <c r="C99" s="34">
        <v>6.9842548970989338E-3</v>
      </c>
      <c r="D99" s="34">
        <f t="shared" si="1"/>
        <v>5.2715839731572595E-2</v>
      </c>
      <c r="E99" s="34">
        <v>9.4158397315725999E-3</v>
      </c>
      <c r="F99" s="34">
        <v>0.15</v>
      </c>
    </row>
    <row r="100" spans="1:6" ht="16">
      <c r="A100" s="32" t="s">
        <v>161</v>
      </c>
      <c r="B100" s="33" t="s">
        <v>178</v>
      </c>
      <c r="C100" s="34">
        <v>6.4371549301595152E-2</v>
      </c>
      <c r="D100" s="34">
        <f t="shared" si="1"/>
        <v>0.13008265619266079</v>
      </c>
      <c r="E100" s="34">
        <v>8.6782656192660804E-2</v>
      </c>
      <c r="F100" s="34">
        <v>0.1</v>
      </c>
    </row>
    <row r="101" spans="1:6" ht="16">
      <c r="A101" s="32" t="s">
        <v>212</v>
      </c>
      <c r="B101" s="33" t="s">
        <v>214</v>
      </c>
      <c r="C101" s="34">
        <v>9.9060015290519873E-2</v>
      </c>
      <c r="D101" s="34">
        <f t="shared" si="1"/>
        <v>0.17684799352613806</v>
      </c>
      <c r="E101" s="34">
        <v>0.13354799352613805</v>
      </c>
      <c r="F101" s="34">
        <v>0.26860000000000001</v>
      </c>
    </row>
    <row r="102" spans="1:6" ht="16">
      <c r="A102" s="32" t="s">
        <v>55</v>
      </c>
      <c r="B102" s="33" t="s">
        <v>184</v>
      </c>
      <c r="C102" s="34">
        <v>1.1873233325068186E-2</v>
      </c>
      <c r="D102" s="34">
        <f t="shared" si="1"/>
        <v>5.9306927543673421E-2</v>
      </c>
      <c r="E102" s="34">
        <v>1.6006927543673423E-2</v>
      </c>
      <c r="F102" s="34">
        <v>0.2</v>
      </c>
    </row>
    <row r="103" spans="1:6" ht="16">
      <c r="A103" s="32" t="s">
        <v>119</v>
      </c>
      <c r="B103" s="33" t="s">
        <v>211</v>
      </c>
      <c r="C103" s="34">
        <v>0.17499999999999999</v>
      </c>
      <c r="D103" s="34">
        <f t="shared" si="1"/>
        <v>0.27922666323069684</v>
      </c>
      <c r="E103" s="34">
        <v>0.23592666323069683</v>
      </c>
      <c r="F103" s="34">
        <v>0.17</v>
      </c>
    </row>
    <row r="104" spans="1:6" ht="16">
      <c r="A104" s="36" t="s">
        <v>193</v>
      </c>
      <c r="B104" s="33" t="s">
        <v>220</v>
      </c>
      <c r="C104" s="34">
        <v>8.916565418629635E-2</v>
      </c>
      <c r="D104" s="34">
        <f t="shared" si="1"/>
        <v>0.16350888723974349</v>
      </c>
      <c r="E104" s="34">
        <v>0.1202088872397435</v>
      </c>
      <c r="F104" s="34">
        <v>0.17</v>
      </c>
    </row>
    <row r="105" spans="1:6" ht="16">
      <c r="A105" s="35" t="s">
        <v>194</v>
      </c>
      <c r="B105" s="33" t="s">
        <v>220</v>
      </c>
      <c r="C105" s="34">
        <v>1.5830977766757577E-2</v>
      </c>
      <c r="D105" s="34">
        <f t="shared" si="1"/>
        <v>6.4642570058231222E-2</v>
      </c>
      <c r="E105" s="34">
        <v>2.134257005823122E-2</v>
      </c>
      <c r="F105" s="34">
        <v>0.17</v>
      </c>
    </row>
    <row r="106" spans="1:6" ht="16">
      <c r="A106" s="32" t="s">
        <v>56</v>
      </c>
      <c r="B106" s="33" t="s">
        <v>171</v>
      </c>
      <c r="C106" s="34">
        <v>0</v>
      </c>
      <c r="D106" s="34">
        <f t="shared" si="1"/>
        <v>4.3299999999999998E-2</v>
      </c>
      <c r="E106" s="34">
        <v>0</v>
      </c>
      <c r="F106" s="34">
        <v>0.125</v>
      </c>
    </row>
    <row r="107" spans="1:6" ht="16">
      <c r="A107" s="32" t="s">
        <v>57</v>
      </c>
      <c r="B107" s="33" t="s">
        <v>180</v>
      </c>
      <c r="C107" s="34">
        <v>8.3811058765187203E-3</v>
      </c>
      <c r="D107" s="34">
        <f t="shared" si="1"/>
        <v>5.4599007677887119E-2</v>
      </c>
      <c r="E107" s="34">
        <v>1.1299007677887121E-2</v>
      </c>
      <c r="F107" s="34">
        <v>0.15</v>
      </c>
    </row>
    <row r="108" spans="1:6" ht="16">
      <c r="A108" s="32" t="s">
        <v>58</v>
      </c>
      <c r="B108" s="33" t="s">
        <v>171</v>
      </c>
      <c r="C108" s="34">
        <v>0</v>
      </c>
      <c r="D108" s="34">
        <f t="shared" si="1"/>
        <v>4.3299999999999998E-2</v>
      </c>
      <c r="E108" s="34">
        <v>0</v>
      </c>
      <c r="F108" s="34">
        <v>0.24940000000000001</v>
      </c>
    </row>
    <row r="109" spans="1:6" ht="16">
      <c r="A109" s="32" t="s">
        <v>232</v>
      </c>
      <c r="B109" s="33" t="s">
        <v>177</v>
      </c>
      <c r="C109" s="34">
        <v>5.9366166625340932E-3</v>
      </c>
      <c r="D109" s="34">
        <f t="shared" si="1"/>
        <v>5.1303463771836713E-2</v>
      </c>
      <c r="E109" s="34">
        <v>8.0034637718367115E-3</v>
      </c>
      <c r="F109" s="34">
        <v>0.26860000000000001</v>
      </c>
    </row>
    <row r="110" spans="1:6" ht="16">
      <c r="A110" s="32" t="s">
        <v>59</v>
      </c>
      <c r="B110" s="33" t="s">
        <v>175</v>
      </c>
      <c r="C110" s="34">
        <v>3.5619699975204554E-2</v>
      </c>
      <c r="D110" s="34">
        <f t="shared" si="1"/>
        <v>9.1320782631020253E-2</v>
      </c>
      <c r="E110" s="34">
        <v>4.8020782631020255E-2</v>
      </c>
      <c r="F110" s="34">
        <v>0.1</v>
      </c>
    </row>
    <row r="111" spans="1:6" ht="16">
      <c r="A111" s="36" t="s">
        <v>195</v>
      </c>
      <c r="B111" s="33" t="s">
        <v>220</v>
      </c>
      <c r="C111" s="34">
        <v>5.4477188197371657E-2</v>
      </c>
      <c r="D111" s="34">
        <f t="shared" si="1"/>
        <v>0.11674354990626626</v>
      </c>
      <c r="E111" s="34">
        <v>7.3443549906266253E-2</v>
      </c>
      <c r="F111" s="34">
        <v>0.1</v>
      </c>
    </row>
    <row r="112" spans="1:6" ht="16">
      <c r="A112" s="35" t="s">
        <v>196</v>
      </c>
      <c r="B112" s="33" t="s">
        <v>220</v>
      </c>
      <c r="C112" s="34">
        <v>8.916565418629635E-2</v>
      </c>
      <c r="D112" s="34">
        <f t="shared" si="1"/>
        <v>0.16350888723974349</v>
      </c>
      <c r="E112" s="34">
        <v>0.1202088872397435</v>
      </c>
      <c r="F112" s="34">
        <v>0.1</v>
      </c>
    </row>
    <row r="113" spans="1:6" ht="16">
      <c r="A113" s="32" t="s">
        <v>60</v>
      </c>
      <c r="B113" s="33" t="s">
        <v>184</v>
      </c>
      <c r="C113" s="34">
        <v>1.1873233325068186E-2</v>
      </c>
      <c r="D113" s="34">
        <f t="shared" si="1"/>
        <v>5.9306927543673421E-2</v>
      </c>
      <c r="E113" s="34">
        <v>1.6006927543673423E-2</v>
      </c>
      <c r="F113" s="34">
        <v>0.24</v>
      </c>
    </row>
    <row r="114" spans="1:6" ht="16">
      <c r="A114" s="32" t="s">
        <v>218</v>
      </c>
      <c r="B114" s="33" t="s">
        <v>183</v>
      </c>
      <c r="C114" s="34">
        <v>8.9165654186296364E-2</v>
      </c>
      <c r="D114" s="34">
        <f t="shared" si="1"/>
        <v>0.16350888723974355</v>
      </c>
      <c r="E114" s="34">
        <v>0.12020888723974354</v>
      </c>
      <c r="F114" s="34">
        <v>0.26860000000000001</v>
      </c>
    </row>
    <row r="115" spans="1:6" ht="16">
      <c r="A115" s="32" t="s">
        <v>197</v>
      </c>
      <c r="B115" s="33" t="s">
        <v>183</v>
      </c>
      <c r="C115" s="34">
        <v>8.9165654186296364E-2</v>
      </c>
      <c r="D115" s="34">
        <f t="shared" si="1"/>
        <v>0.16350888723974355</v>
      </c>
      <c r="E115" s="34">
        <v>0.12020888723974354</v>
      </c>
      <c r="F115" s="34">
        <v>0.26860000000000001</v>
      </c>
    </row>
    <row r="116" spans="1:6" ht="16">
      <c r="A116" s="32" t="s">
        <v>61</v>
      </c>
      <c r="B116" s="33" t="s">
        <v>180</v>
      </c>
      <c r="C116" s="34">
        <v>8.3811058765187203E-3</v>
      </c>
      <c r="D116" s="34">
        <f t="shared" si="1"/>
        <v>5.4599007677887119E-2</v>
      </c>
      <c r="E116" s="34">
        <v>1.1299007677887121E-2</v>
      </c>
      <c r="F116" s="34">
        <v>0.35</v>
      </c>
    </row>
    <row r="117" spans="1:6" ht="16">
      <c r="A117" s="32" t="s">
        <v>233</v>
      </c>
      <c r="B117" s="26" t="s">
        <v>220</v>
      </c>
      <c r="C117" s="27">
        <v>6.0122636258365322E-2</v>
      </c>
      <c r="D117" s="34">
        <f t="shared" si="1"/>
        <v>0.12435447404039451</v>
      </c>
      <c r="E117" s="27">
        <v>8.1054474040394509E-2</v>
      </c>
      <c r="F117" s="27">
        <v>0.25228018689443577</v>
      </c>
    </row>
    <row r="118" spans="1:6" ht="16">
      <c r="A118" s="32" t="s">
        <v>62</v>
      </c>
      <c r="B118" s="33" t="s">
        <v>174</v>
      </c>
      <c r="C118" s="34">
        <v>2.1767594429291676E-2</v>
      </c>
      <c r="D118" s="34">
        <f t="shared" si="1"/>
        <v>7.2646033830067944E-2</v>
      </c>
      <c r="E118" s="34">
        <v>2.9346033830067942E-2</v>
      </c>
      <c r="F118" s="34">
        <v>0.15</v>
      </c>
    </row>
    <row r="119" spans="1:6" ht="16">
      <c r="A119" s="32" t="s">
        <v>63</v>
      </c>
      <c r="B119" s="33" t="s">
        <v>168</v>
      </c>
      <c r="C119" s="34">
        <v>1.885748822216712E-2</v>
      </c>
      <c r="D119" s="34">
        <f t="shared" si="1"/>
        <v>6.8722767275246024E-2</v>
      </c>
      <c r="E119" s="34">
        <v>2.5422767275246023E-2</v>
      </c>
      <c r="F119" s="34">
        <v>0.3</v>
      </c>
    </row>
    <row r="120" spans="1:6" ht="16">
      <c r="A120" s="32" t="s">
        <v>120</v>
      </c>
      <c r="B120" s="26" t="s">
        <v>178</v>
      </c>
      <c r="C120" s="27">
        <v>6.4371549301595152E-2</v>
      </c>
      <c r="D120" s="34">
        <f t="shared" si="1"/>
        <v>0.13008265619266079</v>
      </c>
      <c r="E120" s="27">
        <v>8.6782656192660804E-2</v>
      </c>
      <c r="F120" s="27">
        <v>0.12</v>
      </c>
    </row>
    <row r="121" spans="1:6" ht="16">
      <c r="A121" s="32" t="s">
        <v>234</v>
      </c>
      <c r="B121" s="33" t="s">
        <v>171</v>
      </c>
      <c r="C121" s="34">
        <v>0</v>
      </c>
      <c r="D121" s="34">
        <f t="shared" si="1"/>
        <v>4.3299999999999998E-2</v>
      </c>
      <c r="E121" s="34">
        <v>0</v>
      </c>
      <c r="F121" s="34">
        <v>0.24775219614916172</v>
      </c>
    </row>
    <row r="122" spans="1:6" ht="16">
      <c r="A122" s="32" t="s">
        <v>121</v>
      </c>
      <c r="B122" s="33" t="s">
        <v>169</v>
      </c>
      <c r="C122" s="34">
        <v>5.4477188197371677E-2</v>
      </c>
      <c r="D122" s="34">
        <f t="shared" si="1"/>
        <v>0.11674354990626629</v>
      </c>
      <c r="E122" s="34">
        <v>7.3443549906266281E-2</v>
      </c>
      <c r="F122" s="34">
        <v>0.25</v>
      </c>
    </row>
    <row r="123" spans="1:6" ht="16">
      <c r="A123" s="32" t="s">
        <v>64</v>
      </c>
      <c r="B123" s="33" t="s">
        <v>166</v>
      </c>
      <c r="C123" s="34">
        <v>4.4582827093148182E-2</v>
      </c>
      <c r="D123" s="34">
        <f t="shared" si="1"/>
        <v>0.10340444361987178</v>
      </c>
      <c r="E123" s="34">
        <v>6.0104443619871772E-2</v>
      </c>
      <c r="F123" s="34">
        <v>0.15</v>
      </c>
    </row>
    <row r="124" spans="1:6" ht="16">
      <c r="A124" s="32" t="s">
        <v>144</v>
      </c>
      <c r="B124" s="33" t="s">
        <v>174</v>
      </c>
      <c r="C124" s="34">
        <v>2.1767594429291676E-2</v>
      </c>
      <c r="D124" s="34">
        <f t="shared" si="1"/>
        <v>7.2646033830067944E-2</v>
      </c>
      <c r="E124" s="34">
        <v>2.9346033830067942E-2</v>
      </c>
      <c r="F124" s="34">
        <v>0.2853</v>
      </c>
    </row>
    <row r="125" spans="1:6" ht="16">
      <c r="A125" s="32" t="s">
        <v>122</v>
      </c>
      <c r="B125" s="33" t="s">
        <v>186</v>
      </c>
      <c r="C125" s="34">
        <v>2.4794104884701216E-2</v>
      </c>
      <c r="D125" s="34">
        <f t="shared" si="1"/>
        <v>7.6726231047082732E-2</v>
      </c>
      <c r="E125" s="34">
        <v>3.3426231047082741E-2</v>
      </c>
      <c r="F125" s="34">
        <v>0.32</v>
      </c>
    </row>
    <row r="126" spans="1:6" ht="16">
      <c r="A126" s="32" t="s">
        <v>65</v>
      </c>
      <c r="B126" s="33" t="s">
        <v>183</v>
      </c>
      <c r="C126" s="34">
        <v>8.9165654186296364E-2</v>
      </c>
      <c r="D126" s="34">
        <f t="shared" si="1"/>
        <v>0.16350888723974355</v>
      </c>
      <c r="E126" s="34">
        <v>0.12020888723974354</v>
      </c>
      <c r="F126" s="34">
        <v>0.32</v>
      </c>
    </row>
    <row r="127" spans="1:6" ht="16">
      <c r="A127" s="36" t="s">
        <v>198</v>
      </c>
      <c r="B127" s="33" t="s">
        <v>220</v>
      </c>
      <c r="C127" s="34">
        <v>9.9060015290519859E-2</v>
      </c>
      <c r="D127" s="34">
        <f t="shared" si="1"/>
        <v>0.17684799352613806</v>
      </c>
      <c r="E127" s="34">
        <v>0.13354799352613805</v>
      </c>
      <c r="F127" s="34">
        <v>0.32</v>
      </c>
    </row>
    <row r="128" spans="1:6" ht="16">
      <c r="A128" s="32" t="s">
        <v>66</v>
      </c>
      <c r="B128" s="33" t="s">
        <v>166</v>
      </c>
      <c r="C128" s="34">
        <v>4.4582827093148182E-2</v>
      </c>
      <c r="D128" s="34">
        <f t="shared" si="1"/>
        <v>0.10340444361987178</v>
      </c>
      <c r="E128" s="34">
        <v>6.0104443619871772E-2</v>
      </c>
      <c r="F128" s="34">
        <v>0.32</v>
      </c>
    </row>
    <row r="129" spans="1:6" ht="16">
      <c r="A129" s="32" t="s">
        <v>246</v>
      </c>
      <c r="B129" s="33" t="s">
        <v>175</v>
      </c>
      <c r="C129" s="34">
        <v>3.5619699975204554E-2</v>
      </c>
      <c r="D129" s="34">
        <f t="shared" si="1"/>
        <v>9.1320782631020253E-2</v>
      </c>
      <c r="E129" s="34">
        <v>4.8020782631020255E-2</v>
      </c>
      <c r="F129" s="34">
        <v>0.25</v>
      </c>
    </row>
    <row r="130" spans="1:6" ht="16">
      <c r="A130" s="32" t="s">
        <v>67</v>
      </c>
      <c r="B130" s="26" t="s">
        <v>171</v>
      </c>
      <c r="C130" s="27">
        <v>0</v>
      </c>
      <c r="D130" s="34">
        <f t="shared" si="1"/>
        <v>4.3299999999999998E-2</v>
      </c>
      <c r="E130" s="27">
        <v>0</v>
      </c>
      <c r="F130" s="27">
        <v>0.25800000000000001</v>
      </c>
    </row>
    <row r="131" spans="1:6" ht="16">
      <c r="A131" s="32" t="s">
        <v>235</v>
      </c>
      <c r="B131" s="33" t="s">
        <v>220</v>
      </c>
      <c r="C131" s="34">
        <v>6.0122636258365322E-2</v>
      </c>
      <c r="D131" s="34">
        <f t="shared" si="1"/>
        <v>0.12435447404039451</v>
      </c>
      <c r="E131" s="34">
        <v>8.1054474040394509E-2</v>
      </c>
      <c r="F131" s="34">
        <v>0.25228018689443577</v>
      </c>
    </row>
    <row r="132" spans="1:6" ht="16">
      <c r="A132" s="32" t="s">
        <v>68</v>
      </c>
      <c r="B132" s="33" t="s">
        <v>171</v>
      </c>
      <c r="C132" s="34">
        <v>0</v>
      </c>
      <c r="D132" s="34">
        <f t="shared" si="1"/>
        <v>4.3299999999999998E-2</v>
      </c>
      <c r="E132" s="34">
        <v>0</v>
      </c>
      <c r="F132" s="34">
        <v>0.28000000000000003</v>
      </c>
    </row>
    <row r="133" spans="1:6" ht="16">
      <c r="A133" s="32" t="s">
        <v>123</v>
      </c>
      <c r="B133" s="33" t="s">
        <v>169</v>
      </c>
      <c r="C133" s="34">
        <v>5.4477188197371677E-2</v>
      </c>
      <c r="D133" s="34">
        <f t="shared" si="1"/>
        <v>0.11674354990626629</v>
      </c>
      <c r="E133" s="34">
        <v>7.3443549906266281E-2</v>
      </c>
      <c r="F133" s="34">
        <v>0.3</v>
      </c>
    </row>
    <row r="134" spans="1:6" ht="16">
      <c r="A134" s="32" t="s">
        <v>199</v>
      </c>
      <c r="B134" s="33" t="s">
        <v>214</v>
      </c>
      <c r="C134" s="34">
        <v>9.9060015290519873E-2</v>
      </c>
      <c r="D134" s="34">
        <f t="shared" ref="D134:D196" si="2">$B$1+E134</f>
        <v>0.17684799352613806</v>
      </c>
      <c r="E134" s="34">
        <v>0.13354799352613805</v>
      </c>
      <c r="F134" s="34">
        <v>0.26860000000000001</v>
      </c>
    </row>
    <row r="135" spans="1:6" ht="16">
      <c r="A135" s="32" t="s">
        <v>69</v>
      </c>
      <c r="B135" s="33" t="s">
        <v>176</v>
      </c>
      <c r="C135" s="34">
        <v>7.4265910405818647E-2</v>
      </c>
      <c r="D135" s="34">
        <f t="shared" si="2"/>
        <v>0.1434217624790553</v>
      </c>
      <c r="E135" s="34">
        <v>0.10012176247905531</v>
      </c>
      <c r="F135" s="34">
        <v>0.3</v>
      </c>
    </row>
    <row r="136" spans="1:6" ht="16">
      <c r="A136" s="32" t="s">
        <v>70</v>
      </c>
      <c r="B136" s="33" t="s">
        <v>171</v>
      </c>
      <c r="C136" s="34">
        <v>0</v>
      </c>
      <c r="D136" s="34">
        <f t="shared" si="2"/>
        <v>4.3299999999999998E-2</v>
      </c>
      <c r="E136" s="34">
        <v>0</v>
      </c>
      <c r="F136" s="34">
        <v>0.22</v>
      </c>
    </row>
    <row r="137" spans="1:6" ht="16">
      <c r="A137" s="32" t="s">
        <v>71</v>
      </c>
      <c r="B137" s="33" t="s">
        <v>186</v>
      </c>
      <c r="C137" s="34">
        <v>2.4794104884701216E-2</v>
      </c>
      <c r="D137" s="34">
        <f t="shared" si="2"/>
        <v>7.6726231047082732E-2</v>
      </c>
      <c r="E137" s="34">
        <v>3.3426231047082741E-2</v>
      </c>
      <c r="F137" s="34">
        <v>0.15</v>
      </c>
    </row>
    <row r="138" spans="1:6" ht="16">
      <c r="A138" s="32" t="s">
        <v>72</v>
      </c>
      <c r="B138" s="26" t="s">
        <v>183</v>
      </c>
      <c r="C138" s="27">
        <v>8.9165654186296364E-2</v>
      </c>
      <c r="D138" s="34">
        <f t="shared" si="2"/>
        <v>0.16350888723974355</v>
      </c>
      <c r="E138" s="27">
        <v>0.12020888723974354</v>
      </c>
      <c r="F138" s="27">
        <v>0.28999999999999998</v>
      </c>
    </row>
    <row r="139" spans="1:6" ht="16">
      <c r="A139" s="32" t="s">
        <v>236</v>
      </c>
      <c r="B139" s="33" t="s">
        <v>220</v>
      </c>
      <c r="C139" s="34">
        <v>0.17499999999999999</v>
      </c>
      <c r="D139" s="34">
        <f t="shared" si="2"/>
        <v>0.27922666323069684</v>
      </c>
      <c r="E139" s="34">
        <v>0.23592666323069683</v>
      </c>
      <c r="F139" s="34">
        <v>0.17</v>
      </c>
    </row>
    <row r="140" spans="1:6" ht="16">
      <c r="A140" s="32" t="s">
        <v>73</v>
      </c>
      <c r="B140" s="33" t="s">
        <v>174</v>
      </c>
      <c r="C140" s="34">
        <v>2.1767594429291676E-2</v>
      </c>
      <c r="D140" s="34">
        <f t="shared" si="2"/>
        <v>7.2646033830067944E-2</v>
      </c>
      <c r="E140" s="34">
        <v>2.9346033830067942E-2</v>
      </c>
      <c r="F140" s="34">
        <v>0.25</v>
      </c>
    </row>
    <row r="141" spans="1:6" ht="16">
      <c r="A141" s="32" t="s">
        <v>74</v>
      </c>
      <c r="B141" s="33" t="s">
        <v>169</v>
      </c>
      <c r="C141" s="34">
        <v>5.4477188197371677E-2</v>
      </c>
      <c r="D141" s="34">
        <f t="shared" si="2"/>
        <v>0.11674354990626629</v>
      </c>
      <c r="E141" s="34">
        <v>7.3443549906266281E-2</v>
      </c>
      <c r="F141" s="34">
        <v>0.3</v>
      </c>
    </row>
    <row r="142" spans="1:6" ht="16">
      <c r="A142" s="32" t="s">
        <v>75</v>
      </c>
      <c r="B142" s="33" t="s">
        <v>174</v>
      </c>
      <c r="C142" s="34">
        <v>2.1767594429291676E-2</v>
      </c>
      <c r="D142" s="34">
        <f t="shared" si="2"/>
        <v>7.2646033830067944E-2</v>
      </c>
      <c r="E142" s="34">
        <v>2.9346033830067942E-2</v>
      </c>
      <c r="F142" s="34">
        <v>0.1</v>
      </c>
    </row>
    <row r="143" spans="1:6" ht="16">
      <c r="A143" s="32" t="s">
        <v>76</v>
      </c>
      <c r="B143" s="33" t="s">
        <v>170</v>
      </c>
      <c r="C143" s="34">
        <v>1.5830977766757577E-2</v>
      </c>
      <c r="D143" s="34">
        <f t="shared" si="2"/>
        <v>6.4642570058231222E-2</v>
      </c>
      <c r="E143" s="34">
        <v>2.134257005823122E-2</v>
      </c>
      <c r="F143" s="34">
        <v>0.29499999999999998</v>
      </c>
    </row>
    <row r="144" spans="1:6" ht="16">
      <c r="A144" s="32" t="s">
        <v>77</v>
      </c>
      <c r="B144" s="33" t="s">
        <v>168</v>
      </c>
      <c r="C144" s="34">
        <v>1.885748822216712E-2</v>
      </c>
      <c r="D144" s="34">
        <f t="shared" si="2"/>
        <v>6.8722767275246024E-2</v>
      </c>
      <c r="E144" s="34">
        <v>2.5422767275246023E-2</v>
      </c>
      <c r="F144" s="34">
        <v>0.25</v>
      </c>
    </row>
    <row r="145" spans="1:6" ht="16">
      <c r="A145" s="32" t="s">
        <v>78</v>
      </c>
      <c r="B145" s="33" t="s">
        <v>180</v>
      </c>
      <c r="C145" s="34">
        <v>8.3811058765187203E-3</v>
      </c>
      <c r="D145" s="34">
        <f t="shared" si="2"/>
        <v>5.4599007677887119E-2</v>
      </c>
      <c r="E145" s="34">
        <v>1.1299007677887121E-2</v>
      </c>
      <c r="F145" s="34">
        <v>0.19</v>
      </c>
    </row>
    <row r="146" spans="1:6" ht="16">
      <c r="A146" s="32" t="s">
        <v>79</v>
      </c>
      <c r="B146" s="33" t="s">
        <v>184</v>
      </c>
      <c r="C146" s="34">
        <v>1.1873233325068186E-2</v>
      </c>
      <c r="D146" s="34">
        <f t="shared" si="2"/>
        <v>5.9306927543673421E-2</v>
      </c>
      <c r="E146" s="34">
        <v>1.6006927543673423E-2</v>
      </c>
      <c r="F146" s="34">
        <v>0.21</v>
      </c>
    </row>
    <row r="147" spans="1:6" ht="16">
      <c r="A147" s="32" t="s">
        <v>80</v>
      </c>
      <c r="B147" s="33" t="s">
        <v>165</v>
      </c>
      <c r="C147" s="34">
        <v>4.8889784279692525E-3</v>
      </c>
      <c r="D147" s="34">
        <f t="shared" si="2"/>
        <v>4.9891087812100818E-2</v>
      </c>
      <c r="E147" s="34">
        <v>6.5910878121008187E-3</v>
      </c>
      <c r="F147" s="34">
        <v>0.1</v>
      </c>
    </row>
    <row r="148" spans="1:6" ht="16">
      <c r="A148" s="32" t="s">
        <v>151</v>
      </c>
      <c r="B148" s="26" t="s">
        <v>184</v>
      </c>
      <c r="C148" s="27">
        <v>1.1873233325068186E-2</v>
      </c>
      <c r="D148" s="34">
        <f t="shared" si="2"/>
        <v>5.9306927543673421E-2</v>
      </c>
      <c r="E148" s="27">
        <v>1.6006927543673423E-2</v>
      </c>
      <c r="F148" s="27">
        <v>0</v>
      </c>
    </row>
    <row r="149" spans="1:6" ht="16">
      <c r="A149" s="32" t="s">
        <v>237</v>
      </c>
      <c r="B149" s="33" t="s">
        <v>220</v>
      </c>
      <c r="C149" s="34">
        <v>1.0708616059682126E-2</v>
      </c>
      <c r="D149" s="34">
        <f t="shared" si="2"/>
        <v>5.7736846027311189E-2</v>
      </c>
      <c r="E149" s="34">
        <v>1.4436846027311188E-2</v>
      </c>
      <c r="F149" s="34">
        <v>0.2534417911673511</v>
      </c>
    </row>
    <row r="150" spans="1:6" ht="16">
      <c r="A150" s="32" t="s">
        <v>81</v>
      </c>
      <c r="B150" s="33" t="s">
        <v>174</v>
      </c>
      <c r="C150" s="34">
        <v>2.1767594429291676E-2</v>
      </c>
      <c r="D150" s="34">
        <f t="shared" si="2"/>
        <v>7.2646033830067944E-2</v>
      </c>
      <c r="E150" s="34">
        <v>2.9346033830067942E-2</v>
      </c>
      <c r="F150" s="34">
        <v>0.16</v>
      </c>
    </row>
    <row r="151" spans="1:6" ht="16">
      <c r="A151" s="32" t="s">
        <v>82</v>
      </c>
      <c r="B151" s="33" t="s">
        <v>220</v>
      </c>
      <c r="C151" s="34">
        <v>2.9799487560955448E-2</v>
      </c>
      <c r="D151" s="34">
        <f t="shared" si="2"/>
        <v>8.3474249521376429E-2</v>
      </c>
      <c r="E151" s="34">
        <v>4.017424952137643E-2</v>
      </c>
      <c r="F151" s="34">
        <v>0.2</v>
      </c>
    </row>
    <row r="152" spans="1:6" ht="16">
      <c r="A152" s="32" t="s">
        <v>145</v>
      </c>
      <c r="B152" s="26" t="s">
        <v>169</v>
      </c>
      <c r="C152" s="27">
        <v>5.4477188197371677E-2</v>
      </c>
      <c r="D152" s="34">
        <f t="shared" si="2"/>
        <v>0.11674354990626629</v>
      </c>
      <c r="E152" s="27">
        <v>7.3443549906266281E-2</v>
      </c>
      <c r="F152" s="27">
        <v>0.3</v>
      </c>
    </row>
    <row r="153" spans="1:6" ht="16">
      <c r="A153" s="32" t="s">
        <v>238</v>
      </c>
      <c r="B153" s="33" t="s">
        <v>220</v>
      </c>
      <c r="C153" s="34">
        <v>6.0122636258365322E-2</v>
      </c>
      <c r="D153" s="34">
        <f t="shared" si="2"/>
        <v>0.12435447404039451</v>
      </c>
      <c r="E153" s="34">
        <v>8.1054474040394509E-2</v>
      </c>
      <c r="F153" s="34">
        <v>0.25228018689443577</v>
      </c>
    </row>
    <row r="154" spans="1:6" ht="16">
      <c r="A154" s="32" t="s">
        <v>83</v>
      </c>
      <c r="B154" s="33" t="s">
        <v>177</v>
      </c>
      <c r="C154" s="34">
        <v>5.9366166625340932E-3</v>
      </c>
      <c r="D154" s="34">
        <f t="shared" si="2"/>
        <v>5.1303463771836713E-2</v>
      </c>
      <c r="E154" s="34">
        <v>8.0034637718367115E-3</v>
      </c>
      <c r="F154" s="34">
        <v>0.2</v>
      </c>
    </row>
    <row r="155" spans="1:6" ht="16">
      <c r="A155" s="32" t="s">
        <v>124</v>
      </c>
      <c r="B155" s="33" t="s">
        <v>166</v>
      </c>
      <c r="C155" s="34">
        <v>4.4582827093148182E-2</v>
      </c>
      <c r="D155" s="34">
        <f t="shared" si="2"/>
        <v>0.10340444361987178</v>
      </c>
      <c r="E155" s="34">
        <v>6.0104443619871772E-2</v>
      </c>
      <c r="F155" s="34">
        <v>0.3</v>
      </c>
    </row>
    <row r="156" spans="1:6" ht="16">
      <c r="A156" s="32" t="s">
        <v>84</v>
      </c>
      <c r="B156" s="33" t="s">
        <v>173</v>
      </c>
      <c r="C156" s="34">
        <v>2.9799487560955448E-2</v>
      </c>
      <c r="D156" s="34">
        <f t="shared" si="2"/>
        <v>8.3474249521376429E-2</v>
      </c>
      <c r="E156" s="34">
        <v>4.017424952137643E-2</v>
      </c>
      <c r="F156" s="34">
        <v>0.15</v>
      </c>
    </row>
    <row r="157" spans="1:6" ht="16">
      <c r="A157" s="35" t="s">
        <v>152</v>
      </c>
      <c r="B157" s="33" t="s">
        <v>186</v>
      </c>
      <c r="C157" s="34">
        <v>2.4794104884701216E-2</v>
      </c>
      <c r="D157" s="34">
        <f t="shared" si="2"/>
        <v>7.6726231047082732E-2</v>
      </c>
      <c r="E157" s="34">
        <v>3.3426231047082741E-2</v>
      </c>
      <c r="F157" s="34">
        <v>0</v>
      </c>
    </row>
    <row r="158" spans="1:6" ht="16">
      <c r="A158" s="32" t="s">
        <v>200</v>
      </c>
      <c r="B158" s="33" t="s">
        <v>220</v>
      </c>
      <c r="C158" s="34">
        <v>8.916565418629635E-2</v>
      </c>
      <c r="D158" s="34">
        <f t="shared" si="2"/>
        <v>0.16350888723974349</v>
      </c>
      <c r="E158" s="34">
        <v>0.1202088872397435</v>
      </c>
      <c r="F158" s="34">
        <v>0</v>
      </c>
    </row>
    <row r="159" spans="1:6" ht="16">
      <c r="A159" s="32" t="s">
        <v>85</v>
      </c>
      <c r="B159" s="33" t="s">
        <v>171</v>
      </c>
      <c r="C159" s="34">
        <v>0</v>
      </c>
      <c r="D159" s="34">
        <f t="shared" si="2"/>
        <v>4.3299999999999998E-2</v>
      </c>
      <c r="E159" s="34">
        <v>0</v>
      </c>
      <c r="F159" s="34">
        <v>0.17</v>
      </c>
    </row>
    <row r="160" spans="1:6" ht="16">
      <c r="A160" s="32" t="s">
        <v>125</v>
      </c>
      <c r="B160" s="33" t="s">
        <v>184</v>
      </c>
      <c r="C160" s="34">
        <v>1.1873233325068186E-2</v>
      </c>
      <c r="D160" s="34">
        <f t="shared" si="2"/>
        <v>5.9306927543673421E-2</v>
      </c>
      <c r="E160" s="34">
        <v>1.6006927543673423E-2</v>
      </c>
      <c r="F160" s="34">
        <v>0.21</v>
      </c>
    </row>
    <row r="161" spans="1:6" ht="16">
      <c r="A161" s="32" t="s">
        <v>86</v>
      </c>
      <c r="B161" s="33" t="s">
        <v>184</v>
      </c>
      <c r="C161" s="34">
        <v>1.1873233325068186E-2</v>
      </c>
      <c r="D161" s="34">
        <f t="shared" si="2"/>
        <v>5.9306927543673421E-2</v>
      </c>
      <c r="E161" s="34">
        <v>1.6006927543673423E-2</v>
      </c>
      <c r="F161" s="34">
        <v>0.19</v>
      </c>
    </row>
    <row r="162" spans="1:6" ht="16">
      <c r="A162" s="36" t="s">
        <v>201</v>
      </c>
      <c r="B162" s="33" t="s">
        <v>176</v>
      </c>
      <c r="C162" s="34">
        <v>7.4265910405818647E-2</v>
      </c>
      <c r="D162" s="34">
        <f t="shared" si="2"/>
        <v>0.1434217624790553</v>
      </c>
      <c r="E162" s="34">
        <v>0.10012176247905531</v>
      </c>
      <c r="F162" s="34">
        <v>0.3</v>
      </c>
    </row>
    <row r="163" spans="1:6" ht="16">
      <c r="A163" s="32" t="s">
        <v>202</v>
      </c>
      <c r="B163" s="33" t="s">
        <v>220</v>
      </c>
      <c r="C163" s="34">
        <v>9.9060015290519859E-2</v>
      </c>
      <c r="D163" s="34">
        <f t="shared" si="2"/>
        <v>0.17684799352613806</v>
      </c>
      <c r="E163" s="34">
        <v>0.13354799352613805</v>
      </c>
      <c r="F163" s="34">
        <v>0.3</v>
      </c>
    </row>
    <row r="164" spans="1:6" ht="16">
      <c r="A164" s="32" t="s">
        <v>87</v>
      </c>
      <c r="B164" s="33" t="s">
        <v>173</v>
      </c>
      <c r="C164" s="34">
        <v>2.9799487560955448E-2</v>
      </c>
      <c r="D164" s="34">
        <f t="shared" si="2"/>
        <v>8.3474249521376429E-2</v>
      </c>
      <c r="E164" s="34">
        <v>4.017424952137643E-2</v>
      </c>
      <c r="F164" s="34">
        <v>0.27</v>
      </c>
    </row>
    <row r="165" spans="1:6" ht="16">
      <c r="A165" s="32" t="s">
        <v>239</v>
      </c>
      <c r="B165" s="33" t="s">
        <v>165</v>
      </c>
      <c r="C165" s="34">
        <v>4.8889784279692525E-3</v>
      </c>
      <c r="D165" s="34">
        <f t="shared" si="2"/>
        <v>4.9891087812100818E-2</v>
      </c>
      <c r="E165" s="34">
        <v>6.5910878121008187E-3</v>
      </c>
      <c r="F165" s="34">
        <v>0.25</v>
      </c>
    </row>
    <row r="166" spans="1:6" ht="16">
      <c r="A166" s="32" t="s">
        <v>88</v>
      </c>
      <c r="B166" s="33" t="s">
        <v>170</v>
      </c>
      <c r="C166" s="34">
        <v>1.5830977766757577E-2</v>
      </c>
      <c r="D166" s="34">
        <f t="shared" si="2"/>
        <v>6.4642570058231222E-2</v>
      </c>
      <c r="E166" s="34">
        <v>2.134257005823122E-2</v>
      </c>
      <c r="F166" s="34">
        <v>0.25</v>
      </c>
    </row>
    <row r="167" spans="1:6" ht="16">
      <c r="A167" s="32" t="s">
        <v>89</v>
      </c>
      <c r="B167" s="33" t="s">
        <v>213</v>
      </c>
      <c r="C167" s="34">
        <v>0.11884873749896685</v>
      </c>
      <c r="D167" s="34">
        <f t="shared" si="2"/>
        <v>0.2035262060989271</v>
      </c>
      <c r="E167" s="34">
        <v>0.1602262060989271</v>
      </c>
      <c r="F167" s="34">
        <v>0.24</v>
      </c>
    </row>
    <row r="168" spans="1:6" ht="16">
      <c r="A168" s="32" t="s">
        <v>135</v>
      </c>
      <c r="B168" s="33" t="s">
        <v>173</v>
      </c>
      <c r="C168" s="34">
        <v>2.9799487560955448E-2</v>
      </c>
      <c r="D168" s="34">
        <f t="shared" si="2"/>
        <v>8.3474249521376429E-2</v>
      </c>
      <c r="E168" s="34">
        <v>4.017424952137643E-2</v>
      </c>
      <c r="F168" s="34">
        <v>0.2853</v>
      </c>
    </row>
    <row r="169" spans="1:6" ht="16">
      <c r="A169" s="35" t="s">
        <v>126</v>
      </c>
      <c r="B169" s="33" t="s">
        <v>178</v>
      </c>
      <c r="C169" s="34">
        <v>6.4371549301595152E-2</v>
      </c>
      <c r="D169" s="34">
        <f t="shared" si="2"/>
        <v>0.13008265619266079</v>
      </c>
      <c r="E169" s="34">
        <v>8.6782656192660804E-2</v>
      </c>
      <c r="F169" s="34">
        <v>0.2853</v>
      </c>
    </row>
    <row r="170" spans="1:6" ht="16">
      <c r="A170" s="32" t="s">
        <v>203</v>
      </c>
      <c r="B170" s="33" t="s">
        <v>220</v>
      </c>
      <c r="C170" s="34">
        <v>0.17499999999999999</v>
      </c>
      <c r="D170" s="34">
        <f t="shared" si="2"/>
        <v>0.27922666323069684</v>
      </c>
      <c r="E170" s="34">
        <v>0.23592666323069683</v>
      </c>
      <c r="F170" s="34">
        <v>0.2853</v>
      </c>
    </row>
    <row r="171" spans="1:6" ht="16">
      <c r="A171" s="32" t="s">
        <v>127</v>
      </c>
      <c r="B171" s="33" t="s">
        <v>176</v>
      </c>
      <c r="C171" s="34">
        <v>7.4265910405818647E-2</v>
      </c>
      <c r="D171" s="34">
        <f t="shared" si="2"/>
        <v>0.1434217624790553</v>
      </c>
      <c r="E171" s="34">
        <v>0.10012176247905531</v>
      </c>
      <c r="F171" s="34">
        <v>0.36</v>
      </c>
    </row>
    <row r="172" spans="1:6" ht="16">
      <c r="A172" s="32" t="s">
        <v>204</v>
      </c>
      <c r="B172" s="33" t="s">
        <v>169</v>
      </c>
      <c r="C172" s="34">
        <v>5.4477188197371677E-2</v>
      </c>
      <c r="D172" s="34">
        <f t="shared" si="2"/>
        <v>0.11674354990626629</v>
      </c>
      <c r="E172" s="34">
        <v>7.3443549906266281E-2</v>
      </c>
      <c r="F172" s="34">
        <v>0.27500000000000002</v>
      </c>
    </row>
    <row r="173" spans="1:6" ht="16">
      <c r="A173" s="32" t="s">
        <v>90</v>
      </c>
      <c r="B173" s="33" t="s">
        <v>171</v>
      </c>
      <c r="C173" s="34">
        <v>0</v>
      </c>
      <c r="D173" s="34">
        <f t="shared" si="2"/>
        <v>4.3299999999999998E-2</v>
      </c>
      <c r="E173" s="34">
        <v>0</v>
      </c>
      <c r="F173" s="34">
        <v>0.20600000000000002</v>
      </c>
    </row>
    <row r="174" spans="1:6" ht="16">
      <c r="A174" s="36" t="s">
        <v>91</v>
      </c>
      <c r="B174" s="33" t="s">
        <v>171</v>
      </c>
      <c r="C174" s="34">
        <v>0</v>
      </c>
      <c r="D174" s="34">
        <f t="shared" si="2"/>
        <v>4.3299999999999998E-2</v>
      </c>
      <c r="E174" s="34">
        <v>0</v>
      </c>
      <c r="F174" s="34">
        <v>0.14599999999999999</v>
      </c>
    </row>
    <row r="175" spans="1:6" ht="16">
      <c r="A175" s="32" t="s">
        <v>205</v>
      </c>
      <c r="B175" s="33" t="s">
        <v>220</v>
      </c>
      <c r="C175" s="34">
        <v>0.17499999999999999</v>
      </c>
      <c r="D175" s="34">
        <f t="shared" si="2"/>
        <v>0.27922666323069684</v>
      </c>
      <c r="E175" s="34">
        <v>0.23592666323069683</v>
      </c>
      <c r="F175" s="34">
        <v>0.14599999999999999</v>
      </c>
    </row>
    <row r="176" spans="1:6" ht="16">
      <c r="A176" s="32" t="s">
        <v>92</v>
      </c>
      <c r="B176" s="33" t="s">
        <v>177</v>
      </c>
      <c r="C176" s="34">
        <v>5.9366166625340932E-3</v>
      </c>
      <c r="D176" s="34">
        <f t="shared" si="2"/>
        <v>5.1303463771836713E-2</v>
      </c>
      <c r="E176" s="34">
        <v>8.0034637718367115E-3</v>
      </c>
      <c r="F176" s="34">
        <v>0.2</v>
      </c>
    </row>
    <row r="177" spans="1:6" ht="16">
      <c r="A177" s="32" t="s">
        <v>206</v>
      </c>
      <c r="B177" s="33" t="s">
        <v>178</v>
      </c>
      <c r="C177" s="34">
        <v>6.4371549301595152E-2</v>
      </c>
      <c r="D177" s="34">
        <f t="shared" si="2"/>
        <v>0.13008265619266079</v>
      </c>
      <c r="E177" s="34">
        <v>8.6782656192660804E-2</v>
      </c>
      <c r="F177" s="34">
        <v>0.18</v>
      </c>
    </row>
    <row r="178" spans="1:6" ht="16">
      <c r="A178" s="32" t="s">
        <v>207</v>
      </c>
      <c r="B178" s="33" t="s">
        <v>166</v>
      </c>
      <c r="C178" s="34">
        <v>4.4582827093148182E-2</v>
      </c>
      <c r="D178" s="34">
        <f t="shared" si="2"/>
        <v>0.10340444361987178</v>
      </c>
      <c r="E178" s="34">
        <v>6.0104443619871772E-2</v>
      </c>
      <c r="F178" s="34">
        <v>0.3</v>
      </c>
    </row>
    <row r="179" spans="1:6" ht="16">
      <c r="A179" s="32" t="s">
        <v>93</v>
      </c>
      <c r="B179" s="33" t="s">
        <v>170</v>
      </c>
      <c r="C179" s="34">
        <v>1.5830977766757577E-2</v>
      </c>
      <c r="D179" s="34">
        <f t="shared" si="2"/>
        <v>6.4642570058231222E-2</v>
      </c>
      <c r="E179" s="34">
        <v>2.134257005823122E-2</v>
      </c>
      <c r="F179" s="34">
        <v>0.2</v>
      </c>
    </row>
    <row r="180" spans="1:6" ht="16">
      <c r="A180" s="32" t="s">
        <v>208</v>
      </c>
      <c r="B180" s="33" t="s">
        <v>178</v>
      </c>
      <c r="C180" s="34">
        <v>6.4371549301595152E-2</v>
      </c>
      <c r="D180" s="34">
        <f t="shared" si="2"/>
        <v>0.13008265619266079</v>
      </c>
      <c r="E180" s="34">
        <v>8.6782656192660804E-2</v>
      </c>
      <c r="F180" s="34">
        <v>0.26860000000000001</v>
      </c>
    </row>
    <row r="181" spans="1:6" ht="16">
      <c r="A181" s="32" t="s">
        <v>240</v>
      </c>
      <c r="B181" s="33" t="s">
        <v>173</v>
      </c>
      <c r="C181" s="34">
        <v>2.9799487560955448E-2</v>
      </c>
      <c r="D181" s="34">
        <f t="shared" si="2"/>
        <v>8.3474249521376429E-2</v>
      </c>
      <c r="E181" s="34">
        <v>4.017424952137643E-2</v>
      </c>
      <c r="F181" s="34">
        <v>0.3</v>
      </c>
    </row>
    <row r="182" spans="1:6" ht="16">
      <c r="A182" s="32" t="s">
        <v>94</v>
      </c>
      <c r="B182" s="33" t="s">
        <v>183</v>
      </c>
      <c r="C182" s="34">
        <v>8.9165654186296364E-2</v>
      </c>
      <c r="D182" s="34">
        <f t="shared" si="2"/>
        <v>0.16350888723974355</v>
      </c>
      <c r="E182" s="34">
        <v>0.12020888723974354</v>
      </c>
      <c r="F182" s="34">
        <v>0.15</v>
      </c>
    </row>
    <row r="183" spans="1:6" ht="16">
      <c r="A183" s="38" t="s">
        <v>95</v>
      </c>
      <c r="B183" s="33" t="s">
        <v>166</v>
      </c>
      <c r="C183" s="34">
        <v>4.4582827093148182E-2</v>
      </c>
      <c r="D183" s="34">
        <f t="shared" si="2"/>
        <v>0.10340444361987178</v>
      </c>
      <c r="E183" s="34">
        <v>6.0104443619871772E-2</v>
      </c>
      <c r="F183" s="34">
        <v>0.25</v>
      </c>
    </row>
    <row r="184" spans="1:6" ht="16">
      <c r="A184" s="32" t="s">
        <v>241</v>
      </c>
      <c r="B184" s="33" t="s">
        <v>170</v>
      </c>
      <c r="C184" s="34">
        <v>1.5830977766757577E-2</v>
      </c>
      <c r="D184" s="34">
        <f t="shared" si="2"/>
        <v>6.4642570058231222E-2</v>
      </c>
      <c r="E184" s="34">
        <v>2.134257005823122E-2</v>
      </c>
      <c r="F184" s="34">
        <v>0</v>
      </c>
    </row>
    <row r="185" spans="1:6" ht="16">
      <c r="A185" s="32" t="s">
        <v>136</v>
      </c>
      <c r="B185" s="33" t="s">
        <v>178</v>
      </c>
      <c r="C185" s="34">
        <v>6.4371549301595152E-2</v>
      </c>
      <c r="D185" s="34">
        <f t="shared" si="2"/>
        <v>0.13008265619266079</v>
      </c>
      <c r="E185" s="34">
        <v>8.6782656192660804E-2</v>
      </c>
      <c r="F185" s="34">
        <v>0.3</v>
      </c>
    </row>
    <row r="186" spans="1:6" ht="16">
      <c r="A186" s="32" t="s">
        <v>96</v>
      </c>
      <c r="B186" s="33" t="s">
        <v>213</v>
      </c>
      <c r="C186" s="34">
        <v>0.11884873749896685</v>
      </c>
      <c r="D186" s="34">
        <f t="shared" si="2"/>
        <v>0.2035262060989271</v>
      </c>
      <c r="E186" s="34">
        <v>0.1602262060989271</v>
      </c>
      <c r="F186" s="34">
        <v>0.18</v>
      </c>
    </row>
    <row r="187" spans="1:6" ht="16">
      <c r="A187" s="32" t="s">
        <v>97</v>
      </c>
      <c r="B187" s="33" t="s">
        <v>165</v>
      </c>
      <c r="C187" s="34">
        <v>4.8889784279692525E-3</v>
      </c>
      <c r="D187" s="34">
        <f t="shared" si="2"/>
        <v>4.9891087812100818E-2</v>
      </c>
      <c r="E187" s="34">
        <v>6.5910878121008187E-3</v>
      </c>
      <c r="F187" s="34">
        <v>0.25</v>
      </c>
    </row>
    <row r="188" spans="1:6" ht="16">
      <c r="A188" s="32" t="s">
        <v>98</v>
      </c>
      <c r="B188" s="33" t="s">
        <v>177</v>
      </c>
      <c r="C188" s="34">
        <v>5.9366166625340932E-3</v>
      </c>
      <c r="D188" s="34">
        <f t="shared" si="2"/>
        <v>5.1303463771836713E-2</v>
      </c>
      <c r="E188" s="34">
        <v>8.0034637718367115E-3</v>
      </c>
      <c r="F188" s="34">
        <v>0.25</v>
      </c>
    </row>
    <row r="189" spans="1:6" ht="16">
      <c r="A189" s="32" t="s">
        <v>162</v>
      </c>
      <c r="B189" s="33" t="s">
        <v>171</v>
      </c>
      <c r="C189" s="34">
        <v>0</v>
      </c>
      <c r="D189" s="34">
        <f t="shared" si="2"/>
        <v>4.3299999999999998E-2</v>
      </c>
      <c r="E189" s="34">
        <v>0</v>
      </c>
      <c r="F189" s="34">
        <v>0.25</v>
      </c>
    </row>
    <row r="190" spans="1:6" ht="16">
      <c r="A190" s="32" t="s">
        <v>99</v>
      </c>
      <c r="B190" s="33" t="s">
        <v>170</v>
      </c>
      <c r="C190" s="34">
        <v>1.5830977766757577E-2</v>
      </c>
      <c r="D190" s="34">
        <f t="shared" si="2"/>
        <v>6.4642570058231222E-2</v>
      </c>
      <c r="E190" s="34">
        <v>2.134257005823122E-2</v>
      </c>
      <c r="F190" s="34">
        <v>0.25</v>
      </c>
    </row>
    <row r="191" spans="1:6" ht="16">
      <c r="A191" s="32" t="s">
        <v>219</v>
      </c>
      <c r="B191" s="33" t="s">
        <v>175</v>
      </c>
      <c r="C191" s="34">
        <v>3.5619699975204554E-2</v>
      </c>
      <c r="D191" s="34">
        <f t="shared" si="2"/>
        <v>9.1320782631020253E-2</v>
      </c>
      <c r="E191" s="34">
        <v>4.8020782631020255E-2</v>
      </c>
      <c r="F191" s="34">
        <v>0.15</v>
      </c>
    </row>
    <row r="192" spans="1:6" ht="16">
      <c r="A192" s="32" t="s">
        <v>100</v>
      </c>
      <c r="B192" s="33" t="s">
        <v>211</v>
      </c>
      <c r="C192" s="34">
        <v>0.17499999999999999</v>
      </c>
      <c r="D192" s="34">
        <f t="shared" si="2"/>
        <v>0.27922666323069684</v>
      </c>
      <c r="E192" s="34">
        <v>0.23592666323069683</v>
      </c>
      <c r="F192" s="34">
        <v>0.34</v>
      </c>
    </row>
    <row r="193" spans="1:6" ht="16">
      <c r="A193" s="35" t="s">
        <v>101</v>
      </c>
      <c r="B193" s="33" t="s">
        <v>173</v>
      </c>
      <c r="C193" s="34">
        <v>2.9799487560955448E-2</v>
      </c>
      <c r="D193" s="34">
        <f t="shared" si="2"/>
        <v>8.3474249521376429E-2</v>
      </c>
      <c r="E193" s="34">
        <v>4.017424952137643E-2</v>
      </c>
      <c r="F193" s="34">
        <v>0.2</v>
      </c>
    </row>
    <row r="194" spans="1:6" ht="16">
      <c r="A194" s="32" t="s">
        <v>242</v>
      </c>
      <c r="B194" s="33" t="s">
        <v>220</v>
      </c>
      <c r="C194" s="34">
        <v>0.11884873749896685</v>
      </c>
      <c r="D194" s="34">
        <f t="shared" si="2"/>
        <v>0.2035262060989271</v>
      </c>
      <c r="E194" s="34">
        <v>0.1602262060989271</v>
      </c>
      <c r="F194" s="34">
        <v>0.2</v>
      </c>
    </row>
    <row r="195" spans="1:6" ht="16">
      <c r="A195" s="36" t="s">
        <v>102</v>
      </c>
      <c r="B195" s="33" t="s">
        <v>183</v>
      </c>
      <c r="C195" s="34">
        <v>8.9165654186296364E-2</v>
      </c>
      <c r="D195" s="34">
        <f t="shared" si="2"/>
        <v>0.16350888723974355</v>
      </c>
      <c r="E195" s="34">
        <v>0.12020888723974354</v>
      </c>
      <c r="F195" s="34">
        <v>0.35</v>
      </c>
    </row>
    <row r="196" spans="1:6" ht="16">
      <c r="A196" s="48" t="s">
        <v>209</v>
      </c>
      <c r="B196" s="49" t="s">
        <v>220</v>
      </c>
      <c r="C196" s="50">
        <v>8.916565418629635E-2</v>
      </c>
      <c r="D196" s="34">
        <f t="shared" si="2"/>
        <v>0.16350888723974349</v>
      </c>
      <c r="E196" s="50">
        <v>0.1202088872397435</v>
      </c>
      <c r="F196" s="50">
        <v>0.35</v>
      </c>
    </row>
    <row r="200" spans="1:6">
      <c r="A200" s="46" t="s">
        <v>106</v>
      </c>
      <c r="B200" s="39" t="s">
        <v>129</v>
      </c>
      <c r="C200" s="39" t="s">
        <v>243</v>
      </c>
      <c r="D200" s="39" t="s">
        <v>221</v>
      </c>
      <c r="E200" s="39" t="s">
        <v>244</v>
      </c>
    </row>
    <row r="201" spans="1:6">
      <c r="A201" s="47" t="s">
        <v>108</v>
      </c>
      <c r="B201" s="40">
        <f>$B$1+E201</f>
        <v>0.12636516288511693</v>
      </c>
      <c r="C201" s="40">
        <v>6.163973704915901E-2</v>
      </c>
      <c r="D201" s="40">
        <v>0.27421914500863898</v>
      </c>
      <c r="E201" s="40">
        <v>8.3065162885116936E-2</v>
      </c>
    </row>
    <row r="202" spans="1:6">
      <c r="A202" s="47" t="s">
        <v>133</v>
      </c>
      <c r="B202" s="40">
        <f t="shared" ref="B202:B210" si="3">$B$1+E202</f>
        <v>5.8700000000000002E-2</v>
      </c>
      <c r="C202" s="40">
        <v>1.0708616059682126E-2</v>
      </c>
      <c r="D202" s="40">
        <v>0.2534417911673511</v>
      </c>
      <c r="E202" s="40">
        <v>1.54E-2</v>
      </c>
    </row>
    <row r="203" spans="1:6">
      <c r="A203" s="47" t="s">
        <v>110</v>
      </c>
      <c r="B203" s="40">
        <f t="shared" si="3"/>
        <v>4.3342933242096059E-2</v>
      </c>
      <c r="C203" s="40">
        <v>3.1859249552415043E-5</v>
      </c>
      <c r="D203" s="40">
        <v>0.29743620926523207</v>
      </c>
      <c r="E203" s="40">
        <v>4.2933242096058726E-5</v>
      </c>
    </row>
    <row r="204" spans="1:6">
      <c r="A204" s="47" t="s">
        <v>112</v>
      </c>
      <c r="B204" s="40">
        <f t="shared" si="3"/>
        <v>0.12432073131656701</v>
      </c>
      <c r="C204" s="40">
        <v>6.0122636258365322E-2</v>
      </c>
      <c r="D204" s="40">
        <v>0.25228018689443577</v>
      </c>
      <c r="E204" s="40">
        <v>8.1020731316567021E-2</v>
      </c>
    </row>
    <row r="205" spans="1:6">
      <c r="A205" s="47" t="s">
        <v>109</v>
      </c>
      <c r="B205" s="40">
        <f t="shared" si="3"/>
        <v>9.1502494977120707E-2</v>
      </c>
      <c r="C205" s="40">
        <v>3.5769376863949848E-2</v>
      </c>
      <c r="D205" s="40">
        <v>0.31553952561697912</v>
      </c>
      <c r="E205" s="40">
        <v>4.8202494977120702E-2</v>
      </c>
    </row>
    <row r="206" spans="1:6">
      <c r="A206" s="47" t="s">
        <v>247</v>
      </c>
      <c r="B206" s="40">
        <f t="shared" si="3"/>
        <v>7.7277034566536854E-2</v>
      </c>
      <c r="C206" s="40">
        <v>2.5213162818787022E-2</v>
      </c>
      <c r="D206" s="40">
        <v>0.17230578031123689</v>
      </c>
      <c r="E206" s="40">
        <v>3.3977034566536855E-2</v>
      </c>
    </row>
    <row r="207" spans="1:6">
      <c r="A207" s="47" t="s">
        <v>113</v>
      </c>
      <c r="B207" s="40">
        <f t="shared" si="3"/>
        <v>6.42857466003489E-2</v>
      </c>
      <c r="C207" s="40">
        <v>1.5572784754721281E-2</v>
      </c>
      <c r="D207" s="40">
        <v>0.18937682936327277</v>
      </c>
      <c r="E207" s="40">
        <v>2.0985746600348899E-2</v>
      </c>
    </row>
    <row r="208" spans="1:6">
      <c r="A208" s="47" t="s">
        <v>115</v>
      </c>
      <c r="B208" s="40">
        <f t="shared" si="3"/>
        <v>4.3299999999999998E-2</v>
      </c>
      <c r="C208" s="40">
        <v>0</v>
      </c>
      <c r="D208" s="40">
        <v>0.25108814145744907</v>
      </c>
      <c r="E208" s="40">
        <v>0</v>
      </c>
    </row>
    <row r="209" spans="1:5">
      <c r="A209" s="47" t="s">
        <v>107</v>
      </c>
      <c r="B209" s="40">
        <f t="shared" si="3"/>
        <v>5.4450110634666364E-2</v>
      </c>
      <c r="C209" s="40">
        <v>8.2741050967470049E-3</v>
      </c>
      <c r="D209" s="40">
        <v>0.24775219614916172</v>
      </c>
      <c r="E209" s="40">
        <v>1.1150110634666366E-2</v>
      </c>
    </row>
    <row r="210" spans="1:5">
      <c r="A210" s="47" t="s">
        <v>146</v>
      </c>
      <c r="B210" s="40">
        <f t="shared" si="3"/>
        <v>5.7599999999999998E-2</v>
      </c>
      <c r="C210" s="40">
        <v>1.0377275529176463E-2</v>
      </c>
      <c r="D210" s="40">
        <v>0.25221031401922173</v>
      </c>
      <c r="E210" s="40">
        <v>1.43E-2</v>
      </c>
    </row>
  </sheetData>
  <sortState xmlns:xlrd2="http://schemas.microsoft.com/office/spreadsheetml/2017/richdata2" ref="A5:F181">
    <sortCondition ref="A5:A181"/>
  </sortState>
  <phoneticPr fontId="13" type="noConversion"/>
  <pageMargins left="0.75" right="0.75" top="1" bottom="1" header="0.5" footer="0.5"/>
  <pageSetup orientation="portrait" horizontalDpi="4294967292" verticalDpi="4294967292"/>
  <headerFooter alignWithMargins="0"/>
  <legacy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Cost of capital worksheet</vt:lpstr>
      <vt:lpstr>Country equity risk premiums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2025-01-22T02:44:13Z</dcterms:modified>
</cp:coreProperties>
</file>