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Datasets/Datasets25/To Transfer/"/>
    </mc:Choice>
  </mc:AlternateContent>
  <xr:revisionPtr revIDLastSave="0" documentId="13_ncr:1_{556634C2-A920-4C4A-951E-72420359005A}" xr6:coauthVersionLast="47" xr6:coauthVersionMax="47" xr10:uidLastSave="{00000000-0000-0000-0000-000000000000}"/>
  <bookViews>
    <workbookView xWindow="0" yWindow="760" windowWidth="30240" windowHeight="18880" activeTab="5" xr2:uid="{00000000-000D-0000-FFFF-FFFF00000000}"/>
  </bookViews>
  <sheets>
    <sheet name="Explanations and FAQ" sheetId="17" r:id="rId1"/>
    <sheet name="Returns by year" sheetId="1" r:id="rId2"/>
    <sheet name="S&amp;P 500" sheetId="23" r:id="rId3"/>
    <sheet name="S&amp;P 500 &amp; Raw Data" sheetId="2" r:id="rId4"/>
    <sheet name="Small Cap" sheetId="22" r:id="rId5"/>
    <sheet name="T Bond Rate historical chart" sheetId="24" r:id="rId6"/>
    <sheet name="T. Bond yield &amp; return" sheetId="4" r:id="rId7"/>
    <sheet name="T. Bill rates" sheetId="3" r:id="rId8"/>
    <sheet name="Inflation Rate" sheetId="7" r:id="rId9"/>
    <sheet name="Summary for ppt" sheetId="5" r:id="rId10"/>
    <sheet name="Home Prices (Raw Data)" sheetId="6" r:id="rId11"/>
    <sheet name="Moody's Rates" sheetId="8" r:id="rId12"/>
    <sheet name="Home Prices" sheetId="18" r:id="rId13"/>
    <sheet name="Gold Prices" sheetId="9" r:id="rId14"/>
    <sheet name="Return Chart" sheetId="19" r:id="rId15"/>
    <sheet name="NominalvsReal" sheetId="20" r:id="rId16"/>
    <sheet name="NominalvsRealValue" sheetId="21" r:id="rId17"/>
    <sheet name="Sheet10" sheetId="10" r:id="rId18"/>
    <sheet name="Sheet11" sheetId="11" r:id="rId19"/>
    <sheet name="Sheet12" sheetId="12" r:id="rId20"/>
    <sheet name="Sheet13" sheetId="13" r:id="rId21"/>
    <sheet name="Sheet14" sheetId="14" r:id="rId22"/>
    <sheet name="Sheet15" sheetId="15" r:id="rId23"/>
    <sheet name="Sheet16" sheetId="16" r:id="rId24"/>
  </sheets>
  <definedNames>
    <definedName name="HTML_CodePage" hidden="1">1252</definedName>
    <definedName name="HTML_Control" hidden="1">{"'Sheet1'!$A$1:$G$85"}</definedName>
    <definedName name="HTML_Description" hidden="1">""</definedName>
    <definedName name="HTML_Email" hidden="1">""</definedName>
    <definedName name="HTML_Header" hidden="1">"Sheet1"</definedName>
    <definedName name="HTML_LastUpdate" hidden="1">"2/24/99"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HD:HomePageStuff:New_Home_Page:datafile:histret.html"</definedName>
    <definedName name="HTML_Title" hidden="1">"Historical Returns on Stocks, Bonds and Bills"</definedName>
    <definedName name="HTML1_1" hidden="1">"[ReturnsHistorical]Sheet1!$A$1:$D$77"</definedName>
    <definedName name="HTML1_10" hidden="1">""</definedName>
    <definedName name="HTML1_11" hidden="1">1</definedName>
    <definedName name="HTML1_12" hidden="1">"Zip 100:New_Home_Page:datafile:histret.html"</definedName>
    <definedName name="HTML1_2" hidden="1">1</definedName>
    <definedName name="HTML1_3" hidden="1">"ReturnsHistorical"</definedName>
    <definedName name="HTML1_4" hidden="1">"Historical Returns on Stocks, Bonds and Bills"</definedName>
    <definedName name="HTML1_5" hidden="1">"Ibbotson Data"</definedName>
    <definedName name="HTML1_6" hidden="1">-4146</definedName>
    <definedName name="HTML1_7" hidden="1">-4146</definedName>
    <definedName name="HTML1_8" hidden="1">"3/17/97"</definedName>
    <definedName name="HTML1_9" hidden="1">"Aswath Damodaran"</definedName>
    <definedName name="HTML2_1" hidden="1">"[histret.xls]Sheet1!$A$1:$G$85"</definedName>
    <definedName name="HTML2_10" hidden="1">""</definedName>
    <definedName name="HTML2_11" hidden="1">1</definedName>
    <definedName name="HTML2_12" hidden="1">"Macintosh HD:New_Home_Page:datafile:histret.html"</definedName>
    <definedName name="HTML2_2" hidden="1">1</definedName>
    <definedName name="HTML2_3" hidden="1">"Historical Returns"</definedName>
    <definedName name="HTML2_4" hidden="1">"Historical Returns on Stocks, Bonds and Bills"</definedName>
    <definedName name="HTML2_5" hidden="1">""</definedName>
    <definedName name="HTML2_6" hidden="1">1</definedName>
    <definedName name="HTML2_7" hidden="1">1</definedName>
    <definedName name="HTML2_8" hidden="1">"2/3/98"</definedName>
    <definedName name="HTML2_9" hidden="1">"Aswath Damodaran"</definedName>
    <definedName name="HTMLCount"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00" i="2" l="1"/>
  <c r="C144" i="6"/>
  <c r="K100" i="2" s="1"/>
  <c r="C143" i="6"/>
  <c r="K99" i="2" s="1"/>
  <c r="K117" i="8"/>
  <c r="I100" i="2" s="1"/>
  <c r="C117" i="8"/>
  <c r="G100" i="2" s="1"/>
  <c r="B98" i="22"/>
  <c r="H117" i="1"/>
  <c r="C122" i="7"/>
  <c r="U117" i="1" s="1"/>
  <c r="B117" i="1"/>
  <c r="C102" i="3"/>
  <c r="D117" i="1" s="1"/>
  <c r="P117" i="1" l="1"/>
  <c r="C105" i="4"/>
  <c r="F100" i="2" s="1"/>
  <c r="E117" i="1" s="1"/>
  <c r="Q117" i="1" s="1"/>
  <c r="D100" i="2"/>
  <c r="C117" i="1" l="1"/>
  <c r="R117" i="1" s="1"/>
  <c r="G117" i="1"/>
  <c r="AA117" i="1" s="1"/>
  <c r="V117" i="1"/>
  <c r="X117" i="1"/>
  <c r="Y117" i="1"/>
  <c r="AB117" i="1"/>
  <c r="W120" i="1"/>
  <c r="B97" i="22"/>
  <c r="C116" i="1" s="1"/>
  <c r="B96" i="22"/>
  <c r="C115" i="1" s="1"/>
  <c r="B95" i="22"/>
  <c r="C114" i="1" s="1"/>
  <c r="B94" i="22"/>
  <c r="C113" i="1" s="1"/>
  <c r="B93" i="22"/>
  <c r="C112" i="1" s="1"/>
  <c r="B92" i="22"/>
  <c r="B91" i="22"/>
  <c r="C110" i="1" s="1"/>
  <c r="B90" i="22"/>
  <c r="C109" i="1" s="1"/>
  <c r="B89" i="22"/>
  <c r="C108" i="1" s="1"/>
  <c r="B88" i="22"/>
  <c r="C107" i="1" s="1"/>
  <c r="B87" i="22"/>
  <c r="C106" i="1" s="1"/>
  <c r="B86" i="22"/>
  <c r="C105" i="1" s="1"/>
  <c r="B85" i="22"/>
  <c r="C104" i="1" s="1"/>
  <c r="B84" i="22"/>
  <c r="C103" i="1" s="1"/>
  <c r="B83" i="22"/>
  <c r="C102" i="1" s="1"/>
  <c r="B82" i="22"/>
  <c r="C101" i="1" s="1"/>
  <c r="B81" i="22"/>
  <c r="C100" i="1" s="1"/>
  <c r="B80" i="22"/>
  <c r="B79" i="22"/>
  <c r="C98" i="1" s="1"/>
  <c r="B78" i="22"/>
  <c r="C97" i="1" s="1"/>
  <c r="B77" i="22"/>
  <c r="C96" i="1" s="1"/>
  <c r="B76" i="22"/>
  <c r="C95" i="1" s="1"/>
  <c r="B75" i="22"/>
  <c r="C94" i="1" s="1"/>
  <c r="B74" i="22"/>
  <c r="C93" i="1" s="1"/>
  <c r="B73" i="22"/>
  <c r="C92" i="1" s="1"/>
  <c r="B72" i="22"/>
  <c r="C91" i="1" s="1"/>
  <c r="B71" i="22"/>
  <c r="C90" i="1" s="1"/>
  <c r="B70" i="22"/>
  <c r="C89" i="1" s="1"/>
  <c r="B69" i="22"/>
  <c r="C88" i="1" s="1"/>
  <c r="B68" i="22"/>
  <c r="B67" i="22"/>
  <c r="C86" i="1" s="1"/>
  <c r="B66" i="22"/>
  <c r="C85" i="1" s="1"/>
  <c r="B65" i="22"/>
  <c r="C84" i="1" s="1"/>
  <c r="B64" i="22"/>
  <c r="C83" i="1" s="1"/>
  <c r="B63" i="22"/>
  <c r="C82" i="1" s="1"/>
  <c r="B62" i="22"/>
  <c r="C81" i="1" s="1"/>
  <c r="B61" i="22"/>
  <c r="C80" i="1" s="1"/>
  <c r="B60" i="22"/>
  <c r="C79" i="1" s="1"/>
  <c r="B59" i="22"/>
  <c r="C78" i="1" s="1"/>
  <c r="B58" i="22"/>
  <c r="C77" i="1" s="1"/>
  <c r="B57" i="22"/>
  <c r="C76" i="1" s="1"/>
  <c r="B56" i="22"/>
  <c r="B55" i="22"/>
  <c r="C74" i="1" s="1"/>
  <c r="B54" i="22"/>
  <c r="C73" i="1" s="1"/>
  <c r="B53" i="22"/>
  <c r="C72" i="1" s="1"/>
  <c r="B52" i="22"/>
  <c r="C71" i="1" s="1"/>
  <c r="B51" i="22"/>
  <c r="C70" i="1" s="1"/>
  <c r="B50" i="22"/>
  <c r="C69" i="1" s="1"/>
  <c r="B49" i="22"/>
  <c r="C68" i="1" s="1"/>
  <c r="B48" i="22"/>
  <c r="C67" i="1" s="1"/>
  <c r="B47" i="22"/>
  <c r="C66" i="1" s="1"/>
  <c r="B46" i="22"/>
  <c r="C65" i="1" s="1"/>
  <c r="B45" i="22"/>
  <c r="C64" i="1" s="1"/>
  <c r="B44" i="22"/>
  <c r="B43" i="22"/>
  <c r="C62" i="1" s="1"/>
  <c r="B42" i="22"/>
  <c r="C61" i="1" s="1"/>
  <c r="B41" i="22"/>
  <c r="C60" i="1" s="1"/>
  <c r="B40" i="22"/>
  <c r="C59" i="1" s="1"/>
  <c r="B39" i="22"/>
  <c r="C58" i="1" s="1"/>
  <c r="B38" i="22"/>
  <c r="C57" i="1" s="1"/>
  <c r="B37" i="22"/>
  <c r="C56" i="1" s="1"/>
  <c r="B36" i="22"/>
  <c r="C55" i="1" s="1"/>
  <c r="B35" i="22"/>
  <c r="C54" i="1" s="1"/>
  <c r="B34" i="22"/>
  <c r="C53" i="1" s="1"/>
  <c r="B33" i="22"/>
  <c r="C52" i="1" s="1"/>
  <c r="B32" i="22"/>
  <c r="B31" i="22"/>
  <c r="C50" i="1" s="1"/>
  <c r="B30" i="22"/>
  <c r="C49" i="1" s="1"/>
  <c r="B29" i="22"/>
  <c r="C48" i="1" s="1"/>
  <c r="B28" i="22"/>
  <c r="C47" i="1" s="1"/>
  <c r="B27" i="22"/>
  <c r="C46" i="1" s="1"/>
  <c r="B26" i="22"/>
  <c r="C45" i="1" s="1"/>
  <c r="B25" i="22"/>
  <c r="C44" i="1" s="1"/>
  <c r="B24" i="22"/>
  <c r="C43" i="1" s="1"/>
  <c r="B23" i="22"/>
  <c r="C42" i="1" s="1"/>
  <c r="B22" i="22"/>
  <c r="C41" i="1" s="1"/>
  <c r="B21" i="22"/>
  <c r="C40" i="1" s="1"/>
  <c r="B20" i="22"/>
  <c r="B19" i="22"/>
  <c r="C38" i="1" s="1"/>
  <c r="B18" i="22"/>
  <c r="C37" i="1" s="1"/>
  <c r="B17" i="22"/>
  <c r="C36" i="1" s="1"/>
  <c r="B16" i="22"/>
  <c r="C35" i="1" s="1"/>
  <c r="B15" i="22"/>
  <c r="C34" i="1" s="1"/>
  <c r="B14" i="22"/>
  <c r="C33" i="1" s="1"/>
  <c r="B13" i="22"/>
  <c r="C32" i="1" s="1"/>
  <c r="B12" i="22"/>
  <c r="C31" i="1" s="1"/>
  <c r="B11" i="22"/>
  <c r="C30" i="1" s="1"/>
  <c r="B10" i="22"/>
  <c r="C29" i="1" s="1"/>
  <c r="B9" i="22"/>
  <c r="C28" i="1" s="1"/>
  <c r="B8" i="22"/>
  <c r="B7" i="22"/>
  <c r="C26" i="1" s="1"/>
  <c r="B6" i="22"/>
  <c r="C25" i="1" s="1"/>
  <c r="B5" i="22"/>
  <c r="C24" i="1" s="1"/>
  <c r="B4" i="22"/>
  <c r="C23" i="1" s="1"/>
  <c r="B3" i="22"/>
  <c r="C22" i="1" s="1"/>
  <c r="B2" i="22"/>
  <c r="C21" i="1" s="1"/>
  <c r="C27" i="1"/>
  <c r="C39" i="1"/>
  <c r="C51" i="1"/>
  <c r="C63" i="1"/>
  <c r="C75" i="1"/>
  <c r="C87" i="1"/>
  <c r="C99" i="1"/>
  <c r="C111" i="1"/>
  <c r="A3" i="22"/>
  <c r="A4" i="22" s="1"/>
  <c r="A5" i="22" s="1"/>
  <c r="A6" i="22" s="1"/>
  <c r="A7" i="22" s="1"/>
  <c r="A8" i="22" s="1"/>
  <c r="A9" i="22" s="1"/>
  <c r="A10" i="22" s="1"/>
  <c r="A11" i="22" s="1"/>
  <c r="A12" i="22" s="1"/>
  <c r="A13" i="22" s="1"/>
  <c r="A14" i="22" s="1"/>
  <c r="A15" i="22" s="1"/>
  <c r="A16" i="22" s="1"/>
  <c r="A17" i="22" s="1"/>
  <c r="A18" i="22" s="1"/>
  <c r="A19" i="22" s="1"/>
  <c r="A20" i="22" s="1"/>
  <c r="A21" i="22" s="1"/>
  <c r="A22" i="22" s="1"/>
  <c r="A23" i="22" s="1"/>
  <c r="A24" i="22" s="1"/>
  <c r="A25" i="22" s="1"/>
  <c r="A26" i="22" s="1"/>
  <c r="A27" i="22" s="1"/>
  <c r="A28" i="22" s="1"/>
  <c r="A29" i="22" s="1"/>
  <c r="A30" i="22" s="1"/>
  <c r="A31" i="22" s="1"/>
  <c r="A32" i="22" s="1"/>
  <c r="A33" i="22" s="1"/>
  <c r="A34" i="22" s="1"/>
  <c r="A35" i="22" s="1"/>
  <c r="A36" i="22" s="1"/>
  <c r="A37" i="22" s="1"/>
  <c r="A38" i="22" s="1"/>
  <c r="A39" i="22" s="1"/>
  <c r="A40" i="22" s="1"/>
  <c r="A41" i="22" s="1"/>
  <c r="A42" i="22" s="1"/>
  <c r="A43" i="22" s="1"/>
  <c r="A44" i="22" s="1"/>
  <c r="A45" i="22" s="1"/>
  <c r="A46" i="22" s="1"/>
  <c r="A47" i="22" s="1"/>
  <c r="A48" i="22" s="1"/>
  <c r="A49" i="22" s="1"/>
  <c r="A50" i="22" s="1"/>
  <c r="A51" i="22" s="1"/>
  <c r="A52" i="22" s="1"/>
  <c r="A53" i="22" s="1"/>
  <c r="A54" i="22" s="1"/>
  <c r="A55" i="22" s="1"/>
  <c r="A56" i="22" s="1"/>
  <c r="A57" i="22" s="1"/>
  <c r="A58" i="22" s="1"/>
  <c r="A59" i="22" s="1"/>
  <c r="A60" i="22" s="1"/>
  <c r="A61" i="22" s="1"/>
  <c r="A62" i="22" s="1"/>
  <c r="A63" i="22" s="1"/>
  <c r="A64" i="22" s="1"/>
  <c r="A65" i="22" s="1"/>
  <c r="A66" i="22" s="1"/>
  <c r="A67" i="22" s="1"/>
  <c r="A68" i="22" s="1"/>
  <c r="A69" i="22" s="1"/>
  <c r="A70" i="22" s="1"/>
  <c r="A71" i="22" s="1"/>
  <c r="A72" i="22" s="1"/>
  <c r="A73" i="22" s="1"/>
  <c r="A74" i="22" s="1"/>
  <c r="A75" i="22" s="1"/>
  <c r="A76" i="22" s="1"/>
  <c r="A77" i="22" s="1"/>
  <c r="A78" i="22" s="1"/>
  <c r="A79" i="22" s="1"/>
  <c r="A80" i="22" s="1"/>
  <c r="A81" i="22" s="1"/>
  <c r="A82" i="22" s="1"/>
  <c r="A83" i="22" s="1"/>
  <c r="A84" i="22" s="1"/>
  <c r="A85" i="22" s="1"/>
  <c r="A86" i="22" s="1"/>
  <c r="A87" i="22" s="1"/>
  <c r="A88" i="22" s="1"/>
  <c r="A89" i="22" s="1"/>
  <c r="A90" i="22" s="1"/>
  <c r="A91" i="22" s="1"/>
  <c r="A92" i="22" s="1"/>
  <c r="A93" i="22" s="1"/>
  <c r="A94" i="22" s="1"/>
  <c r="A95" i="22" s="1"/>
  <c r="A96" i="22" s="1"/>
  <c r="A97" i="22" s="1"/>
  <c r="J2" i="10"/>
  <c r="J3" i="10" s="1"/>
  <c r="J4" i="10" s="1"/>
  <c r="J5" i="10" s="1"/>
  <c r="J6" i="10" s="1"/>
  <c r="J7" i="10" s="1"/>
  <c r="J8" i="10" s="1"/>
  <c r="J9" i="10" s="1"/>
  <c r="J10" i="10" s="1"/>
  <c r="J11" i="10" s="1"/>
  <c r="J12" i="10" s="1"/>
  <c r="J13" i="10" s="1"/>
  <c r="J14" i="10" s="1"/>
  <c r="J15" i="10" s="1"/>
  <c r="J16" i="10" s="1"/>
  <c r="J17" i="10" s="1"/>
  <c r="J18" i="10" s="1"/>
  <c r="J19" i="10" s="1"/>
  <c r="J20" i="10" s="1"/>
  <c r="J21" i="10" s="1"/>
  <c r="J22" i="10" s="1"/>
  <c r="J23" i="10" s="1"/>
  <c r="J24" i="10" s="1"/>
  <c r="J25" i="10" s="1"/>
  <c r="J26" i="10" s="1"/>
  <c r="J27" i="10" s="1"/>
  <c r="J28" i="10" s="1"/>
  <c r="J29" i="10" s="1"/>
  <c r="J30" i="10" s="1"/>
  <c r="J31" i="10" s="1"/>
  <c r="J32" i="10" s="1"/>
  <c r="J33" i="10" s="1"/>
  <c r="J34" i="10" s="1"/>
  <c r="J35" i="10" s="1"/>
  <c r="J36" i="10" s="1"/>
  <c r="J37" i="10" s="1"/>
  <c r="J38" i="10" s="1"/>
  <c r="J39" i="10" s="1"/>
  <c r="J40" i="10" s="1"/>
  <c r="J41" i="10" s="1"/>
  <c r="J42" i="10" s="1"/>
  <c r="J43" i="10" s="1"/>
  <c r="J44" i="10" s="1"/>
  <c r="J45" i="10" s="1"/>
  <c r="J46" i="10" s="1"/>
  <c r="J47" i="10" s="1"/>
  <c r="J48" i="10" s="1"/>
  <c r="J49" i="10" s="1"/>
  <c r="J50" i="10" s="1"/>
  <c r="J51" i="10" s="1"/>
  <c r="J52" i="10" s="1"/>
  <c r="J53" i="10" s="1"/>
  <c r="J54" i="10" s="1"/>
  <c r="J55" i="10" s="1"/>
  <c r="J56" i="10" s="1"/>
  <c r="J57" i="10" s="1"/>
  <c r="J58" i="10" s="1"/>
  <c r="J59" i="10" s="1"/>
  <c r="J60" i="10" s="1"/>
  <c r="J61" i="10" s="1"/>
  <c r="J62" i="10" s="1"/>
  <c r="J63" i="10" s="1"/>
  <c r="J64" i="10" s="1"/>
  <c r="J65" i="10" s="1"/>
  <c r="J66" i="10" s="1"/>
  <c r="J67" i="10" s="1"/>
  <c r="J68" i="10" s="1"/>
  <c r="J69" i="10" s="1"/>
  <c r="J70" i="10" s="1"/>
  <c r="J71" i="10" s="1"/>
  <c r="J72" i="10" s="1"/>
  <c r="J73" i="10" s="1"/>
  <c r="J74" i="10" s="1"/>
  <c r="J75" i="10" s="1"/>
  <c r="J76" i="10" s="1"/>
  <c r="J77" i="10" s="1"/>
  <c r="J78" i="10" s="1"/>
  <c r="J79" i="10" s="1"/>
  <c r="J80" i="10" s="1"/>
  <c r="J81" i="10" s="1"/>
  <c r="J82" i="10" s="1"/>
  <c r="J83" i="10" s="1"/>
  <c r="J84" i="10" s="1"/>
  <c r="J85" i="10" s="1"/>
  <c r="J86" i="10" s="1"/>
  <c r="J87" i="10" s="1"/>
  <c r="J88" i="10" s="1"/>
  <c r="J89" i="10" s="1"/>
  <c r="J90" i="10" s="1"/>
  <c r="J91" i="10" s="1"/>
  <c r="J92" i="10" s="1"/>
  <c r="J93" i="10" s="1"/>
  <c r="J94" i="10" s="1"/>
  <c r="J95" i="10" s="1"/>
  <c r="J96" i="10" s="1"/>
  <c r="J97" i="10" s="1"/>
  <c r="K2" i="10"/>
  <c r="K3" i="10" s="1"/>
  <c r="K4" i="10" s="1"/>
  <c r="K5" i="10" s="1"/>
  <c r="K6" i="10" s="1"/>
  <c r="K7" i="10" s="1"/>
  <c r="K8" i="10" s="1"/>
  <c r="K9" i="10" s="1"/>
  <c r="K10" i="10" s="1"/>
  <c r="K11" i="10" s="1"/>
  <c r="K12" i="10" s="1"/>
  <c r="K13" i="10" s="1"/>
  <c r="K14" i="10" s="1"/>
  <c r="K15" i="10" s="1"/>
  <c r="K16" i="10" s="1"/>
  <c r="K17" i="10" s="1"/>
  <c r="K18" i="10" s="1"/>
  <c r="K19" i="10" s="1"/>
  <c r="K20" i="10" s="1"/>
  <c r="K21" i="10" s="1"/>
  <c r="K22" i="10" s="1"/>
  <c r="K23" i="10" s="1"/>
  <c r="K24" i="10" s="1"/>
  <c r="K25" i="10" s="1"/>
  <c r="K26" i="10" s="1"/>
  <c r="K27" i="10" s="1"/>
  <c r="K28" i="10" s="1"/>
  <c r="K29" i="10" s="1"/>
  <c r="K30" i="10" s="1"/>
  <c r="K31" i="10" s="1"/>
  <c r="K32" i="10" s="1"/>
  <c r="K33" i="10" s="1"/>
  <c r="K34" i="10" s="1"/>
  <c r="K35" i="10" s="1"/>
  <c r="K36" i="10" s="1"/>
  <c r="K37" i="10" s="1"/>
  <c r="K38" i="10" s="1"/>
  <c r="K39" i="10" s="1"/>
  <c r="K40" i="10" s="1"/>
  <c r="K41" i="10" s="1"/>
  <c r="K42" i="10" s="1"/>
  <c r="K43" i="10" s="1"/>
  <c r="K44" i="10" s="1"/>
  <c r="K45" i="10" s="1"/>
  <c r="K46" i="10" s="1"/>
  <c r="K47" i="10" s="1"/>
  <c r="K48" i="10" s="1"/>
  <c r="K49" i="10" s="1"/>
  <c r="K50" i="10" s="1"/>
  <c r="K51" i="10" s="1"/>
  <c r="K52" i="10" s="1"/>
  <c r="K53" i="10" s="1"/>
  <c r="K54" i="10" s="1"/>
  <c r="K55" i="10" s="1"/>
  <c r="K56" i="10" s="1"/>
  <c r="K57" i="10" s="1"/>
  <c r="K58" i="10" s="1"/>
  <c r="K59" i="10" s="1"/>
  <c r="K60" i="10" s="1"/>
  <c r="K61" i="10" s="1"/>
  <c r="K62" i="10" s="1"/>
  <c r="K63" i="10" s="1"/>
  <c r="K64" i="10" s="1"/>
  <c r="K65" i="10" s="1"/>
  <c r="K66" i="10" s="1"/>
  <c r="K67" i="10" s="1"/>
  <c r="K68" i="10" s="1"/>
  <c r="K69" i="10" s="1"/>
  <c r="K70" i="10" s="1"/>
  <c r="K71" i="10" s="1"/>
  <c r="K72" i="10" s="1"/>
  <c r="K73" i="10" s="1"/>
  <c r="K74" i="10" s="1"/>
  <c r="K75" i="10" s="1"/>
  <c r="K76" i="10" s="1"/>
  <c r="K77" i="10" s="1"/>
  <c r="K78" i="10" s="1"/>
  <c r="K79" i="10" s="1"/>
  <c r="K80" i="10" s="1"/>
  <c r="K81" i="10" s="1"/>
  <c r="K82" i="10" s="1"/>
  <c r="K83" i="10" s="1"/>
  <c r="K84" i="10" s="1"/>
  <c r="K85" i="10" s="1"/>
  <c r="K86" i="10" s="1"/>
  <c r="K87" i="10" s="1"/>
  <c r="K88" i="10" s="1"/>
  <c r="K89" i="10" s="1"/>
  <c r="K90" i="10" s="1"/>
  <c r="K91" i="10" s="1"/>
  <c r="K92" i="10" s="1"/>
  <c r="K93" i="10" s="1"/>
  <c r="K94" i="10" s="1"/>
  <c r="K95" i="10" s="1"/>
  <c r="K96" i="10" s="1"/>
  <c r="K97" i="10" s="1"/>
  <c r="P10" i="10"/>
  <c r="AJ117" i="1" l="1"/>
  <c r="AK117" i="1"/>
  <c r="J22" i="1"/>
  <c r="J23" i="1" s="1"/>
  <c r="J24" i="1" s="1"/>
  <c r="J25" i="1" s="1"/>
  <c r="J26" i="1" s="1"/>
  <c r="J27" i="1" s="1"/>
  <c r="J28" i="1" s="1"/>
  <c r="J29" i="1" s="1"/>
  <c r="J30" i="1" s="1"/>
  <c r="J31" i="1" s="1"/>
  <c r="J32" i="1" s="1"/>
  <c r="J33" i="1" s="1"/>
  <c r="J34" i="1" s="1"/>
  <c r="J35" i="1" s="1"/>
  <c r="J36" i="1" s="1"/>
  <c r="J37" i="1" s="1"/>
  <c r="J38" i="1" s="1"/>
  <c r="J39" i="1" s="1"/>
  <c r="J40" i="1" s="1"/>
  <c r="J41" i="1" s="1"/>
  <c r="J42" i="1" s="1"/>
  <c r="J43" i="1" s="1"/>
  <c r="J44" i="1" s="1"/>
  <c r="J45" i="1" s="1"/>
  <c r="J46" i="1" s="1"/>
  <c r="J47" i="1" s="1"/>
  <c r="J48" i="1" s="1"/>
  <c r="J49" i="1" s="1"/>
  <c r="J50" i="1" s="1"/>
  <c r="J51" i="1" s="1"/>
  <c r="J52" i="1" s="1"/>
  <c r="J53" i="1" s="1"/>
  <c r="J54" i="1" s="1"/>
  <c r="J55" i="1" s="1"/>
  <c r="J56" i="1" s="1"/>
  <c r="J57" i="1" s="1"/>
  <c r="J58" i="1" s="1"/>
  <c r="J59" i="1" s="1"/>
  <c r="J60" i="1" s="1"/>
  <c r="C120" i="1"/>
  <c r="C121" i="1"/>
  <c r="C122" i="1"/>
  <c r="W117" i="1"/>
  <c r="H116" i="1"/>
  <c r="C101" i="3"/>
  <c r="D116" i="1" s="1"/>
  <c r="B116" i="1"/>
  <c r="R116" i="1" s="1"/>
  <c r="J61" i="1" l="1"/>
  <c r="J62" i="1" s="1"/>
  <c r="J63" i="1" s="1"/>
  <c r="P116" i="1"/>
  <c r="D99" i="2"/>
  <c r="C104" i="4"/>
  <c r="F99" i="2" s="1"/>
  <c r="E116" i="1" s="1"/>
  <c r="Q116" i="1" s="1"/>
  <c r="J64" i="1" l="1"/>
  <c r="J65" i="1" s="1"/>
  <c r="J66" i="1" s="1"/>
  <c r="C120" i="7"/>
  <c r="U115" i="1" s="1"/>
  <c r="W115" i="1" s="1"/>
  <c r="C119" i="7"/>
  <c r="U114" i="1" s="1"/>
  <c r="W114" i="1" s="1"/>
  <c r="C118" i="7"/>
  <c r="U113" i="1" s="1"/>
  <c r="W113" i="1" s="1"/>
  <c r="C117" i="7"/>
  <c r="U112" i="1" s="1"/>
  <c r="W112" i="1" s="1"/>
  <c r="C116" i="7"/>
  <c r="U111" i="1" s="1"/>
  <c r="W111" i="1" s="1"/>
  <c r="C115" i="7"/>
  <c r="U110" i="1" s="1"/>
  <c r="W110" i="1" s="1"/>
  <c r="C114" i="7"/>
  <c r="U109" i="1" s="1"/>
  <c r="W109" i="1" s="1"/>
  <c r="C113" i="7"/>
  <c r="U108" i="1" s="1"/>
  <c r="W108" i="1" s="1"/>
  <c r="C112" i="7"/>
  <c r="U107" i="1" s="1"/>
  <c r="W107" i="1" s="1"/>
  <c r="C121" i="7"/>
  <c r="U116" i="1" s="1"/>
  <c r="W116" i="1" s="1"/>
  <c r="E121" i="7"/>
  <c r="J67" i="1" l="1"/>
  <c r="J68" i="1" s="1"/>
  <c r="J69" i="1" s="1"/>
  <c r="J70" i="1" s="1"/>
  <c r="J71" i="1" s="1"/>
  <c r="J72" i="1" s="1"/>
  <c r="J73" i="1" s="1"/>
  <c r="J74" i="1" s="1"/>
  <c r="J75" i="1" s="1"/>
  <c r="J76" i="1" s="1"/>
  <c r="J77" i="1" s="1"/>
  <c r="J78" i="1" s="1"/>
  <c r="J79" i="1" s="1"/>
  <c r="J80" i="1" s="1"/>
  <c r="J81" i="1" s="1"/>
  <c r="J82" i="1" s="1"/>
  <c r="J83" i="1" s="1"/>
  <c r="J84" i="1" s="1"/>
  <c r="J85" i="1" s="1"/>
  <c r="J86" i="1" s="1"/>
  <c r="J87" i="1" s="1"/>
  <c r="J88" i="1" s="1"/>
  <c r="J89" i="1" s="1"/>
  <c r="J90" i="1" s="1"/>
  <c r="J91" i="1" s="1"/>
  <c r="J92" i="1" s="1"/>
  <c r="J93" i="1" s="1"/>
  <c r="J94" i="1" s="1"/>
  <c r="J95" i="1" s="1"/>
  <c r="J96" i="1" s="1"/>
  <c r="J97" i="1" s="1"/>
  <c r="J98" i="1" s="1"/>
  <c r="J99" i="1" s="1"/>
  <c r="J100" i="1" s="1"/>
  <c r="J101" i="1" s="1"/>
  <c r="J102" i="1" s="1"/>
  <c r="J103" i="1" s="1"/>
  <c r="J104" i="1" s="1"/>
  <c r="J105" i="1" s="1"/>
  <c r="J106" i="1" s="1"/>
  <c r="J107" i="1" s="1"/>
  <c r="J108" i="1" s="1"/>
  <c r="J109" i="1" s="1"/>
  <c r="J110" i="1" s="1"/>
  <c r="J111" i="1" s="1"/>
  <c r="J112" i="1" s="1"/>
  <c r="J113" i="1" s="1"/>
  <c r="J114" i="1" s="1"/>
  <c r="J115" i="1" s="1"/>
  <c r="J116" i="1" s="1"/>
  <c r="J117" i="1" s="1"/>
  <c r="W123" i="1"/>
  <c r="G116" i="1"/>
  <c r="AA116" i="1" s="1"/>
  <c r="V116" i="1"/>
  <c r="X116" i="1"/>
  <c r="Y116" i="1"/>
  <c r="AB116" i="1"/>
  <c r="C115" i="8"/>
  <c r="G98" i="2" s="1"/>
  <c r="C114" i="8"/>
  <c r="G97" i="2" s="1"/>
  <c r="C113" i="8"/>
  <c r="G96" i="2" s="1"/>
  <c r="C116" i="8"/>
  <c r="G99" i="2" s="1"/>
  <c r="H100" i="2" s="1"/>
  <c r="K115" i="8"/>
  <c r="I98" i="2" s="1"/>
  <c r="J99" i="2" s="1"/>
  <c r="F116" i="1" s="1"/>
  <c r="Z116" i="1" s="1"/>
  <c r="K114" i="8"/>
  <c r="I97" i="2" s="1"/>
  <c r="K113" i="8"/>
  <c r="I96" i="2" s="1"/>
  <c r="K116" i="8"/>
  <c r="I99" i="2" s="1"/>
  <c r="J100" i="2" s="1"/>
  <c r="F117" i="1" s="1"/>
  <c r="C100" i="3"/>
  <c r="D115" i="1" s="1"/>
  <c r="X115" i="1" s="1"/>
  <c r="C99" i="3"/>
  <c r="D114" i="1" s="1"/>
  <c r="X114" i="1" s="1"/>
  <c r="H115" i="1"/>
  <c r="AB115" i="1" s="1"/>
  <c r="B115" i="1"/>
  <c r="R115" i="1" s="1"/>
  <c r="C142" i="6"/>
  <c r="K98" i="2" s="1"/>
  <c r="D98" i="2"/>
  <c r="C103" i="4"/>
  <c r="F98" i="2" s="1"/>
  <c r="E115" i="1" s="1"/>
  <c r="H114" i="1"/>
  <c r="AB114" i="1" s="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A4" i="9"/>
  <c r="A5" i="9" s="1"/>
  <c r="A6" i="9" s="1"/>
  <c r="A7" i="9" s="1"/>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7" i="9"/>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G115" i="1"/>
  <c r="AA115" i="1" s="1"/>
  <c r="A14" i="7"/>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A115" i="7" s="1"/>
  <c r="A116" i="7" s="1"/>
  <c r="A117" i="7" s="1"/>
  <c r="A118" i="7" s="1"/>
  <c r="A119" i="7" s="1"/>
  <c r="B114" i="1"/>
  <c r="R114" i="1" s="1"/>
  <c r="G114" i="1"/>
  <c r="AA114" i="1" s="1"/>
  <c r="C141" i="6"/>
  <c r="K97" i="2" s="1"/>
  <c r="C140" i="6"/>
  <c r="K96" i="2" s="1"/>
  <c r="C102" i="4"/>
  <c r="F97" i="2" s="1"/>
  <c r="E114" i="1" s="1"/>
  <c r="D97" i="2"/>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A29" i="18"/>
  <c r="A30" i="18" s="1"/>
  <c r="A31" i="18" s="1"/>
  <c r="A32" i="18" s="1"/>
  <c r="A33" i="18" s="1"/>
  <c r="A34" i="18" s="1"/>
  <c r="A35" i="18" s="1"/>
  <c r="A36" i="18" s="1"/>
  <c r="A37" i="18" s="1"/>
  <c r="A38" i="18" s="1"/>
  <c r="A39" i="18" s="1"/>
  <c r="A40" i="18" s="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65" i="18" s="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B113" i="1"/>
  <c r="R113" i="1" s="1"/>
  <c r="C101" i="4"/>
  <c r="F96" i="2" s="1"/>
  <c r="E113" i="1" s="1"/>
  <c r="D96" i="2"/>
  <c r="C139" i="6"/>
  <c r="K95" i="2" s="1"/>
  <c r="A124" i="6"/>
  <c r="A125" i="6" s="1"/>
  <c r="A126" i="6" s="1"/>
  <c r="A127" i="6" s="1"/>
  <c r="A128" i="6" s="1"/>
  <c r="A129" i="6" s="1"/>
  <c r="A130" i="6" s="1"/>
  <c r="A131" i="6" s="1"/>
  <c r="A132" i="6" s="1"/>
  <c r="A133" i="6" s="1"/>
  <c r="A134" i="6" s="1"/>
  <c r="A135" i="6" s="1"/>
  <c r="A136" i="6" s="1"/>
  <c r="A137" i="6" s="1"/>
  <c r="A138" i="6" s="1"/>
  <c r="K112" i="8"/>
  <c r="K111" i="8"/>
  <c r="I94" i="2" s="1"/>
  <c r="K110" i="8"/>
  <c r="I93" i="2" s="1"/>
  <c r="K109" i="8"/>
  <c r="I92" i="2" s="1"/>
  <c r="K108" i="8"/>
  <c r="I91" i="2" s="1"/>
  <c r="K107" i="8"/>
  <c r="I90" i="2" s="1"/>
  <c r="K106" i="8"/>
  <c r="I89" i="2" s="1"/>
  <c r="K105" i="8"/>
  <c r="I88" i="2" s="1"/>
  <c r="K104" i="8"/>
  <c r="I87" i="2" s="1"/>
  <c r="K103" i="8"/>
  <c r="I86" i="2" s="1"/>
  <c r="K102" i="8"/>
  <c r="I85" i="2" s="1"/>
  <c r="K101" i="8"/>
  <c r="I84" i="2" s="1"/>
  <c r="K100" i="8"/>
  <c r="I83" i="2" s="1"/>
  <c r="K99" i="8"/>
  <c r="I82" i="2" s="1"/>
  <c r="K98" i="8"/>
  <c r="I81" i="2" s="1"/>
  <c r="K97" i="8"/>
  <c r="I80" i="2" s="1"/>
  <c r="K96" i="8"/>
  <c r="I79" i="2" s="1"/>
  <c r="K95" i="8"/>
  <c r="I78" i="2" s="1"/>
  <c r="K94" i="8"/>
  <c r="I77" i="2" s="1"/>
  <c r="K93" i="8"/>
  <c r="I76" i="2" s="1"/>
  <c r="K92" i="8"/>
  <c r="I75" i="2" s="1"/>
  <c r="K91" i="8"/>
  <c r="I74" i="2" s="1"/>
  <c r="K90" i="8"/>
  <c r="I73" i="2" s="1"/>
  <c r="K89" i="8"/>
  <c r="I72" i="2" s="1"/>
  <c r="K88" i="8"/>
  <c r="I71" i="2" s="1"/>
  <c r="K87" i="8"/>
  <c r="I70" i="2" s="1"/>
  <c r="K86" i="8"/>
  <c r="I69" i="2" s="1"/>
  <c r="K85" i="8"/>
  <c r="I68" i="2" s="1"/>
  <c r="K84" i="8"/>
  <c r="I67" i="2" s="1"/>
  <c r="K83" i="8"/>
  <c r="I66" i="2" s="1"/>
  <c r="K82" i="8"/>
  <c r="I65" i="2" s="1"/>
  <c r="K81" i="8"/>
  <c r="I64" i="2" s="1"/>
  <c r="K80" i="8"/>
  <c r="I63" i="2" s="1"/>
  <c r="K79" i="8"/>
  <c r="I62" i="2" s="1"/>
  <c r="K78" i="8"/>
  <c r="I61" i="2" s="1"/>
  <c r="K77" i="8"/>
  <c r="I60" i="2" s="1"/>
  <c r="K76" i="8"/>
  <c r="I59" i="2" s="1"/>
  <c r="K75" i="8"/>
  <c r="I58" i="2" s="1"/>
  <c r="K74" i="8"/>
  <c r="I57" i="2" s="1"/>
  <c r="K73" i="8"/>
  <c r="I56" i="2" s="1"/>
  <c r="K72" i="8"/>
  <c r="I55" i="2" s="1"/>
  <c r="K71" i="8"/>
  <c r="I54" i="2" s="1"/>
  <c r="K70" i="8"/>
  <c r="I53" i="2" s="1"/>
  <c r="K69" i="8"/>
  <c r="I52" i="2" s="1"/>
  <c r="K68" i="8"/>
  <c r="I51" i="2" s="1"/>
  <c r="K67" i="8"/>
  <c r="I50" i="2" s="1"/>
  <c r="K66" i="8"/>
  <c r="I49" i="2" s="1"/>
  <c r="K65" i="8"/>
  <c r="I48" i="2" s="1"/>
  <c r="K64" i="8"/>
  <c r="I47" i="2" s="1"/>
  <c r="K63" i="8"/>
  <c r="I46" i="2" s="1"/>
  <c r="K62" i="8"/>
  <c r="I45" i="2" s="1"/>
  <c r="K61" i="8"/>
  <c r="I44" i="2" s="1"/>
  <c r="K60" i="8"/>
  <c r="I43" i="2" s="1"/>
  <c r="K59" i="8"/>
  <c r="I42" i="2" s="1"/>
  <c r="K58" i="8"/>
  <c r="I41" i="2" s="1"/>
  <c r="K57" i="8"/>
  <c r="I40" i="2" s="1"/>
  <c r="K56" i="8"/>
  <c r="I39" i="2" s="1"/>
  <c r="K55" i="8"/>
  <c r="I38" i="2" s="1"/>
  <c r="K54" i="8"/>
  <c r="I37" i="2" s="1"/>
  <c r="K53" i="8"/>
  <c r="I36" i="2" s="1"/>
  <c r="K52" i="8"/>
  <c r="I35" i="2" s="1"/>
  <c r="K51" i="8"/>
  <c r="I34" i="2" s="1"/>
  <c r="K50" i="8"/>
  <c r="I33" i="2" s="1"/>
  <c r="K49" i="8"/>
  <c r="I32" i="2" s="1"/>
  <c r="K48" i="8"/>
  <c r="I31" i="2" s="1"/>
  <c r="K47" i="8"/>
  <c r="I30" i="2" s="1"/>
  <c r="K46" i="8"/>
  <c r="I29" i="2" s="1"/>
  <c r="K45" i="8"/>
  <c r="I28" i="2" s="1"/>
  <c r="K44" i="8"/>
  <c r="I27" i="2" s="1"/>
  <c r="K43" i="8"/>
  <c r="I26" i="2" s="1"/>
  <c r="K42" i="8"/>
  <c r="I25" i="2" s="1"/>
  <c r="K41" i="8"/>
  <c r="I24" i="2" s="1"/>
  <c r="K40" i="8"/>
  <c r="I23" i="2" s="1"/>
  <c r="K39" i="8"/>
  <c r="I22" i="2" s="1"/>
  <c r="K38" i="8"/>
  <c r="I21" i="2" s="1"/>
  <c r="K37" i="8"/>
  <c r="I20" i="2" s="1"/>
  <c r="K36" i="8"/>
  <c r="I19" i="2" s="1"/>
  <c r="K35" i="8"/>
  <c r="I18" i="2" s="1"/>
  <c r="K34" i="8"/>
  <c r="I17" i="2" s="1"/>
  <c r="K33" i="8"/>
  <c r="I16" i="2" s="1"/>
  <c r="K32" i="8"/>
  <c r="I15" i="2" s="1"/>
  <c r="K31" i="8"/>
  <c r="I14" i="2" s="1"/>
  <c r="K30" i="8"/>
  <c r="I13" i="2" s="1"/>
  <c r="K29" i="8"/>
  <c r="I12" i="2" s="1"/>
  <c r="K28" i="8"/>
  <c r="I11" i="2" s="1"/>
  <c r="K27" i="8"/>
  <c r="I10" i="2" s="1"/>
  <c r="K26" i="8"/>
  <c r="I9" i="2" s="1"/>
  <c r="K25" i="8"/>
  <c r="I8" i="2" s="1"/>
  <c r="K24" i="8"/>
  <c r="I7" i="2" s="1"/>
  <c r="K23" i="8"/>
  <c r="I6" i="2" s="1"/>
  <c r="K22" i="8"/>
  <c r="I5" i="2" s="1"/>
  <c r="K21" i="8"/>
  <c r="I4" i="2" s="1"/>
  <c r="K20" i="8"/>
  <c r="I3" i="2" s="1"/>
  <c r="K19" i="8"/>
  <c r="K18" i="8"/>
  <c r="K17" i="8"/>
  <c r="K16" i="8"/>
  <c r="K15" i="8"/>
  <c r="K14" i="8"/>
  <c r="K13" i="8"/>
  <c r="K12" i="8"/>
  <c r="C112" i="8"/>
  <c r="C111" i="8"/>
  <c r="G94" i="2" s="1"/>
  <c r="C110" i="8"/>
  <c r="G93" i="2" s="1"/>
  <c r="C109" i="8"/>
  <c r="G92" i="2" s="1"/>
  <c r="C108" i="8"/>
  <c r="G91" i="2" s="1"/>
  <c r="C107" i="8"/>
  <c r="G90" i="2" s="1"/>
  <c r="C106" i="8"/>
  <c r="G89" i="2" s="1"/>
  <c r="C105" i="8"/>
  <c r="G88" i="2" s="1"/>
  <c r="C104" i="8"/>
  <c r="G87" i="2" s="1"/>
  <c r="C103" i="8"/>
  <c r="G86" i="2" s="1"/>
  <c r="C102" i="8"/>
  <c r="G85" i="2" s="1"/>
  <c r="C101" i="8"/>
  <c r="G84" i="2" s="1"/>
  <c r="C100" i="8"/>
  <c r="G83" i="2" s="1"/>
  <c r="C99" i="8"/>
  <c r="G82" i="2" s="1"/>
  <c r="C98" i="8"/>
  <c r="G81" i="2" s="1"/>
  <c r="C97" i="8"/>
  <c r="G80" i="2" s="1"/>
  <c r="C96" i="8"/>
  <c r="G79" i="2" s="1"/>
  <c r="C95" i="8"/>
  <c r="G78" i="2" s="1"/>
  <c r="C94" i="8"/>
  <c r="G77" i="2" s="1"/>
  <c r="C93" i="8"/>
  <c r="G76" i="2" s="1"/>
  <c r="C92" i="8"/>
  <c r="G75" i="2" s="1"/>
  <c r="C91" i="8"/>
  <c r="G74" i="2" s="1"/>
  <c r="C90" i="8"/>
  <c r="G73" i="2" s="1"/>
  <c r="C89" i="8"/>
  <c r="G72" i="2" s="1"/>
  <c r="C88" i="8"/>
  <c r="G71" i="2" s="1"/>
  <c r="C87" i="8"/>
  <c r="G70" i="2" s="1"/>
  <c r="C86" i="8"/>
  <c r="G69" i="2" s="1"/>
  <c r="C85" i="8"/>
  <c r="G68" i="2" s="1"/>
  <c r="C84" i="8"/>
  <c r="G67" i="2" s="1"/>
  <c r="C83" i="8"/>
  <c r="G66" i="2" s="1"/>
  <c r="C82" i="8"/>
  <c r="G65" i="2" s="1"/>
  <c r="C81" i="8"/>
  <c r="G64" i="2" s="1"/>
  <c r="C80" i="8"/>
  <c r="G63" i="2" s="1"/>
  <c r="C79" i="8"/>
  <c r="G62" i="2" s="1"/>
  <c r="C78" i="8"/>
  <c r="G61" i="2" s="1"/>
  <c r="C77" i="8"/>
  <c r="G60" i="2" s="1"/>
  <c r="C76" i="8"/>
  <c r="G59" i="2" s="1"/>
  <c r="C75" i="8"/>
  <c r="G58" i="2" s="1"/>
  <c r="C74" i="8"/>
  <c r="G57" i="2" s="1"/>
  <c r="C73" i="8"/>
  <c r="G56" i="2" s="1"/>
  <c r="C72" i="8"/>
  <c r="G55" i="2" s="1"/>
  <c r="C71" i="8"/>
  <c r="G54" i="2" s="1"/>
  <c r="C70" i="8"/>
  <c r="G53" i="2" s="1"/>
  <c r="C69" i="8"/>
  <c r="G52" i="2" s="1"/>
  <c r="C68" i="8"/>
  <c r="G51" i="2" s="1"/>
  <c r="C67" i="8"/>
  <c r="G50" i="2" s="1"/>
  <c r="C66" i="8"/>
  <c r="G49" i="2" s="1"/>
  <c r="C65" i="8"/>
  <c r="G48" i="2" s="1"/>
  <c r="C64" i="8"/>
  <c r="G47" i="2" s="1"/>
  <c r="C63" i="8"/>
  <c r="G46" i="2" s="1"/>
  <c r="C62" i="8"/>
  <c r="G45" i="2" s="1"/>
  <c r="C61" i="8"/>
  <c r="G44" i="2" s="1"/>
  <c r="C60" i="8"/>
  <c r="G43" i="2" s="1"/>
  <c r="C59" i="8"/>
  <c r="G42" i="2" s="1"/>
  <c r="C58" i="8"/>
  <c r="G41" i="2" s="1"/>
  <c r="C57" i="8"/>
  <c r="G40" i="2" s="1"/>
  <c r="C56" i="8"/>
  <c r="G39" i="2" s="1"/>
  <c r="C55" i="8"/>
  <c r="G38" i="2" s="1"/>
  <c r="C54" i="8"/>
  <c r="G37" i="2" s="1"/>
  <c r="C53" i="8"/>
  <c r="G36" i="2" s="1"/>
  <c r="C52" i="8"/>
  <c r="G35" i="2" s="1"/>
  <c r="C51" i="8"/>
  <c r="G34" i="2" s="1"/>
  <c r="C50" i="8"/>
  <c r="G33" i="2" s="1"/>
  <c r="C49" i="8"/>
  <c r="G32" i="2" s="1"/>
  <c r="C48" i="8"/>
  <c r="G31" i="2" s="1"/>
  <c r="C47" i="8"/>
  <c r="G30" i="2" s="1"/>
  <c r="C46" i="8"/>
  <c r="G29" i="2" s="1"/>
  <c r="C45" i="8"/>
  <c r="G28" i="2" s="1"/>
  <c r="C44" i="8"/>
  <c r="G27" i="2" s="1"/>
  <c r="C43" i="8"/>
  <c r="G26" i="2" s="1"/>
  <c r="C42" i="8"/>
  <c r="G25" i="2" s="1"/>
  <c r="C41" i="8"/>
  <c r="G24" i="2" s="1"/>
  <c r="C40" i="8"/>
  <c r="G23" i="2" s="1"/>
  <c r="C39" i="8"/>
  <c r="G22" i="2" s="1"/>
  <c r="C38" i="8"/>
  <c r="G21" i="2" s="1"/>
  <c r="C37" i="8"/>
  <c r="G20" i="2" s="1"/>
  <c r="C36" i="8"/>
  <c r="G19" i="2" s="1"/>
  <c r="C35" i="8"/>
  <c r="G18" i="2" s="1"/>
  <c r="C34" i="8"/>
  <c r="G17" i="2" s="1"/>
  <c r="C33" i="8"/>
  <c r="G16" i="2" s="1"/>
  <c r="C32" i="8"/>
  <c r="G15" i="2" s="1"/>
  <c r="C31" i="8"/>
  <c r="G14" i="2" s="1"/>
  <c r="C30" i="8"/>
  <c r="G13" i="2" s="1"/>
  <c r="C29" i="8"/>
  <c r="G12" i="2" s="1"/>
  <c r="C28" i="8"/>
  <c r="G11" i="2" s="1"/>
  <c r="C27" i="8"/>
  <c r="G10" i="2" s="1"/>
  <c r="C26" i="8"/>
  <c r="G9" i="2" s="1"/>
  <c r="C25" i="8"/>
  <c r="G8" i="2" s="1"/>
  <c r="C24" i="8"/>
  <c r="G7" i="2" s="1"/>
  <c r="C23" i="8"/>
  <c r="G6" i="2" s="1"/>
  <c r="C22" i="8"/>
  <c r="G5" i="2" s="1"/>
  <c r="C21" i="8"/>
  <c r="G4" i="2" s="1"/>
  <c r="C20" i="8"/>
  <c r="G3" i="2" s="1"/>
  <c r="C19" i="8"/>
  <c r="C18" i="8"/>
  <c r="C17" i="8"/>
  <c r="C16" i="8"/>
  <c r="C15" i="8"/>
  <c r="C14" i="8"/>
  <c r="C13" i="8"/>
  <c r="C12" i="8"/>
  <c r="C98" i="3"/>
  <c r="D113" i="1" s="1"/>
  <c r="C97" i="3"/>
  <c r="D112" i="1" s="1"/>
  <c r="B112" i="1"/>
  <c r="R112" i="1" s="1"/>
  <c r="D95" i="2"/>
  <c r="E94" i="2"/>
  <c r="C24" i="7"/>
  <c r="C23" i="7"/>
  <c r="C22" i="7"/>
  <c r="C21" i="7"/>
  <c r="C20" i="7"/>
  <c r="C19" i="7"/>
  <c r="C18" i="7"/>
  <c r="C17" i="7"/>
  <c r="C16" i="7"/>
  <c r="C15" i="7"/>
  <c r="C14" i="7"/>
  <c r="C13" i="7"/>
  <c r="C12" i="7"/>
  <c r="C100" i="4"/>
  <c r="F95" i="2" s="1"/>
  <c r="E112" i="1" s="1"/>
  <c r="C111" i="7"/>
  <c r="U106" i="1" s="1"/>
  <c r="W106" i="1" s="1"/>
  <c r="C110" i="7"/>
  <c r="U105" i="1" s="1"/>
  <c r="W105" i="1" s="1"/>
  <c r="C109" i="7"/>
  <c r="U104" i="1" s="1"/>
  <c r="W104" i="1" s="1"/>
  <c r="C108" i="7"/>
  <c r="U103" i="1" s="1"/>
  <c r="W103" i="1" s="1"/>
  <c r="C107" i="7"/>
  <c r="U102" i="1" s="1"/>
  <c r="W102" i="1" s="1"/>
  <c r="C106" i="7"/>
  <c r="U101" i="1" s="1"/>
  <c r="W101" i="1" s="1"/>
  <c r="C105" i="7"/>
  <c r="C104" i="7"/>
  <c r="U99" i="1" s="1"/>
  <c r="W99" i="1" s="1"/>
  <c r="C103" i="7"/>
  <c r="U98" i="1" s="1"/>
  <c r="W98" i="1" s="1"/>
  <c r="C102" i="7"/>
  <c r="U97" i="1" s="1"/>
  <c r="W97" i="1" s="1"/>
  <c r="C101" i="7"/>
  <c r="U96" i="1" s="1"/>
  <c r="W96" i="1" s="1"/>
  <c r="C100" i="7"/>
  <c r="U95" i="1" s="1"/>
  <c r="W95" i="1" s="1"/>
  <c r="C99" i="7"/>
  <c r="U94" i="1" s="1"/>
  <c r="W94" i="1" s="1"/>
  <c r="C98" i="7"/>
  <c r="U93" i="1" s="1"/>
  <c r="W93" i="1" s="1"/>
  <c r="C97" i="7"/>
  <c r="U92" i="1" s="1"/>
  <c r="W92" i="1" s="1"/>
  <c r="C96" i="7"/>
  <c r="U91" i="1" s="1"/>
  <c r="W91" i="1" s="1"/>
  <c r="C95" i="7"/>
  <c r="U90" i="1" s="1"/>
  <c r="W90" i="1" s="1"/>
  <c r="C94" i="7"/>
  <c r="U89" i="1" s="1"/>
  <c r="W89" i="1" s="1"/>
  <c r="C93" i="7"/>
  <c r="C92" i="7"/>
  <c r="U87" i="1" s="1"/>
  <c r="W87" i="1" s="1"/>
  <c r="C91" i="7"/>
  <c r="U86" i="1" s="1"/>
  <c r="W86" i="1" s="1"/>
  <c r="C90" i="7"/>
  <c r="U85" i="1" s="1"/>
  <c r="W85" i="1" s="1"/>
  <c r="C89" i="7"/>
  <c r="U84" i="1" s="1"/>
  <c r="W84" i="1" s="1"/>
  <c r="C88" i="7"/>
  <c r="U83" i="1" s="1"/>
  <c r="W83" i="1" s="1"/>
  <c r="C87" i="7"/>
  <c r="U82" i="1" s="1"/>
  <c r="W82" i="1" s="1"/>
  <c r="C86" i="7"/>
  <c r="U81" i="1" s="1"/>
  <c r="W81" i="1" s="1"/>
  <c r="C85" i="7"/>
  <c r="U80" i="1" s="1"/>
  <c r="W80" i="1" s="1"/>
  <c r="C84" i="7"/>
  <c r="U79" i="1" s="1"/>
  <c r="W79" i="1" s="1"/>
  <c r="C83" i="7"/>
  <c r="U78" i="1" s="1"/>
  <c r="W78" i="1" s="1"/>
  <c r="C82" i="7"/>
  <c r="U77" i="1" s="1"/>
  <c r="W77" i="1" s="1"/>
  <c r="C81" i="7"/>
  <c r="U76" i="1" s="1"/>
  <c r="W76" i="1" s="1"/>
  <c r="C80" i="7"/>
  <c r="U75" i="1" s="1"/>
  <c r="W75" i="1" s="1"/>
  <c r="C79" i="7"/>
  <c r="U74" i="1" s="1"/>
  <c r="W74" i="1" s="1"/>
  <c r="C78" i="7"/>
  <c r="U73" i="1" s="1"/>
  <c r="W73" i="1" s="1"/>
  <c r="C77" i="7"/>
  <c r="U72" i="1" s="1"/>
  <c r="W72" i="1" s="1"/>
  <c r="C76" i="7"/>
  <c r="U71" i="1" s="1"/>
  <c r="W71" i="1" s="1"/>
  <c r="C75" i="7"/>
  <c r="U70" i="1" s="1"/>
  <c r="W70" i="1" s="1"/>
  <c r="C74" i="7"/>
  <c r="U69" i="1" s="1"/>
  <c r="W69" i="1" s="1"/>
  <c r="C73" i="7"/>
  <c r="U68" i="1" s="1"/>
  <c r="W68" i="1" s="1"/>
  <c r="C72" i="7"/>
  <c r="U67" i="1" s="1"/>
  <c r="W67" i="1" s="1"/>
  <c r="C71" i="7"/>
  <c r="U66" i="1" s="1"/>
  <c r="W66" i="1" s="1"/>
  <c r="C70" i="7"/>
  <c r="U65" i="1" s="1"/>
  <c r="W65" i="1" s="1"/>
  <c r="C69" i="7"/>
  <c r="U64" i="1" s="1"/>
  <c r="W64" i="1" s="1"/>
  <c r="C68" i="7"/>
  <c r="U63" i="1" s="1"/>
  <c r="W63" i="1" s="1"/>
  <c r="C67" i="7"/>
  <c r="U62" i="1" s="1"/>
  <c r="W62" i="1" s="1"/>
  <c r="C66" i="7"/>
  <c r="U61" i="1" s="1"/>
  <c r="W61" i="1" s="1"/>
  <c r="C65" i="7"/>
  <c r="U60" i="1" s="1"/>
  <c r="W60" i="1" s="1"/>
  <c r="C64" i="7"/>
  <c r="U59" i="1" s="1"/>
  <c r="W59" i="1" s="1"/>
  <c r="C63" i="7"/>
  <c r="U58" i="1" s="1"/>
  <c r="W58" i="1" s="1"/>
  <c r="C62" i="7"/>
  <c r="U57" i="1" s="1"/>
  <c r="W57" i="1" s="1"/>
  <c r="C61" i="7"/>
  <c r="U56" i="1" s="1"/>
  <c r="W56" i="1" s="1"/>
  <c r="C60" i="7"/>
  <c r="U55" i="1" s="1"/>
  <c r="W55" i="1" s="1"/>
  <c r="C59" i="7"/>
  <c r="U54" i="1" s="1"/>
  <c r="W54" i="1" s="1"/>
  <c r="C58" i="7"/>
  <c r="U53" i="1" s="1"/>
  <c r="W53" i="1" s="1"/>
  <c r="C57" i="7"/>
  <c r="U52" i="1" s="1"/>
  <c r="W52" i="1" s="1"/>
  <c r="C56" i="7"/>
  <c r="U51" i="1" s="1"/>
  <c r="W51" i="1" s="1"/>
  <c r="C55" i="7"/>
  <c r="U50" i="1" s="1"/>
  <c r="W50" i="1" s="1"/>
  <c r="C54" i="7"/>
  <c r="U49" i="1" s="1"/>
  <c r="W49" i="1" s="1"/>
  <c r="C53" i="7"/>
  <c r="U48" i="1" s="1"/>
  <c r="W48" i="1" s="1"/>
  <c r="C52" i="7"/>
  <c r="U47" i="1" s="1"/>
  <c r="W47" i="1" s="1"/>
  <c r="C51" i="7"/>
  <c r="U46" i="1" s="1"/>
  <c r="W46" i="1" s="1"/>
  <c r="C50" i="7"/>
  <c r="U45" i="1" s="1"/>
  <c r="W45" i="1" s="1"/>
  <c r="C49" i="7"/>
  <c r="U44" i="1" s="1"/>
  <c r="W44" i="1" s="1"/>
  <c r="C48" i="7"/>
  <c r="U43" i="1" s="1"/>
  <c r="W43" i="1" s="1"/>
  <c r="C47" i="7"/>
  <c r="U42" i="1" s="1"/>
  <c r="W42" i="1" s="1"/>
  <c r="C46" i="7"/>
  <c r="U41" i="1" s="1"/>
  <c r="W41" i="1" s="1"/>
  <c r="C45" i="7"/>
  <c r="C44" i="7"/>
  <c r="U39" i="1" s="1"/>
  <c r="W39" i="1" s="1"/>
  <c r="C43" i="7"/>
  <c r="U38" i="1" s="1"/>
  <c r="W38" i="1" s="1"/>
  <c r="C42" i="7"/>
  <c r="U37" i="1" s="1"/>
  <c r="W37" i="1" s="1"/>
  <c r="C41" i="7"/>
  <c r="U36" i="1" s="1"/>
  <c r="W36" i="1" s="1"/>
  <c r="C40" i="7"/>
  <c r="U35" i="1" s="1"/>
  <c r="W35" i="1" s="1"/>
  <c r="C39" i="7"/>
  <c r="U34" i="1" s="1"/>
  <c r="W34" i="1" s="1"/>
  <c r="C38" i="7"/>
  <c r="U33" i="1" s="1"/>
  <c r="W33" i="1" s="1"/>
  <c r="C37" i="7"/>
  <c r="U32" i="1" s="1"/>
  <c r="W32" i="1" s="1"/>
  <c r="C36" i="7"/>
  <c r="U31" i="1" s="1"/>
  <c r="W31" i="1" s="1"/>
  <c r="C35" i="7"/>
  <c r="U30" i="1" s="1"/>
  <c r="W30" i="1" s="1"/>
  <c r="C34" i="7"/>
  <c r="U29" i="1" s="1"/>
  <c r="W29" i="1" s="1"/>
  <c r="C33" i="7"/>
  <c r="U28" i="1" s="1"/>
  <c r="W28" i="1" s="1"/>
  <c r="C32" i="7"/>
  <c r="U27" i="1" s="1"/>
  <c r="W27" i="1" s="1"/>
  <c r="C31" i="7"/>
  <c r="U26" i="1" s="1"/>
  <c r="W26" i="1" s="1"/>
  <c r="C30" i="7"/>
  <c r="C29" i="7"/>
  <c r="U24" i="1" s="1"/>
  <c r="W24" i="1" s="1"/>
  <c r="C28" i="7"/>
  <c r="C27" i="7"/>
  <c r="C26" i="7"/>
  <c r="U21" i="1" s="1"/>
  <c r="C25" i="7"/>
  <c r="C96" i="3"/>
  <c r="D111" i="1" s="1"/>
  <c r="C95" i="3"/>
  <c r="D110" i="1" s="1"/>
  <c r="C94" i="3"/>
  <c r="D109" i="1" s="1"/>
  <c r="C93" i="3"/>
  <c r="D108" i="1" s="1"/>
  <c r="C92" i="3"/>
  <c r="D107" i="1" s="1"/>
  <c r="C91" i="3"/>
  <c r="D106" i="1" s="1"/>
  <c r="C90" i="3"/>
  <c r="D105" i="1" s="1"/>
  <c r="C89" i="3"/>
  <c r="D104" i="1" s="1"/>
  <c r="C88" i="3"/>
  <c r="D103" i="1" s="1"/>
  <c r="C87" i="3"/>
  <c r="D102" i="1" s="1"/>
  <c r="C86" i="3"/>
  <c r="D101" i="1" s="1"/>
  <c r="C85" i="3"/>
  <c r="D100" i="1" s="1"/>
  <c r="C84" i="3"/>
  <c r="D99" i="1" s="1"/>
  <c r="C83" i="3"/>
  <c r="D98" i="1" s="1"/>
  <c r="C82" i="3"/>
  <c r="D97" i="1" s="1"/>
  <c r="C81" i="3"/>
  <c r="D96" i="1" s="1"/>
  <c r="C80" i="3"/>
  <c r="D95" i="1" s="1"/>
  <c r="C79" i="3"/>
  <c r="D94" i="1" s="1"/>
  <c r="C78" i="3"/>
  <c r="D93" i="1" s="1"/>
  <c r="C77" i="3"/>
  <c r="D92" i="1" s="1"/>
  <c r="C76" i="3"/>
  <c r="D91" i="1" s="1"/>
  <c r="C75" i="3"/>
  <c r="D90" i="1" s="1"/>
  <c r="C74" i="3"/>
  <c r="D89" i="1" s="1"/>
  <c r="C73" i="3"/>
  <c r="D88" i="1" s="1"/>
  <c r="C72" i="3"/>
  <c r="D87" i="1" s="1"/>
  <c r="C71" i="3"/>
  <c r="D86" i="1" s="1"/>
  <c r="C70" i="3"/>
  <c r="D85" i="1" s="1"/>
  <c r="C69" i="3"/>
  <c r="D84" i="1" s="1"/>
  <c r="C68" i="3"/>
  <c r="D83" i="1" s="1"/>
  <c r="C67" i="3"/>
  <c r="D82" i="1" s="1"/>
  <c r="C66" i="3"/>
  <c r="D81" i="1" s="1"/>
  <c r="C65" i="3"/>
  <c r="D80" i="1" s="1"/>
  <c r="C64" i="3"/>
  <c r="D79" i="1" s="1"/>
  <c r="C63" i="3"/>
  <c r="D78" i="1" s="1"/>
  <c r="C62" i="3"/>
  <c r="D77" i="1" s="1"/>
  <c r="C61" i="3"/>
  <c r="D76" i="1" s="1"/>
  <c r="C60" i="3"/>
  <c r="D75" i="1" s="1"/>
  <c r="C59" i="3"/>
  <c r="D74" i="1" s="1"/>
  <c r="C58" i="3"/>
  <c r="D73" i="1" s="1"/>
  <c r="C57" i="3"/>
  <c r="D72" i="1" s="1"/>
  <c r="C56" i="3"/>
  <c r="D71" i="1" s="1"/>
  <c r="C55" i="3"/>
  <c r="D70" i="1" s="1"/>
  <c r="C54" i="3"/>
  <c r="D69" i="1" s="1"/>
  <c r="C53" i="3"/>
  <c r="D68" i="1" s="1"/>
  <c r="C52" i="3"/>
  <c r="D67" i="1" s="1"/>
  <c r="C51" i="3"/>
  <c r="D66" i="1" s="1"/>
  <c r="C50" i="3"/>
  <c r="D65" i="1" s="1"/>
  <c r="C49" i="3"/>
  <c r="D64" i="1" s="1"/>
  <c r="C48" i="3"/>
  <c r="D63" i="1" s="1"/>
  <c r="C47" i="3"/>
  <c r="D62" i="1" s="1"/>
  <c r="C46" i="3"/>
  <c r="D61" i="1" s="1"/>
  <c r="C45" i="3"/>
  <c r="D60" i="1" s="1"/>
  <c r="C44" i="3"/>
  <c r="D59" i="1" s="1"/>
  <c r="C43" i="3"/>
  <c r="D58" i="1" s="1"/>
  <c r="C42" i="3"/>
  <c r="D57" i="1" s="1"/>
  <c r="C41" i="3"/>
  <c r="D56" i="1" s="1"/>
  <c r="C40" i="3"/>
  <c r="D55" i="1" s="1"/>
  <c r="C39" i="3"/>
  <c r="D54" i="1" s="1"/>
  <c r="C38" i="3"/>
  <c r="D53" i="1" s="1"/>
  <c r="C37" i="3"/>
  <c r="D52" i="1" s="1"/>
  <c r="C36" i="3"/>
  <c r="D51" i="1" s="1"/>
  <c r="C35" i="3"/>
  <c r="D50" i="1" s="1"/>
  <c r="C34" i="3"/>
  <c r="D49" i="1" s="1"/>
  <c r="C33" i="3"/>
  <c r="D48" i="1" s="1"/>
  <c r="C32" i="3"/>
  <c r="D47" i="1" s="1"/>
  <c r="C31" i="3"/>
  <c r="D46" i="1" s="1"/>
  <c r="C30" i="3"/>
  <c r="D45" i="1" s="1"/>
  <c r="C29" i="3"/>
  <c r="D44" i="1" s="1"/>
  <c r="C28" i="3"/>
  <c r="D43" i="1" s="1"/>
  <c r="C27" i="3"/>
  <c r="D42" i="1" s="1"/>
  <c r="C26" i="3"/>
  <c r="D41" i="1" s="1"/>
  <c r="C25" i="3"/>
  <c r="D40" i="1" s="1"/>
  <c r="C24" i="3"/>
  <c r="D39" i="1" s="1"/>
  <c r="C23" i="3"/>
  <c r="D38" i="1" s="1"/>
  <c r="C22" i="3"/>
  <c r="D37" i="1" s="1"/>
  <c r="C21" i="3"/>
  <c r="D36" i="1" s="1"/>
  <c r="C20" i="3"/>
  <c r="D35" i="1" s="1"/>
  <c r="C19" i="3"/>
  <c r="D34" i="1" s="1"/>
  <c r="C18" i="3"/>
  <c r="D33" i="1" s="1"/>
  <c r="C17" i="3"/>
  <c r="D32" i="1" s="1"/>
  <c r="C16" i="3"/>
  <c r="D31" i="1" s="1"/>
  <c r="C15" i="3"/>
  <c r="D30" i="1" s="1"/>
  <c r="C14" i="3"/>
  <c r="D29" i="1" s="1"/>
  <c r="C13" i="3"/>
  <c r="D28" i="1" s="1"/>
  <c r="C12" i="3"/>
  <c r="D27" i="1" s="1"/>
  <c r="H42" i="6"/>
  <c r="H41" i="6"/>
  <c r="H40" i="6"/>
  <c r="H39" i="6"/>
  <c r="H38" i="6"/>
  <c r="H37" i="6"/>
  <c r="H36" i="6"/>
  <c r="H35" i="6"/>
  <c r="H34" i="6"/>
  <c r="H33" i="6"/>
  <c r="H32" i="6"/>
  <c r="H31" i="6"/>
  <c r="H30" i="6"/>
  <c r="H29" i="6"/>
  <c r="H28" i="6"/>
  <c r="H27" i="6"/>
  <c r="H26" i="6"/>
  <c r="H25" i="6"/>
  <c r="H24" i="6"/>
  <c r="H23" i="6"/>
  <c r="H22" i="6"/>
  <c r="H21" i="6"/>
  <c r="H20" i="6"/>
  <c r="H19" i="6"/>
  <c r="H18" i="6"/>
  <c r="H17" i="6"/>
  <c r="H16" i="6"/>
  <c r="H15" i="6"/>
  <c r="H14" i="6"/>
  <c r="H13" i="6"/>
  <c r="H12" i="6"/>
  <c r="C138" i="6"/>
  <c r="K94" i="2" s="1"/>
  <c r="C137" i="6"/>
  <c r="K93" i="2" s="1"/>
  <c r="C136" i="6"/>
  <c r="K92" i="2" s="1"/>
  <c r="C135" i="6"/>
  <c r="K91" i="2" s="1"/>
  <c r="C134" i="6"/>
  <c r="K90" i="2" s="1"/>
  <c r="C133" i="6"/>
  <c r="K89" i="2" s="1"/>
  <c r="C132" i="6"/>
  <c r="K88" i="2" s="1"/>
  <c r="C131" i="6"/>
  <c r="K87" i="2" s="1"/>
  <c r="C130" i="6"/>
  <c r="K86" i="2" s="1"/>
  <c r="C129" i="6"/>
  <c r="K85" i="2" s="1"/>
  <c r="C128" i="6"/>
  <c r="K84" i="2" s="1"/>
  <c r="C127" i="6"/>
  <c r="K83" i="2" s="1"/>
  <c r="C126" i="6"/>
  <c r="K82" i="2" s="1"/>
  <c r="C125" i="6"/>
  <c r="K81" i="2" s="1"/>
  <c r="C124" i="6"/>
  <c r="K80" i="2" s="1"/>
  <c r="C123" i="6"/>
  <c r="K79" i="2" s="1"/>
  <c r="C122" i="6"/>
  <c r="K78" i="2" s="1"/>
  <c r="C121" i="6"/>
  <c r="K77" i="2" s="1"/>
  <c r="C120" i="6"/>
  <c r="K76" i="2" s="1"/>
  <c r="C119" i="6"/>
  <c r="K75" i="2" s="1"/>
  <c r="C118" i="6"/>
  <c r="K74" i="2" s="1"/>
  <c r="C117" i="6"/>
  <c r="K73" i="2" s="1"/>
  <c r="C116" i="6"/>
  <c r="K72" i="2" s="1"/>
  <c r="C115" i="6"/>
  <c r="K71" i="2" s="1"/>
  <c r="C114" i="6"/>
  <c r="K70" i="2" s="1"/>
  <c r="C113" i="6"/>
  <c r="K69" i="2" s="1"/>
  <c r="C112" i="6"/>
  <c r="K68" i="2" s="1"/>
  <c r="C111" i="6"/>
  <c r="K67" i="2" s="1"/>
  <c r="C110" i="6"/>
  <c r="K66" i="2" s="1"/>
  <c r="C109" i="6"/>
  <c r="K65" i="2" s="1"/>
  <c r="A109" i="6"/>
  <c r="A110" i="6" s="1"/>
  <c r="A111" i="6" s="1"/>
  <c r="A112" i="6" s="1"/>
  <c r="A113" i="6" s="1"/>
  <c r="A114" i="6" s="1"/>
  <c r="A115" i="6" s="1"/>
  <c r="A116" i="6" s="1"/>
  <c r="A117" i="6" s="1"/>
  <c r="A118" i="6" s="1"/>
  <c r="A119" i="6" s="1"/>
  <c r="A120" i="6" s="1"/>
  <c r="A121" i="6" s="1"/>
  <c r="A122" i="6" s="1"/>
  <c r="C47" i="6"/>
  <c r="C46" i="6"/>
  <c r="C45" i="6"/>
  <c r="C44" i="6"/>
  <c r="C43" i="6"/>
  <c r="C42" i="6"/>
  <c r="C41" i="6"/>
  <c r="C40" i="6"/>
  <c r="C39" i="6"/>
  <c r="C38" i="6"/>
  <c r="C37" i="6"/>
  <c r="C36" i="6"/>
  <c r="C35" i="6"/>
  <c r="C34" i="6"/>
  <c r="C33" i="6"/>
  <c r="C32" i="6"/>
  <c r="C31" i="6"/>
  <c r="C30" i="6"/>
  <c r="C29" i="6"/>
  <c r="C28" i="6"/>
  <c r="C27" i="6"/>
  <c r="C26" i="6"/>
  <c r="C25" i="6"/>
  <c r="C24" i="6"/>
  <c r="C23" i="6"/>
  <c r="C22" i="6"/>
  <c r="C21" i="6"/>
  <c r="C20" i="6"/>
  <c r="C19" i="6"/>
  <c r="C18" i="6"/>
  <c r="C17" i="6"/>
  <c r="C16" i="6"/>
  <c r="C15" i="6"/>
  <c r="C14" i="6"/>
  <c r="C13" i="6"/>
  <c r="C12" i="6"/>
  <c r="C11" i="6"/>
  <c r="C108" i="6"/>
  <c r="K64" i="2" s="1"/>
  <c r="C107" i="6"/>
  <c r="K63" i="2" s="1"/>
  <c r="C106" i="6"/>
  <c r="K62" i="2" s="1"/>
  <c r="C105" i="6"/>
  <c r="K61" i="2" s="1"/>
  <c r="C104" i="6"/>
  <c r="K60" i="2" s="1"/>
  <c r="C103" i="6"/>
  <c r="K59" i="2" s="1"/>
  <c r="C102" i="6"/>
  <c r="K58" i="2" s="1"/>
  <c r="C101" i="6"/>
  <c r="K57" i="2" s="1"/>
  <c r="C100" i="6"/>
  <c r="K56" i="2" s="1"/>
  <c r="C99" i="6"/>
  <c r="K55" i="2" s="1"/>
  <c r="C98" i="6"/>
  <c r="K54" i="2" s="1"/>
  <c r="C97" i="6"/>
  <c r="K53" i="2" s="1"/>
  <c r="C96" i="6"/>
  <c r="K52" i="2" s="1"/>
  <c r="C95" i="6"/>
  <c r="K51" i="2" s="1"/>
  <c r="C94" i="6"/>
  <c r="K50" i="2" s="1"/>
  <c r="C93" i="6"/>
  <c r="K49" i="2" s="1"/>
  <c r="C92" i="6"/>
  <c r="K48" i="2" s="1"/>
  <c r="C91" i="6"/>
  <c r="K47" i="2" s="1"/>
  <c r="C90" i="6"/>
  <c r="K46" i="2" s="1"/>
  <c r="C89" i="6"/>
  <c r="K45" i="2" s="1"/>
  <c r="C88" i="6"/>
  <c r="K44" i="2" s="1"/>
  <c r="C87" i="6"/>
  <c r="K43" i="2" s="1"/>
  <c r="C86" i="6"/>
  <c r="K42" i="2" s="1"/>
  <c r="C85" i="6"/>
  <c r="K41" i="2" s="1"/>
  <c r="C84" i="6"/>
  <c r="K40" i="2" s="1"/>
  <c r="C83" i="6"/>
  <c r="K39" i="2" s="1"/>
  <c r="C82" i="6"/>
  <c r="K38" i="2" s="1"/>
  <c r="C81" i="6"/>
  <c r="K37" i="2" s="1"/>
  <c r="C80" i="6"/>
  <c r="K36" i="2" s="1"/>
  <c r="C79" i="6"/>
  <c r="K35" i="2" s="1"/>
  <c r="C78" i="6"/>
  <c r="K34" i="2" s="1"/>
  <c r="C77" i="6"/>
  <c r="K33" i="2" s="1"/>
  <c r="C76" i="6"/>
  <c r="K32" i="2" s="1"/>
  <c r="C75" i="6"/>
  <c r="K31" i="2" s="1"/>
  <c r="C74" i="6"/>
  <c r="K30" i="2" s="1"/>
  <c r="C73" i="6"/>
  <c r="K29" i="2" s="1"/>
  <c r="C72" i="6"/>
  <c r="K28" i="2" s="1"/>
  <c r="C71" i="6"/>
  <c r="K27" i="2" s="1"/>
  <c r="C70" i="6"/>
  <c r="K26" i="2" s="1"/>
  <c r="C69" i="6"/>
  <c r="K25" i="2" s="1"/>
  <c r="C68" i="6"/>
  <c r="K24" i="2" s="1"/>
  <c r="C67" i="6"/>
  <c r="K23" i="2" s="1"/>
  <c r="C66" i="6"/>
  <c r="K22" i="2" s="1"/>
  <c r="C65" i="6"/>
  <c r="K21" i="2" s="1"/>
  <c r="C64" i="6"/>
  <c r="K20" i="2" s="1"/>
  <c r="C63" i="6"/>
  <c r="K19" i="2" s="1"/>
  <c r="C62" i="6"/>
  <c r="K18" i="2" s="1"/>
  <c r="C61" i="6"/>
  <c r="K17" i="2" s="1"/>
  <c r="C60" i="6"/>
  <c r="K16" i="2" s="1"/>
  <c r="C59" i="6"/>
  <c r="K15" i="2" s="1"/>
  <c r="C58" i="6"/>
  <c r="K14" i="2" s="1"/>
  <c r="C57" i="6"/>
  <c r="K13" i="2" s="1"/>
  <c r="C56" i="6"/>
  <c r="K12" i="2" s="1"/>
  <c r="C55" i="6"/>
  <c r="K11" i="2" s="1"/>
  <c r="C54" i="6"/>
  <c r="K10" i="2" s="1"/>
  <c r="C53" i="6"/>
  <c r="K9" i="2" s="1"/>
  <c r="C52" i="6"/>
  <c r="K8" i="2" s="1"/>
  <c r="C51" i="6"/>
  <c r="K7" i="2" s="1"/>
  <c r="C50" i="6"/>
  <c r="K6" i="2" s="1"/>
  <c r="C49" i="6"/>
  <c r="K5" i="2" s="1"/>
  <c r="C48" i="6"/>
  <c r="K4" i="2" s="1"/>
  <c r="A82" i="6"/>
  <c r="A83" i="6" s="1"/>
  <c r="A84" i="6" s="1"/>
  <c r="A85" i="6" s="1"/>
  <c r="A86" i="6" s="1"/>
  <c r="A87" i="6" s="1"/>
  <c r="A88" i="6" s="1"/>
  <c r="A89" i="6" s="1"/>
  <c r="A90" i="6" s="1"/>
  <c r="A91" i="6" s="1"/>
  <c r="A92" i="6" s="1"/>
  <c r="A93" i="6" s="1"/>
  <c r="A94" i="6" s="1"/>
  <c r="A73" i="6"/>
  <c r="A74" i="6" s="1"/>
  <c r="A75" i="6" s="1"/>
  <c r="A76" i="6" s="1"/>
  <c r="A77" i="6" s="1"/>
  <c r="B29" i="1"/>
  <c r="R29" i="1" s="1"/>
  <c r="B53" i="1"/>
  <c r="R53" i="1" s="1"/>
  <c r="B54" i="1"/>
  <c r="R54" i="1" s="1"/>
  <c r="B55" i="1"/>
  <c r="R55" i="1" s="1"/>
  <c r="B56" i="1"/>
  <c r="R56" i="1" s="1"/>
  <c r="B57" i="1"/>
  <c r="R57" i="1" s="1"/>
  <c r="B58" i="1"/>
  <c r="R58" i="1" s="1"/>
  <c r="B59" i="1"/>
  <c r="R59" i="1" s="1"/>
  <c r="B60" i="1"/>
  <c r="R60" i="1" s="1"/>
  <c r="B61" i="1"/>
  <c r="R61" i="1" s="1"/>
  <c r="B62" i="1"/>
  <c r="R62" i="1" s="1"/>
  <c r="B63" i="1"/>
  <c r="R63" i="1" s="1"/>
  <c r="B64" i="1"/>
  <c r="R64" i="1" s="1"/>
  <c r="B65" i="1"/>
  <c r="R65" i="1" s="1"/>
  <c r="B66" i="1"/>
  <c r="R66" i="1" s="1"/>
  <c r="B67" i="1"/>
  <c r="R67" i="1" s="1"/>
  <c r="B68" i="1"/>
  <c r="R68" i="1" s="1"/>
  <c r="B69" i="1"/>
  <c r="R69" i="1" s="1"/>
  <c r="B70" i="1"/>
  <c r="R70" i="1" s="1"/>
  <c r="B71" i="1"/>
  <c r="R71" i="1" s="1"/>
  <c r="B72" i="1"/>
  <c r="R72" i="1" s="1"/>
  <c r="B73" i="1"/>
  <c r="R73" i="1" s="1"/>
  <c r="K21" i="1"/>
  <c r="K22" i="1" s="1"/>
  <c r="K23" i="1" s="1"/>
  <c r="K24" i="1" s="1"/>
  <c r="K25" i="1" s="1"/>
  <c r="K26" i="1" s="1"/>
  <c r="B74" i="1"/>
  <c r="R74" i="1" s="1"/>
  <c r="B75" i="1"/>
  <c r="R75" i="1" s="1"/>
  <c r="B76" i="1"/>
  <c r="R76" i="1" s="1"/>
  <c r="B77" i="1"/>
  <c r="R77" i="1" s="1"/>
  <c r="B78" i="1"/>
  <c r="R78" i="1" s="1"/>
  <c r="B79" i="1"/>
  <c r="R79" i="1" s="1"/>
  <c r="B80" i="1"/>
  <c r="R80" i="1" s="1"/>
  <c r="B81" i="1"/>
  <c r="R81" i="1" s="1"/>
  <c r="B82" i="1"/>
  <c r="R82" i="1" s="1"/>
  <c r="B83" i="1"/>
  <c r="R83" i="1" s="1"/>
  <c r="B84" i="1"/>
  <c r="R84" i="1" s="1"/>
  <c r="B85" i="1"/>
  <c r="R85" i="1" s="1"/>
  <c r="B86" i="1"/>
  <c r="R86" i="1" s="1"/>
  <c r="B87" i="1"/>
  <c r="R87" i="1" s="1"/>
  <c r="B88" i="1"/>
  <c r="R88" i="1" s="1"/>
  <c r="B89" i="1"/>
  <c r="R89" i="1" s="1"/>
  <c r="B90" i="1"/>
  <c r="R90" i="1" s="1"/>
  <c r="B91" i="1"/>
  <c r="R91" i="1" s="1"/>
  <c r="B92" i="1"/>
  <c r="R92" i="1" s="1"/>
  <c r="B93" i="1"/>
  <c r="R93" i="1" s="1"/>
  <c r="B94" i="1"/>
  <c r="R94" i="1" s="1"/>
  <c r="B95" i="1"/>
  <c r="R95" i="1" s="1"/>
  <c r="B96" i="1"/>
  <c r="R96" i="1" s="1"/>
  <c r="B97" i="1"/>
  <c r="R97" i="1" s="1"/>
  <c r="B98" i="1"/>
  <c r="R98" i="1" s="1"/>
  <c r="B99" i="1"/>
  <c r="R99" i="1" s="1"/>
  <c r="B100" i="1"/>
  <c r="R100" i="1" s="1"/>
  <c r="B101" i="1"/>
  <c r="R101" i="1" s="1"/>
  <c r="B102" i="1"/>
  <c r="R102" i="1" s="1"/>
  <c r="B103" i="1"/>
  <c r="R103" i="1" s="1"/>
  <c r="B104" i="1"/>
  <c r="R104" i="1" s="1"/>
  <c r="B105" i="1"/>
  <c r="R105" i="1" s="1"/>
  <c r="B106" i="1"/>
  <c r="R106" i="1" s="1"/>
  <c r="B107" i="1"/>
  <c r="R107" i="1" s="1"/>
  <c r="B108" i="1"/>
  <c r="R108" i="1" s="1"/>
  <c r="B109" i="1"/>
  <c r="R109" i="1" s="1"/>
  <c r="B110" i="1"/>
  <c r="R110" i="1" s="1"/>
  <c r="B111" i="1"/>
  <c r="R111" i="1" s="1"/>
  <c r="C99" i="4"/>
  <c r="F94" i="2" s="1"/>
  <c r="E111" i="1" s="1"/>
  <c r="F85" i="2"/>
  <c r="E102" i="1" s="1"/>
  <c r="F86" i="2"/>
  <c r="E103" i="1" s="1"/>
  <c r="F87" i="2"/>
  <c r="E104" i="1" s="1"/>
  <c r="F88" i="2"/>
  <c r="E105" i="1" s="1"/>
  <c r="F89" i="2"/>
  <c r="E106" i="1" s="1"/>
  <c r="F90" i="2"/>
  <c r="E107" i="1" s="1"/>
  <c r="F91" i="2"/>
  <c r="E108" i="1" s="1"/>
  <c r="F92" i="2"/>
  <c r="E109" i="1" s="1"/>
  <c r="C98" i="4"/>
  <c r="F93" i="2" s="1"/>
  <c r="E110" i="1" s="1"/>
  <c r="F4" i="2"/>
  <c r="E21" i="1" s="1"/>
  <c r="F5" i="2"/>
  <c r="E22" i="1" s="1"/>
  <c r="F6" i="2"/>
  <c r="E23" i="1" s="1"/>
  <c r="F7" i="2"/>
  <c r="E24" i="1" s="1"/>
  <c r="F8" i="2"/>
  <c r="E25" i="1" s="1"/>
  <c r="F9" i="2"/>
  <c r="E26" i="1" s="1"/>
  <c r="F10" i="2"/>
  <c r="E27" i="1" s="1"/>
  <c r="F11" i="2"/>
  <c r="E28" i="1" s="1"/>
  <c r="F12" i="2"/>
  <c r="E29" i="1" s="1"/>
  <c r="F13" i="2"/>
  <c r="E30" i="1" s="1"/>
  <c r="F14" i="2"/>
  <c r="E31" i="1" s="1"/>
  <c r="F15" i="2"/>
  <c r="E32" i="1" s="1"/>
  <c r="F16" i="2"/>
  <c r="E33" i="1" s="1"/>
  <c r="F17" i="2"/>
  <c r="E34" i="1" s="1"/>
  <c r="F18" i="2"/>
  <c r="E35" i="1" s="1"/>
  <c r="F19" i="2"/>
  <c r="E36" i="1" s="1"/>
  <c r="F20" i="2"/>
  <c r="E37" i="1" s="1"/>
  <c r="F21" i="2"/>
  <c r="E38" i="1" s="1"/>
  <c r="F22" i="2"/>
  <c r="E39" i="1" s="1"/>
  <c r="F23" i="2"/>
  <c r="E40" i="1" s="1"/>
  <c r="F24" i="2"/>
  <c r="E41" i="1" s="1"/>
  <c r="F25" i="2"/>
  <c r="E42" i="1" s="1"/>
  <c r="F26" i="2"/>
  <c r="E43" i="1" s="1"/>
  <c r="F27" i="2"/>
  <c r="E44" i="1" s="1"/>
  <c r="F28" i="2"/>
  <c r="E45" i="1" s="1"/>
  <c r="F29" i="2"/>
  <c r="E46" i="1" s="1"/>
  <c r="F30" i="2"/>
  <c r="E47" i="1" s="1"/>
  <c r="F31" i="2"/>
  <c r="E48" i="1" s="1"/>
  <c r="F32" i="2"/>
  <c r="E49" i="1" s="1"/>
  <c r="F33" i="2"/>
  <c r="E50" i="1" s="1"/>
  <c r="F34" i="2"/>
  <c r="E51" i="1" s="1"/>
  <c r="F35" i="2"/>
  <c r="E52" i="1" s="1"/>
  <c r="F36" i="2"/>
  <c r="E53" i="1" s="1"/>
  <c r="F37" i="2"/>
  <c r="E54" i="1" s="1"/>
  <c r="F38" i="2"/>
  <c r="E55" i="1" s="1"/>
  <c r="F39" i="2"/>
  <c r="E56" i="1" s="1"/>
  <c r="F40" i="2"/>
  <c r="E57" i="1" s="1"/>
  <c r="F41" i="2"/>
  <c r="E58" i="1" s="1"/>
  <c r="F42" i="2"/>
  <c r="E59" i="1" s="1"/>
  <c r="F43" i="2"/>
  <c r="E60" i="1" s="1"/>
  <c r="F44" i="2"/>
  <c r="E61" i="1" s="1"/>
  <c r="F45" i="2"/>
  <c r="E62" i="1" s="1"/>
  <c r="F46" i="2"/>
  <c r="E63" i="1" s="1"/>
  <c r="F47" i="2"/>
  <c r="E64" i="1" s="1"/>
  <c r="F48" i="2"/>
  <c r="E65" i="1" s="1"/>
  <c r="F49" i="2"/>
  <c r="E66" i="1" s="1"/>
  <c r="F50" i="2"/>
  <c r="E67" i="1" s="1"/>
  <c r="F51" i="2"/>
  <c r="E68" i="1" s="1"/>
  <c r="F52" i="2"/>
  <c r="E69" i="1" s="1"/>
  <c r="F53" i="2"/>
  <c r="E70" i="1" s="1"/>
  <c r="F54" i="2"/>
  <c r="E71" i="1" s="1"/>
  <c r="F55" i="2"/>
  <c r="E72" i="1" s="1"/>
  <c r="F56" i="2"/>
  <c r="E73" i="1" s="1"/>
  <c r="F57" i="2"/>
  <c r="E74" i="1" s="1"/>
  <c r="F58" i="2"/>
  <c r="E75" i="1" s="1"/>
  <c r="F59" i="2"/>
  <c r="E76" i="1" s="1"/>
  <c r="F60" i="2"/>
  <c r="E77" i="1" s="1"/>
  <c r="F61" i="2"/>
  <c r="E78" i="1" s="1"/>
  <c r="F62" i="2"/>
  <c r="E79" i="1" s="1"/>
  <c r="F63" i="2"/>
  <c r="E80" i="1" s="1"/>
  <c r="F64" i="2"/>
  <c r="E81" i="1" s="1"/>
  <c r="F65" i="2"/>
  <c r="E82" i="1" s="1"/>
  <c r="F66" i="2"/>
  <c r="E83" i="1" s="1"/>
  <c r="F67" i="2"/>
  <c r="E84" i="1" s="1"/>
  <c r="F68" i="2"/>
  <c r="E85" i="1" s="1"/>
  <c r="F69" i="2"/>
  <c r="E86" i="1" s="1"/>
  <c r="F70" i="2"/>
  <c r="E87" i="1" s="1"/>
  <c r="F71" i="2"/>
  <c r="E88" i="1" s="1"/>
  <c r="F72" i="2"/>
  <c r="E89" i="1" s="1"/>
  <c r="F73" i="2"/>
  <c r="E90" i="1" s="1"/>
  <c r="F74" i="2"/>
  <c r="E91" i="1" s="1"/>
  <c r="F75" i="2"/>
  <c r="E92" i="1" s="1"/>
  <c r="F76" i="2"/>
  <c r="E93" i="1" s="1"/>
  <c r="F77" i="2"/>
  <c r="E94" i="1" s="1"/>
  <c r="F78" i="2"/>
  <c r="E95" i="1" s="1"/>
  <c r="F79" i="2"/>
  <c r="E96" i="1" s="1"/>
  <c r="F80" i="2"/>
  <c r="E97" i="1" s="1"/>
  <c r="F81" i="2"/>
  <c r="E98" i="1" s="1"/>
  <c r="F82" i="2"/>
  <c r="E99" i="1" s="1"/>
  <c r="F83" i="2"/>
  <c r="E100" i="1" s="1"/>
  <c r="F84" i="2"/>
  <c r="E101" i="1" s="1"/>
  <c r="C4" i="2"/>
  <c r="B21" i="1" s="1"/>
  <c r="R21" i="1" s="1"/>
  <c r="C5" i="2"/>
  <c r="B22" i="1" s="1"/>
  <c r="R22" i="1" s="1"/>
  <c r="C6" i="2"/>
  <c r="B23" i="1" s="1"/>
  <c r="R23" i="1" s="1"/>
  <c r="C7" i="2"/>
  <c r="B24" i="1" s="1"/>
  <c r="R24" i="1" s="1"/>
  <c r="C8" i="2"/>
  <c r="B25" i="1" s="1"/>
  <c r="R25" i="1" s="1"/>
  <c r="C9" i="2"/>
  <c r="B26" i="1" s="1"/>
  <c r="R26" i="1" s="1"/>
  <c r="C10" i="2"/>
  <c r="B27" i="1" s="1"/>
  <c r="R27" i="1" s="1"/>
  <c r="C11" i="2"/>
  <c r="B28" i="1" s="1"/>
  <c r="R28" i="1" s="1"/>
  <c r="C13" i="2"/>
  <c r="B30" i="1" s="1"/>
  <c r="R30" i="1" s="1"/>
  <c r="C14" i="2"/>
  <c r="B31" i="1" s="1"/>
  <c r="R31" i="1" s="1"/>
  <c r="C15" i="2"/>
  <c r="B32" i="1" s="1"/>
  <c r="R32" i="1" s="1"/>
  <c r="C16" i="2"/>
  <c r="B33" i="1" s="1"/>
  <c r="R33" i="1" s="1"/>
  <c r="C17" i="2"/>
  <c r="B34" i="1" s="1"/>
  <c r="R34" i="1" s="1"/>
  <c r="C18" i="2"/>
  <c r="B35" i="1" s="1"/>
  <c r="R35" i="1" s="1"/>
  <c r="C19" i="2"/>
  <c r="B36" i="1" s="1"/>
  <c r="R36" i="1" s="1"/>
  <c r="C20" i="2"/>
  <c r="B37" i="1" s="1"/>
  <c r="R37" i="1" s="1"/>
  <c r="C21" i="2"/>
  <c r="B38" i="1" s="1"/>
  <c r="R38" i="1" s="1"/>
  <c r="C22" i="2"/>
  <c r="B39" i="1" s="1"/>
  <c r="R39" i="1" s="1"/>
  <c r="C23" i="2"/>
  <c r="B40" i="1" s="1"/>
  <c r="R40" i="1" s="1"/>
  <c r="C24" i="2"/>
  <c r="B41" i="1" s="1"/>
  <c r="R41" i="1" s="1"/>
  <c r="C25" i="2"/>
  <c r="B42" i="1" s="1"/>
  <c r="R42" i="1" s="1"/>
  <c r="C26" i="2"/>
  <c r="B43" i="1" s="1"/>
  <c r="R43" i="1" s="1"/>
  <c r="C27" i="2"/>
  <c r="B44" i="1" s="1"/>
  <c r="R44" i="1" s="1"/>
  <c r="C28" i="2"/>
  <c r="B45" i="1" s="1"/>
  <c r="R45" i="1" s="1"/>
  <c r="C29" i="2"/>
  <c r="B46" i="1" s="1"/>
  <c r="R46" i="1" s="1"/>
  <c r="C30" i="2"/>
  <c r="B47" i="1" s="1"/>
  <c r="R47" i="1" s="1"/>
  <c r="C31" i="2"/>
  <c r="B48" i="1" s="1"/>
  <c r="R48" i="1" s="1"/>
  <c r="C32" i="2"/>
  <c r="B49" i="1" s="1"/>
  <c r="R49" i="1" s="1"/>
  <c r="C33" i="2"/>
  <c r="B50" i="1" s="1"/>
  <c r="R50" i="1" s="1"/>
  <c r="C34" i="2"/>
  <c r="B51" i="1" s="1"/>
  <c r="R51" i="1" s="1"/>
  <c r="C35" i="2"/>
  <c r="B52" i="1" s="1"/>
  <c r="R52" i="1" s="1"/>
  <c r="D94" i="2"/>
  <c r="D93" i="2"/>
  <c r="C97" i="4"/>
  <c r="C96" i="4"/>
  <c r="C95" i="4"/>
  <c r="C94" i="4"/>
  <c r="D92" i="2"/>
  <c r="D91" i="2"/>
  <c r="D90" i="2"/>
  <c r="D89" i="2"/>
  <c r="C93" i="4"/>
  <c r="D88" i="2"/>
  <c r="D87" i="2"/>
  <c r="B91" i="4"/>
  <c r="C92" i="4" s="1"/>
  <c r="A8" i="5"/>
  <c r="A6" i="5"/>
  <c r="A4" i="5"/>
  <c r="B90" i="4"/>
  <c r="C90" i="4" s="1"/>
  <c r="D86" i="2"/>
  <c r="C3" i="2"/>
  <c r="D12" i="2"/>
  <c r="D36" i="2"/>
  <c r="D37" i="2"/>
  <c r="D38" i="2"/>
  <c r="D39" i="2"/>
  <c r="D40" i="2"/>
  <c r="D41" i="2"/>
  <c r="D42" i="2"/>
  <c r="D43" i="2"/>
  <c r="D44" i="2"/>
  <c r="D45" i="2"/>
  <c r="D46" i="2"/>
  <c r="D47" i="2"/>
  <c r="D48" i="2"/>
  <c r="D49" i="2"/>
  <c r="D50" i="2"/>
  <c r="D51" i="2"/>
  <c r="D52" i="2"/>
  <c r="D53" i="2"/>
  <c r="D54" i="2"/>
  <c r="D55" i="2"/>
  <c r="D56"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C9" i="4"/>
  <c r="C10" i="4"/>
  <c r="C11" i="4"/>
  <c r="C12" i="4"/>
  <c r="C13" i="4"/>
  <c r="C14" i="4"/>
  <c r="C15" i="4"/>
  <c r="C16" i="4"/>
  <c r="C17" i="4"/>
  <c r="C18" i="4"/>
  <c r="C19" i="4"/>
  <c r="C20" i="4"/>
  <c r="C21" i="4"/>
  <c r="C22" i="4"/>
  <c r="C23" i="4"/>
  <c r="C24" i="4"/>
  <c r="C25" i="4"/>
  <c r="C26" i="4"/>
  <c r="C27" i="4"/>
  <c r="C28" i="4"/>
  <c r="C29" i="4"/>
  <c r="C30" i="4"/>
  <c r="C31" i="4"/>
  <c r="C32" i="4"/>
  <c r="C33" i="4"/>
  <c r="C34" i="4"/>
  <c r="C35" i="4"/>
  <c r="C36" i="4"/>
  <c r="C37" i="4"/>
  <c r="C38" i="4"/>
  <c r="C39" i="4"/>
  <c r="C40" i="4"/>
  <c r="C41" i="4"/>
  <c r="C42" i="4"/>
  <c r="C43" i="4"/>
  <c r="C44" i="4"/>
  <c r="C45" i="4"/>
  <c r="C46" i="4"/>
  <c r="C47" i="4"/>
  <c r="C48" i="4"/>
  <c r="C49" i="4"/>
  <c r="C50" i="4"/>
  <c r="C51" i="4"/>
  <c r="C52" i="4"/>
  <c r="C53" i="4"/>
  <c r="C54" i="4"/>
  <c r="C55" i="4"/>
  <c r="C56" i="4"/>
  <c r="C57" i="4"/>
  <c r="C58" i="4"/>
  <c r="C59" i="4"/>
  <c r="C60" i="4"/>
  <c r="C61" i="4"/>
  <c r="C62" i="4"/>
  <c r="C63" i="4"/>
  <c r="C64" i="4"/>
  <c r="C65" i="4"/>
  <c r="C66" i="4"/>
  <c r="C67" i="4"/>
  <c r="C68" i="4"/>
  <c r="C69" i="4"/>
  <c r="C70" i="4"/>
  <c r="C71" i="4"/>
  <c r="C72" i="4"/>
  <c r="C73" i="4"/>
  <c r="C74" i="4"/>
  <c r="C75" i="4"/>
  <c r="C76" i="4"/>
  <c r="C77" i="4"/>
  <c r="C78" i="4"/>
  <c r="C79" i="4"/>
  <c r="C80" i="4"/>
  <c r="C81" i="4"/>
  <c r="C82" i="4"/>
  <c r="C83" i="4"/>
  <c r="C84" i="4"/>
  <c r="C85" i="4"/>
  <c r="C86" i="4"/>
  <c r="C87" i="4"/>
  <c r="C88" i="4"/>
  <c r="C89" i="4"/>
  <c r="H98" i="2" l="1"/>
  <c r="S117" i="1"/>
  <c r="Z117" i="1"/>
  <c r="G122" i="1"/>
  <c r="R121" i="1"/>
  <c r="D122" i="1"/>
  <c r="R123" i="1"/>
  <c r="H122" i="1"/>
  <c r="R122" i="1"/>
  <c r="C126" i="1"/>
  <c r="C125" i="1"/>
  <c r="C127" i="1"/>
  <c r="E121" i="1"/>
  <c r="H120" i="1"/>
  <c r="D120" i="1"/>
  <c r="G121" i="1"/>
  <c r="H121" i="1"/>
  <c r="B121" i="1"/>
  <c r="Q122" i="1" s="1"/>
  <c r="B120" i="1"/>
  <c r="G120" i="1"/>
  <c r="P26" i="1"/>
  <c r="B122" i="1"/>
  <c r="Q123" i="1" s="1"/>
  <c r="V112" i="1"/>
  <c r="E122" i="1"/>
  <c r="V115" i="1"/>
  <c r="AJ115" i="1" s="1"/>
  <c r="P25" i="1"/>
  <c r="D121" i="1"/>
  <c r="E120" i="1"/>
  <c r="X21" i="1"/>
  <c r="W21" i="1"/>
  <c r="H97" i="2"/>
  <c r="J97" i="2"/>
  <c r="F114" i="1" s="1"/>
  <c r="Z114" i="1" s="1"/>
  <c r="U40" i="1"/>
  <c r="Y40" i="1" s="1"/>
  <c r="U88" i="1"/>
  <c r="AA88" i="1" s="1"/>
  <c r="U100" i="1"/>
  <c r="X100" i="1" s="1"/>
  <c r="J98" i="2"/>
  <c r="F115" i="1" s="1"/>
  <c r="Z115" i="1" s="1"/>
  <c r="H99" i="2"/>
  <c r="U22" i="1"/>
  <c r="G95" i="2"/>
  <c r="H96" i="2" s="1"/>
  <c r="U23" i="1"/>
  <c r="J32" i="2"/>
  <c r="F49" i="1" s="1"/>
  <c r="S49" i="1" s="1"/>
  <c r="J68" i="2"/>
  <c r="F85" i="1" s="1"/>
  <c r="S85" i="1" s="1"/>
  <c r="U25" i="1"/>
  <c r="Y25" i="1" s="1"/>
  <c r="AK116" i="1"/>
  <c r="AJ116" i="1"/>
  <c r="I95" i="2"/>
  <c r="J96" i="2" s="1"/>
  <c r="F113" i="1" s="1"/>
  <c r="AB73" i="1"/>
  <c r="J85" i="2"/>
  <c r="F102" i="1" s="1"/>
  <c r="Z102" i="1" s="1"/>
  <c r="J72" i="2"/>
  <c r="F89" i="1" s="1"/>
  <c r="Z89" i="1" s="1"/>
  <c r="J84" i="2"/>
  <c r="F101" i="1" s="1"/>
  <c r="Z101" i="1" s="1"/>
  <c r="J15" i="2"/>
  <c r="F32" i="1" s="1"/>
  <c r="S32" i="1" s="1"/>
  <c r="J39" i="2"/>
  <c r="F56" i="1" s="1"/>
  <c r="Z56" i="1" s="1"/>
  <c r="X71" i="1"/>
  <c r="J14" i="2"/>
  <c r="F31" i="1" s="1"/>
  <c r="Z31" i="1" s="1"/>
  <c r="J38" i="2"/>
  <c r="F55" i="1" s="1"/>
  <c r="S55" i="1" s="1"/>
  <c r="S116" i="1"/>
  <c r="X29" i="1"/>
  <c r="AB27" i="1"/>
  <c r="AB39" i="1"/>
  <c r="AB51" i="1"/>
  <c r="AB75" i="1"/>
  <c r="AB87" i="1"/>
  <c r="AA29" i="1"/>
  <c r="J77" i="2"/>
  <c r="F94" i="1" s="1"/>
  <c r="Z94" i="1" s="1"/>
  <c r="AA41" i="1"/>
  <c r="AA53" i="1"/>
  <c r="AA65" i="1"/>
  <c r="AA77" i="1"/>
  <c r="J69" i="2"/>
  <c r="F86" i="1" s="1"/>
  <c r="Z86" i="1" s="1"/>
  <c r="AA31" i="1"/>
  <c r="AA43" i="1"/>
  <c r="AA55" i="1"/>
  <c r="H64" i="2"/>
  <c r="H76" i="2"/>
  <c r="H88" i="2"/>
  <c r="J11" i="2"/>
  <c r="F28" i="1" s="1"/>
  <c r="Z28" i="1" s="1"/>
  <c r="J23" i="2"/>
  <c r="F40" i="1" s="1"/>
  <c r="S40" i="1" s="1"/>
  <c r="J35" i="2"/>
  <c r="F52" i="1" s="1"/>
  <c r="Z52" i="1" s="1"/>
  <c r="J47" i="2"/>
  <c r="F64" i="1" s="1"/>
  <c r="Z64" i="1" s="1"/>
  <c r="J59" i="2"/>
  <c r="F76" i="1" s="1"/>
  <c r="Z76" i="1" s="1"/>
  <c r="J71" i="2"/>
  <c r="F88" i="1" s="1"/>
  <c r="J83" i="2"/>
  <c r="F100" i="1" s="1"/>
  <c r="S100" i="1" s="1"/>
  <c r="X92" i="1"/>
  <c r="J63" i="2"/>
  <c r="F80" i="1" s="1"/>
  <c r="Z80" i="1" s="1"/>
  <c r="P52" i="1"/>
  <c r="J28" i="2"/>
  <c r="F45" i="1" s="1"/>
  <c r="S45" i="1" s="1"/>
  <c r="J27" i="2"/>
  <c r="F44" i="1" s="1"/>
  <c r="S44" i="1" s="1"/>
  <c r="V28" i="1"/>
  <c r="Q25" i="1"/>
  <c r="Y103" i="1"/>
  <c r="AB108" i="1"/>
  <c r="J4" i="2"/>
  <c r="F21" i="1" s="1"/>
  <c r="J52" i="2"/>
  <c r="F69" i="1" s="1"/>
  <c r="Z69" i="1" s="1"/>
  <c r="J64" i="2"/>
  <c r="F81" i="1" s="1"/>
  <c r="Z81" i="1" s="1"/>
  <c r="J76" i="2"/>
  <c r="F93" i="1" s="1"/>
  <c r="S93" i="1" s="1"/>
  <c r="J88" i="2"/>
  <c r="F105" i="1" s="1"/>
  <c r="Z105" i="1" s="1"/>
  <c r="AA96" i="1"/>
  <c r="AA24" i="1"/>
  <c r="V63" i="1"/>
  <c r="X85" i="1"/>
  <c r="Q79" i="1"/>
  <c r="AA32" i="1"/>
  <c r="AA44" i="1"/>
  <c r="V68" i="1"/>
  <c r="AA92" i="1"/>
  <c r="Q90" i="1"/>
  <c r="AA33" i="1"/>
  <c r="J13" i="2"/>
  <c r="F30" i="1" s="1"/>
  <c r="S30" i="1" s="1"/>
  <c r="J25" i="2"/>
  <c r="F42" i="1" s="1"/>
  <c r="S42" i="1" s="1"/>
  <c r="J37" i="2"/>
  <c r="F54" i="1" s="1"/>
  <c r="Z54" i="1" s="1"/>
  <c r="J61" i="2"/>
  <c r="F78" i="1" s="1"/>
  <c r="S78" i="1" s="1"/>
  <c r="J73" i="2"/>
  <c r="F90" i="1" s="1"/>
  <c r="Z90" i="1" s="1"/>
  <c r="Y39" i="1"/>
  <c r="Y30" i="1"/>
  <c r="P29" i="1"/>
  <c r="AB29" i="1"/>
  <c r="H50" i="2"/>
  <c r="H62" i="2"/>
  <c r="H85" i="2"/>
  <c r="J81" i="2"/>
  <c r="F98" i="1" s="1"/>
  <c r="Z98" i="1" s="1"/>
  <c r="J93" i="2"/>
  <c r="F110" i="1" s="1"/>
  <c r="Z110" i="1" s="1"/>
  <c r="AA37" i="1"/>
  <c r="AB28" i="1"/>
  <c r="Q112" i="1"/>
  <c r="V27" i="1"/>
  <c r="P74" i="1"/>
  <c r="J48" i="2"/>
  <c r="F65" i="1" s="1"/>
  <c r="Z65" i="1" s="1"/>
  <c r="N21" i="1"/>
  <c r="N22" i="1" s="1"/>
  <c r="N23" i="1" s="1"/>
  <c r="N24" i="1" s="1"/>
  <c r="N25" i="1" s="1"/>
  <c r="N26" i="1" s="1"/>
  <c r="N27" i="1" s="1"/>
  <c r="N28" i="1" s="1"/>
  <c r="N29" i="1" s="1"/>
  <c r="N30" i="1" s="1"/>
  <c r="N31" i="1" s="1"/>
  <c r="N32" i="1" s="1"/>
  <c r="N33" i="1" s="1"/>
  <c r="N34" i="1" s="1"/>
  <c r="N35" i="1" s="1"/>
  <c r="N36" i="1" s="1"/>
  <c r="N37" i="1" s="1"/>
  <c r="N38" i="1" s="1"/>
  <c r="N39" i="1" s="1"/>
  <c r="N40" i="1" s="1"/>
  <c r="N41" i="1" s="1"/>
  <c r="N42" i="1" s="1"/>
  <c r="N43" i="1" s="1"/>
  <c r="N44" i="1" s="1"/>
  <c r="N45" i="1" s="1"/>
  <c r="N46" i="1" s="1"/>
  <c r="N47" i="1" s="1"/>
  <c r="N48" i="1" s="1"/>
  <c r="N49" i="1" s="1"/>
  <c r="N50" i="1" s="1"/>
  <c r="N51" i="1" s="1"/>
  <c r="N52" i="1" s="1"/>
  <c r="N53" i="1" s="1"/>
  <c r="N54" i="1" s="1"/>
  <c r="N55" i="1" s="1"/>
  <c r="N56" i="1" s="1"/>
  <c r="N57" i="1" s="1"/>
  <c r="N58" i="1" s="1"/>
  <c r="N59" i="1" s="1"/>
  <c r="N60" i="1" s="1"/>
  <c r="N61" i="1" s="1"/>
  <c r="N62" i="1" s="1"/>
  <c r="N63" i="1" s="1"/>
  <c r="N64" i="1" s="1"/>
  <c r="N65" i="1" s="1"/>
  <c r="N66" i="1" s="1"/>
  <c r="N67" i="1" s="1"/>
  <c r="O21" i="1"/>
  <c r="O22" i="1" s="1"/>
  <c r="O23" i="1" s="1"/>
  <c r="O24" i="1" s="1"/>
  <c r="O25" i="1" s="1"/>
  <c r="O26" i="1" s="1"/>
  <c r="O27" i="1" s="1"/>
  <c r="O28" i="1" s="1"/>
  <c r="O29" i="1" s="1"/>
  <c r="O30" i="1" s="1"/>
  <c r="O31" i="1" s="1"/>
  <c r="O32" i="1" s="1"/>
  <c r="O33" i="1" s="1"/>
  <c r="O34" i="1" s="1"/>
  <c r="O35" i="1" s="1"/>
  <c r="O36" i="1" s="1"/>
  <c r="O37" i="1" s="1"/>
  <c r="O38" i="1" s="1"/>
  <c r="O39" i="1" s="1"/>
  <c r="O40" i="1" s="1"/>
  <c r="O41" i="1" s="1"/>
  <c r="O42" i="1" s="1"/>
  <c r="O43" i="1" s="1"/>
  <c r="O44" i="1" s="1"/>
  <c r="O45" i="1" s="1"/>
  <c r="O46" i="1" s="1"/>
  <c r="O47" i="1" s="1"/>
  <c r="O48" i="1" s="1"/>
  <c r="O49" i="1" s="1"/>
  <c r="O50" i="1" s="1"/>
  <c r="O51" i="1" s="1"/>
  <c r="O52" i="1" s="1"/>
  <c r="O53" i="1" s="1"/>
  <c r="O54" i="1" s="1"/>
  <c r="O55" i="1" s="1"/>
  <c r="O56" i="1" s="1"/>
  <c r="O57" i="1" s="1"/>
  <c r="O58" i="1" s="1"/>
  <c r="O59" i="1" s="1"/>
  <c r="O60" i="1" s="1"/>
  <c r="O61" i="1" s="1"/>
  <c r="O62" i="1" s="1"/>
  <c r="O63" i="1" s="1"/>
  <c r="O64" i="1" s="1"/>
  <c r="O65" i="1" s="1"/>
  <c r="O66" i="1" s="1"/>
  <c r="O67" i="1" s="1"/>
  <c r="V39" i="1"/>
  <c r="J51" i="2"/>
  <c r="F68" i="1" s="1"/>
  <c r="S68" i="1" s="1"/>
  <c r="V84" i="1"/>
  <c r="Y37" i="1"/>
  <c r="P65" i="1"/>
  <c r="H82" i="2"/>
  <c r="H94" i="2"/>
  <c r="AB112" i="1"/>
  <c r="P91" i="1"/>
  <c r="V29" i="1"/>
  <c r="AB26" i="1"/>
  <c r="AB50" i="1"/>
  <c r="AB62" i="1"/>
  <c r="X74" i="1"/>
  <c r="AB110" i="1"/>
  <c r="H11" i="2"/>
  <c r="H35" i="2"/>
  <c r="H47" i="2"/>
  <c r="H59" i="2"/>
  <c r="H71" i="2"/>
  <c r="H83" i="2"/>
  <c r="J30" i="2"/>
  <c r="F47" i="1" s="1"/>
  <c r="Z47" i="1" s="1"/>
  <c r="AA76" i="1"/>
  <c r="Y112" i="1"/>
  <c r="AA112" i="1"/>
  <c r="AA108" i="1"/>
  <c r="X112" i="1"/>
  <c r="Y51" i="1"/>
  <c r="AA48" i="1"/>
  <c r="AA63" i="1"/>
  <c r="Y48" i="1"/>
  <c r="Y73" i="1"/>
  <c r="V87" i="1"/>
  <c r="V75" i="1"/>
  <c r="AA82" i="1"/>
  <c r="Y63" i="1"/>
  <c r="AA73" i="1"/>
  <c r="V101" i="1"/>
  <c r="V43" i="1"/>
  <c r="V31" i="1"/>
  <c r="X43" i="1"/>
  <c r="V42" i="1"/>
  <c r="Y104" i="1"/>
  <c r="AA28" i="1"/>
  <c r="AB52" i="1"/>
  <c r="AB64" i="1"/>
  <c r="AB76" i="1"/>
  <c r="AA62" i="1"/>
  <c r="AB48" i="1"/>
  <c r="X31" i="1"/>
  <c r="V57" i="1"/>
  <c r="AB82" i="1"/>
  <c r="Y67" i="1"/>
  <c r="Y55" i="1"/>
  <c r="V66" i="1"/>
  <c r="V55" i="1"/>
  <c r="X41" i="1"/>
  <c r="X51" i="1"/>
  <c r="P105" i="1"/>
  <c r="V47" i="1"/>
  <c r="AB71" i="1"/>
  <c r="AB83" i="1"/>
  <c r="AB95" i="1"/>
  <c r="AA103" i="1"/>
  <c r="AA91" i="1"/>
  <c r="AB54" i="1"/>
  <c r="V50" i="1"/>
  <c r="Y69" i="1"/>
  <c r="AB105" i="1"/>
  <c r="V56" i="1"/>
  <c r="AB94" i="1"/>
  <c r="Y113" i="1"/>
  <c r="P46" i="1"/>
  <c r="Y54" i="1"/>
  <c r="Y42" i="1"/>
  <c r="Q108" i="1"/>
  <c r="V54" i="1"/>
  <c r="X52" i="1"/>
  <c r="AB24" i="1"/>
  <c r="AB72" i="1"/>
  <c r="AB96" i="1"/>
  <c r="AA102" i="1"/>
  <c r="AA90" i="1"/>
  <c r="AA66" i="1"/>
  <c r="AB31" i="1"/>
  <c r="AB43" i="1"/>
  <c r="AB91" i="1"/>
  <c r="AB103" i="1"/>
  <c r="P115" i="1"/>
  <c r="Q27" i="1"/>
  <c r="AB41" i="1"/>
  <c r="X30" i="1"/>
  <c r="Y45" i="1"/>
  <c r="AB106" i="1"/>
  <c r="Y53" i="1"/>
  <c r="Y41" i="1"/>
  <c r="Y29" i="1"/>
  <c r="K27" i="1"/>
  <c r="K28" i="1" s="1"/>
  <c r="K29" i="1" s="1"/>
  <c r="K30" i="1" s="1"/>
  <c r="K31" i="1" s="1"/>
  <c r="K32" i="1" s="1"/>
  <c r="K33" i="1" s="1"/>
  <c r="K34" i="1" s="1"/>
  <c r="K35" i="1" s="1"/>
  <c r="K36" i="1" s="1"/>
  <c r="K37" i="1" s="1"/>
  <c r="K38" i="1" s="1"/>
  <c r="K39" i="1" s="1"/>
  <c r="K40" i="1" s="1"/>
  <c r="K41" i="1" s="1"/>
  <c r="K42" i="1" s="1"/>
  <c r="K43" i="1" s="1"/>
  <c r="K44" i="1" s="1"/>
  <c r="K45" i="1" s="1"/>
  <c r="K46" i="1" s="1"/>
  <c r="K47" i="1" s="1"/>
  <c r="K48" i="1" s="1"/>
  <c r="K49" i="1" s="1"/>
  <c r="K50" i="1" s="1"/>
  <c r="K51" i="1" s="1"/>
  <c r="K52" i="1" s="1"/>
  <c r="K53" i="1" s="1"/>
  <c r="K54" i="1" s="1"/>
  <c r="K55" i="1" s="1"/>
  <c r="K56" i="1" s="1"/>
  <c r="K57" i="1" s="1"/>
  <c r="K58" i="1" s="1"/>
  <c r="K59" i="1" s="1"/>
  <c r="K60" i="1" s="1"/>
  <c r="K61" i="1" s="1"/>
  <c r="K62" i="1" s="1"/>
  <c r="K63" i="1" s="1"/>
  <c r="K64" i="1" s="1"/>
  <c r="K65" i="1" s="1"/>
  <c r="K66" i="1" s="1"/>
  <c r="V65" i="1"/>
  <c r="X42" i="1"/>
  <c r="X53" i="1"/>
  <c r="AB61" i="1"/>
  <c r="AB85" i="1"/>
  <c r="AB109" i="1"/>
  <c r="AB104" i="1"/>
  <c r="J22" i="2"/>
  <c r="F39" i="1" s="1"/>
  <c r="Z39" i="1" s="1"/>
  <c r="J46" i="2"/>
  <c r="F63" i="1" s="1"/>
  <c r="Z63" i="1" s="1"/>
  <c r="J12" i="2"/>
  <c r="F29" i="1" s="1"/>
  <c r="Z29" i="1" s="1"/>
  <c r="J24" i="2"/>
  <c r="F41" i="1" s="1"/>
  <c r="Z41" i="1" s="1"/>
  <c r="J36" i="2"/>
  <c r="F53" i="1" s="1"/>
  <c r="S53" i="1" s="1"/>
  <c r="J53" i="2"/>
  <c r="F70" i="1" s="1"/>
  <c r="Z70" i="1" s="1"/>
  <c r="J29" i="2"/>
  <c r="F46" i="1" s="1"/>
  <c r="S46" i="1" s="1"/>
  <c r="J50" i="2"/>
  <c r="F67" i="1" s="1"/>
  <c r="J62" i="2"/>
  <c r="F79" i="1" s="1"/>
  <c r="Z79" i="1" s="1"/>
  <c r="J5" i="2"/>
  <c r="F22" i="1" s="1"/>
  <c r="S22" i="1" s="1"/>
  <c r="J75" i="2"/>
  <c r="F92" i="1" s="1"/>
  <c r="S92" i="1" s="1"/>
  <c r="J65" i="2"/>
  <c r="F82" i="1" s="1"/>
  <c r="S82" i="1" s="1"/>
  <c r="H12" i="2"/>
  <c r="H48" i="2"/>
  <c r="H84" i="2"/>
  <c r="H27" i="2"/>
  <c r="H51" i="2"/>
  <c r="H63" i="2"/>
  <c r="H7" i="2"/>
  <c r="H19" i="2"/>
  <c r="H43" i="2"/>
  <c r="H55" i="2"/>
  <c r="H67" i="2"/>
  <c r="H21" i="2"/>
  <c r="H33" i="2"/>
  <c r="H45" i="2"/>
  <c r="H69" i="2"/>
  <c r="H93" i="2"/>
  <c r="H87" i="2"/>
  <c r="H37" i="2"/>
  <c r="H75" i="2"/>
  <c r="H34" i="2"/>
  <c r="H29" i="2"/>
  <c r="H41" i="2"/>
  <c r="H52" i="2"/>
  <c r="H91" i="2"/>
  <c r="H57" i="2"/>
  <c r="H61" i="2"/>
  <c r="H73" i="2"/>
  <c r="H15" i="2"/>
  <c r="H39" i="2"/>
  <c r="H13" i="2"/>
  <c r="H8" i="2"/>
  <c r="H20" i="2"/>
  <c r="H32" i="2"/>
  <c r="H56" i="2"/>
  <c r="H38" i="2"/>
  <c r="H26" i="2"/>
  <c r="H28" i="2"/>
  <c r="H81" i="2"/>
  <c r="H10" i="2"/>
  <c r="H4" i="2"/>
  <c r="H18" i="2"/>
  <c r="H30" i="2"/>
  <c r="AA101" i="1"/>
  <c r="AA89" i="1"/>
  <c r="AA26" i="1"/>
  <c r="X36" i="1"/>
  <c r="AB36" i="1"/>
  <c r="H44" i="2"/>
  <c r="H68" i="2"/>
  <c r="H92" i="2"/>
  <c r="Y61" i="1"/>
  <c r="H24" i="2"/>
  <c r="H23" i="2"/>
  <c r="Q40" i="1"/>
  <c r="Y59" i="1"/>
  <c r="V67" i="1"/>
  <c r="AA67" i="1"/>
  <c r="J86" i="2"/>
  <c r="F103" i="1" s="1"/>
  <c r="Z103" i="1" s="1"/>
  <c r="J87" i="2"/>
  <c r="F104" i="1" s="1"/>
  <c r="Z104" i="1" s="1"/>
  <c r="Y60" i="1"/>
  <c r="AB60" i="1"/>
  <c r="AA60" i="1"/>
  <c r="Y72" i="1"/>
  <c r="Q72" i="1"/>
  <c r="Y83" i="1"/>
  <c r="Y109" i="1"/>
  <c r="H6" i="2"/>
  <c r="H42" i="2"/>
  <c r="H66" i="2"/>
  <c r="H78" i="2"/>
  <c r="H90" i="2"/>
  <c r="J17" i="2"/>
  <c r="F34" i="1" s="1"/>
  <c r="Z34" i="1" s="1"/>
  <c r="J16" i="2"/>
  <c r="F33" i="1" s="1"/>
  <c r="S33" i="1" s="1"/>
  <c r="J41" i="2"/>
  <c r="F58" i="1" s="1"/>
  <c r="Z58" i="1" s="1"/>
  <c r="J40" i="2"/>
  <c r="F57" i="1" s="1"/>
  <c r="Z57" i="1" s="1"/>
  <c r="H65" i="2"/>
  <c r="H77" i="2"/>
  <c r="H89" i="2"/>
  <c r="AA61" i="1"/>
  <c r="AA72" i="1"/>
  <c r="AA36" i="1"/>
  <c r="AB32" i="1"/>
  <c r="AB44" i="1"/>
  <c r="AB56" i="1"/>
  <c r="AB92" i="1"/>
  <c r="AA59" i="1"/>
  <c r="AA35" i="1"/>
  <c r="AB93" i="1"/>
  <c r="X32" i="1"/>
  <c r="Y36" i="1"/>
  <c r="P53" i="1"/>
  <c r="P80" i="1"/>
  <c r="J74" i="2"/>
  <c r="F91" i="1" s="1"/>
  <c r="Z91" i="1" s="1"/>
  <c r="J58" i="2"/>
  <c r="F75" i="1" s="1"/>
  <c r="S75" i="1" s="1"/>
  <c r="P106" i="1"/>
  <c r="V92" i="1"/>
  <c r="AA107" i="1"/>
  <c r="Y82" i="1"/>
  <c r="AB35" i="1"/>
  <c r="AB59" i="1"/>
  <c r="AB107" i="1"/>
  <c r="AA95" i="1"/>
  <c r="J10" i="2"/>
  <c r="F27" i="1" s="1"/>
  <c r="S27" i="1" s="1"/>
  <c r="J70" i="2"/>
  <c r="F87" i="1" s="1"/>
  <c r="S87" i="1" s="1"/>
  <c r="Y70" i="1"/>
  <c r="H86" i="2"/>
  <c r="Y38" i="1"/>
  <c r="Y74" i="1"/>
  <c r="AA104" i="1"/>
  <c r="AA80" i="1"/>
  <c r="AA56" i="1"/>
  <c r="Q55" i="1"/>
  <c r="C91" i="4"/>
  <c r="Y80" i="1"/>
  <c r="Q56" i="1"/>
  <c r="H5" i="2"/>
  <c r="V72" i="1"/>
  <c r="H36" i="2"/>
  <c r="H60" i="2"/>
  <c r="H72" i="2"/>
  <c r="J78" i="2"/>
  <c r="F95" i="1" s="1"/>
  <c r="J89" i="2"/>
  <c r="F106" i="1" s="1"/>
  <c r="S106" i="1" s="1"/>
  <c r="J90" i="2"/>
  <c r="F107" i="1" s="1"/>
  <c r="AB37" i="1"/>
  <c r="P31" i="1"/>
  <c r="J26" i="2"/>
  <c r="F43" i="1" s="1"/>
  <c r="Z43" i="1" s="1"/>
  <c r="P28" i="1"/>
  <c r="H40" i="2"/>
  <c r="P62" i="1"/>
  <c r="P37" i="1"/>
  <c r="Q106" i="1"/>
  <c r="Q91" i="1"/>
  <c r="Q86" i="1"/>
  <c r="J54" i="2"/>
  <c r="F71" i="1" s="1"/>
  <c r="Z71" i="1" s="1"/>
  <c r="Q34" i="1"/>
  <c r="Q78" i="1"/>
  <c r="Q66" i="1"/>
  <c r="H74" i="2"/>
  <c r="V109" i="1"/>
  <c r="P85" i="1"/>
  <c r="X28" i="1"/>
  <c r="X44" i="1"/>
  <c r="J31" i="2"/>
  <c r="F48" i="1" s="1"/>
  <c r="S48" i="1" s="1"/>
  <c r="J44" i="2"/>
  <c r="F61" i="1" s="1"/>
  <c r="Z61" i="1" s="1"/>
  <c r="AA113" i="1"/>
  <c r="X61" i="1"/>
  <c r="Y71" i="1"/>
  <c r="P104" i="1"/>
  <c r="Q47" i="1"/>
  <c r="Q67" i="1"/>
  <c r="Q31" i="1"/>
  <c r="X35" i="1"/>
  <c r="Q101" i="1"/>
  <c r="Y89" i="1"/>
  <c r="V108" i="1"/>
  <c r="Q96" i="1"/>
  <c r="Q58" i="1"/>
  <c r="AA30" i="1"/>
  <c r="AA42" i="1"/>
  <c r="AA54" i="1"/>
  <c r="J9" i="2"/>
  <c r="F26" i="1" s="1"/>
  <c r="Z26" i="1" s="1"/>
  <c r="J21" i="2"/>
  <c r="F38" i="1" s="1"/>
  <c r="S38" i="1" s="1"/>
  <c r="J33" i="2"/>
  <c r="F50" i="1" s="1"/>
  <c r="Z50" i="1" s="1"/>
  <c r="J45" i="2"/>
  <c r="F62" i="1" s="1"/>
  <c r="S62" i="1" s="1"/>
  <c r="P27" i="1"/>
  <c r="J94" i="2"/>
  <c r="F111" i="1" s="1"/>
  <c r="S111" i="1" s="1"/>
  <c r="V73" i="1"/>
  <c r="V35" i="1"/>
  <c r="Q98" i="1"/>
  <c r="P71" i="1"/>
  <c r="J6" i="2"/>
  <c r="F23" i="1" s="1"/>
  <c r="Y76" i="1"/>
  <c r="Y64" i="1"/>
  <c r="Y52" i="1"/>
  <c r="Q95" i="1"/>
  <c r="Q111" i="1"/>
  <c r="AA106" i="1"/>
  <c r="AA94" i="1"/>
  <c r="AA58" i="1"/>
  <c r="AA34" i="1"/>
  <c r="V89" i="1"/>
  <c r="V86" i="1"/>
  <c r="Q48" i="1"/>
  <c r="Y106" i="1"/>
  <c r="AA49" i="1"/>
  <c r="X106" i="1"/>
  <c r="AA105" i="1"/>
  <c r="AA69" i="1"/>
  <c r="V58" i="1"/>
  <c r="Q82" i="1"/>
  <c r="V60" i="1"/>
  <c r="Q63" i="1"/>
  <c r="X37" i="1"/>
  <c r="AA39" i="1"/>
  <c r="AA51" i="1"/>
  <c r="Q49" i="1"/>
  <c r="V81" i="1"/>
  <c r="Q54" i="1"/>
  <c r="Q59" i="1"/>
  <c r="P40" i="1"/>
  <c r="X27" i="1"/>
  <c r="X65" i="1"/>
  <c r="V69" i="1"/>
  <c r="AB21" i="1"/>
  <c r="Q74" i="1"/>
  <c r="V106" i="1"/>
  <c r="AA21" i="1"/>
  <c r="V52" i="1"/>
  <c r="P23" i="1"/>
  <c r="V96" i="1"/>
  <c r="Y49" i="1"/>
  <c r="AA50" i="1"/>
  <c r="V34" i="1"/>
  <c r="Y94" i="1"/>
  <c r="Y95" i="1"/>
  <c r="P56" i="1"/>
  <c r="V90" i="1"/>
  <c r="V102" i="1"/>
  <c r="AA64" i="1"/>
  <c r="AA45" i="1"/>
  <c r="V114" i="1"/>
  <c r="AA83" i="1"/>
  <c r="P114" i="1"/>
  <c r="V45" i="1"/>
  <c r="V74" i="1"/>
  <c r="Q35" i="1"/>
  <c r="P32" i="1"/>
  <c r="Y107" i="1"/>
  <c r="AA97" i="1"/>
  <c r="AA81" i="1"/>
  <c r="P22" i="1"/>
  <c r="Q62" i="1"/>
  <c r="X62" i="1"/>
  <c r="V32" i="1"/>
  <c r="V53" i="1"/>
  <c r="Y96" i="1"/>
  <c r="AB58" i="1"/>
  <c r="V82" i="1"/>
  <c r="Q38" i="1"/>
  <c r="Y34" i="1"/>
  <c r="Q22" i="1"/>
  <c r="X67" i="1"/>
  <c r="Y43" i="1"/>
  <c r="AA79" i="1"/>
  <c r="V91" i="1"/>
  <c r="AA87" i="1"/>
  <c r="AB53" i="1"/>
  <c r="AB65" i="1"/>
  <c r="AB77" i="1"/>
  <c r="AB89" i="1"/>
  <c r="AB101" i="1"/>
  <c r="Q110" i="1"/>
  <c r="AA47" i="1"/>
  <c r="AB33" i="1"/>
  <c r="V33" i="1"/>
  <c r="AA93" i="1"/>
  <c r="X83" i="1"/>
  <c r="X105" i="1"/>
  <c r="Y56" i="1"/>
  <c r="Q84" i="1"/>
  <c r="Q104" i="1"/>
  <c r="Q85" i="1"/>
  <c r="P38" i="1"/>
  <c r="Y44" i="1"/>
  <c r="X80" i="1"/>
  <c r="AA110" i="1"/>
  <c r="AB30" i="1"/>
  <c r="AB42" i="1"/>
  <c r="AB66" i="1"/>
  <c r="AB102" i="1"/>
  <c r="P21" i="1"/>
  <c r="AB74" i="1"/>
  <c r="V62" i="1"/>
  <c r="Y47" i="1"/>
  <c r="AA71" i="1"/>
  <c r="AB113" i="1"/>
  <c r="Q87" i="1"/>
  <c r="Q75" i="1"/>
  <c r="Y75" i="1"/>
  <c r="Y93" i="1"/>
  <c r="Y66" i="1"/>
  <c r="Y84" i="1"/>
  <c r="AA52" i="1"/>
  <c r="Y86" i="1"/>
  <c r="Y50" i="1"/>
  <c r="Y105" i="1"/>
  <c r="V95" i="1"/>
  <c r="Y35" i="1"/>
  <c r="V77" i="1"/>
  <c r="AB34" i="1"/>
  <c r="AB57" i="1"/>
  <c r="AB69" i="1"/>
  <c r="AB81" i="1"/>
  <c r="Y62" i="1"/>
  <c r="AB63" i="1"/>
  <c r="AB97" i="1"/>
  <c r="Y97" i="1"/>
  <c r="Y85" i="1"/>
  <c r="V83" i="1"/>
  <c r="X97" i="1"/>
  <c r="AB47" i="1"/>
  <c r="AB55" i="1"/>
  <c r="AA74" i="1"/>
  <c r="V21" i="1"/>
  <c r="V26" i="1"/>
  <c r="AA68" i="1"/>
  <c r="V113" i="1"/>
  <c r="AA86" i="1"/>
  <c r="Q113" i="1"/>
  <c r="Q21" i="1"/>
  <c r="Q109" i="1"/>
  <c r="Q39" i="1"/>
  <c r="X48" i="1"/>
  <c r="X56" i="1"/>
  <c r="AB84" i="1"/>
  <c r="V80" i="1"/>
  <c r="V64" i="1"/>
  <c r="P33" i="1"/>
  <c r="P35" i="1"/>
  <c r="V105" i="1"/>
  <c r="V107" i="1"/>
  <c r="AA84" i="1"/>
  <c r="V104" i="1"/>
  <c r="Y87" i="1"/>
  <c r="AB49" i="1"/>
  <c r="Y33" i="1"/>
  <c r="X91" i="1"/>
  <c r="X113" i="1"/>
  <c r="AA85" i="1"/>
  <c r="V97" i="1"/>
  <c r="P113" i="1"/>
  <c r="V85" i="1"/>
  <c r="AB80" i="1"/>
  <c r="P92" i="1"/>
  <c r="AA57" i="1"/>
  <c r="P48" i="1"/>
  <c r="V48" i="1"/>
  <c r="Q23" i="1"/>
  <c r="Q80" i="1"/>
  <c r="Y32" i="1"/>
  <c r="P101" i="1"/>
  <c r="Q97" i="1"/>
  <c r="I21" i="1"/>
  <c r="I22" i="1" s="1"/>
  <c r="I23" i="1" s="1"/>
  <c r="I24" i="1" s="1"/>
  <c r="I25" i="1" s="1"/>
  <c r="I26" i="1" s="1"/>
  <c r="I27" i="1" s="1"/>
  <c r="I28" i="1" s="1"/>
  <c r="I29" i="1" s="1"/>
  <c r="I30" i="1" s="1"/>
  <c r="I31" i="1" s="1"/>
  <c r="I32" i="1" s="1"/>
  <c r="I33" i="1" s="1"/>
  <c r="I34" i="1" s="1"/>
  <c r="I35" i="1" s="1"/>
  <c r="I36" i="1" s="1"/>
  <c r="I37" i="1" s="1"/>
  <c r="I38" i="1" s="1"/>
  <c r="I39" i="1" s="1"/>
  <c r="I40" i="1" s="1"/>
  <c r="I41" i="1" s="1"/>
  <c r="I42" i="1" s="1"/>
  <c r="I43" i="1" s="1"/>
  <c r="I44" i="1" s="1"/>
  <c r="I45" i="1" s="1"/>
  <c r="I46" i="1" s="1"/>
  <c r="I47" i="1" s="1"/>
  <c r="I48" i="1" s="1"/>
  <c r="I49" i="1" s="1"/>
  <c r="I50" i="1" s="1"/>
  <c r="I51" i="1" s="1"/>
  <c r="I52" i="1" s="1"/>
  <c r="I53" i="1" s="1"/>
  <c r="I54" i="1" s="1"/>
  <c r="P34" i="1"/>
  <c r="Q46" i="1"/>
  <c r="Q53" i="1"/>
  <c r="Q29" i="1"/>
  <c r="AB45" i="1"/>
  <c r="Q71" i="1"/>
  <c r="V71" i="1"/>
  <c r="Q32" i="1"/>
  <c r="X104" i="1"/>
  <c r="AA75" i="1"/>
  <c r="Q73" i="1"/>
  <c r="AB86" i="1"/>
  <c r="Y31" i="1"/>
  <c r="Y90" i="1"/>
  <c r="V61" i="1"/>
  <c r="Q41" i="1"/>
  <c r="Y68" i="1"/>
  <c r="Q68" i="1"/>
  <c r="V44" i="1"/>
  <c r="P44" i="1"/>
  <c r="Y114" i="1"/>
  <c r="Q114" i="1"/>
  <c r="Q33" i="1"/>
  <c r="Q69" i="1"/>
  <c r="AB38" i="1"/>
  <c r="X38" i="1"/>
  <c r="AA38" i="1"/>
  <c r="V98" i="1"/>
  <c r="AB98" i="1"/>
  <c r="AB46" i="1"/>
  <c r="Y65" i="1"/>
  <c r="Q65" i="1"/>
  <c r="Q88" i="1"/>
  <c r="AB90" i="1"/>
  <c r="V59" i="1"/>
  <c r="Q42" i="1"/>
  <c r="P42" i="1"/>
  <c r="P30" i="1"/>
  <c r="Y26" i="1"/>
  <c r="Q26" i="1"/>
  <c r="Q94" i="1"/>
  <c r="V94" i="1"/>
  <c r="P83" i="1"/>
  <c r="Q83" i="1"/>
  <c r="P39" i="1"/>
  <c r="X39" i="1"/>
  <c r="AA27" i="1"/>
  <c r="Y27" i="1"/>
  <c r="V99" i="1"/>
  <c r="AB99" i="1"/>
  <c r="AA99" i="1"/>
  <c r="V111" i="1"/>
  <c r="V41" i="1"/>
  <c r="V70" i="1"/>
  <c r="Q64" i="1"/>
  <c r="V103" i="1"/>
  <c r="Q103" i="1"/>
  <c r="V93" i="1"/>
  <c r="Q93" i="1"/>
  <c r="X96" i="1"/>
  <c r="P96" i="1"/>
  <c r="H25" i="2"/>
  <c r="AA98" i="1"/>
  <c r="X26" i="1"/>
  <c r="AA46" i="1"/>
  <c r="X46" i="1"/>
  <c r="Q100" i="1"/>
  <c r="Y101" i="1"/>
  <c r="Q44" i="1"/>
  <c r="Y91" i="1"/>
  <c r="H54" i="2"/>
  <c r="H53" i="2"/>
  <c r="H79" i="2"/>
  <c r="H80" i="2"/>
  <c r="J8" i="2"/>
  <c r="F25" i="1" s="1"/>
  <c r="J7" i="2"/>
  <c r="F24" i="1" s="1"/>
  <c r="Z24" i="1" s="1"/>
  <c r="J20" i="2"/>
  <c r="F37" i="1" s="1"/>
  <c r="J19" i="2"/>
  <c r="F36" i="1" s="1"/>
  <c r="J56" i="2"/>
  <c r="F73" i="1" s="1"/>
  <c r="J55" i="2"/>
  <c r="F72" i="1" s="1"/>
  <c r="J80" i="2"/>
  <c r="F97" i="1" s="1"/>
  <c r="J79" i="2"/>
  <c r="F96" i="1" s="1"/>
  <c r="J92" i="2"/>
  <c r="F109" i="1" s="1"/>
  <c r="J91" i="2"/>
  <c r="F108" i="1" s="1"/>
  <c r="AA109" i="1"/>
  <c r="Y77" i="1"/>
  <c r="Q77" i="1"/>
  <c r="Y28" i="1"/>
  <c r="Q28" i="1"/>
  <c r="Y102" i="1"/>
  <c r="Q102" i="1"/>
  <c r="AA78" i="1"/>
  <c r="V78" i="1"/>
  <c r="AB78" i="1"/>
  <c r="J57" i="2"/>
  <c r="F74" i="1" s="1"/>
  <c r="X70" i="1"/>
  <c r="AB70" i="1"/>
  <c r="AA70" i="1"/>
  <c r="Q76" i="1"/>
  <c r="Q70" i="1"/>
  <c r="Q107" i="1"/>
  <c r="Q105" i="1"/>
  <c r="AA111" i="1"/>
  <c r="Q30" i="1"/>
  <c r="Y111" i="1"/>
  <c r="Q99" i="1"/>
  <c r="Y99" i="1"/>
  <c r="AB79" i="1"/>
  <c r="Y79" i="1"/>
  <c r="V79" i="1"/>
  <c r="Y46" i="1"/>
  <c r="Z85" i="1"/>
  <c r="Y108" i="1"/>
  <c r="Q45" i="1"/>
  <c r="Q60" i="1"/>
  <c r="P41" i="1"/>
  <c r="V30" i="1"/>
  <c r="V49" i="1"/>
  <c r="Q37" i="1"/>
  <c r="V37" i="1"/>
  <c r="P24" i="1"/>
  <c r="Q24" i="1"/>
  <c r="V24" i="1"/>
  <c r="Q81" i="1"/>
  <c r="Y81" i="1"/>
  <c r="Y57" i="1"/>
  <c r="Q57" i="1"/>
  <c r="Y21" i="1"/>
  <c r="L21" i="1"/>
  <c r="L22" i="1" s="1"/>
  <c r="L23" i="1" s="1"/>
  <c r="L24" i="1" s="1"/>
  <c r="L25" i="1" s="1"/>
  <c r="L26" i="1" s="1"/>
  <c r="L27" i="1" s="1"/>
  <c r="L28" i="1" s="1"/>
  <c r="L29" i="1" s="1"/>
  <c r="L30" i="1" s="1"/>
  <c r="L31" i="1" s="1"/>
  <c r="L32" i="1" s="1"/>
  <c r="L33" i="1" s="1"/>
  <c r="L34" i="1" s="1"/>
  <c r="L35" i="1" s="1"/>
  <c r="L36" i="1" s="1"/>
  <c r="L37" i="1" s="1"/>
  <c r="L38" i="1" s="1"/>
  <c r="L39" i="1" s="1"/>
  <c r="L40" i="1" s="1"/>
  <c r="L41" i="1" s="1"/>
  <c r="L42" i="1" s="1"/>
  <c r="L43" i="1" s="1"/>
  <c r="L44" i="1" s="1"/>
  <c r="L45" i="1" s="1"/>
  <c r="L46" i="1" s="1"/>
  <c r="L47" i="1" s="1"/>
  <c r="L48" i="1" s="1"/>
  <c r="L49" i="1" s="1"/>
  <c r="L50" i="1" s="1"/>
  <c r="L51" i="1" s="1"/>
  <c r="L52" i="1" s="1"/>
  <c r="L53" i="1" s="1"/>
  <c r="L54" i="1" s="1"/>
  <c r="L55" i="1" s="1"/>
  <c r="L56" i="1" s="1"/>
  <c r="L57" i="1" s="1"/>
  <c r="L58" i="1" s="1"/>
  <c r="L59" i="1" s="1"/>
  <c r="L60" i="1" s="1"/>
  <c r="L61" i="1" s="1"/>
  <c r="L62" i="1" s="1"/>
  <c r="L63" i="1" s="1"/>
  <c r="L64" i="1" s="1"/>
  <c r="L65" i="1" s="1"/>
  <c r="L66" i="1" s="1"/>
  <c r="Q89" i="1"/>
  <c r="Q52" i="1"/>
  <c r="V76" i="1"/>
  <c r="P45" i="1"/>
  <c r="P70" i="1"/>
  <c r="P97" i="1"/>
  <c r="V46" i="1"/>
  <c r="V38" i="1"/>
  <c r="V36" i="1"/>
  <c r="Q36" i="1"/>
  <c r="P36" i="1"/>
  <c r="Q92" i="1"/>
  <c r="Y92" i="1"/>
  <c r="Y110" i="1"/>
  <c r="H58" i="2"/>
  <c r="Q51" i="1"/>
  <c r="V51" i="1"/>
  <c r="P51" i="1"/>
  <c r="Q50" i="1"/>
  <c r="H49" i="2"/>
  <c r="AB67" i="1"/>
  <c r="Y78" i="1"/>
  <c r="J43" i="2"/>
  <c r="F60" i="1" s="1"/>
  <c r="Z60" i="1" s="1"/>
  <c r="J67" i="2"/>
  <c r="F84" i="1" s="1"/>
  <c r="J66" i="2"/>
  <c r="F83" i="1" s="1"/>
  <c r="Z83" i="1" s="1"/>
  <c r="J34" i="2"/>
  <c r="F51" i="1" s="1"/>
  <c r="Z51" i="1" s="1"/>
  <c r="AB68" i="1"/>
  <c r="Y115" i="1"/>
  <c r="Q115" i="1"/>
  <c r="Q43" i="1"/>
  <c r="P43" i="1"/>
  <c r="H16" i="2"/>
  <c r="H17" i="2"/>
  <c r="Y98" i="1"/>
  <c r="J60" i="2"/>
  <c r="F77" i="1" s="1"/>
  <c r="P61" i="1"/>
  <c r="H31" i="2"/>
  <c r="V110" i="1"/>
  <c r="Q61" i="1"/>
  <c r="X34" i="1"/>
  <c r="X24" i="1"/>
  <c r="Y24" i="1"/>
  <c r="J49" i="2"/>
  <c r="F66" i="1" s="1"/>
  <c r="Y58" i="1"/>
  <c r="H22" i="2"/>
  <c r="H46" i="2"/>
  <c r="H70" i="2"/>
  <c r="P98" i="1"/>
  <c r="H9" i="2"/>
  <c r="J82" i="2"/>
  <c r="F99" i="1" s="1"/>
  <c r="Z99" i="1" s="1"/>
  <c r="X45" i="1"/>
  <c r="X94" i="1"/>
  <c r="J18" i="2"/>
  <c r="F35" i="1" s="1"/>
  <c r="J42" i="2"/>
  <c r="F59" i="1" s="1"/>
  <c r="Z59" i="1" s="1"/>
  <c r="AB111" i="1"/>
  <c r="H14" i="2"/>
  <c r="X33" i="1"/>
  <c r="P54" i="1"/>
  <c r="P112" i="1"/>
  <c r="X63" i="1"/>
  <c r="P63" i="1"/>
  <c r="X69" i="1"/>
  <c r="P69" i="1"/>
  <c r="P75" i="1"/>
  <c r="X75" i="1"/>
  <c r="P82" i="1"/>
  <c r="X82" i="1"/>
  <c r="P89" i="1"/>
  <c r="X89" i="1"/>
  <c r="P99" i="1"/>
  <c r="X99" i="1"/>
  <c r="X47" i="1"/>
  <c r="P47" i="1"/>
  <c r="X57" i="1"/>
  <c r="P57" i="1"/>
  <c r="P64" i="1"/>
  <c r="X64" i="1"/>
  <c r="X76" i="1"/>
  <c r="P76" i="1"/>
  <c r="P90" i="1"/>
  <c r="X90" i="1"/>
  <c r="X95" i="1"/>
  <c r="P95" i="1"/>
  <c r="P100" i="1"/>
  <c r="X58" i="1"/>
  <c r="P58" i="1"/>
  <c r="P77" i="1"/>
  <c r="X77" i="1"/>
  <c r="X59" i="1"/>
  <c r="P59" i="1"/>
  <c r="P78" i="1"/>
  <c r="X78" i="1"/>
  <c r="P84" i="1"/>
  <c r="X84" i="1"/>
  <c r="P102" i="1"/>
  <c r="X102" i="1"/>
  <c r="P107" i="1"/>
  <c r="X107" i="1"/>
  <c r="X49" i="1"/>
  <c r="P49" i="1"/>
  <c r="P73" i="1"/>
  <c r="X73" i="1"/>
  <c r="P86" i="1"/>
  <c r="X86" i="1"/>
  <c r="P109" i="1"/>
  <c r="X109" i="1"/>
  <c r="X60" i="1"/>
  <c r="P60" i="1"/>
  <c r="X50" i="1"/>
  <c r="P50" i="1"/>
  <c r="X55" i="1"/>
  <c r="P55" i="1"/>
  <c r="X87" i="1"/>
  <c r="P87" i="1"/>
  <c r="X93" i="1"/>
  <c r="P93" i="1"/>
  <c r="X110" i="1"/>
  <c r="P110" i="1"/>
  <c r="P66" i="1"/>
  <c r="X66" i="1"/>
  <c r="X72" i="1"/>
  <c r="P72" i="1"/>
  <c r="X79" i="1"/>
  <c r="P79" i="1"/>
  <c r="P103" i="1"/>
  <c r="X103" i="1"/>
  <c r="P108" i="1"/>
  <c r="X108" i="1"/>
  <c r="P68" i="1"/>
  <c r="X68" i="1"/>
  <c r="X81" i="1"/>
  <c r="P81" i="1"/>
  <c r="P88" i="1"/>
  <c r="X111" i="1"/>
  <c r="P111" i="1"/>
  <c r="X101" i="1"/>
  <c r="X54" i="1"/>
  <c r="P94" i="1"/>
  <c r="X98" i="1"/>
  <c r="P67" i="1"/>
  <c r="S31" i="1" l="1"/>
  <c r="AK112" i="1"/>
  <c r="X88" i="1"/>
  <c r="AA40" i="1"/>
  <c r="Y100" i="1"/>
  <c r="Y88" i="1"/>
  <c r="J95" i="2"/>
  <c r="F112" i="1" s="1"/>
  <c r="S112" i="1" s="1"/>
  <c r="V88" i="1"/>
  <c r="AJ88" i="1" s="1"/>
  <c r="Z55" i="1"/>
  <c r="O68" i="1"/>
  <c r="O69" i="1" s="1"/>
  <c r="O70" i="1" s="1"/>
  <c r="O71" i="1" s="1"/>
  <c r="O72" i="1" s="1"/>
  <c r="O73" i="1" s="1"/>
  <c r="O74" i="1" s="1"/>
  <c r="O75" i="1" s="1"/>
  <c r="O76" i="1" s="1"/>
  <c r="O77" i="1" s="1"/>
  <c r="O78" i="1" s="1"/>
  <c r="O79" i="1" s="1"/>
  <c r="O80" i="1" s="1"/>
  <c r="O81" i="1" s="1"/>
  <c r="O82" i="1" s="1"/>
  <c r="O83" i="1" s="1"/>
  <c r="O84" i="1" s="1"/>
  <c r="O85" i="1" s="1"/>
  <c r="O86" i="1" s="1"/>
  <c r="O87" i="1" s="1"/>
  <c r="O88" i="1" s="1"/>
  <c r="O89" i="1" s="1"/>
  <c r="O90" i="1" s="1"/>
  <c r="O91" i="1" s="1"/>
  <c r="O92" i="1" s="1"/>
  <c r="O93" i="1" s="1"/>
  <c r="O94" i="1" s="1"/>
  <c r="O95" i="1" s="1"/>
  <c r="O96" i="1" s="1"/>
  <c r="O97" i="1" s="1"/>
  <c r="O98" i="1" s="1"/>
  <c r="O99" i="1" s="1"/>
  <c r="O100" i="1" s="1"/>
  <c r="O101" i="1" s="1"/>
  <c r="O102" i="1" s="1"/>
  <c r="O103" i="1" s="1"/>
  <c r="O104" i="1" s="1"/>
  <c r="O105" i="1" s="1"/>
  <c r="O106" i="1" s="1"/>
  <c r="O107" i="1" s="1"/>
  <c r="O108" i="1" s="1"/>
  <c r="O109" i="1" s="1"/>
  <c r="O110" i="1" s="1"/>
  <c r="O111" i="1" s="1"/>
  <c r="O112" i="1" s="1"/>
  <c r="O113" i="1" s="1"/>
  <c r="O114" i="1" s="1"/>
  <c r="O115" i="1" s="1"/>
  <c r="O116" i="1" s="1"/>
  <c r="O117" i="1" s="1"/>
  <c r="E16" i="1"/>
  <c r="X40" i="1"/>
  <c r="N68" i="1"/>
  <c r="N69" i="1" s="1"/>
  <c r="N70" i="1" s="1"/>
  <c r="N71" i="1" s="1"/>
  <c r="N72" i="1" s="1"/>
  <c r="N73" i="1" s="1"/>
  <c r="N74" i="1" s="1"/>
  <c r="N75" i="1" s="1"/>
  <c r="N76" i="1" s="1"/>
  <c r="N77" i="1" s="1"/>
  <c r="N78" i="1" s="1"/>
  <c r="N79" i="1" s="1"/>
  <c r="N80" i="1" s="1"/>
  <c r="N81" i="1" s="1"/>
  <c r="N82" i="1" s="1"/>
  <c r="N83" i="1" s="1"/>
  <c r="N84" i="1" s="1"/>
  <c r="N85" i="1" s="1"/>
  <c r="N86" i="1" s="1"/>
  <c r="N87" i="1" s="1"/>
  <c r="N88" i="1" s="1"/>
  <c r="N89" i="1" s="1"/>
  <c r="N90" i="1" s="1"/>
  <c r="N91" i="1" s="1"/>
  <c r="N92" i="1" s="1"/>
  <c r="N93" i="1" s="1"/>
  <c r="N94" i="1" s="1"/>
  <c r="N95" i="1" s="1"/>
  <c r="N96" i="1" s="1"/>
  <c r="N97" i="1" s="1"/>
  <c r="N98" i="1" s="1"/>
  <c r="N99" i="1" s="1"/>
  <c r="N100" i="1" s="1"/>
  <c r="N101" i="1" s="1"/>
  <c r="N102" i="1" s="1"/>
  <c r="N103" i="1" s="1"/>
  <c r="N104" i="1" s="1"/>
  <c r="N105" i="1" s="1"/>
  <c r="N106" i="1" s="1"/>
  <c r="N107" i="1" s="1"/>
  <c r="N108" i="1" s="1"/>
  <c r="N109" i="1" s="1"/>
  <c r="N110" i="1" s="1"/>
  <c r="N111" i="1" s="1"/>
  <c r="N112" i="1" s="1"/>
  <c r="N113" i="1" s="1"/>
  <c r="N114" i="1" s="1"/>
  <c r="N115" i="1" s="1"/>
  <c r="N116" i="1" s="1"/>
  <c r="N117" i="1" s="1"/>
  <c r="E15" i="1"/>
  <c r="AJ112" i="1"/>
  <c r="V100" i="1"/>
  <c r="X122" i="1"/>
  <c r="AA100" i="1"/>
  <c r="AA122" i="1" s="1"/>
  <c r="Z88" i="1"/>
  <c r="S114" i="1"/>
  <c r="N122" i="1"/>
  <c r="B7" i="5" s="1"/>
  <c r="Y123" i="1"/>
  <c r="AI21" i="1"/>
  <c r="Z68" i="1"/>
  <c r="L121" i="1"/>
  <c r="Q121" i="1"/>
  <c r="Z21" i="1"/>
  <c r="O122" i="1"/>
  <c r="C7" i="5" s="1"/>
  <c r="Y122" i="1"/>
  <c r="X123" i="1"/>
  <c r="O123" i="1"/>
  <c r="AK115" i="1"/>
  <c r="AE21" i="1"/>
  <c r="N121" i="1"/>
  <c r="B5" i="5" s="1"/>
  <c r="V123" i="1"/>
  <c r="N123" i="1"/>
  <c r="B9" i="5" s="1"/>
  <c r="AH21" i="1"/>
  <c r="O121" i="1"/>
  <c r="C5" i="5" s="1"/>
  <c r="AA123" i="1"/>
  <c r="AF21" i="1"/>
  <c r="AB123" i="1"/>
  <c r="V40" i="1"/>
  <c r="AB100" i="1"/>
  <c r="W100" i="1"/>
  <c r="AB88" i="1"/>
  <c r="W88" i="1"/>
  <c r="AB40" i="1"/>
  <c r="W40" i="1"/>
  <c r="AB25" i="1"/>
  <c r="W25" i="1"/>
  <c r="AA22" i="1"/>
  <c r="W22" i="1"/>
  <c r="AA25" i="1"/>
  <c r="AD21" i="1"/>
  <c r="B4" i="5"/>
  <c r="X23" i="1"/>
  <c r="W23" i="1"/>
  <c r="S115" i="1"/>
  <c r="S102" i="1"/>
  <c r="Z32" i="1"/>
  <c r="S89" i="1"/>
  <c r="S101" i="1"/>
  <c r="H95" i="2"/>
  <c r="Z49" i="1"/>
  <c r="S56" i="1"/>
  <c r="AB23" i="1"/>
  <c r="AA23" i="1"/>
  <c r="Z23" i="1"/>
  <c r="Y23" i="1"/>
  <c r="V23" i="1"/>
  <c r="Z113" i="1"/>
  <c r="S113" i="1"/>
  <c r="Y22" i="1"/>
  <c r="AJ53" i="1"/>
  <c r="AK53" i="1"/>
  <c r="AJ89" i="1"/>
  <c r="AK89" i="1"/>
  <c r="AK38" i="1"/>
  <c r="AJ38" i="1"/>
  <c r="AJ37" i="1"/>
  <c r="AK37" i="1"/>
  <c r="AK48" i="1"/>
  <c r="AJ48" i="1"/>
  <c r="AC21" i="1"/>
  <c r="AJ21" i="1"/>
  <c r="AK21" i="1"/>
  <c r="AK74" i="1"/>
  <c r="AJ74" i="1"/>
  <c r="V22" i="1"/>
  <c r="AJ28" i="1"/>
  <c r="AK28" i="1"/>
  <c r="X22" i="1"/>
  <c r="AJ55" i="1"/>
  <c r="AK55" i="1"/>
  <c r="AJ75" i="1"/>
  <c r="AK75" i="1"/>
  <c r="X25" i="1"/>
  <c r="AK34" i="1"/>
  <c r="AJ34" i="1"/>
  <c r="AK114" i="1"/>
  <c r="AJ114" i="1"/>
  <c r="AK54" i="1"/>
  <c r="AJ54" i="1"/>
  <c r="AJ87" i="1"/>
  <c r="AK87" i="1"/>
  <c r="AK77" i="1"/>
  <c r="AJ77" i="1"/>
  <c r="AJ33" i="1"/>
  <c r="AK33" i="1"/>
  <c r="AK96" i="1"/>
  <c r="AJ96" i="1"/>
  <c r="AK58" i="1"/>
  <c r="AJ58" i="1"/>
  <c r="AJ35" i="1"/>
  <c r="AK35" i="1"/>
  <c r="AK84" i="1"/>
  <c r="AJ84" i="1"/>
  <c r="AJ69" i="1"/>
  <c r="AK69" i="1"/>
  <c r="AK85" i="1"/>
  <c r="AJ85" i="1"/>
  <c r="AJ107" i="1"/>
  <c r="AK107" i="1"/>
  <c r="AJ83" i="1"/>
  <c r="AK83" i="1"/>
  <c r="AB22" i="1"/>
  <c r="AK73" i="1"/>
  <c r="AJ73" i="1"/>
  <c r="AK108" i="1"/>
  <c r="AJ108" i="1"/>
  <c r="AJ65" i="1"/>
  <c r="AK65" i="1"/>
  <c r="AK29" i="1"/>
  <c r="AJ29" i="1"/>
  <c r="AK49" i="1"/>
  <c r="AJ49" i="1"/>
  <c r="AK104" i="1"/>
  <c r="AJ104" i="1"/>
  <c r="AJ51" i="1"/>
  <c r="AK51" i="1"/>
  <c r="AJ105" i="1"/>
  <c r="AK105" i="1"/>
  <c r="AK102" i="1"/>
  <c r="AJ102" i="1"/>
  <c r="AK42" i="1"/>
  <c r="AJ42" i="1"/>
  <c r="AJ27" i="1"/>
  <c r="AK27" i="1"/>
  <c r="AJ63" i="1"/>
  <c r="AK63" i="1"/>
  <c r="AK97" i="1"/>
  <c r="AJ97" i="1"/>
  <c r="AK90" i="1"/>
  <c r="AJ90" i="1"/>
  <c r="AK52" i="1"/>
  <c r="AJ52" i="1"/>
  <c r="AJ81" i="1"/>
  <c r="AK81" i="1"/>
  <c r="AJ57" i="1"/>
  <c r="AK57" i="1"/>
  <c r="AK68" i="1"/>
  <c r="AJ68" i="1"/>
  <c r="AJ45" i="1"/>
  <c r="AK45" i="1"/>
  <c r="AK86" i="1"/>
  <c r="AJ86" i="1"/>
  <c r="AK60" i="1"/>
  <c r="AJ60" i="1"/>
  <c r="AK32" i="1"/>
  <c r="AJ32" i="1"/>
  <c r="AJ67" i="1"/>
  <c r="AK67" i="1"/>
  <c r="AJ46" i="1"/>
  <c r="AK46" i="1"/>
  <c r="AK78" i="1"/>
  <c r="AJ78" i="1"/>
  <c r="AJ94" i="1"/>
  <c r="AK94" i="1"/>
  <c r="AK44" i="1"/>
  <c r="AJ44" i="1"/>
  <c r="AK110" i="1"/>
  <c r="AJ110" i="1"/>
  <c r="AK24" i="1"/>
  <c r="AJ24" i="1"/>
  <c r="AK41" i="1"/>
  <c r="AJ41" i="1"/>
  <c r="V25" i="1"/>
  <c r="AJ113" i="1"/>
  <c r="AK113" i="1"/>
  <c r="AK92" i="1"/>
  <c r="AJ92" i="1"/>
  <c r="AK31" i="1"/>
  <c r="AJ31" i="1"/>
  <c r="AJ99" i="1"/>
  <c r="AK99" i="1"/>
  <c r="AK50" i="1"/>
  <c r="AJ50" i="1"/>
  <c r="AK30" i="1"/>
  <c r="AJ30" i="1"/>
  <c r="AJ93" i="1"/>
  <c r="AK93" i="1"/>
  <c r="AK76" i="1"/>
  <c r="AJ76" i="1"/>
  <c r="AJ70" i="1"/>
  <c r="AK70" i="1"/>
  <c r="AK111" i="1"/>
  <c r="AJ111" i="1"/>
  <c r="AK64" i="1"/>
  <c r="AJ64" i="1"/>
  <c r="AK82" i="1"/>
  <c r="AJ82" i="1"/>
  <c r="AK106" i="1"/>
  <c r="AJ106" i="1"/>
  <c r="AK72" i="1"/>
  <c r="AJ72" i="1"/>
  <c r="AJ43" i="1"/>
  <c r="AK43" i="1"/>
  <c r="AK36" i="1"/>
  <c r="AJ36" i="1"/>
  <c r="AK61" i="1"/>
  <c r="AJ61" i="1"/>
  <c r="AK59" i="1"/>
  <c r="AJ59" i="1"/>
  <c r="AK91" i="1"/>
  <c r="AJ91" i="1"/>
  <c r="AK66" i="1"/>
  <c r="AJ66" i="1"/>
  <c r="AK103" i="1"/>
  <c r="AJ103" i="1"/>
  <c r="AJ95" i="1"/>
  <c r="AK95" i="1"/>
  <c r="AJ79" i="1"/>
  <c r="AK79" i="1"/>
  <c r="AK98" i="1"/>
  <c r="AJ98" i="1"/>
  <c r="AJ71" i="1"/>
  <c r="AK71" i="1"/>
  <c r="AK80" i="1"/>
  <c r="AJ80" i="1"/>
  <c r="AK26" i="1"/>
  <c r="AJ26" i="1"/>
  <c r="AK62" i="1"/>
  <c r="AJ62" i="1"/>
  <c r="AK109" i="1"/>
  <c r="AJ109" i="1"/>
  <c r="AK56" i="1"/>
  <c r="AJ56" i="1"/>
  <c r="AJ47" i="1"/>
  <c r="AK47" i="1"/>
  <c r="AK101" i="1"/>
  <c r="AJ101" i="1"/>
  <c r="AJ39" i="1"/>
  <c r="AK39" i="1"/>
  <c r="S88" i="1"/>
  <c r="Z100" i="1"/>
  <c r="S86" i="1"/>
  <c r="M21" i="1"/>
  <c r="M22" i="1" s="1"/>
  <c r="M23" i="1" s="1"/>
  <c r="M24" i="1" s="1"/>
  <c r="M25" i="1" s="1"/>
  <c r="M26" i="1" s="1"/>
  <c r="M27" i="1" s="1"/>
  <c r="M28" i="1" s="1"/>
  <c r="M29" i="1" s="1"/>
  <c r="M30" i="1" s="1"/>
  <c r="M31" i="1" s="1"/>
  <c r="M32" i="1" s="1"/>
  <c r="M33" i="1" s="1"/>
  <c r="M34" i="1" s="1"/>
  <c r="M35" i="1" s="1"/>
  <c r="M36" i="1" s="1"/>
  <c r="M37" i="1" s="1"/>
  <c r="M38" i="1" s="1"/>
  <c r="M39" i="1" s="1"/>
  <c r="M40" i="1" s="1"/>
  <c r="M41" i="1" s="1"/>
  <c r="M42" i="1" s="1"/>
  <c r="M43" i="1" s="1"/>
  <c r="M44" i="1" s="1"/>
  <c r="M45" i="1" s="1"/>
  <c r="M46" i="1" s="1"/>
  <c r="M47" i="1" s="1"/>
  <c r="M48" i="1" s="1"/>
  <c r="M49" i="1" s="1"/>
  <c r="M50" i="1" s="1"/>
  <c r="M51" i="1" s="1"/>
  <c r="M52" i="1" s="1"/>
  <c r="M53" i="1" s="1"/>
  <c r="M54" i="1" s="1"/>
  <c r="M55" i="1" s="1"/>
  <c r="M56" i="1" s="1"/>
  <c r="M57" i="1" s="1"/>
  <c r="M58" i="1" s="1"/>
  <c r="M59" i="1" s="1"/>
  <c r="M60" i="1" s="1"/>
  <c r="M61" i="1" s="1"/>
  <c r="M62" i="1" s="1"/>
  <c r="M63" i="1" s="1"/>
  <c r="M64" i="1" s="1"/>
  <c r="M65" i="1" s="1"/>
  <c r="M66" i="1" s="1"/>
  <c r="S21" i="1"/>
  <c r="Z112" i="1"/>
  <c r="S28" i="1"/>
  <c r="S98" i="1"/>
  <c r="S104" i="1"/>
  <c r="Z82" i="1"/>
  <c r="S39" i="1"/>
  <c r="S103" i="1"/>
  <c r="S76" i="1"/>
  <c r="Z106" i="1"/>
  <c r="S52" i="1"/>
  <c r="S90" i="1"/>
  <c r="S94" i="1"/>
  <c r="Z40" i="1"/>
  <c r="Z44" i="1"/>
  <c r="Z78" i="1"/>
  <c r="S64" i="1"/>
  <c r="Z42" i="1"/>
  <c r="S80" i="1"/>
  <c r="Z45" i="1"/>
  <c r="S47" i="1"/>
  <c r="S69" i="1"/>
  <c r="Z93" i="1"/>
  <c r="S81" i="1"/>
  <c r="S41" i="1"/>
  <c r="S54" i="1"/>
  <c r="Z48" i="1"/>
  <c r="S91" i="1"/>
  <c r="Z46" i="1"/>
  <c r="Z111" i="1"/>
  <c r="Z30" i="1"/>
  <c r="S65" i="1"/>
  <c r="Z33" i="1"/>
  <c r="S105" i="1"/>
  <c r="S70" i="1"/>
  <c r="Z75" i="1"/>
  <c r="S67" i="1"/>
  <c r="S110" i="1"/>
  <c r="K67" i="1"/>
  <c r="L67" i="1"/>
  <c r="Z67" i="1"/>
  <c r="S29" i="1"/>
  <c r="S107" i="1"/>
  <c r="S63" i="1"/>
  <c r="Z62" i="1"/>
  <c r="Z87" i="1"/>
  <c r="M123" i="1"/>
  <c r="C8" i="5" s="1"/>
  <c r="S26" i="1"/>
  <c r="Z92" i="1"/>
  <c r="Z22" i="1"/>
  <c r="S79" i="1"/>
  <c r="Z53" i="1"/>
  <c r="S58" i="1"/>
  <c r="S43" i="1"/>
  <c r="S71" i="1"/>
  <c r="Z95" i="1"/>
  <c r="S95" i="1"/>
  <c r="S50" i="1"/>
  <c r="S57" i="1"/>
  <c r="S61" i="1"/>
  <c r="Z38" i="1"/>
  <c r="S34" i="1"/>
  <c r="Z107" i="1"/>
  <c r="Z27" i="1"/>
  <c r="L123" i="1"/>
  <c r="B8" i="5" s="1"/>
  <c r="M121" i="1"/>
  <c r="C4" i="5" s="1"/>
  <c r="S23" i="1"/>
  <c r="S60" i="1"/>
  <c r="L122" i="1"/>
  <c r="B6" i="5" s="1"/>
  <c r="S24" i="1"/>
  <c r="Z35" i="1"/>
  <c r="S35" i="1"/>
  <c r="Z97" i="1"/>
  <c r="S97" i="1"/>
  <c r="S83" i="1"/>
  <c r="Z72" i="1"/>
  <c r="S72" i="1"/>
  <c r="I55" i="1"/>
  <c r="T54" i="1"/>
  <c r="Z73" i="1"/>
  <c r="S73" i="1"/>
  <c r="T53" i="1"/>
  <c r="S36" i="1"/>
  <c r="Z36" i="1"/>
  <c r="Z66" i="1"/>
  <c r="S66" i="1"/>
  <c r="Z108" i="1"/>
  <c r="S108" i="1"/>
  <c r="S84" i="1"/>
  <c r="Z84" i="1"/>
  <c r="S74" i="1"/>
  <c r="Z74" i="1"/>
  <c r="Z37" i="1"/>
  <c r="S37" i="1"/>
  <c r="S77" i="1"/>
  <c r="Z77" i="1"/>
  <c r="S99" i="1"/>
  <c r="S59" i="1"/>
  <c r="Z109" i="1"/>
  <c r="S109" i="1"/>
  <c r="Z96" i="1"/>
  <c r="S96" i="1"/>
  <c r="S51" i="1"/>
  <c r="M122" i="1"/>
  <c r="C6" i="5" s="1"/>
  <c r="Z25" i="1"/>
  <c r="S25" i="1"/>
  <c r="F120" i="1" l="1"/>
  <c r="AK88" i="1"/>
  <c r="AK100" i="1"/>
  <c r="F121" i="1"/>
  <c r="Y121" i="1"/>
  <c r="F122" i="1"/>
  <c r="AJ40" i="1"/>
  <c r="AJ100" i="1"/>
  <c r="AH22" i="1"/>
  <c r="AH23" i="1" s="1"/>
  <c r="AH24" i="1" s="1"/>
  <c r="AH25" i="1" s="1"/>
  <c r="AH26" i="1" s="1"/>
  <c r="AH27" i="1" s="1"/>
  <c r="AH28" i="1" s="1"/>
  <c r="AH29" i="1" s="1"/>
  <c r="AH30" i="1" s="1"/>
  <c r="AH31" i="1" s="1"/>
  <c r="AH32" i="1" s="1"/>
  <c r="AH33" i="1" s="1"/>
  <c r="AH34" i="1" s="1"/>
  <c r="AH35" i="1" s="1"/>
  <c r="AH36" i="1" s="1"/>
  <c r="AH37" i="1" s="1"/>
  <c r="AH38" i="1" s="1"/>
  <c r="AH39" i="1" s="1"/>
  <c r="AH40" i="1" s="1"/>
  <c r="AH41" i="1" s="1"/>
  <c r="AH42" i="1" s="1"/>
  <c r="AH43" i="1" s="1"/>
  <c r="AH44" i="1" s="1"/>
  <c r="AH45" i="1" s="1"/>
  <c r="AH46" i="1" s="1"/>
  <c r="AH47" i="1" s="1"/>
  <c r="AH48" i="1" s="1"/>
  <c r="AH49" i="1" s="1"/>
  <c r="AH50" i="1" s="1"/>
  <c r="AH51" i="1" s="1"/>
  <c r="AH52" i="1" s="1"/>
  <c r="AH53" i="1" s="1"/>
  <c r="AH54" i="1" s="1"/>
  <c r="AH55" i="1" s="1"/>
  <c r="AH56" i="1" s="1"/>
  <c r="AH57" i="1" s="1"/>
  <c r="AH58" i="1" s="1"/>
  <c r="AH59" i="1" s="1"/>
  <c r="AH60" i="1" s="1"/>
  <c r="AH61" i="1" s="1"/>
  <c r="AH62" i="1" s="1"/>
  <c r="AH63" i="1" s="1"/>
  <c r="AH64" i="1" s="1"/>
  <c r="AH65" i="1" s="1"/>
  <c r="AH66" i="1" s="1"/>
  <c r="AH67" i="1" s="1"/>
  <c r="AH68" i="1" s="1"/>
  <c r="AH69" i="1" s="1"/>
  <c r="AH70" i="1" s="1"/>
  <c r="AH71" i="1" s="1"/>
  <c r="AH72" i="1" s="1"/>
  <c r="AH73" i="1" s="1"/>
  <c r="AH74" i="1" s="1"/>
  <c r="AH75" i="1" s="1"/>
  <c r="AH76" i="1" s="1"/>
  <c r="AH77" i="1" s="1"/>
  <c r="AH78" i="1" s="1"/>
  <c r="AH79" i="1" s="1"/>
  <c r="AH80" i="1" s="1"/>
  <c r="AH81" i="1" s="1"/>
  <c r="AH82" i="1" s="1"/>
  <c r="AH83" i="1" s="1"/>
  <c r="AH84" i="1" s="1"/>
  <c r="AH85" i="1" s="1"/>
  <c r="AH86" i="1" s="1"/>
  <c r="AH87" i="1" s="1"/>
  <c r="AH88" i="1" s="1"/>
  <c r="AH89" i="1" s="1"/>
  <c r="AH90" i="1" s="1"/>
  <c r="AH91" i="1" s="1"/>
  <c r="AH92" i="1" s="1"/>
  <c r="AH93" i="1" s="1"/>
  <c r="AH94" i="1" s="1"/>
  <c r="AH95" i="1" s="1"/>
  <c r="AH96" i="1" s="1"/>
  <c r="AH97" i="1" s="1"/>
  <c r="AH98" i="1" s="1"/>
  <c r="AH99" i="1" s="1"/>
  <c r="AH100" i="1" s="1"/>
  <c r="AH101" i="1" s="1"/>
  <c r="AH102" i="1" s="1"/>
  <c r="AH103" i="1" s="1"/>
  <c r="AH104" i="1" s="1"/>
  <c r="AH105" i="1" s="1"/>
  <c r="AH106" i="1" s="1"/>
  <c r="AH107" i="1" s="1"/>
  <c r="AH108" i="1" s="1"/>
  <c r="AH109" i="1" s="1"/>
  <c r="AH110" i="1" s="1"/>
  <c r="AH111" i="1" s="1"/>
  <c r="AH112" i="1" s="1"/>
  <c r="AH113" i="1" s="1"/>
  <c r="AH114" i="1" s="1"/>
  <c r="AH115" i="1" s="1"/>
  <c r="AH116" i="1" s="1"/>
  <c r="AH117" i="1" s="1"/>
  <c r="K68" i="1"/>
  <c r="K69" i="1" s="1"/>
  <c r="K70" i="1" s="1"/>
  <c r="K71" i="1" s="1"/>
  <c r="K72" i="1" s="1"/>
  <c r="K73" i="1" s="1"/>
  <c r="K74" i="1" s="1"/>
  <c r="K75" i="1" s="1"/>
  <c r="K76" i="1" s="1"/>
  <c r="K77" i="1" s="1"/>
  <c r="K78" i="1" s="1"/>
  <c r="K79" i="1" s="1"/>
  <c r="K80" i="1" s="1"/>
  <c r="K81" i="1" s="1"/>
  <c r="K82" i="1" s="1"/>
  <c r="K83" i="1" s="1"/>
  <c r="K84" i="1" s="1"/>
  <c r="K85" i="1" s="1"/>
  <c r="K86" i="1" s="1"/>
  <c r="K87" i="1" s="1"/>
  <c r="K88" i="1" s="1"/>
  <c r="K89" i="1" s="1"/>
  <c r="K90" i="1" s="1"/>
  <c r="K91" i="1" s="1"/>
  <c r="K92" i="1" s="1"/>
  <c r="K93" i="1" s="1"/>
  <c r="K94" i="1" s="1"/>
  <c r="K95" i="1" s="1"/>
  <c r="K96" i="1" s="1"/>
  <c r="K97" i="1" s="1"/>
  <c r="K98" i="1" s="1"/>
  <c r="K99" i="1" s="1"/>
  <c r="K100" i="1" s="1"/>
  <c r="K101" i="1" s="1"/>
  <c r="K102" i="1" s="1"/>
  <c r="K103" i="1" s="1"/>
  <c r="K104" i="1" s="1"/>
  <c r="K105" i="1" s="1"/>
  <c r="K106" i="1" s="1"/>
  <c r="K107" i="1" s="1"/>
  <c r="K108" i="1" s="1"/>
  <c r="K109" i="1" s="1"/>
  <c r="K110" i="1" s="1"/>
  <c r="K111" i="1" s="1"/>
  <c r="K112" i="1" s="1"/>
  <c r="K113" i="1" s="1"/>
  <c r="K114" i="1" s="1"/>
  <c r="K115" i="1" s="1"/>
  <c r="K116" i="1" s="1"/>
  <c r="K117" i="1" s="1"/>
  <c r="E13" i="1"/>
  <c r="L68" i="1"/>
  <c r="L69" i="1" s="1"/>
  <c r="L70" i="1" s="1"/>
  <c r="L71" i="1" s="1"/>
  <c r="L72" i="1" s="1"/>
  <c r="L73" i="1" s="1"/>
  <c r="L74" i="1" s="1"/>
  <c r="L75" i="1" s="1"/>
  <c r="L76" i="1" s="1"/>
  <c r="L77" i="1" s="1"/>
  <c r="L78" i="1" s="1"/>
  <c r="L79" i="1" s="1"/>
  <c r="L80" i="1" s="1"/>
  <c r="L81" i="1" s="1"/>
  <c r="L82" i="1" s="1"/>
  <c r="L83" i="1" s="1"/>
  <c r="L84" i="1" s="1"/>
  <c r="L85" i="1" s="1"/>
  <c r="L86" i="1" s="1"/>
  <c r="L87" i="1" s="1"/>
  <c r="L88" i="1" s="1"/>
  <c r="L89" i="1" s="1"/>
  <c r="L90" i="1" s="1"/>
  <c r="L91" i="1" s="1"/>
  <c r="L92" i="1" s="1"/>
  <c r="L93" i="1" s="1"/>
  <c r="L94" i="1" s="1"/>
  <c r="L95" i="1" s="1"/>
  <c r="L96" i="1" s="1"/>
  <c r="L97" i="1" s="1"/>
  <c r="L98" i="1" s="1"/>
  <c r="L99" i="1" s="1"/>
  <c r="L100" i="1" s="1"/>
  <c r="L101" i="1" s="1"/>
  <c r="L102" i="1" s="1"/>
  <c r="L103" i="1" s="1"/>
  <c r="L104" i="1" s="1"/>
  <c r="L105" i="1" s="1"/>
  <c r="L106" i="1" s="1"/>
  <c r="L107" i="1" s="1"/>
  <c r="L108" i="1" s="1"/>
  <c r="L109" i="1" s="1"/>
  <c r="L110" i="1" s="1"/>
  <c r="L111" i="1" s="1"/>
  <c r="L112" i="1" s="1"/>
  <c r="L113" i="1" s="1"/>
  <c r="L114" i="1" s="1"/>
  <c r="L115" i="1" s="1"/>
  <c r="L116" i="1" s="1"/>
  <c r="L117" i="1" s="1"/>
  <c r="E14" i="1"/>
  <c r="X121" i="1"/>
  <c r="V122" i="1"/>
  <c r="H6" i="5" s="1"/>
  <c r="AJ23" i="1"/>
  <c r="W122" i="1"/>
  <c r="AF22" i="1"/>
  <c r="AF23" i="1" s="1"/>
  <c r="AF24" i="1" s="1"/>
  <c r="AF25" i="1" s="1"/>
  <c r="AF26" i="1" s="1"/>
  <c r="AF27" i="1" s="1"/>
  <c r="AF28" i="1" s="1"/>
  <c r="AF29" i="1" s="1"/>
  <c r="AF30" i="1" s="1"/>
  <c r="AF31" i="1" s="1"/>
  <c r="AF32" i="1" s="1"/>
  <c r="AF33" i="1" s="1"/>
  <c r="AF34" i="1" s="1"/>
  <c r="AF35" i="1" s="1"/>
  <c r="AF36" i="1" s="1"/>
  <c r="AF37" i="1" s="1"/>
  <c r="AF38" i="1" s="1"/>
  <c r="AF39" i="1" s="1"/>
  <c r="AF40" i="1" s="1"/>
  <c r="AF41" i="1" s="1"/>
  <c r="AF42" i="1" s="1"/>
  <c r="AF43" i="1" s="1"/>
  <c r="AF44" i="1" s="1"/>
  <c r="AF45" i="1" s="1"/>
  <c r="AF46" i="1" s="1"/>
  <c r="AF47" i="1" s="1"/>
  <c r="AF48" i="1" s="1"/>
  <c r="AF49" i="1" s="1"/>
  <c r="AF50" i="1" s="1"/>
  <c r="AF51" i="1" s="1"/>
  <c r="AF52" i="1" s="1"/>
  <c r="AF53" i="1" s="1"/>
  <c r="AF54" i="1" s="1"/>
  <c r="AF55" i="1" s="1"/>
  <c r="AF56" i="1" s="1"/>
  <c r="AF57" i="1" s="1"/>
  <c r="AF58" i="1" s="1"/>
  <c r="AF59" i="1" s="1"/>
  <c r="AF60" i="1" s="1"/>
  <c r="AF61" i="1" s="1"/>
  <c r="AF62" i="1" s="1"/>
  <c r="AF63" i="1" s="1"/>
  <c r="AF64" i="1" s="1"/>
  <c r="AF65" i="1" s="1"/>
  <c r="AF66" i="1" s="1"/>
  <c r="AF67" i="1" s="1"/>
  <c r="AF68" i="1" s="1"/>
  <c r="AF69" i="1" s="1"/>
  <c r="AF70" i="1" s="1"/>
  <c r="AF71" i="1" s="1"/>
  <c r="AF72" i="1" s="1"/>
  <c r="AF73" i="1" s="1"/>
  <c r="AF74" i="1" s="1"/>
  <c r="AF75" i="1" s="1"/>
  <c r="AF76" i="1" s="1"/>
  <c r="AF77" i="1" s="1"/>
  <c r="AF78" i="1" s="1"/>
  <c r="AF79" i="1" s="1"/>
  <c r="AF80" i="1" s="1"/>
  <c r="AF81" i="1" s="1"/>
  <c r="AF82" i="1" s="1"/>
  <c r="AF83" i="1" s="1"/>
  <c r="AF84" i="1" s="1"/>
  <c r="AF85" i="1" s="1"/>
  <c r="AF86" i="1" s="1"/>
  <c r="AF87" i="1" s="1"/>
  <c r="AF88" i="1" s="1"/>
  <c r="AF89" i="1" s="1"/>
  <c r="AF90" i="1" s="1"/>
  <c r="AF91" i="1" s="1"/>
  <c r="AF92" i="1" s="1"/>
  <c r="AF93" i="1" s="1"/>
  <c r="AF94" i="1" s="1"/>
  <c r="AF95" i="1" s="1"/>
  <c r="AF96" i="1" s="1"/>
  <c r="AF97" i="1" s="1"/>
  <c r="AF98" i="1" s="1"/>
  <c r="AF99" i="1" s="1"/>
  <c r="AF100" i="1" s="1"/>
  <c r="AF101" i="1" s="1"/>
  <c r="AF102" i="1" s="1"/>
  <c r="AF103" i="1" s="1"/>
  <c r="AF104" i="1" s="1"/>
  <c r="AF105" i="1" s="1"/>
  <c r="AF106" i="1" s="1"/>
  <c r="AF107" i="1" s="1"/>
  <c r="AF108" i="1" s="1"/>
  <c r="AF109" i="1" s="1"/>
  <c r="AF110" i="1" s="1"/>
  <c r="AF111" i="1" s="1"/>
  <c r="AF112" i="1" s="1"/>
  <c r="AF113" i="1" s="1"/>
  <c r="AF114" i="1" s="1"/>
  <c r="AF115" i="1" s="1"/>
  <c r="AF116" i="1" s="1"/>
  <c r="AF117" i="1" s="1"/>
  <c r="AK40" i="1"/>
  <c r="AB121" i="1"/>
  <c r="V121" i="1"/>
  <c r="W121" i="1"/>
  <c r="AB122" i="1"/>
  <c r="AG21" i="1"/>
  <c r="AG22" i="1" s="1"/>
  <c r="AG23" i="1" s="1"/>
  <c r="AG24" i="1" s="1"/>
  <c r="AG25" i="1" s="1"/>
  <c r="AG26" i="1" s="1"/>
  <c r="AG27" i="1" s="1"/>
  <c r="AG28" i="1" s="1"/>
  <c r="AG29" i="1" s="1"/>
  <c r="AG30" i="1" s="1"/>
  <c r="AG31" i="1" s="1"/>
  <c r="AG32" i="1" s="1"/>
  <c r="AG33" i="1" s="1"/>
  <c r="AG34" i="1" s="1"/>
  <c r="AG35" i="1" s="1"/>
  <c r="AG36" i="1" s="1"/>
  <c r="AG37" i="1" s="1"/>
  <c r="AG38" i="1" s="1"/>
  <c r="AG39" i="1" s="1"/>
  <c r="AG40" i="1" s="1"/>
  <c r="AG41" i="1" s="1"/>
  <c r="AG42" i="1" s="1"/>
  <c r="AG43" i="1" s="1"/>
  <c r="AG44" i="1" s="1"/>
  <c r="AG45" i="1" s="1"/>
  <c r="AG46" i="1" s="1"/>
  <c r="AG47" i="1" s="1"/>
  <c r="AG48" i="1" s="1"/>
  <c r="AG49" i="1" s="1"/>
  <c r="AG50" i="1" s="1"/>
  <c r="AG51" i="1" s="1"/>
  <c r="AG52" i="1" s="1"/>
  <c r="AG53" i="1" s="1"/>
  <c r="AG54" i="1" s="1"/>
  <c r="AG55" i="1" s="1"/>
  <c r="AG56" i="1" s="1"/>
  <c r="AG57" i="1" s="1"/>
  <c r="AG58" i="1" s="1"/>
  <c r="AG59" i="1" s="1"/>
  <c r="AG60" i="1" s="1"/>
  <c r="AG61" i="1" s="1"/>
  <c r="AG62" i="1" s="1"/>
  <c r="AG63" i="1" s="1"/>
  <c r="AG64" i="1" s="1"/>
  <c r="AG65" i="1" s="1"/>
  <c r="AG66" i="1" s="1"/>
  <c r="AG67" i="1" s="1"/>
  <c r="AG68" i="1" s="1"/>
  <c r="AG69" i="1" s="1"/>
  <c r="AG70" i="1" s="1"/>
  <c r="AG71" i="1" s="1"/>
  <c r="AG72" i="1" s="1"/>
  <c r="AG73" i="1" s="1"/>
  <c r="AG74" i="1" s="1"/>
  <c r="AG75" i="1" s="1"/>
  <c r="AG76" i="1" s="1"/>
  <c r="AG77" i="1" s="1"/>
  <c r="AG78" i="1" s="1"/>
  <c r="AG79" i="1" s="1"/>
  <c r="AG80" i="1" s="1"/>
  <c r="AG81" i="1" s="1"/>
  <c r="AG82" i="1" s="1"/>
  <c r="AG83" i="1" s="1"/>
  <c r="AG84" i="1" s="1"/>
  <c r="AG85" i="1" s="1"/>
  <c r="AG86" i="1" s="1"/>
  <c r="AG87" i="1" s="1"/>
  <c r="AG88" i="1" s="1"/>
  <c r="AG89" i="1" s="1"/>
  <c r="AG90" i="1" s="1"/>
  <c r="AG91" i="1" s="1"/>
  <c r="AG92" i="1" s="1"/>
  <c r="AG93" i="1" s="1"/>
  <c r="AG94" i="1" s="1"/>
  <c r="AG95" i="1" s="1"/>
  <c r="AG96" i="1" s="1"/>
  <c r="AG97" i="1" s="1"/>
  <c r="AG98" i="1" s="1"/>
  <c r="AG99" i="1" s="1"/>
  <c r="AG100" i="1" s="1"/>
  <c r="AG101" i="1" s="1"/>
  <c r="AG102" i="1" s="1"/>
  <c r="AG103" i="1" s="1"/>
  <c r="AG104" i="1" s="1"/>
  <c r="AG105" i="1" s="1"/>
  <c r="AG106" i="1" s="1"/>
  <c r="AG107" i="1" s="1"/>
  <c r="AG108" i="1" s="1"/>
  <c r="AG109" i="1" s="1"/>
  <c r="AG110" i="1" s="1"/>
  <c r="AG111" i="1" s="1"/>
  <c r="AG112" i="1" s="1"/>
  <c r="AG113" i="1" s="1"/>
  <c r="AG114" i="1" s="1"/>
  <c r="AG115" i="1" s="1"/>
  <c r="AG116" i="1" s="1"/>
  <c r="AG117" i="1" s="1"/>
  <c r="Z121" i="1"/>
  <c r="G126" i="1"/>
  <c r="G125" i="1"/>
  <c r="G127" i="1"/>
  <c r="AE22" i="1"/>
  <c r="AE23" i="1" s="1"/>
  <c r="AE24" i="1" s="1"/>
  <c r="AE25" i="1" s="1"/>
  <c r="AE26" i="1" s="1"/>
  <c r="AE27" i="1" s="1"/>
  <c r="AE28" i="1" s="1"/>
  <c r="AE29" i="1" s="1"/>
  <c r="AE30" i="1" s="1"/>
  <c r="AE31" i="1" s="1"/>
  <c r="AE32" i="1" s="1"/>
  <c r="AE33" i="1" s="1"/>
  <c r="AE34" i="1" s="1"/>
  <c r="AE35" i="1" s="1"/>
  <c r="AE36" i="1" s="1"/>
  <c r="AE37" i="1" s="1"/>
  <c r="AE38" i="1" s="1"/>
  <c r="AE39" i="1" s="1"/>
  <c r="AE40" i="1" s="1"/>
  <c r="AE41" i="1" s="1"/>
  <c r="AE42" i="1" s="1"/>
  <c r="AE43" i="1" s="1"/>
  <c r="AE44" i="1" s="1"/>
  <c r="AE45" i="1" s="1"/>
  <c r="AE46" i="1" s="1"/>
  <c r="AE47" i="1" s="1"/>
  <c r="AE48" i="1" s="1"/>
  <c r="AE49" i="1" s="1"/>
  <c r="AE50" i="1" s="1"/>
  <c r="AE51" i="1" s="1"/>
  <c r="AE52" i="1" s="1"/>
  <c r="AE53" i="1" s="1"/>
  <c r="AE54" i="1" s="1"/>
  <c r="AE55" i="1" s="1"/>
  <c r="AE56" i="1" s="1"/>
  <c r="AE57" i="1" s="1"/>
  <c r="AE58" i="1" s="1"/>
  <c r="AE59" i="1" s="1"/>
  <c r="AE60" i="1" s="1"/>
  <c r="AE61" i="1" s="1"/>
  <c r="AE62" i="1" s="1"/>
  <c r="AE63" i="1" s="1"/>
  <c r="AE64" i="1" s="1"/>
  <c r="AE65" i="1" s="1"/>
  <c r="AE66" i="1" s="1"/>
  <c r="AE67" i="1" s="1"/>
  <c r="AE68" i="1" s="1"/>
  <c r="AE69" i="1" s="1"/>
  <c r="AE70" i="1" s="1"/>
  <c r="AE71" i="1" s="1"/>
  <c r="AE72" i="1" s="1"/>
  <c r="AE73" i="1" s="1"/>
  <c r="AE74" i="1" s="1"/>
  <c r="AE75" i="1" s="1"/>
  <c r="AE76" i="1" s="1"/>
  <c r="AE77" i="1" s="1"/>
  <c r="AE78" i="1" s="1"/>
  <c r="AE79" i="1" s="1"/>
  <c r="AE80" i="1" s="1"/>
  <c r="AE81" i="1" s="1"/>
  <c r="AE82" i="1" s="1"/>
  <c r="AE83" i="1" s="1"/>
  <c r="AE84" i="1" s="1"/>
  <c r="AE85" i="1" s="1"/>
  <c r="AE86" i="1" s="1"/>
  <c r="AE87" i="1" s="1"/>
  <c r="AE88" i="1" s="1"/>
  <c r="AE89" i="1" s="1"/>
  <c r="AE90" i="1" s="1"/>
  <c r="AE91" i="1" s="1"/>
  <c r="AE92" i="1" s="1"/>
  <c r="AE93" i="1" s="1"/>
  <c r="AE94" i="1" s="1"/>
  <c r="AE95" i="1" s="1"/>
  <c r="AE96" i="1" s="1"/>
  <c r="AE97" i="1" s="1"/>
  <c r="AE98" i="1" s="1"/>
  <c r="AE99" i="1" s="1"/>
  <c r="AE100" i="1" s="1"/>
  <c r="AE101" i="1" s="1"/>
  <c r="AE102" i="1" s="1"/>
  <c r="AE103" i="1" s="1"/>
  <c r="AE104" i="1" s="1"/>
  <c r="AE105" i="1" s="1"/>
  <c r="AE106" i="1" s="1"/>
  <c r="AE107" i="1" s="1"/>
  <c r="AE108" i="1" s="1"/>
  <c r="AE109" i="1" s="1"/>
  <c r="AE110" i="1" s="1"/>
  <c r="AE111" i="1" s="1"/>
  <c r="AE112" i="1" s="1"/>
  <c r="AE113" i="1" s="1"/>
  <c r="AE114" i="1" s="1"/>
  <c r="AE115" i="1" s="1"/>
  <c r="AE116" i="1" s="1"/>
  <c r="AE117" i="1" s="1"/>
  <c r="Z122" i="1"/>
  <c r="Z123" i="1"/>
  <c r="AA121" i="1"/>
  <c r="H126" i="1"/>
  <c r="H127" i="1"/>
  <c r="H125" i="1"/>
  <c r="AD22" i="1"/>
  <c r="AD23" i="1" s="1"/>
  <c r="AD24" i="1" s="1"/>
  <c r="AD25" i="1" s="1"/>
  <c r="AD26" i="1" s="1"/>
  <c r="AD27" i="1" s="1"/>
  <c r="AD28" i="1" s="1"/>
  <c r="AD29" i="1" s="1"/>
  <c r="AD30" i="1" s="1"/>
  <c r="AD31" i="1" s="1"/>
  <c r="AD32" i="1" s="1"/>
  <c r="AD33" i="1" s="1"/>
  <c r="AD34" i="1" s="1"/>
  <c r="AD35" i="1" s="1"/>
  <c r="AD36" i="1" s="1"/>
  <c r="AD37" i="1" s="1"/>
  <c r="AD38" i="1" s="1"/>
  <c r="AD39" i="1" s="1"/>
  <c r="AD40" i="1" s="1"/>
  <c r="AD41" i="1" s="1"/>
  <c r="AD42" i="1" s="1"/>
  <c r="AD43" i="1" s="1"/>
  <c r="AD44" i="1" s="1"/>
  <c r="AD45" i="1" s="1"/>
  <c r="AD46" i="1" s="1"/>
  <c r="AD47" i="1" s="1"/>
  <c r="AD48" i="1" s="1"/>
  <c r="AD49" i="1" s="1"/>
  <c r="AD50" i="1" s="1"/>
  <c r="AD51" i="1" s="1"/>
  <c r="AD52" i="1" s="1"/>
  <c r="AD53" i="1" s="1"/>
  <c r="AD54" i="1" s="1"/>
  <c r="AD55" i="1" s="1"/>
  <c r="AD56" i="1" s="1"/>
  <c r="AD57" i="1" s="1"/>
  <c r="AD58" i="1" s="1"/>
  <c r="AD59" i="1" s="1"/>
  <c r="AD60" i="1" s="1"/>
  <c r="AD61" i="1" s="1"/>
  <c r="AD62" i="1" s="1"/>
  <c r="AD63" i="1" s="1"/>
  <c r="AD64" i="1" s="1"/>
  <c r="AD65" i="1" s="1"/>
  <c r="AD66" i="1" s="1"/>
  <c r="AD67" i="1" s="1"/>
  <c r="AD68" i="1" s="1"/>
  <c r="AD69" i="1" s="1"/>
  <c r="AD70" i="1" s="1"/>
  <c r="AD71" i="1" s="1"/>
  <c r="AD72" i="1" s="1"/>
  <c r="AD73" i="1" s="1"/>
  <c r="AD74" i="1" s="1"/>
  <c r="AD75" i="1" s="1"/>
  <c r="AD76" i="1" s="1"/>
  <c r="AD77" i="1" s="1"/>
  <c r="AD78" i="1" s="1"/>
  <c r="AD79" i="1" s="1"/>
  <c r="AD80" i="1" s="1"/>
  <c r="AD81" i="1" s="1"/>
  <c r="AD82" i="1" s="1"/>
  <c r="AD83" i="1" s="1"/>
  <c r="AD84" i="1" s="1"/>
  <c r="AD85" i="1" s="1"/>
  <c r="AD86" i="1" s="1"/>
  <c r="AD87" i="1" s="1"/>
  <c r="AD88" i="1" s="1"/>
  <c r="AD89" i="1" s="1"/>
  <c r="AD90" i="1" s="1"/>
  <c r="AD91" i="1" s="1"/>
  <c r="AD92" i="1" s="1"/>
  <c r="AD93" i="1" s="1"/>
  <c r="AD94" i="1" s="1"/>
  <c r="AD95" i="1" s="1"/>
  <c r="AD96" i="1" s="1"/>
  <c r="AD97" i="1" s="1"/>
  <c r="AD98" i="1" s="1"/>
  <c r="AD99" i="1" s="1"/>
  <c r="AD100" i="1" s="1"/>
  <c r="AD101" i="1" s="1"/>
  <c r="AD102" i="1" s="1"/>
  <c r="AD103" i="1" s="1"/>
  <c r="AD104" i="1" s="1"/>
  <c r="AD105" i="1" s="1"/>
  <c r="AD106" i="1" s="1"/>
  <c r="AD107" i="1" s="1"/>
  <c r="AD108" i="1" s="1"/>
  <c r="AD109" i="1" s="1"/>
  <c r="AD110" i="1" s="1"/>
  <c r="AD111" i="1" s="1"/>
  <c r="AD112" i="1" s="1"/>
  <c r="AD113" i="1" s="1"/>
  <c r="AD114" i="1" s="1"/>
  <c r="AD115" i="1" s="1"/>
  <c r="AD116" i="1" s="1"/>
  <c r="AD117" i="1" s="1"/>
  <c r="AK23" i="1"/>
  <c r="AI22" i="1"/>
  <c r="AI23" i="1" s="1"/>
  <c r="AI24" i="1" s="1"/>
  <c r="AI25" i="1" s="1"/>
  <c r="AI26" i="1" s="1"/>
  <c r="AI27" i="1" s="1"/>
  <c r="AI28" i="1" s="1"/>
  <c r="AI29" i="1" s="1"/>
  <c r="AI30" i="1" s="1"/>
  <c r="AI31" i="1" s="1"/>
  <c r="AI32" i="1" s="1"/>
  <c r="AI33" i="1" s="1"/>
  <c r="AI34" i="1" s="1"/>
  <c r="AI35" i="1" s="1"/>
  <c r="AI36" i="1" s="1"/>
  <c r="AI37" i="1" s="1"/>
  <c r="AI38" i="1" s="1"/>
  <c r="AI39" i="1" s="1"/>
  <c r="AI40" i="1" s="1"/>
  <c r="AI41" i="1" s="1"/>
  <c r="AI42" i="1" s="1"/>
  <c r="AI43" i="1" s="1"/>
  <c r="AI44" i="1" s="1"/>
  <c r="AI45" i="1" s="1"/>
  <c r="AI46" i="1" s="1"/>
  <c r="AI47" i="1" s="1"/>
  <c r="AI48" i="1" s="1"/>
  <c r="AI49" i="1" s="1"/>
  <c r="AI50" i="1" s="1"/>
  <c r="AI51" i="1" s="1"/>
  <c r="AI52" i="1" s="1"/>
  <c r="AI53" i="1" s="1"/>
  <c r="AI54" i="1" s="1"/>
  <c r="AI55" i="1" s="1"/>
  <c r="AI56" i="1" s="1"/>
  <c r="AI57" i="1" s="1"/>
  <c r="AI58" i="1" s="1"/>
  <c r="AI59" i="1" s="1"/>
  <c r="AI60" i="1" s="1"/>
  <c r="AI61" i="1" s="1"/>
  <c r="AI62" i="1" s="1"/>
  <c r="AI63" i="1" s="1"/>
  <c r="AI64" i="1" s="1"/>
  <c r="AI65" i="1" s="1"/>
  <c r="AI66" i="1" s="1"/>
  <c r="AI67" i="1" s="1"/>
  <c r="AI68" i="1" s="1"/>
  <c r="AI69" i="1" s="1"/>
  <c r="AI70" i="1" s="1"/>
  <c r="AI71" i="1" s="1"/>
  <c r="AI72" i="1" s="1"/>
  <c r="AI73" i="1" s="1"/>
  <c r="AI74" i="1" s="1"/>
  <c r="AI75" i="1" s="1"/>
  <c r="AI76" i="1" s="1"/>
  <c r="AI77" i="1" s="1"/>
  <c r="AI78" i="1" s="1"/>
  <c r="AI79" i="1" s="1"/>
  <c r="AI80" i="1" s="1"/>
  <c r="AI81" i="1" s="1"/>
  <c r="AI82" i="1" s="1"/>
  <c r="AI83" i="1" s="1"/>
  <c r="AI84" i="1" s="1"/>
  <c r="AI85" i="1" s="1"/>
  <c r="AI86" i="1" s="1"/>
  <c r="AI87" i="1" s="1"/>
  <c r="AI88" i="1" s="1"/>
  <c r="AI89" i="1" s="1"/>
  <c r="AI90" i="1" s="1"/>
  <c r="AI91" i="1" s="1"/>
  <c r="AI92" i="1" s="1"/>
  <c r="AI93" i="1" s="1"/>
  <c r="AI94" i="1" s="1"/>
  <c r="AI95" i="1" s="1"/>
  <c r="AI96" i="1" s="1"/>
  <c r="AI97" i="1" s="1"/>
  <c r="AI98" i="1" s="1"/>
  <c r="AI99" i="1" s="1"/>
  <c r="AI100" i="1" s="1"/>
  <c r="AI101" i="1" s="1"/>
  <c r="AI102" i="1" s="1"/>
  <c r="AI103" i="1" s="1"/>
  <c r="AI104" i="1" s="1"/>
  <c r="AI105" i="1" s="1"/>
  <c r="AI106" i="1" s="1"/>
  <c r="AI107" i="1" s="1"/>
  <c r="AI108" i="1" s="1"/>
  <c r="AI109" i="1" s="1"/>
  <c r="AI110" i="1" s="1"/>
  <c r="AI111" i="1" s="1"/>
  <c r="AI112" i="1" s="1"/>
  <c r="AI113" i="1" s="1"/>
  <c r="AI114" i="1" s="1"/>
  <c r="AI115" i="1" s="1"/>
  <c r="AI116" i="1" s="1"/>
  <c r="AI117" i="1" s="1"/>
  <c r="AJ22" i="1"/>
  <c r="AK22" i="1"/>
  <c r="AJ25" i="1"/>
  <c r="AK25" i="1"/>
  <c r="AH124" i="1"/>
  <c r="H9" i="5" s="1"/>
  <c r="AI124" i="1"/>
  <c r="C9" i="5" s="1"/>
  <c r="AH123" i="1"/>
  <c r="H7" i="5" s="1"/>
  <c r="AI123" i="1"/>
  <c r="I7" i="5" s="1"/>
  <c r="AC22" i="1"/>
  <c r="AC23" i="1" s="1"/>
  <c r="AC24" i="1" s="1"/>
  <c r="AC25" i="1" s="1"/>
  <c r="AC26" i="1" s="1"/>
  <c r="AC27" i="1" s="1"/>
  <c r="AC28" i="1" s="1"/>
  <c r="AC29" i="1" s="1"/>
  <c r="AC30" i="1" s="1"/>
  <c r="AC31" i="1" s="1"/>
  <c r="AC32" i="1" s="1"/>
  <c r="AC33" i="1" s="1"/>
  <c r="AC34" i="1" s="1"/>
  <c r="AC35" i="1" s="1"/>
  <c r="AC36" i="1" s="1"/>
  <c r="AC37" i="1" s="1"/>
  <c r="AC38" i="1" s="1"/>
  <c r="AC39" i="1" s="1"/>
  <c r="AC40" i="1" s="1"/>
  <c r="AC41" i="1" s="1"/>
  <c r="AC42" i="1" s="1"/>
  <c r="AC43" i="1" s="1"/>
  <c r="AC44" i="1" s="1"/>
  <c r="AC45" i="1" s="1"/>
  <c r="AC46" i="1" s="1"/>
  <c r="AC47" i="1" s="1"/>
  <c r="AC48" i="1" s="1"/>
  <c r="AC49" i="1" s="1"/>
  <c r="AC50" i="1" s="1"/>
  <c r="AC51" i="1" s="1"/>
  <c r="AC52" i="1" s="1"/>
  <c r="AC53" i="1" s="1"/>
  <c r="AC54" i="1" s="1"/>
  <c r="AC55" i="1" s="1"/>
  <c r="AC56" i="1" s="1"/>
  <c r="AC57" i="1" s="1"/>
  <c r="AC58" i="1" s="1"/>
  <c r="AC59" i="1" s="1"/>
  <c r="AC60" i="1" s="1"/>
  <c r="AC61" i="1" s="1"/>
  <c r="AC62" i="1" s="1"/>
  <c r="AC63" i="1" s="1"/>
  <c r="AC64" i="1" s="1"/>
  <c r="AC65" i="1" s="1"/>
  <c r="AC66" i="1" s="1"/>
  <c r="AC67" i="1" s="1"/>
  <c r="AC68" i="1" s="1"/>
  <c r="AC69" i="1" s="1"/>
  <c r="AC70" i="1" s="1"/>
  <c r="AC71" i="1" s="1"/>
  <c r="AC72" i="1" s="1"/>
  <c r="AC73" i="1" s="1"/>
  <c r="AC74" i="1" s="1"/>
  <c r="AC75" i="1" s="1"/>
  <c r="AC76" i="1" s="1"/>
  <c r="AC77" i="1" s="1"/>
  <c r="AC78" i="1" s="1"/>
  <c r="AC79" i="1" s="1"/>
  <c r="AC80" i="1" s="1"/>
  <c r="AC81" i="1" s="1"/>
  <c r="AC82" i="1" s="1"/>
  <c r="AC83" i="1" s="1"/>
  <c r="AC84" i="1" s="1"/>
  <c r="AC85" i="1" s="1"/>
  <c r="AC86" i="1" s="1"/>
  <c r="AC87" i="1" s="1"/>
  <c r="AC88" i="1" s="1"/>
  <c r="AC89" i="1" s="1"/>
  <c r="AC90" i="1" s="1"/>
  <c r="AC91" i="1" s="1"/>
  <c r="AC92" i="1" s="1"/>
  <c r="AC93" i="1" s="1"/>
  <c r="AC94" i="1" s="1"/>
  <c r="AC95" i="1" s="1"/>
  <c r="AC96" i="1" s="1"/>
  <c r="AC97" i="1" s="1"/>
  <c r="AC98" i="1" s="1"/>
  <c r="AC99" i="1" s="1"/>
  <c r="AC100" i="1" s="1"/>
  <c r="AC101" i="1" s="1"/>
  <c r="AC102" i="1" s="1"/>
  <c r="AC103" i="1" s="1"/>
  <c r="AC104" i="1" s="1"/>
  <c r="AC105" i="1" s="1"/>
  <c r="AC106" i="1" s="1"/>
  <c r="AC107" i="1" s="1"/>
  <c r="AC108" i="1" s="1"/>
  <c r="AC109" i="1" s="1"/>
  <c r="AC110" i="1" s="1"/>
  <c r="AC111" i="1" s="1"/>
  <c r="AC112" i="1" s="1"/>
  <c r="AC113" i="1" s="1"/>
  <c r="AC114" i="1" s="1"/>
  <c r="AC115" i="1" s="1"/>
  <c r="AC116" i="1" s="1"/>
  <c r="AC117" i="1" s="1"/>
  <c r="I8" i="5"/>
  <c r="H8" i="5"/>
  <c r="M67" i="1"/>
  <c r="M68" i="1" s="1"/>
  <c r="M69" i="1" s="1"/>
  <c r="M70" i="1" s="1"/>
  <c r="M71" i="1" s="1"/>
  <c r="M72" i="1" s="1"/>
  <c r="M73" i="1" s="1"/>
  <c r="M74" i="1" s="1"/>
  <c r="M75" i="1" s="1"/>
  <c r="M76" i="1" s="1"/>
  <c r="M77" i="1" s="1"/>
  <c r="M78" i="1" s="1"/>
  <c r="M79" i="1" s="1"/>
  <c r="M80" i="1" s="1"/>
  <c r="M81" i="1" s="1"/>
  <c r="M82" i="1" s="1"/>
  <c r="M83" i="1" s="1"/>
  <c r="M84" i="1" s="1"/>
  <c r="M85" i="1" s="1"/>
  <c r="M86" i="1" s="1"/>
  <c r="M87" i="1" s="1"/>
  <c r="M88" i="1" s="1"/>
  <c r="M89" i="1" s="1"/>
  <c r="M90" i="1" s="1"/>
  <c r="M91" i="1" s="1"/>
  <c r="M92" i="1" s="1"/>
  <c r="T55" i="1"/>
  <c r="I56" i="1"/>
  <c r="I6" i="5" l="1"/>
  <c r="Z126" i="1"/>
  <c r="Z127" i="1"/>
  <c r="Z125" i="1"/>
  <c r="AB125" i="1"/>
  <c r="AB127" i="1"/>
  <c r="AB126" i="1"/>
  <c r="E125" i="1"/>
  <c r="E126" i="1"/>
  <c r="E127" i="1"/>
  <c r="Y126" i="1"/>
  <c r="K6" i="5" s="1"/>
  <c r="Y125" i="1"/>
  <c r="Y127" i="1"/>
  <c r="X125" i="1"/>
  <c r="X126" i="1"/>
  <c r="X127" i="1"/>
  <c r="AA126" i="1"/>
  <c r="AA127" i="1"/>
  <c r="AA125" i="1"/>
  <c r="W126" i="1"/>
  <c r="W127" i="1"/>
  <c r="W125" i="1"/>
  <c r="D125" i="1"/>
  <c r="D126" i="1"/>
  <c r="D127" i="1"/>
  <c r="V125" i="1"/>
  <c r="V127" i="1"/>
  <c r="V126" i="1"/>
  <c r="M93" i="1"/>
  <c r="M94" i="1" s="1"/>
  <c r="M95" i="1" s="1"/>
  <c r="M96" i="1" s="1"/>
  <c r="M97" i="1" s="1"/>
  <c r="M98" i="1" s="1"/>
  <c r="M99" i="1" s="1"/>
  <c r="M100" i="1" s="1"/>
  <c r="M101" i="1" s="1"/>
  <c r="M102" i="1" s="1"/>
  <c r="M103" i="1" s="1"/>
  <c r="M104" i="1" s="1"/>
  <c r="M105" i="1" s="1"/>
  <c r="M106" i="1" s="1"/>
  <c r="M107" i="1" s="1"/>
  <c r="M108" i="1" s="1"/>
  <c r="M109" i="1" s="1"/>
  <c r="M110" i="1" s="1"/>
  <c r="M111" i="1" s="1"/>
  <c r="M112" i="1" s="1"/>
  <c r="M113" i="1" s="1"/>
  <c r="M114" i="1" s="1"/>
  <c r="M115" i="1" s="1"/>
  <c r="M116" i="1" s="1"/>
  <c r="M117" i="1" s="1"/>
  <c r="J6" i="5"/>
  <c r="H4" i="5"/>
  <c r="I4" i="5"/>
  <c r="AI122" i="1"/>
  <c r="I5" i="5" s="1"/>
  <c r="AH122" i="1"/>
  <c r="H5" i="5" s="1"/>
  <c r="I57" i="1"/>
  <c r="T56" i="1"/>
  <c r="F126" i="1" l="1"/>
  <c r="F127" i="1"/>
  <c r="F125" i="1"/>
  <c r="K4" i="5"/>
  <c r="J4" i="5"/>
  <c r="K8" i="5"/>
  <c r="J8" i="5"/>
  <c r="T57" i="1"/>
  <c r="I58" i="1"/>
  <c r="T58" i="1" l="1"/>
  <c r="I59" i="1"/>
  <c r="T59" i="1" l="1"/>
  <c r="I60" i="1"/>
  <c r="T60" i="1" l="1"/>
  <c r="I61" i="1"/>
  <c r="T61" i="1" l="1"/>
  <c r="I62" i="1"/>
  <c r="T62" i="1" l="1"/>
  <c r="I63" i="1"/>
  <c r="I64" i="1" l="1"/>
  <c r="T63" i="1"/>
  <c r="I65" i="1" l="1"/>
  <c r="T64" i="1"/>
  <c r="I66" i="1" l="1"/>
  <c r="T65" i="1"/>
  <c r="I67" i="1" l="1"/>
  <c r="E12" i="1" s="1"/>
  <c r="T66" i="1"/>
  <c r="T67" i="1" l="1"/>
  <c r="I68" i="1"/>
  <c r="T68" i="1" l="1"/>
  <c r="I69" i="1"/>
  <c r="I70" i="1" l="1"/>
  <c r="T69" i="1"/>
  <c r="I71" i="1" l="1"/>
  <c r="T70" i="1"/>
  <c r="T71" i="1" l="1"/>
  <c r="I72" i="1"/>
  <c r="I73" i="1" l="1"/>
  <c r="T72" i="1"/>
  <c r="I74" i="1" l="1"/>
  <c r="T73" i="1"/>
  <c r="I75" i="1" l="1"/>
  <c r="T74" i="1"/>
  <c r="I76" i="1" l="1"/>
  <c r="T75" i="1"/>
  <c r="T76" i="1" l="1"/>
  <c r="I77" i="1"/>
  <c r="I78" i="1" l="1"/>
  <c r="T77" i="1"/>
  <c r="T78" i="1" l="1"/>
  <c r="I79" i="1"/>
  <c r="T79" i="1" l="1"/>
  <c r="I80" i="1"/>
  <c r="I81" i="1" l="1"/>
  <c r="T80" i="1"/>
  <c r="I82" i="1" l="1"/>
  <c r="T81" i="1"/>
  <c r="I83" i="1" l="1"/>
  <c r="T82" i="1"/>
  <c r="I84" i="1" l="1"/>
  <c r="T83" i="1"/>
  <c r="I85" i="1" l="1"/>
  <c r="T84" i="1"/>
  <c r="T85" i="1" l="1"/>
  <c r="I86" i="1"/>
  <c r="I87" i="1" l="1"/>
  <c r="T86" i="1"/>
  <c r="I88" i="1" l="1"/>
  <c r="T87" i="1"/>
  <c r="T88" i="1" l="1"/>
  <c r="I89" i="1"/>
  <c r="T89" i="1" l="1"/>
  <c r="I90" i="1"/>
  <c r="T90" i="1" l="1"/>
  <c r="I91" i="1"/>
  <c r="I92" i="1" l="1"/>
  <c r="T91" i="1"/>
  <c r="I93" i="1" l="1"/>
  <c r="T92" i="1"/>
  <c r="T93" i="1" l="1"/>
  <c r="I94" i="1"/>
  <c r="T94" i="1" l="1"/>
  <c r="I95" i="1"/>
  <c r="T95" i="1" l="1"/>
  <c r="I96" i="1"/>
  <c r="I97" i="1" l="1"/>
  <c r="T96" i="1"/>
  <c r="T97" i="1" l="1"/>
  <c r="I98" i="1"/>
  <c r="I99" i="1" l="1"/>
  <c r="T98" i="1"/>
  <c r="I100" i="1" l="1"/>
  <c r="T99" i="1"/>
  <c r="T100" i="1" l="1"/>
  <c r="I101" i="1"/>
  <c r="T101" i="1" l="1"/>
  <c r="I102" i="1"/>
  <c r="T102" i="1" l="1"/>
  <c r="I103" i="1"/>
  <c r="T103" i="1" l="1"/>
  <c r="I104" i="1"/>
  <c r="T104" i="1" l="1"/>
  <c r="I105" i="1"/>
  <c r="T105" i="1" l="1"/>
  <c r="I106" i="1"/>
  <c r="I107" i="1" l="1"/>
  <c r="T106" i="1"/>
  <c r="T107" i="1" l="1"/>
  <c r="I108" i="1"/>
  <c r="T108" i="1" l="1"/>
  <c r="I109" i="1"/>
  <c r="T109" i="1" l="1"/>
  <c r="I110" i="1"/>
  <c r="I111" i="1" l="1"/>
  <c r="T110" i="1"/>
  <c r="T111" i="1" l="1"/>
  <c r="I112" i="1"/>
  <c r="T112" i="1" l="1"/>
  <c r="I113" i="1"/>
  <c r="I114" i="1" l="1"/>
  <c r="T113" i="1"/>
  <c r="T114" i="1" l="1"/>
  <c r="I115" i="1"/>
  <c r="I116" i="1" s="1"/>
  <c r="I117" i="1" s="1"/>
  <c r="I121" i="1" s="1"/>
  <c r="B127" i="1" l="1"/>
  <c r="Q128" i="1" s="1"/>
  <c r="T117" i="1"/>
  <c r="B126" i="1"/>
  <c r="Q127" i="1" s="1"/>
  <c r="B125" i="1"/>
  <c r="Q126" i="1" s="1"/>
  <c r="E17" i="1"/>
  <c r="T116" i="1"/>
  <c r="T115" i="1"/>
  <c r="M126" i="1" l="1"/>
  <c r="E4" i="5" s="1"/>
  <c r="L126" i="1"/>
  <c r="D4" i="5" s="1"/>
  <c r="M128" i="1"/>
  <c r="E8" i="5" s="1"/>
  <c r="L128" i="1"/>
  <c r="D8" i="5" s="1"/>
  <c r="M127" i="1"/>
  <c r="E6" i="5" s="1"/>
  <c r="L127" i="1"/>
  <c r="D6" i="5" s="1"/>
  <c r="E9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9" authorId="0" shapeId="0" xr:uid="{00000000-0006-0000-01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ST: Short term (Treasury bill)
</t>
        </r>
        <r>
          <rPr>
            <sz val="9"/>
            <color rgb="FF000000"/>
            <rFont val="Geneva"/>
            <family val="2"/>
            <charset val="1"/>
          </rPr>
          <t>LT: Long term (Treasury bond)</t>
        </r>
      </text>
    </comment>
    <comment ref="D10" authorId="0" shapeId="0" xr:uid="{00000000-0006-0000-01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risk premium will be computed from this year to the current year.</t>
        </r>
      </text>
    </comment>
  </commentList>
</comments>
</file>

<file path=xl/sharedStrings.xml><?xml version="1.0" encoding="utf-8"?>
<sst xmlns="http://schemas.openxmlformats.org/spreadsheetml/2006/main" count="286" uniqueCount="193">
  <si>
    <t>Geometric Average</t>
    <phoneticPr fontId="13" type="noConversion"/>
  </si>
  <si>
    <t>Stocks - T. Bills</t>
    <phoneticPr fontId="13" type="noConversion"/>
  </si>
  <si>
    <t>Stocks - T. Bonds</t>
    <phoneticPr fontId="13" type="noConversion"/>
  </si>
  <si>
    <t>Arithmetic Average</t>
    <phoneticPr fontId="13" type="noConversion"/>
  </si>
  <si>
    <t>Annual Returns on Investments in</t>
  </si>
  <si>
    <t>Year</t>
  </si>
  <si>
    <t>Risk Premium</t>
  </si>
  <si>
    <t>Stocks - T.Bills</t>
  </si>
  <si>
    <t>Stocks - T.Bonds</t>
  </si>
  <si>
    <t>S&amp;P 500</t>
  </si>
  <si>
    <t>T.Bond rate</t>
  </si>
  <si>
    <t>Dividends</t>
  </si>
  <si>
    <t>Dividend Yield</t>
  </si>
  <si>
    <t>Return on bond</t>
  </si>
  <si>
    <t>What is your riskfree rate?</t>
  </si>
  <si>
    <t>Enter your starting year</t>
  </si>
  <si>
    <t>Estimate of risk premium based on your inputs:</t>
  </si>
  <si>
    <t>Value of stocks in starting year:</t>
  </si>
  <si>
    <t>Value of T.bonds in starting year:</t>
  </si>
  <si>
    <t>LT</t>
    <phoneticPr fontId="13" type="noConversion"/>
  </si>
  <si>
    <t>Stocks - Bonds</t>
    <phoneticPr fontId="13" type="noConversion"/>
  </si>
  <si>
    <t>Standard Error</t>
    <phoneticPr fontId="13" type="noConversion"/>
  </si>
  <si>
    <t>Value of T.Bills in starting year:</t>
    <phoneticPr fontId="13" type="noConversion"/>
  </si>
  <si>
    <t>TB3MS</t>
  </si>
  <si>
    <t xml:space="preserve">Bond used: </t>
    <phoneticPr fontId="13" type="noConversion"/>
  </si>
  <si>
    <t>US treasury 10-year bond at end of each year</t>
    <phoneticPr fontId="13" type="noConversion"/>
  </si>
  <si>
    <t>Source:</t>
    <phoneticPr fontId="13" type="noConversion"/>
  </si>
  <si>
    <t>Federal Reserve of St. Louis (FRED)</t>
    <phoneticPr fontId="13" type="noConversion"/>
  </si>
  <si>
    <t>Computation</t>
    <phoneticPr fontId="13" type="noConversion"/>
  </si>
  <si>
    <t>To compute the return on a constant maturity bond, I add two components - the promised coupon at the start of the year and the price change due to interest rate changes.</t>
    <phoneticPr fontId="13" type="noConversion"/>
  </si>
  <si>
    <t>The return on the 10-year bond for 1928 = 3.17% (Coupon rate promised at the end of 1927) - Price change on a bond with a coupon rate of 3.17%, when the interest rate goes to 3.45%.</t>
    <phoneticPr fontId="13" type="noConversion"/>
  </si>
  <si>
    <t>3-month T.Bill</t>
  </si>
  <si>
    <t>Estimates of risk premiums from 1928, over the last 50 years and over the last 10 years</t>
  </si>
  <si>
    <t>Date updated:</t>
  </si>
  <si>
    <t>Created by:</t>
  </si>
  <si>
    <t>Aswath Damodaran, adamodar@stern.nyu.edu</t>
  </si>
  <si>
    <t>Home Page:</t>
  </si>
  <si>
    <t>http://www.damodaran.com</t>
  </si>
  <si>
    <t>Data website:</t>
  </si>
  <si>
    <t>Companies in each industry:</t>
  </si>
  <si>
    <t>Variable definitions:</t>
  </si>
  <si>
    <t>What is this data?</t>
  </si>
  <si>
    <t>Std Error</t>
  </si>
  <si>
    <t>Customized Geometric risk premium estimator</t>
  </si>
  <si>
    <t>S&amp;P 500 (includes dividends)</t>
  </si>
  <si>
    <t>Inflation Rate</t>
  </si>
  <si>
    <t>S&amp;P 500 (includes dividends)2</t>
  </si>
  <si>
    <t>3-month T. Bill (Real)</t>
  </si>
  <si>
    <t>!0-year T.Bonds</t>
  </si>
  <si>
    <t>Aaa Bond Rate</t>
  </si>
  <si>
    <t>Baa Bond Rate</t>
  </si>
  <si>
    <t xml:space="preserve">Return on Aaa </t>
  </si>
  <si>
    <t xml:space="preserve">Return on Baa </t>
  </si>
  <si>
    <t>Returns on Real Estate</t>
  </si>
  <si>
    <t>Stocks - Baa Corp Bond</t>
  </si>
  <si>
    <t>Baa Corp Bonds</t>
  </si>
  <si>
    <t>Arithmetic Average Historical Return</t>
  </si>
  <si>
    <t>Geometric Average Historical Return</t>
  </si>
  <si>
    <t>Date</t>
  </si>
  <si>
    <t>From fig2.1Revised2011.xls</t>
  </si>
  <si>
    <t>Value of $100 invested at start of 1928 in</t>
  </si>
  <si>
    <t>Annual Risk Premium</t>
  </si>
  <si>
    <t>Arithmetic Average Annual Real Return</t>
  </si>
  <si>
    <t>Historical returns: Stocks, Bonds &amp; T.Bills with premiums</t>
  </si>
  <si>
    <t>Chg in House Price</t>
  </si>
  <si>
    <t xml:space="preserve"> Baa Corporate Bond</t>
  </si>
  <si>
    <t>S&amp;P 500 (includes dividends)3</t>
  </si>
  <si>
    <t>3-month T.Bill4</t>
  </si>
  <si>
    <t>US T. Bond5</t>
  </si>
  <si>
    <t>FRED Graph Observations</t>
  </si>
  <si>
    <t>Federal Reserve Economic Data</t>
  </si>
  <si>
    <t>Link: https://fred.stlouisfed.org</t>
  </si>
  <si>
    <t>Help: https://fred.stlouisfed.org/help-faq</t>
  </si>
  <si>
    <t>Economic Research Division</t>
  </si>
  <si>
    <t>Federal Reserve Bank of St. Louis</t>
  </si>
  <si>
    <t>CSUSHPINSA</t>
  </si>
  <si>
    <t>S&amp;P/Case-Shiller U.S. National Home Price Index, Percent Change from Year Ago of (Index Jan 2000=100), Annual, Not Seasonally Adjusted</t>
  </si>
  <si>
    <t>Frequency: Annual</t>
  </si>
  <si>
    <t>observation_date</t>
  </si>
  <si>
    <t>Home Price data from Robert Shiller's website.</t>
  </si>
  <si>
    <t>My objective in this spreadsheet is to compute the annual returns you would have earned on major financial asset classses, on an annual basis, inclusive of both cash payout during the year and the price appreciation.</t>
  </si>
  <si>
    <t>End Game</t>
  </si>
  <si>
    <t>Explanations, by asset class</t>
  </si>
  <si>
    <t>Stocks (Large Cap)</t>
  </si>
  <si>
    <t>US T.Bond</t>
  </si>
  <si>
    <t>I use the 10-year US treasury bond, since it is the only longer maturity bond with an uninterrupted history going back in time. For the data, I use the yields on a constant-maturrity 10-year bond, which can be found on FRED (the Federal Reserve website). I convert the yield into a return, by repricing the bond, issued at par at the prior year's yield, with the new yield, while keeping the maturity constant at 10 years. Thus, if the yield goes from 2.5% to 3%, I first price a 2.5%, 10 year coupon bond with a 3% interest rate, and subtract this number from the par value of the bond which is $1000. That gives me the price change. Adding the 3% coupon for the current year gives me the total return.</t>
  </si>
  <si>
    <t>US T.Bill</t>
  </si>
  <si>
    <t>CPIAUCNS</t>
  </si>
  <si>
    <t>Consumer Price Index for All Urban Consumers: All Items in U.S. City Average, Percent Change from Year Ago of (Index 1982-1984=100), Annual, Not Seasonally Adjusted</t>
  </si>
  <si>
    <t>I use the CPI for all urban consumers, reported on FRED.</t>
  </si>
  <si>
    <t>Real Returns</t>
  </si>
  <si>
    <t>For each of the data series. I computre a real return by removing the inflatin for the year from the nominal return, using (1+ Nominal Rate)/ (1+Inflation Rate) -1.</t>
  </si>
  <si>
    <t>Arithmetic Average Return</t>
  </si>
  <si>
    <t>Geometric Average Return</t>
  </si>
  <si>
    <t>A simple average of the annual returns over the specified period (10 yrs, 50 yrs etc.)</t>
  </si>
  <si>
    <t>The risk premium is the difference in the annualized return on stocks and the annualized return on T.Bonds and on T.Bills over the specified period.</t>
  </si>
  <si>
    <t>A compounded average of the returns over the period. This is most simply computed by dividing the value you would have at the end of the period by the value at the beginning and then computing the compouded average. To compute the cumulated value on both stocks and bonds, I assume that dividends/coupons get reinvested back.</t>
  </si>
  <si>
    <t>FAQ</t>
  </si>
  <si>
    <t>How precise are the annual numbers?</t>
  </si>
  <si>
    <t>Since the S&amp;P and US treasuries are liquid and the underlying data is widely dispersed, the annual numbers are reliable.</t>
  </si>
  <si>
    <t>How good as the averages as predictors?</t>
  </si>
  <si>
    <t>The returns, especially on stocks and bonds, are noisy, with up years and down years. The averages that have been computed come with error, and I have computed standard errros in each of the numbers (especially the risk premiums). Note that even with the longest data series, there is substantial standard error and it becomes explosively large for shorter periods.</t>
  </si>
  <si>
    <t>Why do you keep the maturity of the 10-year bond unchanged, when you compute the return on the bond?</t>
  </si>
  <si>
    <t>Normally, when you buy a 10-year bond and hold it for a year, you will end up with a 9-year bond. While I could compute the return using a 9-year maturity, and the answer will be fairly close to what I report, I want to keep the 10-year rmaturity going for consistency in my risk premium computation. Put simply, think of the return on the 10-year bond as the one you would have if the coupon changed, but the maturity is reset to 10 year at the end of the year.</t>
  </si>
  <si>
    <t>Moody's Seasoned Aaa Corporate Bond Yield, Percent, Annual, Not Seasonally Adjusted</t>
  </si>
  <si>
    <t>AAA</t>
  </si>
  <si>
    <t>% Rate</t>
  </si>
  <si>
    <t>BAA</t>
  </si>
  <si>
    <t>Moody's Seasoned Baa Corporate Bond Yield, Percent, Annual, Not Seasonally Adjusted</t>
  </si>
  <si>
    <t>Aaa &amp; Baa Corporate Bond</t>
  </si>
  <si>
    <t>I obtain the yield on a Moody's Aaa and Baa corporate bond yields from FRED and then compute the return on the bond, using the same approach that I use for the US T.Bond.</t>
  </si>
  <si>
    <t>Real Estate</t>
  </si>
  <si>
    <t>Real Estate2</t>
  </si>
  <si>
    <t>Real Estate3</t>
  </si>
  <si>
    <t xml:space="preserve">Source of data: </t>
  </si>
  <si>
    <t xml:space="preserve">http://www.econ.yale.edu//~shiller/data.htm </t>
  </si>
  <si>
    <t>I use the S&amp;P 500, which was created in 1957, and then back fill the data using other indices of large market cap companies that existed prior. Each year, I compute the annual return, by first computing the dividend yield by dividing the dividends paid and the price change in the index, by the level of the index at the start of the year. Thus, if the index starts at 1000, and increases to 1080, while delivering a dividend of 5, my annual return = (1080-1000+5)/1000 = 8.5%</t>
  </si>
  <si>
    <t xml:space="preserve"> Baa Corporate Bond2</t>
  </si>
  <si>
    <t>Gold</t>
  </si>
  <si>
    <t>Gold2</t>
  </si>
  <si>
    <t>Price per oz</t>
  </si>
  <si>
    <t xml:space="preserve">Year-end prices for gold, per oz, </t>
  </si>
  <si>
    <t>Source for pre-1970: https://nma.org/wp-content/uploads/2016/09/historic_gold_prices_1833_pres.pdf (average price for year)</t>
  </si>
  <si>
    <t>Gold*</t>
  </si>
  <si>
    <t>Note</t>
  </si>
  <si>
    <t>Annual Real Returns</t>
  </si>
  <si>
    <t>* Prior to 1971, gold prices were fixed and with the gold standard in place, and were mostly stable.</t>
  </si>
  <si>
    <t>https://pages.stern.nyu.edu/~adamodar/New_Home_Page/data.html</t>
  </si>
  <si>
    <t>https://pages.stern.nyu.edu/~adamodar/pc/datasets/indname.xls</t>
  </si>
  <si>
    <t>https://pages.stern.nyu.edu/~adamodar/New_Home_Page/datafile/variable.htm</t>
  </si>
  <si>
    <t>Help: https://fredhelp.stlouisfed.org</t>
  </si>
  <si>
    <t>DTB3</t>
  </si>
  <si>
    <t>3-Month Treasury Bill Secondary Market Rate, Discount Basis, Percent, Annual, Not Seasonally Adjusted</t>
  </si>
  <si>
    <t>I use the 3-month US treasury bill, again choosing it over the 6-month because of longevity. While I used to report the end of the year number as the return on the T.Bill for the year, I have replaced that with the average T.Bill rate over the year, since that is a better representation.</t>
  </si>
  <si>
    <t>Value of Real estate in starting year</t>
  </si>
  <si>
    <t>Value of Gold in starting year</t>
  </si>
  <si>
    <t>https://fred.stlouisfed.org/series/CSUSHPINSA</t>
  </si>
  <si>
    <t>1928-2023</t>
  </si>
  <si>
    <t>1974-2023</t>
  </si>
  <si>
    <t>2014-2023</t>
  </si>
  <si>
    <t>US T. Bond (10-year)</t>
  </si>
  <si>
    <t>In US Dollars</t>
  </si>
  <si>
    <t>Source for 1977 - Current: Case Shiller index (FRED)</t>
  </si>
  <si>
    <t>End of year</t>
  </si>
  <si>
    <t>Source for 1970-Current: LBMA Gold prices per oz</t>
  </si>
  <si>
    <t>Average for the year</t>
  </si>
  <si>
    <t>Stocks</t>
  </si>
  <si>
    <t>T. Bills</t>
  </si>
  <si>
    <t>T. Bonds</t>
  </si>
  <si>
    <t>Mean</t>
  </si>
  <si>
    <t>Standard Error</t>
  </si>
  <si>
    <t>Median</t>
  </si>
  <si>
    <t>Standard Deviation</t>
  </si>
  <si>
    <t>Kurtosis</t>
  </si>
  <si>
    <t>Skewness</t>
  </si>
  <si>
    <t>Minimum</t>
  </si>
  <si>
    <t>Maximum</t>
  </si>
  <si>
    <t>25th percentile</t>
  </si>
  <si>
    <t>75th percentile</t>
  </si>
  <si>
    <t>S&amp;P 500 (Real)</t>
  </si>
  <si>
    <t>T. Bill (Real)</t>
  </si>
  <si>
    <t>T.Bond (Real)</t>
  </si>
  <si>
    <t>Nominal value of $100 invested in 1928</t>
  </si>
  <si>
    <t>Real value of $100 invested in 1928</t>
  </si>
  <si>
    <t>Arithmetic Average</t>
  </si>
  <si>
    <t>Geometric Average</t>
  </si>
  <si>
    <t>Stocks - T. Bills</t>
  </si>
  <si>
    <t>Stocks - T. Bonds</t>
  </si>
  <si>
    <t>Nominal</t>
  </si>
  <si>
    <t>Real</t>
  </si>
  <si>
    <t>Value of $100 invested at start of 1928 in real terms</t>
  </si>
  <si>
    <t>Real Risk Premium</t>
  </si>
  <si>
    <t>Stocks minus T. Bills</t>
  </si>
  <si>
    <t>Stocks minus T.Bonds</t>
  </si>
  <si>
    <t>US Small cap (bottom decile)</t>
  </si>
  <si>
    <t>Stocks - Bills</t>
  </si>
  <si>
    <t>US Small cap (bottom decile)22</t>
  </si>
  <si>
    <t>Historical ERP</t>
  </si>
  <si>
    <t>Stocks (Small Cap)</t>
  </si>
  <si>
    <t>I use the bottom decile of US stocks, as estimated and reported by Ken French on his amazing data page, for annual returns every year from 1928 to the most recent year.</t>
  </si>
  <si>
    <t>Return</t>
  </si>
  <si>
    <t xml:space="preserve">I use the home price data that Robert Shiller reports on his webpage to compute a real estate return on residential real estate. That series has now morphed into the Case-Shiller Index. Note that this return is just price appreciation, and will understate the returns on real estate by the cash flow return (from rental income) each year. </t>
  </si>
  <si>
    <t>(Oct 2024, Will be updated to Dec when available)</t>
  </si>
  <si>
    <t>US Small cap (bottom decile) Cum Value</t>
  </si>
  <si>
    <t>1928-2024</t>
  </si>
  <si>
    <t>1975-2024</t>
  </si>
  <si>
    <t>2015-2024</t>
  </si>
  <si>
    <t>S&amp;P 500 minus Lowest Decile</t>
  </si>
  <si>
    <t>Equity Risk Premium (Geometric)</t>
  </si>
  <si>
    <t>Equity Risk Premium (Arithmetic)</t>
  </si>
  <si>
    <t>Small Cap Premium (Arithmetic)</t>
  </si>
  <si>
    <t>Small Cap Premium (Geometric)</t>
  </si>
  <si>
    <t>Small Cap Premium (S&amp;P 500 minus Bottom Decile)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</si>
</sst>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yyyy\-mm\-dd"/>
    <numFmt numFmtId="165" formatCode="0.0"/>
    <numFmt numFmtId="166" formatCode="&quot;$&quot;#,##0.00"/>
    <numFmt numFmtId="167" formatCode="0.0000%"/>
  </numFmts>
  <fonts count="57">
    <font>
      <sz val="10"/>
      <name val="Geneva"/>
      <family val="2"/>
      <charset val="1"/>
    </font>
    <font>
      <sz val="12"/>
      <color theme="1"/>
      <name val="Calibri"/>
      <family val="2"/>
      <scheme val="minor"/>
    </font>
    <font>
      <b/>
      <sz val="10"/>
      <name val="Geneva"/>
      <family val="2"/>
      <charset val="1"/>
    </font>
    <font>
      <i/>
      <sz val="10"/>
      <name val="Geneva"/>
      <family val="2"/>
      <charset val="1"/>
    </font>
    <font>
      <sz val="10"/>
      <name val="Geneva"/>
      <family val="2"/>
      <charset val="1"/>
    </font>
    <font>
      <i/>
      <sz val="12"/>
      <name val="Times"/>
      <family val="1"/>
    </font>
    <font>
      <sz val="12"/>
      <name val="Times"/>
      <family val="1"/>
    </font>
    <font>
      <b/>
      <sz val="12"/>
      <name val="Times"/>
      <family val="1"/>
    </font>
    <font>
      <b/>
      <i/>
      <sz val="12"/>
      <name val="Times"/>
      <family val="1"/>
    </font>
    <font>
      <u/>
      <sz val="10"/>
      <color indexed="12"/>
      <name val="Geneva"/>
      <family val="2"/>
      <charset val="1"/>
    </font>
    <font>
      <sz val="14"/>
      <color indexed="10"/>
      <name val="Times"/>
      <family val="1"/>
    </font>
    <font>
      <sz val="14"/>
      <color indexed="10"/>
      <name val="Geneva"/>
      <family val="2"/>
      <charset val="1"/>
    </font>
    <font>
      <sz val="10"/>
      <name val="Times"/>
      <family val="1"/>
    </font>
    <font>
      <sz val="8"/>
      <name val="Verdana"/>
      <family val="2"/>
    </font>
    <font>
      <sz val="10"/>
      <name val="Arial"/>
      <family val="2"/>
    </font>
    <font>
      <sz val="12"/>
      <name val="Geneva"/>
      <family val="2"/>
      <charset val="1"/>
    </font>
    <font>
      <i/>
      <sz val="12"/>
      <name val="Geneva"/>
      <family val="2"/>
      <charset val="1"/>
    </font>
    <font>
      <sz val="12"/>
      <name val="Calibri"/>
      <family val="2"/>
    </font>
    <font>
      <sz val="10"/>
      <name val="Arial"/>
      <family val="2"/>
    </font>
    <font>
      <sz val="9"/>
      <name val="Arial"/>
      <family val="2"/>
    </font>
    <font>
      <b/>
      <sz val="12"/>
      <name val="Geneva"/>
      <family val="2"/>
      <charset val="1"/>
    </font>
    <font>
      <b/>
      <sz val="14"/>
      <name val="Geneva"/>
      <family val="2"/>
      <charset val="1"/>
    </font>
    <font>
      <sz val="14"/>
      <name val="Geneva"/>
      <family val="2"/>
      <charset val="1"/>
    </font>
    <font>
      <i/>
      <sz val="10"/>
      <name val="Arial"/>
      <family val="2"/>
    </font>
    <font>
      <b/>
      <sz val="12"/>
      <color theme="1"/>
      <name val="Calibri"/>
      <family val="2"/>
      <scheme val="minor"/>
    </font>
    <font>
      <sz val="12"/>
      <name val="Calibri"/>
      <family val="2"/>
      <scheme val="minor"/>
    </font>
    <font>
      <sz val="10"/>
      <color rgb="FF008000"/>
      <name val="Geneva"/>
      <family val="2"/>
      <charset val="1"/>
    </font>
    <font>
      <sz val="12"/>
      <color rgb="FF000000"/>
      <name val="Calibri"/>
      <family val="2"/>
    </font>
    <font>
      <b/>
      <sz val="12"/>
      <color rgb="FF000000"/>
      <name val="Calibri"/>
      <family val="2"/>
    </font>
    <font>
      <i/>
      <sz val="12"/>
      <name val="Calibri"/>
      <family val="2"/>
      <scheme val="minor"/>
    </font>
    <font>
      <sz val="12"/>
      <color theme="1"/>
      <name val="Times"/>
      <family val="1"/>
    </font>
    <font>
      <sz val="12"/>
      <color rgb="FFFF0000"/>
      <name val="Geneva"/>
      <family val="2"/>
      <charset val="1"/>
    </font>
    <font>
      <sz val="10"/>
      <color rgb="FFFF0000"/>
      <name val="Geneva"/>
      <family val="2"/>
      <charset val="1"/>
    </font>
    <font>
      <sz val="10"/>
      <color theme="1"/>
      <name val="Geneva"/>
      <family val="2"/>
      <charset val="1"/>
    </font>
    <font>
      <sz val="12"/>
      <color theme="0"/>
      <name val="Geneva"/>
      <family val="2"/>
      <charset val="1"/>
    </font>
    <font>
      <sz val="12"/>
      <color theme="1"/>
      <name val="Geneva"/>
      <family val="2"/>
      <charset val="1"/>
    </font>
    <font>
      <i/>
      <sz val="12"/>
      <color theme="1"/>
      <name val="Geneva"/>
      <family val="2"/>
      <charset val="1"/>
    </font>
    <font>
      <i/>
      <sz val="12"/>
      <color rgb="FF000000"/>
      <name val="Calibri"/>
      <family val="2"/>
    </font>
    <font>
      <b/>
      <sz val="9"/>
      <color rgb="FF000000"/>
      <name val="Geneva"/>
      <family val="2"/>
      <charset val="1"/>
    </font>
    <font>
      <sz val="9"/>
      <color rgb="FF000000"/>
      <name val="Geneva"/>
      <family val="2"/>
      <charset val="1"/>
    </font>
    <font>
      <sz val="12"/>
      <color theme="0"/>
      <name val="Calibri"/>
      <family val="2"/>
      <scheme val="minor"/>
    </font>
    <font>
      <sz val="10"/>
      <name val="Calibri"/>
      <family val="2"/>
      <scheme val="minor"/>
    </font>
    <font>
      <sz val="9"/>
      <name val="Calibri"/>
      <family val="2"/>
      <scheme val="minor"/>
    </font>
    <font>
      <b/>
      <sz val="12"/>
      <color theme="0"/>
      <name val="Times"/>
      <family val="1"/>
    </font>
    <font>
      <i/>
      <sz val="12"/>
      <color theme="0"/>
      <name val="Calibri"/>
      <family val="2"/>
      <scheme val="minor"/>
    </font>
    <font>
      <sz val="10"/>
      <color theme="0"/>
      <name val="Geneva"/>
      <family val="2"/>
      <charset val="1"/>
    </font>
    <font>
      <sz val="12"/>
      <color theme="0"/>
      <name val="Times"/>
      <family val="1"/>
    </font>
    <font>
      <b/>
      <i/>
      <sz val="12"/>
      <color theme="1"/>
      <name val="Calibri"/>
      <family val="2"/>
      <scheme val="minor"/>
    </font>
    <font>
      <b/>
      <i/>
      <sz val="12"/>
      <color theme="0"/>
      <name val="Calibri"/>
      <family val="2"/>
      <scheme val="minor"/>
    </font>
    <font>
      <sz val="12"/>
      <color rgb="FF000000"/>
      <name val="Times New Roman"/>
      <family val="1"/>
    </font>
    <font>
      <i/>
      <sz val="12"/>
      <color rgb="FF000000"/>
      <name val="Times New Roman"/>
      <family val="1"/>
    </font>
    <font>
      <b/>
      <sz val="14"/>
      <name val="Geneva"/>
      <family val="2"/>
    </font>
    <font>
      <b/>
      <sz val="12"/>
      <name val="Times"/>
    </font>
    <font>
      <sz val="10"/>
      <name val="Arial Unicode MS"/>
      <family val="2"/>
    </font>
    <font>
      <i/>
      <sz val="12"/>
      <color theme="1"/>
      <name val="Calibri"/>
      <family val="2"/>
      <scheme val="minor"/>
    </font>
    <font>
      <i/>
      <sz val="12"/>
      <color theme="1"/>
      <name val="Times"/>
      <family val="1"/>
    </font>
    <font>
      <b/>
      <i/>
      <sz val="12"/>
      <name val="Times"/>
    </font>
  </fonts>
  <fills count="10">
    <fill>
      <patternFill patternType="none"/>
    </fill>
    <fill>
      <patternFill patternType="gray125"/>
    </fill>
    <fill>
      <patternFill patternType="solid">
        <fgColor indexed="13"/>
        <bgColor indexed="64"/>
      </patternFill>
    </fill>
    <fill>
      <patternFill patternType="solid">
        <fgColor theme="0"/>
        <bgColor indexed="64"/>
      </patternFill>
    </fill>
    <fill>
      <patternFill patternType="solid">
        <fgColor theme="2"/>
        <bgColor rgb="FF000000"/>
      </patternFill>
    </fill>
    <fill>
      <patternFill patternType="solid">
        <fgColor rgb="FFFFFFFF"/>
        <bgColor rgb="FF000000"/>
      </patternFill>
    </fill>
    <fill>
      <patternFill patternType="solid">
        <fgColor theme="2"/>
        <bgColor indexed="64"/>
      </patternFill>
    </fill>
    <fill>
      <patternFill patternType="solid">
        <fgColor theme="1"/>
        <bgColor indexed="64"/>
      </patternFill>
    </fill>
    <fill>
      <patternFill patternType="solid">
        <fgColor theme="0" tint="-0.14999847407452621"/>
        <bgColor theme="0" tint="-0.14999847407452621"/>
      </patternFill>
    </fill>
    <fill>
      <patternFill patternType="solid">
        <fgColor rgb="FFEEECE1"/>
        <bgColor indexed="64"/>
      </patternFill>
    </fill>
  </fills>
  <borders count="6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rgb="FF000000"/>
      </right>
      <top style="thin">
        <color indexed="64"/>
      </top>
      <bottom style="medium">
        <color indexed="64"/>
      </bottom>
      <diagonal/>
    </border>
    <border>
      <left/>
      <right style="medium">
        <color rgb="FF000000"/>
      </right>
      <top style="medium">
        <color indexed="64"/>
      </top>
      <bottom style="thin">
        <color indexed="64"/>
      </bottom>
      <diagonal/>
    </border>
    <border>
      <left/>
      <right style="medium">
        <color rgb="FF000000"/>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top style="thin">
        <color theme="0"/>
      </top>
      <bottom/>
      <diagonal/>
    </border>
    <border>
      <left style="thin">
        <color theme="0"/>
      </left>
      <right style="thin">
        <color indexed="64"/>
      </right>
      <top style="thin">
        <color theme="1"/>
      </top>
      <bottom style="thin">
        <color indexed="64"/>
      </bottom>
      <diagonal/>
    </border>
    <border>
      <left style="thin">
        <color theme="0"/>
      </left>
      <right style="thin">
        <color theme="0"/>
      </right>
      <top style="thin">
        <color theme="1"/>
      </top>
      <bottom style="thin">
        <color theme="0"/>
      </bottom>
      <diagonal/>
    </border>
    <border>
      <left style="thin">
        <color theme="1"/>
      </left>
      <right style="thin">
        <color theme="0"/>
      </right>
      <top style="thin">
        <color theme="1"/>
      </top>
      <bottom style="thin">
        <color theme="0"/>
      </bottom>
      <diagonal/>
    </border>
    <border>
      <left style="thin">
        <color theme="0"/>
      </left>
      <right/>
      <top style="thin">
        <color theme="1"/>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indexed="64"/>
      </left>
      <right style="thin">
        <color indexed="64"/>
      </right>
      <top style="thin">
        <color indexed="64"/>
      </top>
      <bottom style="thin">
        <color theme="1"/>
      </bottom>
      <diagonal/>
    </border>
    <border>
      <left style="thin">
        <color theme="0"/>
      </left>
      <right style="thin">
        <color theme="0"/>
      </right>
      <top style="thin">
        <color indexed="64"/>
      </top>
      <bottom style="thin">
        <color indexed="64"/>
      </bottom>
      <diagonal/>
    </border>
    <border>
      <left style="thin">
        <color theme="0"/>
      </left>
      <right style="thin">
        <color theme="0"/>
      </right>
      <top style="thin">
        <color indexed="64"/>
      </top>
      <bottom style="thin">
        <color theme="0"/>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thin">
        <color theme="1"/>
      </bottom>
      <diagonal/>
    </border>
    <border>
      <left/>
      <right style="thin">
        <color theme="0"/>
      </right>
      <top/>
      <bottom/>
      <diagonal/>
    </border>
    <border>
      <left style="thin">
        <color theme="1"/>
      </left>
      <right/>
      <top style="thin">
        <color theme="1"/>
      </top>
      <bottom style="thin">
        <color theme="1"/>
      </bottom>
      <diagonal/>
    </border>
    <border>
      <left/>
      <right style="thin">
        <color indexed="64"/>
      </right>
      <top style="thin">
        <color theme="1"/>
      </top>
      <bottom style="thin">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thin">
        <color indexed="64"/>
      </left>
      <right style="thin">
        <color indexed="64"/>
      </right>
      <top style="thin">
        <color theme="1"/>
      </top>
      <bottom style="thin">
        <color indexed="64"/>
      </bottom>
      <diagonal/>
    </border>
    <border>
      <left style="thin">
        <color theme="0"/>
      </left>
      <right style="thin">
        <color theme="0"/>
      </right>
      <top style="thin">
        <color theme="0"/>
      </top>
      <bottom/>
      <diagonal/>
    </border>
    <border>
      <left/>
      <right/>
      <top style="thin">
        <color theme="1"/>
      </top>
      <bottom/>
      <diagonal/>
    </border>
  </borders>
  <cellStyleXfs count="4">
    <xf numFmtId="0" fontId="0" fillId="0" borderId="0"/>
    <xf numFmtId="44" fontId="4" fillId="0" borderId="0" applyFont="0" applyFill="0" applyBorder="0" applyAlignment="0" applyProtection="0"/>
    <xf numFmtId="0" fontId="9" fillId="0" borderId="0" applyNumberFormat="0" applyFill="0" applyBorder="0" applyAlignment="0" applyProtection="0">
      <alignment vertical="top"/>
      <protection locked="0"/>
    </xf>
    <xf numFmtId="9" fontId="4" fillId="0" borderId="0" applyFont="0" applyFill="0" applyBorder="0" applyAlignment="0" applyProtection="0"/>
  </cellStyleXfs>
  <cellXfs count="221">
    <xf numFmtId="0" fontId="0" fillId="0" borderId="0" xfId="0"/>
    <xf numFmtId="0" fontId="6" fillId="0" borderId="1" xfId="0" applyFont="1" applyBorder="1" applyAlignment="1">
      <alignment horizontal="center"/>
    </xf>
    <xf numFmtId="10" fontId="6" fillId="0" borderId="1" xfId="0" applyNumberFormat="1" applyFont="1" applyBorder="1" applyAlignment="1">
      <alignment horizontal="center"/>
    </xf>
    <xf numFmtId="0" fontId="6" fillId="0" borderId="0" xfId="0" applyFont="1" applyAlignment="1">
      <alignment horizontal="center"/>
    </xf>
    <xf numFmtId="0" fontId="5" fillId="0" borderId="1" xfId="0" applyFont="1" applyBorder="1" applyAlignment="1">
      <alignment horizontal="center"/>
    </xf>
    <xf numFmtId="0" fontId="6" fillId="0" borderId="0" xfId="0" applyFont="1"/>
    <xf numFmtId="10" fontId="6" fillId="0" borderId="1" xfId="3" applyNumberFormat="1" applyFont="1" applyBorder="1" applyAlignment="1">
      <alignment horizontal="center"/>
    </xf>
    <xf numFmtId="0" fontId="0" fillId="0" borderId="0" xfId="0" applyAlignment="1">
      <alignment horizontal="center"/>
    </xf>
    <xf numFmtId="2" fontId="6" fillId="0" borderId="1" xfId="0" applyNumberFormat="1" applyFont="1" applyBorder="1" applyAlignment="1">
      <alignment horizontal="center"/>
    </xf>
    <xf numFmtId="0" fontId="6" fillId="2" borderId="1" xfId="0" applyFont="1" applyFill="1" applyBorder="1" applyAlignment="1">
      <alignment horizontal="center"/>
    </xf>
    <xf numFmtId="0" fontId="10" fillId="0" borderId="0" xfId="0" applyFont="1"/>
    <xf numFmtId="0" fontId="11" fillId="0" borderId="0" xfId="0" applyFont="1"/>
    <xf numFmtId="0" fontId="12" fillId="0" borderId="0" xfId="0" applyFont="1" applyAlignment="1">
      <alignment horizontal="center"/>
    </xf>
    <xf numFmtId="10" fontId="0" fillId="0" borderId="0" xfId="0" applyNumberFormat="1" applyAlignment="1">
      <alignment horizontal="center"/>
    </xf>
    <xf numFmtId="0" fontId="0" fillId="0" borderId="0" xfId="0" applyProtection="1">
      <protection locked="0"/>
    </xf>
    <xf numFmtId="0" fontId="6" fillId="0" borderId="0" xfId="0" applyFont="1" applyAlignment="1">
      <alignment horizontal="left"/>
    </xf>
    <xf numFmtId="0" fontId="0" fillId="0" borderId="0" xfId="0" applyAlignment="1">
      <alignment horizontal="left"/>
    </xf>
    <xf numFmtId="2" fontId="0" fillId="0" borderId="0" xfId="0" applyNumberFormat="1"/>
    <xf numFmtId="0" fontId="15" fillId="0" borderId="1" xfId="0" applyFont="1" applyBorder="1" applyAlignment="1">
      <alignment horizontal="center"/>
    </xf>
    <xf numFmtId="0" fontId="0" fillId="0" borderId="1" xfId="0" applyBorder="1" applyAlignment="1">
      <alignment horizontal="center"/>
    </xf>
    <xf numFmtId="10" fontId="0" fillId="0" borderId="1" xfId="0" applyNumberFormat="1" applyBorder="1" applyAlignment="1">
      <alignment horizontal="center"/>
    </xf>
    <xf numFmtId="10" fontId="6" fillId="0" borderId="1" xfId="3" applyNumberFormat="1" applyFont="1" applyFill="1" applyBorder="1" applyAlignment="1">
      <alignment horizontal="center"/>
    </xf>
    <xf numFmtId="10" fontId="25" fillId="0" borderId="1" xfId="0" applyNumberFormat="1" applyFont="1" applyBorder="1" applyAlignment="1">
      <alignment horizontal="center"/>
    </xf>
    <xf numFmtId="10" fontId="26" fillId="0" borderId="1" xfId="0" applyNumberFormat="1" applyFont="1" applyBorder="1" applyAlignment="1">
      <alignment horizontal="center"/>
    </xf>
    <xf numFmtId="0" fontId="6" fillId="3" borderId="1" xfId="0" applyFont="1" applyFill="1" applyBorder="1" applyAlignment="1">
      <alignment horizontal="center"/>
    </xf>
    <xf numFmtId="0" fontId="25" fillId="0" borderId="0" xfId="0" applyFont="1" applyAlignment="1">
      <alignment horizontal="center"/>
    </xf>
    <xf numFmtId="44" fontId="25" fillId="0" borderId="1" xfId="1" applyFont="1" applyBorder="1" applyAlignment="1">
      <alignment horizontal="center"/>
    </xf>
    <xf numFmtId="0" fontId="25" fillId="0" borderId="6" xfId="0" applyFont="1" applyBorder="1" applyAlignment="1">
      <alignment horizontal="center"/>
    </xf>
    <xf numFmtId="10" fontId="25" fillId="0" borderId="6" xfId="0" applyNumberFormat="1" applyFont="1" applyBorder="1" applyAlignment="1">
      <alignment horizontal="center"/>
    </xf>
    <xf numFmtId="0" fontId="25" fillId="0" borderId="4" xfId="0" applyFont="1" applyBorder="1" applyAlignment="1">
      <alignment horizontal="center" wrapText="1"/>
    </xf>
    <xf numFmtId="0" fontId="6" fillId="0" borderId="8" xfId="0" applyFont="1" applyBorder="1" applyAlignment="1">
      <alignment horizontal="center"/>
    </xf>
    <xf numFmtId="0" fontId="15" fillId="0" borderId="9" xfId="0" applyFont="1" applyBorder="1"/>
    <xf numFmtId="0" fontId="15" fillId="0" borderId="10" xfId="0" applyFont="1" applyBorder="1"/>
    <xf numFmtId="0" fontId="15" fillId="0" borderId="11" xfId="0" applyFont="1" applyBorder="1" applyAlignment="1">
      <alignment horizontal="center"/>
    </xf>
    <xf numFmtId="0" fontId="28" fillId="4" borderId="9" xfId="0" applyFont="1" applyFill="1" applyBorder="1"/>
    <xf numFmtId="0" fontId="28" fillId="4" borderId="12" xfId="0" applyFont="1" applyFill="1" applyBorder="1"/>
    <xf numFmtId="0" fontId="28" fillId="4" borderId="13" xfId="0" applyFont="1" applyFill="1" applyBorder="1"/>
    <xf numFmtId="0" fontId="29" fillId="0" borderId="14" xfId="0" applyFont="1" applyBorder="1" applyAlignment="1">
      <alignment horizontal="center" wrapText="1"/>
    </xf>
    <xf numFmtId="0" fontId="25" fillId="0" borderId="14" xfId="0" applyFont="1" applyBorder="1" applyAlignment="1">
      <alignment horizontal="center" wrapText="1"/>
    </xf>
    <xf numFmtId="0" fontId="6" fillId="0" borderId="0" xfId="0" applyFont="1" applyAlignment="1">
      <alignment wrapText="1"/>
    </xf>
    <xf numFmtId="0" fontId="6" fillId="0" borderId="15" xfId="0" applyFont="1" applyBorder="1" applyAlignment="1">
      <alignment horizontal="center"/>
    </xf>
    <xf numFmtId="2" fontId="30" fillId="0" borderId="1" xfId="0" applyNumberFormat="1" applyFont="1" applyBorder="1" applyAlignment="1">
      <alignment horizontal="center"/>
    </xf>
    <xf numFmtId="10" fontId="6" fillId="0" borderId="0" xfId="3" applyNumberFormat="1" applyFont="1" applyBorder="1" applyAlignment="1">
      <alignment horizontal="center"/>
    </xf>
    <xf numFmtId="10" fontId="6" fillId="0" borderId="0" xfId="3" applyNumberFormat="1" applyFont="1" applyFill="1" applyBorder="1" applyAlignment="1">
      <alignment horizontal="center"/>
    </xf>
    <xf numFmtId="10" fontId="0" fillId="0" borderId="0" xfId="3" applyNumberFormat="1" applyFont="1"/>
    <xf numFmtId="10" fontId="6" fillId="0" borderId="0" xfId="0" applyNumberFormat="1" applyFont="1" applyAlignment="1">
      <alignment horizontal="center"/>
    </xf>
    <xf numFmtId="10" fontId="0" fillId="0" borderId="0" xfId="3" applyNumberFormat="1" applyFont="1" applyAlignment="1">
      <alignment horizontal="center"/>
    </xf>
    <xf numFmtId="10" fontId="6" fillId="0" borderId="6" xfId="3" applyNumberFormat="1" applyFont="1" applyBorder="1" applyAlignment="1">
      <alignment horizontal="center"/>
    </xf>
    <xf numFmtId="10" fontId="6" fillId="0" borderId="14" xfId="3" applyNumberFormat="1" applyFont="1" applyBorder="1" applyAlignment="1">
      <alignment horizontal="center"/>
    </xf>
    <xf numFmtId="0" fontId="18" fillId="5" borderId="0" xfId="0" applyFont="1" applyFill="1"/>
    <xf numFmtId="0" fontId="7" fillId="0" borderId="0" xfId="0" applyFont="1" applyAlignment="1">
      <alignment horizontal="center"/>
    </xf>
    <xf numFmtId="0" fontId="11" fillId="0" borderId="0" xfId="0" applyFont="1" applyAlignment="1">
      <alignment horizontal="center"/>
    </xf>
    <xf numFmtId="164" fontId="0" fillId="0" borderId="0" xfId="0" applyNumberFormat="1"/>
    <xf numFmtId="165" fontId="0" fillId="0" borderId="0" xfId="0" applyNumberFormat="1"/>
    <xf numFmtId="0" fontId="0" fillId="0" borderId="0" xfId="0" applyAlignment="1">
      <alignment horizontal="right"/>
    </xf>
    <xf numFmtId="0" fontId="2" fillId="0" borderId="0" xfId="0" applyFont="1"/>
    <xf numFmtId="10" fontId="0" fillId="0" borderId="0" xfId="3" applyNumberFormat="1" applyFont="1" applyProtection="1">
      <protection locked="0"/>
    </xf>
    <xf numFmtId="0" fontId="15" fillId="0" borderId="0" xfId="0" applyFont="1"/>
    <xf numFmtId="0" fontId="31" fillId="0" borderId="1" xfId="0" applyFont="1" applyBorder="1" applyAlignment="1">
      <alignment vertical="center" wrapText="1"/>
    </xf>
    <xf numFmtId="0" fontId="15" fillId="0" borderId="1" xfId="0" applyFont="1" applyBorder="1" applyAlignment="1">
      <alignment vertical="top" wrapText="1"/>
    </xf>
    <xf numFmtId="0" fontId="31" fillId="0" borderId="1" xfId="0" applyFont="1" applyBorder="1" applyAlignment="1">
      <alignment vertical="center"/>
    </xf>
    <xf numFmtId="0" fontId="15" fillId="0" borderId="1" xfId="0" applyFont="1" applyBorder="1" applyAlignment="1">
      <alignment wrapText="1"/>
    </xf>
    <xf numFmtId="0" fontId="15" fillId="0" borderId="1" xfId="0" applyFont="1" applyBorder="1"/>
    <xf numFmtId="0" fontId="31" fillId="0" borderId="1" xfId="0" applyFont="1" applyBorder="1" applyAlignment="1">
      <alignment horizontal="left" vertical="center"/>
    </xf>
    <xf numFmtId="0" fontId="31" fillId="0" borderId="1" xfId="0" applyFont="1" applyBorder="1" applyAlignment="1">
      <alignment wrapText="1"/>
    </xf>
    <xf numFmtId="0" fontId="31" fillId="0" borderId="1" xfId="0" applyFont="1" applyBorder="1" applyAlignment="1">
      <alignment horizontal="left" vertical="top" wrapText="1"/>
    </xf>
    <xf numFmtId="0" fontId="21" fillId="0" borderId="16" xfId="0" applyFont="1" applyBorder="1" applyAlignment="1">
      <alignment vertical="center"/>
    </xf>
    <xf numFmtId="0" fontId="22" fillId="0" borderId="16" xfId="0" applyFont="1" applyBorder="1" applyAlignment="1">
      <alignment wrapText="1"/>
    </xf>
    <xf numFmtId="10" fontId="32" fillId="0" borderId="1" xfId="0" applyNumberFormat="1" applyFont="1" applyBorder="1" applyAlignment="1">
      <alignment horizontal="center"/>
    </xf>
    <xf numFmtId="14" fontId="0" fillId="0" borderId="0" xfId="0" applyNumberFormat="1"/>
    <xf numFmtId="0" fontId="3" fillId="0" borderId="0" xfId="0" applyFont="1"/>
    <xf numFmtId="10" fontId="25" fillId="0" borderId="2" xfId="0" applyNumberFormat="1" applyFont="1" applyBorder="1" applyAlignment="1">
      <alignment horizontal="center"/>
    </xf>
    <xf numFmtId="0" fontId="17" fillId="4" borderId="18" xfId="0" applyFont="1" applyFill="1" applyBorder="1" applyAlignment="1">
      <alignment horizontal="left"/>
    </xf>
    <xf numFmtId="0" fontId="23" fillId="6" borderId="0" xfId="0" applyFont="1" applyFill="1" applyAlignment="1">
      <alignment horizontal="center"/>
    </xf>
    <xf numFmtId="0" fontId="0" fillId="6" borderId="0" xfId="0" applyFill="1" applyAlignment="1">
      <alignment horizontal="center"/>
    </xf>
    <xf numFmtId="0" fontId="14" fillId="6" borderId="0" xfId="0" applyFont="1" applyFill="1" applyAlignment="1">
      <alignment horizontal="center"/>
    </xf>
    <xf numFmtId="2" fontId="19" fillId="6" borderId="0" xfId="0" applyNumberFormat="1" applyFont="1" applyFill="1" applyAlignment="1">
      <alignment horizontal="center"/>
    </xf>
    <xf numFmtId="0" fontId="9" fillId="0" borderId="0" xfId="2" applyAlignment="1" applyProtection="1"/>
    <xf numFmtId="2" fontId="0" fillId="0" borderId="0" xfId="0" applyNumberFormat="1" applyAlignment="1">
      <alignment horizontal="center"/>
    </xf>
    <xf numFmtId="1" fontId="0" fillId="0" borderId="0" xfId="0" applyNumberFormat="1"/>
    <xf numFmtId="44" fontId="4" fillId="0" borderId="0" xfId="1" applyFont="1" applyFill="1" applyBorder="1" applyAlignment="1">
      <alignment horizontal="center"/>
    </xf>
    <xf numFmtId="44" fontId="25" fillId="0" borderId="7" xfId="1" applyFont="1" applyBorder="1" applyAlignment="1">
      <alignment horizontal="center"/>
    </xf>
    <xf numFmtId="44" fontId="0" fillId="0" borderId="0" xfId="1" applyFont="1"/>
    <xf numFmtId="0" fontId="6" fillId="0" borderId="14" xfId="0" applyFont="1" applyBorder="1" applyAlignment="1">
      <alignment horizontal="center"/>
    </xf>
    <xf numFmtId="10" fontId="0" fillId="0" borderId="14" xfId="0" applyNumberFormat="1" applyBorder="1" applyAlignment="1">
      <alignment horizontal="center"/>
    </xf>
    <xf numFmtId="0" fontId="7" fillId="0" borderId="4" xfId="0" applyFont="1" applyBorder="1" applyAlignment="1">
      <alignment horizontal="center"/>
    </xf>
    <xf numFmtId="10" fontId="34" fillId="7" borderId="11" xfId="0" applyNumberFormat="1" applyFont="1" applyFill="1" applyBorder="1" applyAlignment="1">
      <alignment horizontal="center"/>
    </xf>
    <xf numFmtId="10" fontId="34" fillId="7" borderId="1" xfId="0" applyNumberFormat="1" applyFont="1" applyFill="1" applyBorder="1" applyAlignment="1">
      <alignment horizontal="center"/>
    </xf>
    <xf numFmtId="0" fontId="34" fillId="7" borderId="10" xfId="0" applyFont="1" applyFill="1" applyBorder="1"/>
    <xf numFmtId="0" fontId="35" fillId="0" borderId="10" xfId="0" applyFont="1" applyBorder="1"/>
    <xf numFmtId="10" fontId="36" fillId="0" borderId="1" xfId="0" applyNumberFormat="1" applyFont="1" applyBorder="1" applyAlignment="1">
      <alignment horizontal="center"/>
    </xf>
    <xf numFmtId="10" fontId="35" fillId="0" borderId="1" xfId="0" applyNumberFormat="1" applyFont="1" applyBorder="1" applyAlignment="1">
      <alignment horizontal="center"/>
    </xf>
    <xf numFmtId="10" fontId="35" fillId="0" borderId="11" xfId="0" applyNumberFormat="1" applyFont="1" applyBorder="1" applyAlignment="1">
      <alignment horizontal="center"/>
    </xf>
    <xf numFmtId="0" fontId="35" fillId="0" borderId="19" xfId="0" applyFont="1" applyBorder="1"/>
    <xf numFmtId="10" fontId="36" fillId="0" borderId="20" xfId="0" applyNumberFormat="1" applyFont="1" applyBorder="1" applyAlignment="1">
      <alignment horizontal="center"/>
    </xf>
    <xf numFmtId="0" fontId="35" fillId="0" borderId="20" xfId="0" applyFont="1" applyBorder="1" applyAlignment="1">
      <alignment horizontal="center"/>
    </xf>
    <xf numFmtId="0" fontId="35" fillId="0" borderId="21" xfId="0" applyFont="1" applyBorder="1" applyAlignment="1">
      <alignment horizontal="center"/>
    </xf>
    <xf numFmtId="0" fontId="24" fillId="0" borderId="14" xfId="0" applyFont="1" applyBorder="1" applyAlignment="1">
      <alignment horizontal="center" wrapText="1"/>
    </xf>
    <xf numFmtId="0" fontId="41" fillId="0" borderId="0" xfId="0" applyFont="1"/>
    <xf numFmtId="2" fontId="41" fillId="5" borderId="0" xfId="0" applyNumberFormat="1" applyFont="1" applyFill="1"/>
    <xf numFmtId="2" fontId="42" fillId="5" borderId="0" xfId="0" applyNumberFormat="1" applyFont="1" applyFill="1" applyAlignment="1">
      <alignment horizontal="right"/>
    </xf>
    <xf numFmtId="2" fontId="41" fillId="0" borderId="0" xfId="0" applyNumberFormat="1" applyFont="1"/>
    <xf numFmtId="0" fontId="29" fillId="0" borderId="4" xfId="0" applyFont="1" applyBorder="1" applyAlignment="1">
      <alignment horizontal="center" wrapText="1"/>
    </xf>
    <xf numFmtId="0" fontId="25" fillId="0" borderId="2" xfId="0" applyFont="1" applyBorder="1" applyAlignment="1">
      <alignment horizontal="center"/>
    </xf>
    <xf numFmtId="44" fontId="25" fillId="0" borderId="30" xfId="1" applyFont="1" applyBorder="1" applyAlignment="1">
      <alignment horizontal="center"/>
    </xf>
    <xf numFmtId="0" fontId="44" fillId="7" borderId="37" xfId="0" applyFont="1" applyFill="1" applyBorder="1" applyAlignment="1">
      <alignment horizontal="center" wrapText="1"/>
    </xf>
    <xf numFmtId="10" fontId="40" fillId="7" borderId="37" xfId="0" applyNumberFormat="1" applyFont="1" applyFill="1" applyBorder="1" applyAlignment="1">
      <alignment horizontal="center"/>
    </xf>
    <xf numFmtId="10" fontId="40" fillId="7" borderId="38" xfId="0" applyNumberFormat="1" applyFont="1" applyFill="1" applyBorder="1" applyAlignment="1">
      <alignment horizontal="center"/>
    </xf>
    <xf numFmtId="44" fontId="25" fillId="0" borderId="3" xfId="1" applyFont="1" applyBorder="1" applyAlignment="1">
      <alignment horizontal="center"/>
    </xf>
    <xf numFmtId="44" fontId="25" fillId="0" borderId="40" xfId="1" applyFont="1" applyBorder="1" applyAlignment="1">
      <alignment horizontal="center"/>
    </xf>
    <xf numFmtId="2" fontId="0" fillId="6" borderId="0" xfId="0" applyNumberFormat="1" applyFill="1" applyAlignment="1">
      <alignment horizontal="center"/>
    </xf>
    <xf numFmtId="2" fontId="0" fillId="3" borderId="1" xfId="0" applyNumberFormat="1" applyFill="1" applyBorder="1" applyAlignment="1">
      <alignment horizontal="center"/>
    </xf>
    <xf numFmtId="2" fontId="33" fillId="0" borderId="0" xfId="0" applyNumberFormat="1" applyFont="1" applyAlignment="1">
      <alignment horizontal="center"/>
    </xf>
    <xf numFmtId="44" fontId="45" fillId="7" borderId="1" xfId="1" applyFont="1" applyFill="1" applyBorder="1" applyAlignment="1">
      <alignment horizontal="center"/>
    </xf>
    <xf numFmtId="10" fontId="46" fillId="7" borderId="1" xfId="0" applyNumberFormat="1" applyFont="1" applyFill="1" applyBorder="1" applyAlignment="1">
      <alignment horizontal="center"/>
    </xf>
    <xf numFmtId="0" fontId="47" fillId="0" borderId="6" xfId="0" applyFont="1" applyBorder="1" applyAlignment="1">
      <alignment horizontal="center" wrapText="1"/>
    </xf>
    <xf numFmtId="0" fontId="48" fillId="7" borderId="47" xfId="0" applyFont="1" applyFill="1" applyBorder="1" applyAlignment="1">
      <alignment horizontal="center" wrapText="1"/>
    </xf>
    <xf numFmtId="0" fontId="48" fillId="7" borderId="48" xfId="0" applyFont="1" applyFill="1" applyBorder="1" applyAlignment="1">
      <alignment horizontal="center" wrapText="1"/>
    </xf>
    <xf numFmtId="0" fontId="1" fillId="8" borderId="6" xfId="0" applyFont="1" applyFill="1" applyBorder="1" applyAlignment="1">
      <alignment horizontal="center"/>
    </xf>
    <xf numFmtId="0" fontId="1" fillId="0" borderId="6" xfId="0" applyFont="1" applyBorder="1" applyAlignment="1">
      <alignment horizontal="center"/>
    </xf>
    <xf numFmtId="0" fontId="1" fillId="0" borderId="0" xfId="0" applyFont="1" applyAlignment="1">
      <alignment horizontal="center"/>
    </xf>
    <xf numFmtId="0" fontId="1" fillId="8" borderId="2" xfId="0" applyFont="1" applyFill="1" applyBorder="1" applyAlignment="1">
      <alignment horizontal="center"/>
    </xf>
    <xf numFmtId="0" fontId="1" fillId="0" borderId="2" xfId="0" applyFont="1" applyBorder="1" applyAlignment="1">
      <alignment horizontal="center"/>
    </xf>
    <xf numFmtId="0" fontId="1" fillId="0" borderId="46" xfId="0" applyFont="1" applyBorder="1" applyAlignment="1">
      <alignment horizontal="center"/>
    </xf>
    <xf numFmtId="0" fontId="49" fillId="0" borderId="16" xfId="0" applyFont="1" applyBorder="1" applyAlignment="1">
      <alignment horizontal="justify" vertical="center"/>
    </xf>
    <xf numFmtId="0" fontId="50" fillId="0" borderId="25" xfId="0" applyFont="1" applyBorder="1" applyAlignment="1">
      <alignment horizontal="justify" vertical="center"/>
    </xf>
    <xf numFmtId="0" fontId="49" fillId="9" borderId="49" xfId="0" applyFont="1" applyFill="1" applyBorder="1" applyAlignment="1">
      <alignment horizontal="justify" vertical="center"/>
    </xf>
    <xf numFmtId="10" fontId="49" fillId="9" borderId="50" xfId="0" applyNumberFormat="1" applyFont="1" applyFill="1" applyBorder="1" applyAlignment="1">
      <alignment horizontal="justify" vertical="center"/>
    </xf>
    <xf numFmtId="0" fontId="49" fillId="0" borderId="49" xfId="0" applyFont="1" applyBorder="1" applyAlignment="1">
      <alignment horizontal="justify" vertical="center"/>
    </xf>
    <xf numFmtId="10" fontId="49" fillId="0" borderId="50" xfId="0" applyNumberFormat="1" applyFont="1" applyBorder="1" applyAlignment="1">
      <alignment horizontal="justify" vertical="center"/>
    </xf>
    <xf numFmtId="0" fontId="49" fillId="0" borderId="50" xfId="0" applyFont="1" applyBorder="1" applyAlignment="1">
      <alignment horizontal="justify" vertical="center"/>
    </xf>
    <xf numFmtId="10" fontId="33" fillId="8" borderId="0" xfId="3" applyNumberFormat="1" applyFont="1" applyFill="1" applyAlignment="1">
      <alignment horizontal="center"/>
    </xf>
    <xf numFmtId="10" fontId="30" fillId="8" borderId="1" xfId="3" applyNumberFormat="1" applyFont="1" applyFill="1" applyBorder="1"/>
    <xf numFmtId="10" fontId="33" fillId="0" borderId="0" xfId="3" applyNumberFormat="1" applyFont="1" applyAlignment="1">
      <alignment horizontal="center"/>
    </xf>
    <xf numFmtId="10" fontId="30" fillId="0" borderId="1" xfId="0" applyNumberFormat="1" applyFont="1" applyBorder="1"/>
    <xf numFmtId="10" fontId="30" fillId="8" borderId="1" xfId="0" applyNumberFormat="1" applyFont="1" applyFill="1" applyBorder="1"/>
    <xf numFmtId="10" fontId="30" fillId="8" borderId="7" xfId="0" applyNumberFormat="1" applyFont="1" applyFill="1" applyBorder="1"/>
    <xf numFmtId="10" fontId="30" fillId="0" borderId="7" xfId="0" applyNumberFormat="1" applyFont="1" applyBorder="1"/>
    <xf numFmtId="10" fontId="33" fillId="0" borderId="51" xfId="3" applyNumberFormat="1" applyFont="1" applyBorder="1" applyAlignment="1">
      <alignment horizontal="center"/>
    </xf>
    <xf numFmtId="10" fontId="30" fillId="0" borderId="46" xfId="0" applyNumberFormat="1" applyFont="1" applyBorder="1"/>
    <xf numFmtId="0" fontId="48" fillId="7" borderId="52" xfId="0" applyFont="1" applyFill="1" applyBorder="1" applyAlignment="1">
      <alignment horizontal="center" wrapText="1"/>
    </xf>
    <xf numFmtId="44" fontId="1" fillId="8" borderId="30" xfId="1" applyFont="1" applyFill="1" applyBorder="1" applyAlignment="1">
      <alignment horizontal="center"/>
    </xf>
    <xf numFmtId="44" fontId="1" fillId="0" borderId="3" xfId="1" applyFont="1" applyBorder="1" applyAlignment="1">
      <alignment horizontal="center"/>
    </xf>
    <xf numFmtId="166" fontId="0" fillId="0" borderId="0" xfId="0" applyNumberFormat="1"/>
    <xf numFmtId="167" fontId="0" fillId="0" borderId="0" xfId="0" applyNumberFormat="1"/>
    <xf numFmtId="167" fontId="53" fillId="0" borderId="0" xfId="0" applyNumberFormat="1" applyFont="1"/>
    <xf numFmtId="0" fontId="29" fillId="0" borderId="5" xfId="0" applyFont="1" applyBorder="1" applyAlignment="1">
      <alignment horizontal="center" wrapText="1"/>
    </xf>
    <xf numFmtId="44" fontId="25" fillId="0" borderId="54" xfId="1" applyFont="1" applyBorder="1" applyAlignment="1">
      <alignment horizontal="center"/>
    </xf>
    <xf numFmtId="0" fontId="54" fillId="0" borderId="37" xfId="0" applyFont="1" applyBorder="1" applyAlignment="1">
      <alignment horizontal="center" wrapText="1"/>
    </xf>
    <xf numFmtId="0" fontId="54" fillId="0" borderId="48" xfId="0" applyFont="1" applyBorder="1" applyAlignment="1">
      <alignment horizontal="center" wrapText="1"/>
    </xf>
    <xf numFmtId="0" fontId="27" fillId="0" borderId="0" xfId="0" applyFont="1" applyAlignment="1">
      <alignment horizontal="center"/>
    </xf>
    <xf numFmtId="0" fontId="10" fillId="0" borderId="0" xfId="0" applyFont="1" applyAlignment="1">
      <alignment horizontal="center"/>
    </xf>
    <xf numFmtId="0" fontId="6" fillId="0" borderId="39" xfId="0" applyFont="1" applyBorder="1" applyAlignment="1">
      <alignment horizontal="center"/>
    </xf>
    <xf numFmtId="0" fontId="6" fillId="0" borderId="14" xfId="0" applyFont="1" applyBorder="1" applyAlignment="1">
      <alignment horizontal="center" wrapText="1"/>
    </xf>
    <xf numFmtId="10" fontId="6" fillId="0" borderId="7" xfId="0" applyNumberFormat="1" applyFont="1" applyBorder="1" applyAlignment="1">
      <alignment horizontal="center"/>
    </xf>
    <xf numFmtId="0" fontId="8" fillId="0" borderId="0" xfId="0" applyFont="1" applyAlignment="1">
      <alignment horizontal="center"/>
    </xf>
    <xf numFmtId="0" fontId="25" fillId="0" borderId="7" xfId="0" applyFont="1" applyBorder="1" applyAlignment="1">
      <alignment horizontal="center"/>
    </xf>
    <xf numFmtId="10" fontId="40" fillId="7" borderId="62" xfId="0" applyNumberFormat="1" applyFont="1" applyFill="1" applyBorder="1" applyAlignment="1">
      <alignment horizontal="center"/>
    </xf>
    <xf numFmtId="0" fontId="6" fillId="0" borderId="44" xfId="0" applyFont="1" applyBorder="1" applyAlignment="1">
      <alignment horizontal="center" wrapText="1"/>
    </xf>
    <xf numFmtId="10" fontId="6" fillId="0" borderId="44" xfId="0" applyNumberFormat="1" applyFont="1" applyBorder="1" applyAlignment="1">
      <alignment horizontal="center"/>
    </xf>
    <xf numFmtId="10" fontId="6" fillId="0" borderId="61" xfId="0" applyNumberFormat="1" applyFont="1" applyBorder="1" applyAlignment="1">
      <alignment horizontal="center"/>
    </xf>
    <xf numFmtId="0" fontId="6" fillId="0" borderId="63" xfId="0" applyFont="1" applyBorder="1" applyAlignment="1">
      <alignment horizontal="center"/>
    </xf>
    <xf numFmtId="10" fontId="6" fillId="0" borderId="14" xfId="0" applyNumberFormat="1" applyFont="1" applyBorder="1" applyAlignment="1">
      <alignment horizontal="center"/>
    </xf>
    <xf numFmtId="10" fontId="6" fillId="0" borderId="46" xfId="0" applyNumberFormat="1" applyFont="1" applyBorder="1" applyAlignment="1">
      <alignment horizontal="center"/>
    </xf>
    <xf numFmtId="0" fontId="6" fillId="0" borderId="0" xfId="0" applyFont="1" applyAlignment="1">
      <alignment horizontal="center" wrapText="1"/>
    </xf>
    <xf numFmtId="10" fontId="25" fillId="0" borderId="7" xfId="0" applyNumberFormat="1" applyFont="1" applyBorder="1" applyAlignment="1">
      <alignment horizontal="center"/>
    </xf>
    <xf numFmtId="10" fontId="6" fillId="0" borderId="7" xfId="3" applyNumberFormat="1" applyFont="1" applyBorder="1" applyAlignment="1">
      <alignment horizontal="center"/>
    </xf>
    <xf numFmtId="10" fontId="25" fillId="0" borderId="7" xfId="3" applyNumberFormat="1" applyFont="1" applyBorder="1" applyAlignment="1">
      <alignment horizontal="center"/>
    </xf>
    <xf numFmtId="0" fontId="20" fillId="0" borderId="1" xfId="0" applyFont="1" applyBorder="1" applyAlignment="1">
      <alignment horizontal="center"/>
    </xf>
    <xf numFmtId="0" fontId="2" fillId="0" borderId="1" xfId="0" applyFont="1" applyBorder="1" applyAlignment="1">
      <alignment horizontal="center"/>
    </xf>
    <xf numFmtId="0" fontId="56" fillId="0" borderId="53" xfId="0" applyFont="1" applyBorder="1" applyAlignment="1">
      <alignment horizontal="center"/>
    </xf>
    <xf numFmtId="0" fontId="56" fillId="0" borderId="45" xfId="0" applyFont="1" applyBorder="1" applyAlignment="1">
      <alignment horizontal="center"/>
    </xf>
    <xf numFmtId="15" fontId="37" fillId="4" borderId="28" xfId="0" applyNumberFormat="1" applyFont="1" applyFill="1" applyBorder="1" applyAlignment="1">
      <alignment horizontal="left"/>
    </xf>
    <xf numFmtId="15" fontId="37" fillId="4" borderId="29" xfId="0" applyNumberFormat="1" applyFont="1" applyFill="1" applyBorder="1" applyAlignment="1">
      <alignment horizontal="left"/>
    </xf>
    <xf numFmtId="15" fontId="37" fillId="4" borderId="35" xfId="0" applyNumberFormat="1" applyFont="1" applyFill="1" applyBorder="1" applyAlignment="1">
      <alignment horizontal="left"/>
    </xf>
    <xf numFmtId="0" fontId="9" fillId="4" borderId="6" xfId="2" applyFill="1" applyBorder="1" applyAlignment="1" applyProtection="1">
      <alignment horizontal="left"/>
    </xf>
    <xf numFmtId="0" fontId="9" fillId="4" borderId="18" xfId="2" applyFill="1" applyBorder="1" applyAlignment="1" applyProtection="1">
      <alignment horizontal="left"/>
    </xf>
    <xf numFmtId="0" fontId="9" fillId="4" borderId="36" xfId="2" applyFill="1" applyBorder="1" applyAlignment="1" applyProtection="1">
      <alignment horizontal="left"/>
    </xf>
    <xf numFmtId="15" fontId="9" fillId="4" borderId="6" xfId="2" applyNumberFormat="1" applyFill="1" applyBorder="1" applyAlignment="1" applyProtection="1">
      <alignment horizontal="left"/>
    </xf>
    <xf numFmtId="15" fontId="9" fillId="4" borderId="18" xfId="2" applyNumberFormat="1" applyFill="1" applyBorder="1" applyAlignment="1" applyProtection="1">
      <alignment horizontal="left"/>
    </xf>
    <xf numFmtId="15" fontId="9" fillId="4" borderId="36" xfId="2" applyNumberFormat="1" applyFill="1" applyBorder="1" applyAlignment="1" applyProtection="1">
      <alignment horizontal="left"/>
    </xf>
    <xf numFmtId="0" fontId="9" fillId="4" borderId="6" xfId="2" applyFill="1" applyBorder="1" applyAlignment="1" applyProtection="1"/>
    <xf numFmtId="0" fontId="9" fillId="4" borderId="18" xfId="2" applyFill="1" applyBorder="1" applyAlignment="1" applyProtection="1"/>
    <xf numFmtId="0" fontId="9" fillId="4" borderId="36" xfId="2" applyFill="1" applyBorder="1" applyAlignment="1" applyProtection="1"/>
    <xf numFmtId="0" fontId="17" fillId="4" borderId="6" xfId="0" applyFont="1" applyFill="1" applyBorder="1" applyAlignment="1">
      <alignment horizontal="left"/>
    </xf>
    <xf numFmtId="0" fontId="17" fillId="4" borderId="18" xfId="0" applyFont="1" applyFill="1" applyBorder="1" applyAlignment="1">
      <alignment horizontal="left"/>
    </xf>
    <xf numFmtId="0" fontId="17" fillId="4" borderId="30" xfId="0" applyFont="1" applyFill="1" applyBorder="1" applyAlignment="1">
      <alignment horizontal="left"/>
    </xf>
    <xf numFmtId="0" fontId="17" fillId="4" borderId="6" xfId="0" applyFont="1" applyFill="1" applyBorder="1" applyAlignment="1">
      <alignment horizontal="center"/>
    </xf>
    <xf numFmtId="0" fontId="17" fillId="4" borderId="18" xfId="0" applyFont="1" applyFill="1" applyBorder="1" applyAlignment="1">
      <alignment horizontal="center"/>
    </xf>
    <xf numFmtId="0" fontId="17" fillId="4" borderId="36" xfId="0" applyFont="1" applyFill="1" applyBorder="1" applyAlignment="1">
      <alignment horizontal="center"/>
    </xf>
    <xf numFmtId="0" fontId="7" fillId="0" borderId="45" xfId="0" applyFont="1" applyBorder="1" applyAlignment="1">
      <alignment horizontal="center"/>
    </xf>
    <xf numFmtId="0" fontId="7" fillId="0" borderId="44" xfId="0" applyFont="1" applyBorder="1" applyAlignment="1">
      <alignment horizontal="center"/>
    </xf>
    <xf numFmtId="0" fontId="7" fillId="0" borderId="53" xfId="0" applyFont="1" applyBorder="1" applyAlignment="1">
      <alignment horizontal="center"/>
    </xf>
    <xf numFmtId="0" fontId="7" fillId="0" borderId="24" xfId="0" applyFont="1" applyBorder="1" applyAlignment="1">
      <alignment horizontal="center"/>
    </xf>
    <xf numFmtId="0" fontId="7" fillId="0" borderId="17" xfId="0" applyFont="1" applyBorder="1" applyAlignment="1">
      <alignment horizontal="center"/>
    </xf>
    <xf numFmtId="0" fontId="7" fillId="0" borderId="25" xfId="0" applyFont="1" applyBorder="1" applyAlignment="1">
      <alignment horizontal="center"/>
    </xf>
    <xf numFmtId="0" fontId="52" fillId="0" borderId="24" xfId="0" applyFont="1" applyBorder="1" applyAlignment="1">
      <alignment horizontal="center"/>
    </xf>
    <xf numFmtId="0" fontId="52" fillId="0" borderId="25" xfId="0" applyFont="1" applyBorder="1" applyAlignment="1">
      <alignment horizontal="center"/>
    </xf>
    <xf numFmtId="0" fontId="8" fillId="0" borderId="27" xfId="0" applyFont="1" applyBorder="1" applyAlignment="1">
      <alignment horizontal="center"/>
    </xf>
    <xf numFmtId="0" fontId="8" fillId="0" borderId="31" xfId="0" applyFont="1" applyBorder="1" applyAlignment="1">
      <alignment horizontal="center"/>
    </xf>
    <xf numFmtId="0" fontId="9" fillId="4" borderId="22" xfId="2" applyFill="1" applyBorder="1" applyAlignment="1" applyProtection="1">
      <alignment horizontal="left"/>
    </xf>
    <xf numFmtId="0" fontId="9" fillId="4" borderId="23" xfId="2" applyFill="1" applyBorder="1" applyAlignment="1" applyProtection="1">
      <alignment horizontal="left"/>
    </xf>
    <xf numFmtId="0" fontId="9" fillId="4" borderId="34" xfId="2" applyFill="1" applyBorder="1" applyAlignment="1" applyProtection="1">
      <alignment horizontal="left"/>
    </xf>
    <xf numFmtId="0" fontId="7" fillId="0" borderId="42" xfId="0" applyFont="1" applyBorder="1" applyAlignment="1">
      <alignment horizontal="center"/>
    </xf>
    <xf numFmtId="0" fontId="7" fillId="0" borderId="41" xfId="0" applyFont="1" applyBorder="1" applyAlignment="1">
      <alignment horizontal="center"/>
    </xf>
    <xf numFmtId="0" fontId="7" fillId="0" borderId="43" xfId="0" applyFont="1" applyBorder="1" applyAlignment="1">
      <alignment horizontal="center"/>
    </xf>
    <xf numFmtId="0" fontId="8" fillId="0" borderId="26" xfId="0" applyFont="1" applyBorder="1" applyAlignment="1">
      <alignment horizontal="center"/>
    </xf>
    <xf numFmtId="0" fontId="0" fillId="0" borderId="27" xfId="0" applyBorder="1" applyAlignment="1">
      <alignment horizontal="center"/>
    </xf>
    <xf numFmtId="0" fontId="43" fillId="7" borderId="37" xfId="0" applyFont="1" applyFill="1" applyBorder="1" applyAlignment="1">
      <alignment horizontal="center"/>
    </xf>
    <xf numFmtId="0" fontId="55" fillId="3" borderId="55" xfId="0" applyFont="1" applyFill="1" applyBorder="1" applyAlignment="1">
      <alignment horizontal="center" wrapText="1"/>
    </xf>
    <xf numFmtId="0" fontId="55" fillId="3" borderId="56" xfId="0" applyFont="1" applyFill="1" applyBorder="1" applyAlignment="1">
      <alignment horizontal="center" wrapText="1"/>
    </xf>
    <xf numFmtId="0" fontId="55" fillId="3" borderId="57" xfId="0" applyFont="1" applyFill="1" applyBorder="1" applyAlignment="1">
      <alignment horizontal="center" wrapText="1"/>
    </xf>
    <xf numFmtId="0" fontId="55" fillId="3" borderId="58" xfId="0" applyFont="1" applyFill="1" applyBorder="1" applyAlignment="1">
      <alignment horizontal="center" wrapText="1"/>
    </xf>
    <xf numFmtId="0" fontId="55" fillId="3" borderId="59" xfId="0" applyFont="1" applyFill="1" applyBorder="1" applyAlignment="1">
      <alignment horizontal="center" wrapText="1"/>
    </xf>
    <xf numFmtId="0" fontId="55" fillId="3" borderId="60" xfId="0" applyFont="1" applyFill="1" applyBorder="1" applyAlignment="1">
      <alignment horizontal="center" wrapText="1"/>
    </xf>
    <xf numFmtId="0" fontId="8" fillId="0" borderId="44" xfId="0" applyFont="1" applyBorder="1" applyAlignment="1">
      <alignment horizontal="center"/>
    </xf>
    <xf numFmtId="0" fontId="16" fillId="0" borderId="32" xfId="0" applyFont="1" applyBorder="1" applyAlignment="1">
      <alignment horizontal="center"/>
    </xf>
    <xf numFmtId="0" fontId="16" fillId="0" borderId="33" xfId="0" applyFont="1" applyBorder="1" applyAlignment="1">
      <alignment horizontal="center"/>
    </xf>
    <xf numFmtId="0" fontId="51" fillId="0" borderId="24" xfId="0" applyFont="1" applyBorder="1" applyAlignment="1">
      <alignment horizontal="center"/>
    </xf>
    <xf numFmtId="0" fontId="51" fillId="0" borderId="17" xfId="0" applyFont="1" applyBorder="1" applyAlignment="1">
      <alignment horizontal="center"/>
    </xf>
    <xf numFmtId="0" fontId="51" fillId="0" borderId="25" xfId="0" applyFont="1" applyBorder="1" applyAlignment="1">
      <alignment horizontal="center"/>
    </xf>
  </cellXfs>
  <cellStyles count="4">
    <cellStyle name="Currency" xfId="1" builtinId="4"/>
    <cellStyle name="Hyperlink" xfId="2" builtinId="8"/>
    <cellStyle name="Normal" xfId="0" builtinId="0"/>
    <cellStyle name="Percent" xfId="3" builtinId="5"/>
  </cellStyles>
  <dxfs count="59">
    <dxf>
      <font>
        <b val="0"/>
        <i val="0"/>
        <strike val="0"/>
        <condense val="0"/>
        <extend val="0"/>
        <outline val="0"/>
        <shadow val="0"/>
        <u val="none"/>
        <vertAlign val="baseline"/>
        <sz val="12"/>
        <color auto="1"/>
        <name val="Times"/>
        <family val="1"/>
        <scheme val="none"/>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Times"/>
        <family val="1"/>
        <scheme val="none"/>
      </font>
      <numFmt numFmtId="14" formatCode="0.00%"/>
      <alignment horizontal="center" vertical="bottom"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numFmt numFmtId="34" formatCode="_(&quot;$&quot;* #,##0.00_);_(&quot;$&quot;* \(#,##0.00\);_(&quot;$&quot;* &quot;-&quot;??_);_(@_)"/>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Calibri"/>
        <family val="2"/>
        <scheme val="minor"/>
      </font>
      <numFmt numFmtId="34" formatCode="_(&quot;$&quot;* #,##0.00_);_(&quot;$&quot;* \(#,##0.00\);_(&quot;$&quot;* &quot;-&quot;??_);_(@_)"/>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numFmt numFmtId="34" formatCode="_(&quot;$&quot;* #,##0.00_);_(&quot;$&quot;* \(#,##0.00\);_(&quot;$&quot;* &quot;-&quot;??_);_(@_)"/>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Calibri"/>
        <family val="2"/>
        <scheme val="minor"/>
      </font>
      <numFmt numFmtId="34" formatCode="_(&quot;$&quot;* #,##0.00_);_(&quot;$&quot;* \(#,##0.00\);_(&quot;$&quot;* &quot;-&quot;??_);_(@_)"/>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Calibri"/>
        <scheme val="minor"/>
      </font>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Calibri"/>
        <scheme val="minor"/>
      </font>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numFmt numFmtId="34" formatCode="_(&quot;$&quot;* #,##0.00_);_(&quot;$&quot;* \(#,##0.00\);_(&quot;$&quot;* &quot;-&quot;??_);_(@_)"/>
      <alignment horizontal="center" vertical="bottom" textRotation="0" wrapText="0"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12"/>
        <color auto="1"/>
        <name val="Calibri"/>
        <family val="2"/>
        <scheme val="minor"/>
      </font>
      <numFmt numFmtId="34" formatCode="_(&quot;$&quot;* #,##0.00_);_(&quot;$&quot;* \(#,##0.00\);_(&quot;$&quot;* &quot;-&quot;??_);_(@_)"/>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Calibri"/>
        <scheme val="minor"/>
      </font>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outline="0">
        <left style="thin">
          <color theme="0"/>
        </left>
        <right style="thin">
          <color theme="0"/>
        </right>
        <top style="thin">
          <color theme="0"/>
        </top>
        <bottom/>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outline="0">
        <left style="thin">
          <color theme="0"/>
        </left>
        <right style="thin">
          <color theme="0"/>
        </right>
        <top style="thin">
          <color theme="0"/>
        </top>
        <bottom/>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outline="0">
        <left style="thin">
          <color theme="0"/>
        </left>
        <right style="thin">
          <color theme="0"/>
        </right>
        <top style="thin">
          <color theme="0"/>
        </top>
        <bottom/>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outline="0">
        <left style="thin">
          <color theme="0"/>
        </left>
        <right style="thin">
          <color theme="0"/>
        </right>
        <top style="thin">
          <color theme="0"/>
        </top>
        <bottom/>
      </border>
    </dxf>
    <dxf>
      <font>
        <b val="0"/>
        <i val="0"/>
        <strike val="0"/>
        <condense val="0"/>
        <extend val="0"/>
        <outline val="0"/>
        <shadow val="0"/>
        <u val="none"/>
        <vertAlign val="baseline"/>
        <sz val="12"/>
        <color theme="0"/>
        <name val="Calibri"/>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outline="0">
        <left style="thin">
          <color theme="0"/>
        </left>
        <right style="thin">
          <color theme="0"/>
        </right>
        <top style="thin">
          <color theme="0"/>
        </top>
        <bottom/>
      </border>
    </dxf>
    <dxf>
      <font>
        <b val="0"/>
        <i val="0"/>
        <strike val="0"/>
        <condense val="0"/>
        <extend val="0"/>
        <outline val="0"/>
        <shadow val="0"/>
        <u val="none"/>
        <vertAlign val="baseline"/>
        <sz val="12"/>
        <color theme="0"/>
        <name val="Calibri"/>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outline="0">
        <left style="thin">
          <color theme="0"/>
        </left>
        <right style="thin">
          <color theme="0"/>
        </right>
        <top style="thin">
          <color theme="0"/>
        </top>
        <bottom/>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outline="0">
        <left style="thin">
          <color theme="0"/>
        </left>
        <right style="thin">
          <color theme="0"/>
        </right>
        <top style="thin">
          <color theme="0"/>
        </top>
        <bottom/>
      </border>
    </dxf>
    <dxf>
      <font>
        <b val="0"/>
        <i val="0"/>
        <strike val="0"/>
        <condense val="0"/>
        <extend val="0"/>
        <outline val="0"/>
        <shadow val="0"/>
        <u val="none"/>
        <vertAlign val="baseline"/>
        <sz val="12"/>
        <color theme="0"/>
        <name val="Calibri"/>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auto="1"/>
        <name val="Calibri"/>
        <scheme val="minor"/>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outline="0">
        <right style="thin">
          <color indexed="64"/>
        </right>
        <top style="thin">
          <color indexed="64"/>
        </top>
      </border>
    </dxf>
    <dxf>
      <border outline="0">
        <bottom style="thin">
          <color indexed="64"/>
        </bottom>
      </border>
    </dxf>
    <dxf>
      <font>
        <b val="0"/>
        <i val="0"/>
        <strike val="0"/>
        <condense val="0"/>
        <extend val="0"/>
        <outline val="0"/>
        <shadow val="0"/>
        <u val="none"/>
        <vertAlign val="baseline"/>
        <sz val="12"/>
        <color auto="1"/>
        <name val="Calibri"/>
        <scheme val="minor"/>
      </font>
      <alignment horizontal="center"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worksheet" Target="worksheets/sheet11.xml"/><Relationship Id="rId18" Type="http://schemas.openxmlformats.org/officeDocument/2006/relationships/worksheet" Target="worksheets/sheet13.xml"/><Relationship Id="rId26" Type="http://schemas.openxmlformats.org/officeDocument/2006/relationships/styles" Target="styles.xml"/><Relationship Id="rId3" Type="http://schemas.openxmlformats.org/officeDocument/2006/relationships/chartsheet" Target="chartsheets/sheet1.xml"/><Relationship Id="rId21" Type="http://schemas.openxmlformats.org/officeDocument/2006/relationships/worksheet" Target="worksheets/sheet16.xml"/><Relationship Id="rId7" Type="http://schemas.openxmlformats.org/officeDocument/2006/relationships/worksheet" Target="worksheets/sheet5.xml"/><Relationship Id="rId12" Type="http://schemas.openxmlformats.org/officeDocument/2006/relationships/worksheet" Target="worksheets/sheet10.xml"/><Relationship Id="rId17" Type="http://schemas.openxmlformats.org/officeDocument/2006/relationships/chartsheet" Target="chartsheets/sheet5.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hartsheet" Target="chartsheets/sheet4.xml"/><Relationship Id="rId20" Type="http://schemas.openxmlformats.org/officeDocument/2006/relationships/worksheet" Target="worksheets/sheet15.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9.xml"/><Relationship Id="rId24" Type="http://schemas.openxmlformats.org/officeDocument/2006/relationships/worksheet" Target="worksheets/sheet19.xml"/><Relationship Id="rId5" Type="http://schemas.openxmlformats.org/officeDocument/2006/relationships/worksheet" Target="worksheets/sheet4.xml"/><Relationship Id="rId15" Type="http://schemas.openxmlformats.org/officeDocument/2006/relationships/chartsheet" Target="chartsheets/sheet3.xml"/><Relationship Id="rId23" Type="http://schemas.openxmlformats.org/officeDocument/2006/relationships/worksheet" Target="worksheets/sheet18.xml"/><Relationship Id="rId28" Type="http://schemas.openxmlformats.org/officeDocument/2006/relationships/calcChain" Target="calcChain.xml"/><Relationship Id="rId10" Type="http://schemas.openxmlformats.org/officeDocument/2006/relationships/worksheet" Target="worksheets/sheet8.xml"/><Relationship Id="rId19" Type="http://schemas.openxmlformats.org/officeDocument/2006/relationships/worksheet" Target="worksheets/sheet14.xml"/><Relationship Id="rId4" Type="http://schemas.openxmlformats.org/officeDocument/2006/relationships/worksheet" Target="worksheets/sheet3.xml"/><Relationship Id="rId9" Type="http://schemas.openxmlformats.org/officeDocument/2006/relationships/worksheet" Target="worksheets/sheet7.xml"/><Relationship Id="rId14" Type="http://schemas.openxmlformats.org/officeDocument/2006/relationships/worksheet" Target="worksheets/sheet12.xml"/><Relationship Id="rId22" Type="http://schemas.openxmlformats.org/officeDocument/2006/relationships/worksheet" Target="worksheets/sheet17.xml"/><Relationship Id="rId27"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S&amp;P 500: A</a:t>
            </a:r>
            <a:r>
              <a:rPr lang="en-US" i="1" baseline="0"/>
              <a:t> Pricing History</a:t>
            </a:r>
            <a:endParaRPr lang="en-US" i="1"/>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strRef>
              <c:f>'S&amp;P 500 &amp; Raw Data'!$B$2</c:f>
              <c:strCache>
                <c:ptCount val="1"/>
                <c:pt idx="0">
                  <c:v>S&amp;P 500</c:v>
                </c:pt>
              </c:strCache>
            </c:strRef>
          </c:tx>
          <c:spPr>
            <a:ln w="28575" cap="rnd">
              <a:solidFill>
                <a:schemeClr val="accent2"/>
              </a:solidFill>
              <a:round/>
            </a:ln>
            <a:effectLst/>
          </c:spPr>
          <c:marker>
            <c:symbol val="none"/>
          </c:marker>
          <c:cat>
            <c:numRef>
              <c:f>'S&amp;P 500 &amp; Raw Data'!$A$3:$A$100</c:f>
              <c:numCache>
                <c:formatCode>General</c:formatCode>
                <c:ptCount val="98"/>
                <c:pt idx="0">
                  <c:v>1927</c:v>
                </c:pt>
                <c:pt idx="1">
                  <c:v>1928</c:v>
                </c:pt>
                <c:pt idx="2">
                  <c:v>1929</c:v>
                </c:pt>
                <c:pt idx="3">
                  <c:v>1930</c:v>
                </c:pt>
                <c:pt idx="4">
                  <c:v>1931</c:v>
                </c:pt>
                <c:pt idx="5">
                  <c:v>1932</c:v>
                </c:pt>
                <c:pt idx="6">
                  <c:v>1933</c:v>
                </c:pt>
                <c:pt idx="7">
                  <c:v>1934</c:v>
                </c:pt>
                <c:pt idx="8">
                  <c:v>1935</c:v>
                </c:pt>
                <c:pt idx="9">
                  <c:v>1936</c:v>
                </c:pt>
                <c:pt idx="10">
                  <c:v>1937</c:v>
                </c:pt>
                <c:pt idx="11">
                  <c:v>1938</c:v>
                </c:pt>
                <c:pt idx="12">
                  <c:v>1939</c:v>
                </c:pt>
                <c:pt idx="13">
                  <c:v>1940</c:v>
                </c:pt>
                <c:pt idx="14">
                  <c:v>1941</c:v>
                </c:pt>
                <c:pt idx="15">
                  <c:v>1942</c:v>
                </c:pt>
                <c:pt idx="16">
                  <c:v>1943</c:v>
                </c:pt>
                <c:pt idx="17">
                  <c:v>1944</c:v>
                </c:pt>
                <c:pt idx="18">
                  <c:v>1945</c:v>
                </c:pt>
                <c:pt idx="19">
                  <c:v>1946</c:v>
                </c:pt>
                <c:pt idx="20">
                  <c:v>1947</c:v>
                </c:pt>
                <c:pt idx="21">
                  <c:v>1948</c:v>
                </c:pt>
                <c:pt idx="22">
                  <c:v>1949</c:v>
                </c:pt>
                <c:pt idx="23">
                  <c:v>1950</c:v>
                </c:pt>
                <c:pt idx="24">
                  <c:v>1951</c:v>
                </c:pt>
                <c:pt idx="25">
                  <c:v>1952</c:v>
                </c:pt>
                <c:pt idx="26">
                  <c:v>1953</c:v>
                </c:pt>
                <c:pt idx="27">
                  <c:v>1954</c:v>
                </c:pt>
                <c:pt idx="28">
                  <c:v>1955</c:v>
                </c:pt>
                <c:pt idx="29">
                  <c:v>1956</c:v>
                </c:pt>
                <c:pt idx="30">
                  <c:v>1957</c:v>
                </c:pt>
                <c:pt idx="31">
                  <c:v>1958</c:v>
                </c:pt>
                <c:pt idx="32">
                  <c:v>1959</c:v>
                </c:pt>
                <c:pt idx="33">
                  <c:v>1960</c:v>
                </c:pt>
                <c:pt idx="34">
                  <c:v>1961</c:v>
                </c:pt>
                <c:pt idx="35">
                  <c:v>1962</c:v>
                </c:pt>
                <c:pt idx="36">
                  <c:v>1963</c:v>
                </c:pt>
                <c:pt idx="37">
                  <c:v>1964</c:v>
                </c:pt>
                <c:pt idx="38">
                  <c:v>1965</c:v>
                </c:pt>
                <c:pt idx="39">
                  <c:v>1966</c:v>
                </c:pt>
                <c:pt idx="40">
                  <c:v>1967</c:v>
                </c:pt>
                <c:pt idx="41">
                  <c:v>1968</c:v>
                </c:pt>
                <c:pt idx="42">
                  <c:v>1969</c:v>
                </c:pt>
                <c:pt idx="43">
                  <c:v>1970</c:v>
                </c:pt>
                <c:pt idx="44">
                  <c:v>1971</c:v>
                </c:pt>
                <c:pt idx="45">
                  <c:v>1972</c:v>
                </c:pt>
                <c:pt idx="46">
                  <c:v>1973</c:v>
                </c:pt>
                <c:pt idx="47">
                  <c:v>1974</c:v>
                </c:pt>
                <c:pt idx="48">
                  <c:v>1975</c:v>
                </c:pt>
                <c:pt idx="49">
                  <c:v>1976</c:v>
                </c:pt>
                <c:pt idx="50">
                  <c:v>1977</c:v>
                </c:pt>
                <c:pt idx="51">
                  <c:v>1978</c:v>
                </c:pt>
                <c:pt idx="52">
                  <c:v>1979</c:v>
                </c:pt>
                <c:pt idx="53">
                  <c:v>1980</c:v>
                </c:pt>
                <c:pt idx="54">
                  <c:v>1981</c:v>
                </c:pt>
                <c:pt idx="55">
                  <c:v>1982</c:v>
                </c:pt>
                <c:pt idx="56">
                  <c:v>1983</c:v>
                </c:pt>
                <c:pt idx="57">
                  <c:v>1984</c:v>
                </c:pt>
                <c:pt idx="58">
                  <c:v>1985</c:v>
                </c:pt>
                <c:pt idx="59">
                  <c:v>1986</c:v>
                </c:pt>
                <c:pt idx="60">
                  <c:v>1987</c:v>
                </c:pt>
                <c:pt idx="61">
                  <c:v>1988</c:v>
                </c:pt>
                <c:pt idx="62">
                  <c:v>1989</c:v>
                </c:pt>
                <c:pt idx="63">
                  <c:v>1990</c:v>
                </c:pt>
                <c:pt idx="64">
                  <c:v>1991</c:v>
                </c:pt>
                <c:pt idx="65">
                  <c:v>1992</c:v>
                </c:pt>
                <c:pt idx="66">
                  <c:v>1993</c:v>
                </c:pt>
                <c:pt idx="67">
                  <c:v>1994</c:v>
                </c:pt>
                <c:pt idx="68">
                  <c:v>1995</c:v>
                </c:pt>
                <c:pt idx="69">
                  <c:v>1996</c:v>
                </c:pt>
                <c:pt idx="70">
                  <c:v>1997</c:v>
                </c:pt>
                <c:pt idx="71">
                  <c:v>1998</c:v>
                </c:pt>
                <c:pt idx="72">
                  <c:v>1999</c:v>
                </c:pt>
                <c:pt idx="73">
                  <c:v>2000</c:v>
                </c:pt>
                <c:pt idx="74">
                  <c:v>2001</c:v>
                </c:pt>
                <c:pt idx="75">
                  <c:v>2002</c:v>
                </c:pt>
                <c:pt idx="76">
                  <c:v>2003</c:v>
                </c:pt>
                <c:pt idx="77">
                  <c:v>2004</c:v>
                </c:pt>
                <c:pt idx="78">
                  <c:v>2005</c:v>
                </c:pt>
                <c:pt idx="79">
                  <c:v>2006</c:v>
                </c:pt>
                <c:pt idx="80">
                  <c:v>2007</c:v>
                </c:pt>
                <c:pt idx="81">
                  <c:v>2008</c:v>
                </c:pt>
                <c:pt idx="82">
                  <c:v>2009</c:v>
                </c:pt>
                <c:pt idx="83">
                  <c:v>2010</c:v>
                </c:pt>
                <c:pt idx="84">
                  <c:v>2011</c:v>
                </c:pt>
                <c:pt idx="85">
                  <c:v>2012</c:v>
                </c:pt>
                <c:pt idx="86">
                  <c:v>2013</c:v>
                </c:pt>
                <c:pt idx="87">
                  <c:v>2014</c:v>
                </c:pt>
                <c:pt idx="88">
                  <c:v>2015</c:v>
                </c:pt>
                <c:pt idx="89">
                  <c:v>2016</c:v>
                </c:pt>
                <c:pt idx="90">
                  <c:v>2017</c:v>
                </c:pt>
                <c:pt idx="91">
                  <c:v>2018</c:v>
                </c:pt>
                <c:pt idx="92">
                  <c:v>2019</c:v>
                </c:pt>
                <c:pt idx="93">
                  <c:v>2020</c:v>
                </c:pt>
                <c:pt idx="94">
                  <c:v>2021</c:v>
                </c:pt>
                <c:pt idx="95">
                  <c:v>2022</c:v>
                </c:pt>
                <c:pt idx="96">
                  <c:v>2023</c:v>
                </c:pt>
                <c:pt idx="97">
                  <c:v>2024</c:v>
                </c:pt>
              </c:numCache>
            </c:numRef>
          </c:cat>
          <c:val>
            <c:numRef>
              <c:f>'S&amp;P 500 &amp; Raw Data'!$B$3:$B$100</c:f>
              <c:numCache>
                <c:formatCode>General</c:formatCode>
                <c:ptCount val="98"/>
                <c:pt idx="0">
                  <c:v>17.66</c:v>
                </c:pt>
                <c:pt idx="1">
                  <c:v>24.35</c:v>
                </c:pt>
                <c:pt idx="2">
                  <c:v>21.45</c:v>
                </c:pt>
                <c:pt idx="3">
                  <c:v>15.34</c:v>
                </c:pt>
                <c:pt idx="4">
                  <c:v>8.1199999999999992</c:v>
                </c:pt>
                <c:pt idx="5">
                  <c:v>6.92</c:v>
                </c:pt>
                <c:pt idx="6">
                  <c:v>9.9700000000000006</c:v>
                </c:pt>
                <c:pt idx="7">
                  <c:v>9.5</c:v>
                </c:pt>
                <c:pt idx="8">
                  <c:v>13.43</c:v>
                </c:pt>
                <c:pt idx="9">
                  <c:v>17.18</c:v>
                </c:pt>
                <c:pt idx="10">
                  <c:v>10.55</c:v>
                </c:pt>
                <c:pt idx="11">
                  <c:v>13.14</c:v>
                </c:pt>
                <c:pt idx="12">
                  <c:v>12.46</c:v>
                </c:pt>
                <c:pt idx="13">
                  <c:v>10.58</c:v>
                </c:pt>
                <c:pt idx="14">
                  <c:v>8.69</c:v>
                </c:pt>
                <c:pt idx="15">
                  <c:v>9.77</c:v>
                </c:pt>
                <c:pt idx="16">
                  <c:v>11.67</c:v>
                </c:pt>
                <c:pt idx="17">
                  <c:v>13.28</c:v>
                </c:pt>
                <c:pt idx="18">
                  <c:v>17.36</c:v>
                </c:pt>
                <c:pt idx="19">
                  <c:v>15.3</c:v>
                </c:pt>
                <c:pt idx="20">
                  <c:v>15.3</c:v>
                </c:pt>
                <c:pt idx="21">
                  <c:v>15.2</c:v>
                </c:pt>
                <c:pt idx="22">
                  <c:v>16.79</c:v>
                </c:pt>
                <c:pt idx="23">
                  <c:v>20.43</c:v>
                </c:pt>
                <c:pt idx="24">
                  <c:v>23.77</c:v>
                </c:pt>
                <c:pt idx="25">
                  <c:v>26.57</c:v>
                </c:pt>
                <c:pt idx="26">
                  <c:v>24.81</c:v>
                </c:pt>
                <c:pt idx="27">
                  <c:v>35.979999999999997</c:v>
                </c:pt>
                <c:pt idx="28">
                  <c:v>45.48</c:v>
                </c:pt>
                <c:pt idx="29">
                  <c:v>46.67</c:v>
                </c:pt>
                <c:pt idx="30">
                  <c:v>39.99</c:v>
                </c:pt>
                <c:pt idx="31">
                  <c:v>55.21</c:v>
                </c:pt>
                <c:pt idx="32">
                  <c:v>59.89</c:v>
                </c:pt>
                <c:pt idx="33">
                  <c:v>58.11</c:v>
                </c:pt>
                <c:pt idx="34">
                  <c:v>71.55</c:v>
                </c:pt>
                <c:pt idx="35">
                  <c:v>63.1</c:v>
                </c:pt>
                <c:pt idx="36">
                  <c:v>75.02</c:v>
                </c:pt>
                <c:pt idx="37">
                  <c:v>84.75</c:v>
                </c:pt>
                <c:pt idx="38">
                  <c:v>92.43</c:v>
                </c:pt>
                <c:pt idx="39">
                  <c:v>80.33</c:v>
                </c:pt>
                <c:pt idx="40">
                  <c:v>96.47</c:v>
                </c:pt>
                <c:pt idx="41">
                  <c:v>103.86</c:v>
                </c:pt>
                <c:pt idx="42">
                  <c:v>92.06</c:v>
                </c:pt>
                <c:pt idx="43">
                  <c:v>92.15</c:v>
                </c:pt>
                <c:pt idx="44">
                  <c:v>102.09</c:v>
                </c:pt>
                <c:pt idx="45">
                  <c:v>118.05</c:v>
                </c:pt>
                <c:pt idx="46">
                  <c:v>97.55</c:v>
                </c:pt>
                <c:pt idx="47">
                  <c:v>68.56</c:v>
                </c:pt>
                <c:pt idx="48">
                  <c:v>90.19</c:v>
                </c:pt>
                <c:pt idx="49">
                  <c:v>107.46</c:v>
                </c:pt>
                <c:pt idx="50">
                  <c:v>95.1</c:v>
                </c:pt>
                <c:pt idx="51">
                  <c:v>96.11</c:v>
                </c:pt>
                <c:pt idx="52">
                  <c:v>107.94</c:v>
                </c:pt>
                <c:pt idx="53">
                  <c:v>135.76</c:v>
                </c:pt>
                <c:pt idx="54">
                  <c:v>122.55</c:v>
                </c:pt>
                <c:pt idx="55">
                  <c:v>140.63999999999999</c:v>
                </c:pt>
                <c:pt idx="56">
                  <c:v>164.93</c:v>
                </c:pt>
                <c:pt idx="57">
                  <c:v>167.24</c:v>
                </c:pt>
                <c:pt idx="58">
                  <c:v>211.28</c:v>
                </c:pt>
                <c:pt idx="59">
                  <c:v>242.17</c:v>
                </c:pt>
                <c:pt idx="60">
                  <c:v>247.08</c:v>
                </c:pt>
                <c:pt idx="61">
                  <c:v>277.72000000000003</c:v>
                </c:pt>
                <c:pt idx="62">
                  <c:v>353.4</c:v>
                </c:pt>
                <c:pt idx="63">
                  <c:v>330.22</c:v>
                </c:pt>
                <c:pt idx="64">
                  <c:v>417.09</c:v>
                </c:pt>
                <c:pt idx="65">
                  <c:v>435.71</c:v>
                </c:pt>
                <c:pt idx="66">
                  <c:v>466.45</c:v>
                </c:pt>
                <c:pt idx="67">
                  <c:v>459.27</c:v>
                </c:pt>
                <c:pt idx="68">
                  <c:v>615.92999999999995</c:v>
                </c:pt>
                <c:pt idx="69">
                  <c:v>740.74</c:v>
                </c:pt>
                <c:pt idx="70">
                  <c:v>970.43</c:v>
                </c:pt>
                <c:pt idx="71">
                  <c:v>1229.23</c:v>
                </c:pt>
                <c:pt idx="72">
                  <c:v>1469.25</c:v>
                </c:pt>
                <c:pt idx="73">
                  <c:v>1320.28</c:v>
                </c:pt>
                <c:pt idx="74">
                  <c:v>1148.0899999999999</c:v>
                </c:pt>
                <c:pt idx="75">
                  <c:v>879.82</c:v>
                </c:pt>
                <c:pt idx="76">
                  <c:v>1111.9100000000001</c:v>
                </c:pt>
                <c:pt idx="77">
                  <c:v>1211.92</c:v>
                </c:pt>
                <c:pt idx="78">
                  <c:v>1248.29</c:v>
                </c:pt>
                <c:pt idx="79">
                  <c:v>1418.3</c:v>
                </c:pt>
                <c:pt idx="80">
                  <c:v>1468.36</c:v>
                </c:pt>
                <c:pt idx="81">
                  <c:v>903.25</c:v>
                </c:pt>
                <c:pt idx="82">
                  <c:v>1115.0999999999999</c:v>
                </c:pt>
                <c:pt idx="83">
                  <c:v>1257.6400000000001</c:v>
                </c:pt>
                <c:pt idx="84">
                  <c:v>1257.5999999999999</c:v>
                </c:pt>
                <c:pt idx="85">
                  <c:v>1426.19</c:v>
                </c:pt>
                <c:pt idx="86">
                  <c:v>1848.36</c:v>
                </c:pt>
                <c:pt idx="87">
                  <c:v>2058.9</c:v>
                </c:pt>
                <c:pt idx="88">
                  <c:v>2043.9</c:v>
                </c:pt>
                <c:pt idx="89">
                  <c:v>2238.83</c:v>
                </c:pt>
                <c:pt idx="90">
                  <c:v>2673.61</c:v>
                </c:pt>
                <c:pt idx="91">
                  <c:v>2506.85</c:v>
                </c:pt>
                <c:pt idx="92">
                  <c:v>3230.78</c:v>
                </c:pt>
                <c:pt idx="93">
                  <c:v>3756.07</c:v>
                </c:pt>
                <c:pt idx="94">
                  <c:v>4766.18</c:v>
                </c:pt>
                <c:pt idx="95">
                  <c:v>3839.5</c:v>
                </c:pt>
                <c:pt idx="96">
                  <c:v>4769.8</c:v>
                </c:pt>
                <c:pt idx="97">
                  <c:v>5881.63</c:v>
                </c:pt>
              </c:numCache>
            </c:numRef>
          </c:val>
          <c:smooth val="0"/>
          <c:extLst>
            <c:ext xmlns:c16="http://schemas.microsoft.com/office/drawing/2014/chart" uri="{C3380CC4-5D6E-409C-BE32-E72D297353CC}">
              <c16:uniqueId val="{00000001-00C5-6740-9474-861917FCF8D8}"/>
            </c:ext>
          </c:extLst>
        </c:ser>
        <c:dLbls>
          <c:showLegendKey val="0"/>
          <c:showVal val="0"/>
          <c:showCatName val="0"/>
          <c:showSerName val="0"/>
          <c:showPercent val="0"/>
          <c:showBubbleSize val="0"/>
        </c:dLbls>
        <c:smooth val="0"/>
        <c:axId val="1070804272"/>
        <c:axId val="1070681984"/>
      </c:lineChart>
      <c:catAx>
        <c:axId val="10708042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70681984"/>
        <c:crosses val="autoZero"/>
        <c:auto val="1"/>
        <c:lblAlgn val="ctr"/>
        <c:lblOffset val="100"/>
        <c:noMultiLvlLbl val="0"/>
      </c:catAx>
      <c:valAx>
        <c:axId val="107068198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708042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T.Bond rate: 1927 - 2024</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strRef>
              <c:f>'T. Bond yield &amp; return'!$B$7</c:f>
              <c:strCache>
                <c:ptCount val="1"/>
                <c:pt idx="0">
                  <c:v>T.Bond rate</c:v>
                </c:pt>
              </c:strCache>
            </c:strRef>
          </c:tx>
          <c:spPr>
            <a:ln w="28575" cap="rnd">
              <a:solidFill>
                <a:schemeClr val="accent2"/>
              </a:solidFill>
              <a:round/>
            </a:ln>
            <a:effectLst/>
          </c:spPr>
          <c:marker>
            <c:symbol val="none"/>
          </c:marker>
          <c:cat>
            <c:numRef>
              <c:f>'T. Bond yield &amp; return'!$A$8:$A$105</c:f>
              <c:numCache>
                <c:formatCode>General</c:formatCode>
                <c:ptCount val="98"/>
                <c:pt idx="0">
                  <c:v>1927</c:v>
                </c:pt>
                <c:pt idx="1">
                  <c:v>1928</c:v>
                </c:pt>
                <c:pt idx="2">
                  <c:v>1929</c:v>
                </c:pt>
                <c:pt idx="3">
                  <c:v>1930</c:v>
                </c:pt>
                <c:pt idx="4">
                  <c:v>1931</c:v>
                </c:pt>
                <c:pt idx="5">
                  <c:v>1932</c:v>
                </c:pt>
                <c:pt idx="6">
                  <c:v>1933</c:v>
                </c:pt>
                <c:pt idx="7">
                  <c:v>1934</c:v>
                </c:pt>
                <c:pt idx="8">
                  <c:v>1935</c:v>
                </c:pt>
                <c:pt idx="9">
                  <c:v>1936</c:v>
                </c:pt>
                <c:pt idx="10">
                  <c:v>1937</c:v>
                </c:pt>
                <c:pt idx="11">
                  <c:v>1938</c:v>
                </c:pt>
                <c:pt idx="12">
                  <c:v>1939</c:v>
                </c:pt>
                <c:pt idx="13">
                  <c:v>1940</c:v>
                </c:pt>
                <c:pt idx="14">
                  <c:v>1941</c:v>
                </c:pt>
                <c:pt idx="15">
                  <c:v>1942</c:v>
                </c:pt>
                <c:pt idx="16">
                  <c:v>1943</c:v>
                </c:pt>
                <c:pt idx="17">
                  <c:v>1944</c:v>
                </c:pt>
                <c:pt idx="18">
                  <c:v>1945</c:v>
                </c:pt>
                <c:pt idx="19">
                  <c:v>1946</c:v>
                </c:pt>
                <c:pt idx="20">
                  <c:v>1947</c:v>
                </c:pt>
                <c:pt idx="21">
                  <c:v>1948</c:v>
                </c:pt>
                <c:pt idx="22">
                  <c:v>1949</c:v>
                </c:pt>
                <c:pt idx="23">
                  <c:v>1950</c:v>
                </c:pt>
                <c:pt idx="24">
                  <c:v>1951</c:v>
                </c:pt>
                <c:pt idx="25">
                  <c:v>1952</c:v>
                </c:pt>
                <c:pt idx="26">
                  <c:v>1953</c:v>
                </c:pt>
                <c:pt idx="27">
                  <c:v>1954</c:v>
                </c:pt>
                <c:pt idx="28">
                  <c:v>1955</c:v>
                </c:pt>
                <c:pt idx="29">
                  <c:v>1956</c:v>
                </c:pt>
                <c:pt idx="30">
                  <c:v>1957</c:v>
                </c:pt>
                <c:pt idx="31">
                  <c:v>1958</c:v>
                </c:pt>
                <c:pt idx="32">
                  <c:v>1959</c:v>
                </c:pt>
                <c:pt idx="33">
                  <c:v>1960</c:v>
                </c:pt>
                <c:pt idx="34">
                  <c:v>1961</c:v>
                </c:pt>
                <c:pt idx="35">
                  <c:v>1962</c:v>
                </c:pt>
                <c:pt idx="36">
                  <c:v>1963</c:v>
                </c:pt>
                <c:pt idx="37">
                  <c:v>1964</c:v>
                </c:pt>
                <c:pt idx="38">
                  <c:v>1965</c:v>
                </c:pt>
                <c:pt idx="39">
                  <c:v>1966</c:v>
                </c:pt>
                <c:pt idx="40">
                  <c:v>1967</c:v>
                </c:pt>
                <c:pt idx="41">
                  <c:v>1968</c:v>
                </c:pt>
                <c:pt idx="42">
                  <c:v>1969</c:v>
                </c:pt>
                <c:pt idx="43">
                  <c:v>1970</c:v>
                </c:pt>
                <c:pt idx="44">
                  <c:v>1971</c:v>
                </c:pt>
                <c:pt idx="45">
                  <c:v>1972</c:v>
                </c:pt>
                <c:pt idx="46">
                  <c:v>1973</c:v>
                </c:pt>
                <c:pt idx="47">
                  <c:v>1974</c:v>
                </c:pt>
                <c:pt idx="48">
                  <c:v>1975</c:v>
                </c:pt>
                <c:pt idx="49">
                  <c:v>1976</c:v>
                </c:pt>
                <c:pt idx="50">
                  <c:v>1977</c:v>
                </c:pt>
                <c:pt idx="51">
                  <c:v>1978</c:v>
                </c:pt>
                <c:pt idx="52">
                  <c:v>1979</c:v>
                </c:pt>
                <c:pt idx="53">
                  <c:v>1980</c:v>
                </c:pt>
                <c:pt idx="54">
                  <c:v>1981</c:v>
                </c:pt>
                <c:pt idx="55">
                  <c:v>1982</c:v>
                </c:pt>
                <c:pt idx="56">
                  <c:v>1983</c:v>
                </c:pt>
                <c:pt idx="57">
                  <c:v>1984</c:v>
                </c:pt>
                <c:pt idx="58">
                  <c:v>1985</c:v>
                </c:pt>
                <c:pt idx="59">
                  <c:v>1986</c:v>
                </c:pt>
                <c:pt idx="60">
                  <c:v>1987</c:v>
                </c:pt>
                <c:pt idx="61">
                  <c:v>1988</c:v>
                </c:pt>
                <c:pt idx="62">
                  <c:v>1989</c:v>
                </c:pt>
                <c:pt idx="63">
                  <c:v>1990</c:v>
                </c:pt>
                <c:pt idx="64">
                  <c:v>1991</c:v>
                </c:pt>
                <c:pt idx="65">
                  <c:v>1992</c:v>
                </c:pt>
                <c:pt idx="66">
                  <c:v>1993</c:v>
                </c:pt>
                <c:pt idx="67">
                  <c:v>1994</c:v>
                </c:pt>
                <c:pt idx="68">
                  <c:v>1995</c:v>
                </c:pt>
                <c:pt idx="69">
                  <c:v>1996</c:v>
                </c:pt>
                <c:pt idx="70">
                  <c:v>1997</c:v>
                </c:pt>
                <c:pt idx="71">
                  <c:v>1998</c:v>
                </c:pt>
                <c:pt idx="72">
                  <c:v>1999</c:v>
                </c:pt>
                <c:pt idx="73">
                  <c:v>2000</c:v>
                </c:pt>
                <c:pt idx="74">
                  <c:v>2001</c:v>
                </c:pt>
                <c:pt idx="75">
                  <c:v>2002</c:v>
                </c:pt>
                <c:pt idx="76">
                  <c:v>2003</c:v>
                </c:pt>
                <c:pt idx="77">
                  <c:v>2004</c:v>
                </c:pt>
                <c:pt idx="78">
                  <c:v>2005</c:v>
                </c:pt>
                <c:pt idx="79">
                  <c:v>2006</c:v>
                </c:pt>
                <c:pt idx="80">
                  <c:v>2007</c:v>
                </c:pt>
                <c:pt idx="81">
                  <c:v>2008</c:v>
                </c:pt>
                <c:pt idx="82">
                  <c:v>2009</c:v>
                </c:pt>
                <c:pt idx="83">
                  <c:v>2010</c:v>
                </c:pt>
                <c:pt idx="84">
                  <c:v>2011</c:v>
                </c:pt>
                <c:pt idx="85">
                  <c:v>2012</c:v>
                </c:pt>
                <c:pt idx="86">
                  <c:v>2013</c:v>
                </c:pt>
                <c:pt idx="87">
                  <c:v>2014</c:v>
                </c:pt>
                <c:pt idx="88">
                  <c:v>2015</c:v>
                </c:pt>
                <c:pt idx="89">
                  <c:v>2016</c:v>
                </c:pt>
                <c:pt idx="90">
                  <c:v>2017</c:v>
                </c:pt>
                <c:pt idx="91">
                  <c:v>2018</c:v>
                </c:pt>
                <c:pt idx="92">
                  <c:v>2019</c:v>
                </c:pt>
                <c:pt idx="93">
                  <c:v>2020</c:v>
                </c:pt>
                <c:pt idx="94">
                  <c:v>2021</c:v>
                </c:pt>
                <c:pt idx="95">
                  <c:v>2022</c:v>
                </c:pt>
                <c:pt idx="96">
                  <c:v>2023</c:v>
                </c:pt>
                <c:pt idx="97">
                  <c:v>2024</c:v>
                </c:pt>
              </c:numCache>
            </c:numRef>
          </c:cat>
          <c:val>
            <c:numRef>
              <c:f>'T. Bond yield &amp; return'!$B$8:$B$105</c:f>
              <c:numCache>
                <c:formatCode>0.00%</c:formatCode>
                <c:ptCount val="98"/>
                <c:pt idx="0">
                  <c:v>3.1699999999999999E-2</c:v>
                </c:pt>
                <c:pt idx="1">
                  <c:v>3.4500000000000003E-2</c:v>
                </c:pt>
                <c:pt idx="2">
                  <c:v>3.3599999999999998E-2</c:v>
                </c:pt>
                <c:pt idx="3">
                  <c:v>3.2199999999999999E-2</c:v>
                </c:pt>
                <c:pt idx="4">
                  <c:v>3.9300000000000002E-2</c:v>
                </c:pt>
                <c:pt idx="5">
                  <c:v>3.3500000000000002E-2</c:v>
                </c:pt>
                <c:pt idx="6">
                  <c:v>3.5299999999999998E-2</c:v>
                </c:pt>
                <c:pt idx="7">
                  <c:v>3.0099999999999998E-2</c:v>
                </c:pt>
                <c:pt idx="8">
                  <c:v>2.8400000000000002E-2</c:v>
                </c:pt>
                <c:pt idx="9">
                  <c:v>2.5899999999999999E-2</c:v>
                </c:pt>
                <c:pt idx="10">
                  <c:v>2.7300000000000001E-2</c:v>
                </c:pt>
                <c:pt idx="11">
                  <c:v>2.5600000000000001E-2</c:v>
                </c:pt>
                <c:pt idx="12">
                  <c:v>2.35E-2</c:v>
                </c:pt>
                <c:pt idx="13">
                  <c:v>2.01E-2</c:v>
                </c:pt>
                <c:pt idx="14">
                  <c:v>2.47E-2</c:v>
                </c:pt>
                <c:pt idx="15">
                  <c:v>2.4899999999999999E-2</c:v>
                </c:pt>
                <c:pt idx="16">
                  <c:v>2.4899999999999999E-2</c:v>
                </c:pt>
                <c:pt idx="17">
                  <c:v>2.4799999999999999E-2</c:v>
                </c:pt>
                <c:pt idx="18">
                  <c:v>2.3300000000000001E-2</c:v>
                </c:pt>
                <c:pt idx="19">
                  <c:v>2.24E-2</c:v>
                </c:pt>
                <c:pt idx="20">
                  <c:v>2.3900000000000001E-2</c:v>
                </c:pt>
                <c:pt idx="21">
                  <c:v>2.4400000000000002E-2</c:v>
                </c:pt>
                <c:pt idx="22">
                  <c:v>2.1899999999999999E-2</c:v>
                </c:pt>
                <c:pt idx="23">
                  <c:v>2.3900000000000001E-2</c:v>
                </c:pt>
                <c:pt idx="24">
                  <c:v>2.7E-2</c:v>
                </c:pt>
                <c:pt idx="25">
                  <c:v>2.75E-2</c:v>
                </c:pt>
                <c:pt idx="26">
                  <c:v>2.5899999999999999E-2</c:v>
                </c:pt>
                <c:pt idx="27">
                  <c:v>2.5100000000000001E-2</c:v>
                </c:pt>
                <c:pt idx="28">
                  <c:v>2.9600000000000001E-2</c:v>
                </c:pt>
                <c:pt idx="29">
                  <c:v>3.5900000000000001E-2</c:v>
                </c:pt>
                <c:pt idx="30">
                  <c:v>3.2099999999999997E-2</c:v>
                </c:pt>
                <c:pt idx="31">
                  <c:v>3.8600000000000002E-2</c:v>
                </c:pt>
                <c:pt idx="32">
                  <c:v>4.6899999999999997E-2</c:v>
                </c:pt>
                <c:pt idx="33">
                  <c:v>3.8399999999999997E-2</c:v>
                </c:pt>
                <c:pt idx="34">
                  <c:v>4.0599999999999997E-2</c:v>
                </c:pt>
                <c:pt idx="35">
                  <c:v>3.8600000000000002E-2</c:v>
                </c:pt>
                <c:pt idx="36">
                  <c:v>4.1300000000000003E-2</c:v>
                </c:pt>
                <c:pt idx="37">
                  <c:v>4.1799999999999997E-2</c:v>
                </c:pt>
                <c:pt idx="38">
                  <c:v>4.6199999999999998E-2</c:v>
                </c:pt>
                <c:pt idx="39">
                  <c:v>4.8399999999999999E-2</c:v>
                </c:pt>
                <c:pt idx="40">
                  <c:v>5.7000000000000002E-2</c:v>
                </c:pt>
                <c:pt idx="41">
                  <c:v>6.0299999999999999E-2</c:v>
                </c:pt>
                <c:pt idx="42">
                  <c:v>7.6499999999999999E-2</c:v>
                </c:pt>
                <c:pt idx="43">
                  <c:v>6.3899999999999998E-2</c:v>
                </c:pt>
                <c:pt idx="44">
                  <c:v>5.9299999999999999E-2</c:v>
                </c:pt>
                <c:pt idx="45">
                  <c:v>6.3600000000000004E-2</c:v>
                </c:pt>
                <c:pt idx="46">
                  <c:v>6.7400000000000002E-2</c:v>
                </c:pt>
                <c:pt idx="47">
                  <c:v>7.4300000000000005E-2</c:v>
                </c:pt>
                <c:pt idx="48">
                  <c:v>0.08</c:v>
                </c:pt>
                <c:pt idx="49">
                  <c:v>6.8699999999999997E-2</c:v>
                </c:pt>
                <c:pt idx="50">
                  <c:v>7.6899999999999996E-2</c:v>
                </c:pt>
                <c:pt idx="51">
                  <c:v>9.01E-2</c:v>
                </c:pt>
                <c:pt idx="52">
                  <c:v>0.10390000000000001</c:v>
                </c:pt>
                <c:pt idx="53">
                  <c:v>0.12839999999999999</c:v>
                </c:pt>
                <c:pt idx="54">
                  <c:v>0.13719999999999999</c:v>
                </c:pt>
                <c:pt idx="55">
                  <c:v>0.10539999999999999</c:v>
                </c:pt>
                <c:pt idx="56">
                  <c:v>0.1183</c:v>
                </c:pt>
                <c:pt idx="57">
                  <c:v>0.115</c:v>
                </c:pt>
                <c:pt idx="58">
                  <c:v>9.2600000000000002E-2</c:v>
                </c:pt>
                <c:pt idx="59">
                  <c:v>7.1099999999999997E-2</c:v>
                </c:pt>
                <c:pt idx="60">
                  <c:v>8.9899999999999994E-2</c:v>
                </c:pt>
                <c:pt idx="61">
                  <c:v>9.11E-2</c:v>
                </c:pt>
                <c:pt idx="62">
                  <c:v>7.8399999999999997E-2</c:v>
                </c:pt>
                <c:pt idx="63">
                  <c:v>8.0799999999999997E-2</c:v>
                </c:pt>
                <c:pt idx="64">
                  <c:v>7.0900000000000005E-2</c:v>
                </c:pt>
                <c:pt idx="65">
                  <c:v>6.7699999999999996E-2</c:v>
                </c:pt>
                <c:pt idx="66">
                  <c:v>5.7700000000000001E-2</c:v>
                </c:pt>
                <c:pt idx="67">
                  <c:v>7.8100000000000003E-2</c:v>
                </c:pt>
                <c:pt idx="68">
                  <c:v>5.7099999999999998E-2</c:v>
                </c:pt>
                <c:pt idx="69">
                  <c:v>6.3E-2</c:v>
                </c:pt>
                <c:pt idx="70">
                  <c:v>5.8099999999999999E-2</c:v>
                </c:pt>
                <c:pt idx="71">
                  <c:v>4.65E-2</c:v>
                </c:pt>
                <c:pt idx="72">
                  <c:v>6.4399999999999999E-2</c:v>
                </c:pt>
                <c:pt idx="73">
                  <c:v>5.11E-2</c:v>
                </c:pt>
                <c:pt idx="74">
                  <c:v>5.0500000000000003E-2</c:v>
                </c:pt>
                <c:pt idx="75">
                  <c:v>3.8199999999999998E-2</c:v>
                </c:pt>
                <c:pt idx="76">
                  <c:v>4.2500000000000003E-2</c:v>
                </c:pt>
                <c:pt idx="77">
                  <c:v>4.2200000000000001E-2</c:v>
                </c:pt>
                <c:pt idx="78">
                  <c:v>4.3900000000000002E-2</c:v>
                </c:pt>
                <c:pt idx="79">
                  <c:v>4.7E-2</c:v>
                </c:pt>
                <c:pt idx="80">
                  <c:v>4.02E-2</c:v>
                </c:pt>
                <c:pt idx="81">
                  <c:v>2.2100000000000002E-2</c:v>
                </c:pt>
                <c:pt idx="82">
                  <c:v>3.8399999999999997E-2</c:v>
                </c:pt>
                <c:pt idx="83">
                  <c:v>3.2899999999999999E-2</c:v>
                </c:pt>
                <c:pt idx="84">
                  <c:v>1.8800000000000001E-2</c:v>
                </c:pt>
                <c:pt idx="85">
                  <c:v>1.7600000000000001E-2</c:v>
                </c:pt>
                <c:pt idx="86">
                  <c:v>3.0360000000000002E-2</c:v>
                </c:pt>
                <c:pt idx="87">
                  <c:v>2.1700000000000001E-2</c:v>
                </c:pt>
                <c:pt idx="88">
                  <c:v>2.2700000000000001E-2</c:v>
                </c:pt>
                <c:pt idx="89">
                  <c:v>2.4500000000000001E-2</c:v>
                </c:pt>
                <c:pt idx="90">
                  <c:v>2.41E-2</c:v>
                </c:pt>
                <c:pt idx="91">
                  <c:v>2.69E-2</c:v>
                </c:pt>
                <c:pt idx="92">
                  <c:v>1.9199999999999998E-2</c:v>
                </c:pt>
                <c:pt idx="93">
                  <c:v>9.2999999999999992E-3</c:v>
                </c:pt>
                <c:pt idx="94">
                  <c:v>1.5100000000000001E-2</c:v>
                </c:pt>
                <c:pt idx="95">
                  <c:v>3.8800000000000001E-2</c:v>
                </c:pt>
                <c:pt idx="96">
                  <c:v>3.8800000000000001E-2</c:v>
                </c:pt>
                <c:pt idx="97">
                  <c:v>4.58E-2</c:v>
                </c:pt>
              </c:numCache>
            </c:numRef>
          </c:val>
          <c:smooth val="0"/>
          <c:extLst>
            <c:ext xmlns:c16="http://schemas.microsoft.com/office/drawing/2014/chart" uri="{C3380CC4-5D6E-409C-BE32-E72D297353CC}">
              <c16:uniqueId val="{00000001-C95D-C047-9776-9030FD263851}"/>
            </c:ext>
          </c:extLst>
        </c:ser>
        <c:dLbls>
          <c:showLegendKey val="0"/>
          <c:showVal val="0"/>
          <c:showCatName val="0"/>
          <c:showSerName val="0"/>
          <c:showPercent val="0"/>
          <c:showBubbleSize val="0"/>
        </c:dLbls>
        <c:smooth val="0"/>
        <c:axId val="83563728"/>
        <c:axId val="1260155551"/>
      </c:lineChart>
      <c:catAx>
        <c:axId val="835637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60155551"/>
        <c:crosses val="autoZero"/>
        <c:auto val="1"/>
        <c:lblAlgn val="ctr"/>
        <c:lblOffset val="100"/>
        <c:noMultiLvlLbl val="0"/>
      </c:catAx>
      <c:valAx>
        <c:axId val="126015555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5637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Figure</a:t>
            </a:r>
            <a:r>
              <a:rPr lang="en-US" i="1" baseline="0"/>
              <a:t> 3: Annual Returns on US Stocks and US Treasuries</a:t>
            </a:r>
            <a:endParaRPr lang="en-US" i="1"/>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strRef>
              <c:f>Sheet10!$B$1</c:f>
              <c:strCache>
                <c:ptCount val="1"/>
                <c:pt idx="0">
                  <c:v>S&amp;P 500 (includes dividends)</c:v>
                </c:pt>
              </c:strCache>
            </c:strRef>
          </c:tx>
          <c:spPr>
            <a:ln w="28575" cap="rnd">
              <a:solidFill>
                <a:schemeClr val="accent2"/>
              </a:solidFill>
              <a:round/>
            </a:ln>
            <a:effectLst/>
          </c:spPr>
          <c:marker>
            <c:symbol val="none"/>
          </c:marker>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Sheet10!$B$2:$B$97</c:f>
              <c:numCache>
                <c:formatCode>0.00%</c:formatCode>
                <c:ptCount val="96"/>
                <c:pt idx="0">
                  <c:v>0.43811155152887893</c:v>
                </c:pt>
                <c:pt idx="1">
                  <c:v>-8.2979466119096595E-2</c:v>
                </c:pt>
                <c:pt idx="2">
                  <c:v>-0.25123636363636365</c:v>
                </c:pt>
                <c:pt idx="3">
                  <c:v>-0.43837548891786188</c:v>
                </c:pt>
                <c:pt idx="4">
                  <c:v>-8.642364532019696E-2</c:v>
                </c:pt>
                <c:pt idx="5">
                  <c:v>0.49982225433526023</c:v>
                </c:pt>
                <c:pt idx="6">
                  <c:v>-1.1885656970912803E-2</c:v>
                </c:pt>
                <c:pt idx="7">
                  <c:v>0.46740421052631581</c:v>
                </c:pt>
                <c:pt idx="8">
                  <c:v>0.31943410275502609</c:v>
                </c:pt>
                <c:pt idx="9">
                  <c:v>-0.35336728754365537</c:v>
                </c:pt>
                <c:pt idx="10">
                  <c:v>0.29282654028436017</c:v>
                </c:pt>
                <c:pt idx="11">
                  <c:v>-1.0975646879756443E-2</c:v>
                </c:pt>
                <c:pt idx="12">
                  <c:v>-0.10672873194221515</c:v>
                </c:pt>
                <c:pt idx="13">
                  <c:v>-0.12771455576559551</c:v>
                </c:pt>
                <c:pt idx="14">
                  <c:v>0.19173762945914843</c:v>
                </c:pt>
                <c:pt idx="15">
                  <c:v>0.25061310133060394</c:v>
                </c:pt>
                <c:pt idx="16">
                  <c:v>0.19030676949443009</c:v>
                </c:pt>
                <c:pt idx="17">
                  <c:v>0.35821084337349401</c:v>
                </c:pt>
                <c:pt idx="18">
                  <c:v>-8.4291474654377807E-2</c:v>
                </c:pt>
                <c:pt idx="19">
                  <c:v>5.1999999999999998E-2</c:v>
                </c:pt>
                <c:pt idx="20">
                  <c:v>5.7045751633986834E-2</c:v>
                </c:pt>
                <c:pt idx="21">
                  <c:v>0.18303223684210526</c:v>
                </c:pt>
                <c:pt idx="22">
                  <c:v>0.30805539011316263</c:v>
                </c:pt>
                <c:pt idx="23">
                  <c:v>0.23678463044542339</c:v>
                </c:pt>
                <c:pt idx="24">
                  <c:v>0.18150988641144306</c:v>
                </c:pt>
                <c:pt idx="25">
                  <c:v>-1.2082047421904465E-2</c:v>
                </c:pt>
                <c:pt idx="26">
                  <c:v>0.52563321241434902</c:v>
                </c:pt>
                <c:pt idx="27">
                  <c:v>0.32597331851028349</c:v>
                </c:pt>
                <c:pt idx="28">
                  <c:v>7.4395118733509347E-2</c:v>
                </c:pt>
                <c:pt idx="29">
                  <c:v>-0.1045736018855796</c:v>
                </c:pt>
                <c:pt idx="30">
                  <c:v>0.43719954988747184</c:v>
                </c:pt>
                <c:pt idx="31">
                  <c:v>0.12056457163557326</c:v>
                </c:pt>
                <c:pt idx="32">
                  <c:v>3.36535314743695E-3</c:v>
                </c:pt>
                <c:pt idx="33">
                  <c:v>0.26637712958182752</c:v>
                </c:pt>
                <c:pt idx="34">
                  <c:v>-8.8114605171208879E-2</c:v>
                </c:pt>
                <c:pt idx="35">
                  <c:v>0.22611927099841514</c:v>
                </c:pt>
                <c:pt idx="36">
                  <c:v>0.16415455878432425</c:v>
                </c:pt>
                <c:pt idx="37">
                  <c:v>0.12399242477876114</c:v>
                </c:pt>
                <c:pt idx="38">
                  <c:v>-9.9709542356377898E-2</c:v>
                </c:pt>
                <c:pt idx="39">
                  <c:v>0.23802966513133328</c:v>
                </c:pt>
                <c:pt idx="40">
                  <c:v>0.10814862651601535</c:v>
                </c:pt>
                <c:pt idx="41">
                  <c:v>-8.2413710764490639E-2</c:v>
                </c:pt>
                <c:pt idx="42">
                  <c:v>3.5611449054964189E-2</c:v>
                </c:pt>
                <c:pt idx="43">
                  <c:v>0.14221150298426474</c:v>
                </c:pt>
                <c:pt idx="44">
                  <c:v>0.18755362915074925</c:v>
                </c:pt>
                <c:pt idx="45">
                  <c:v>-0.14308047437526472</c:v>
                </c:pt>
                <c:pt idx="46">
                  <c:v>-0.25901785750896972</c:v>
                </c:pt>
                <c:pt idx="47">
                  <c:v>0.36995137106184356</c:v>
                </c:pt>
                <c:pt idx="48">
                  <c:v>0.23830999002106662</c:v>
                </c:pt>
                <c:pt idx="49">
                  <c:v>-6.9797040759352322E-2</c:v>
                </c:pt>
                <c:pt idx="50">
                  <c:v>6.50928391167193E-2</c:v>
                </c:pt>
                <c:pt idx="51">
                  <c:v>0.18519490167516386</c:v>
                </c:pt>
                <c:pt idx="52">
                  <c:v>0.3173524550676301</c:v>
                </c:pt>
                <c:pt idx="53">
                  <c:v>-4.7023902474955762E-2</c:v>
                </c:pt>
                <c:pt idx="54">
                  <c:v>0.20419055079559353</c:v>
                </c:pt>
                <c:pt idx="55">
                  <c:v>0.22337155858930619</c:v>
                </c:pt>
                <c:pt idx="56">
                  <c:v>6.14614199963621E-2</c:v>
                </c:pt>
                <c:pt idx="57">
                  <c:v>0.31235149485768948</c:v>
                </c:pt>
                <c:pt idx="58">
                  <c:v>0.18494578758046187</c:v>
                </c:pt>
                <c:pt idx="59">
                  <c:v>5.8127216418218712E-2</c:v>
                </c:pt>
                <c:pt idx="60">
                  <c:v>0.16537192812044688</c:v>
                </c:pt>
                <c:pt idx="61">
                  <c:v>0.31475183638196724</c:v>
                </c:pt>
                <c:pt idx="62">
                  <c:v>-3.0644516129032118E-2</c:v>
                </c:pt>
                <c:pt idx="63">
                  <c:v>0.30234843134879757</c:v>
                </c:pt>
                <c:pt idx="64">
                  <c:v>7.493727972380064E-2</c:v>
                </c:pt>
                <c:pt idx="65">
                  <c:v>9.96705147919488E-2</c:v>
                </c:pt>
                <c:pt idx="66">
                  <c:v>1.3259206774573897E-2</c:v>
                </c:pt>
                <c:pt idx="67">
                  <c:v>0.37195198902606308</c:v>
                </c:pt>
                <c:pt idx="68">
                  <c:v>0.22680966018865789</c:v>
                </c:pt>
                <c:pt idx="69">
                  <c:v>0.33103653103653097</c:v>
                </c:pt>
                <c:pt idx="70">
                  <c:v>0.28337953278443584</c:v>
                </c:pt>
                <c:pt idx="71">
                  <c:v>0.20885350992084475</c:v>
                </c:pt>
                <c:pt idx="72">
                  <c:v>-9.0318189552492781E-2</c:v>
                </c:pt>
                <c:pt idx="73">
                  <c:v>-0.11849759142000185</c:v>
                </c:pt>
                <c:pt idx="74">
                  <c:v>-0.21966047957912699</c:v>
                </c:pt>
                <c:pt idx="75">
                  <c:v>0.28355800050010233</c:v>
                </c:pt>
                <c:pt idx="76">
                  <c:v>0.10742775944096193</c:v>
                </c:pt>
                <c:pt idx="77">
                  <c:v>4.8344775232688535E-2</c:v>
                </c:pt>
                <c:pt idx="78">
                  <c:v>0.15612557979315703</c:v>
                </c:pt>
                <c:pt idx="79">
                  <c:v>5.4847352464217694E-2</c:v>
                </c:pt>
                <c:pt idx="80">
                  <c:v>-0.36552344111798191</c:v>
                </c:pt>
                <c:pt idx="81">
                  <c:v>0.25935233877663982</c:v>
                </c:pt>
                <c:pt idx="82">
                  <c:v>0.14821092278719414</c:v>
                </c:pt>
                <c:pt idx="83">
                  <c:v>2.09837473362805E-2</c:v>
                </c:pt>
                <c:pt idx="84">
                  <c:v>0.15890585241730293</c:v>
                </c:pt>
                <c:pt idx="85">
                  <c:v>0.32145085858125483</c:v>
                </c:pt>
                <c:pt idx="86">
                  <c:v>0.13524421649462237</c:v>
                </c:pt>
                <c:pt idx="87">
                  <c:v>1.3788916411676138E-2</c:v>
                </c:pt>
                <c:pt idx="88">
                  <c:v>0.11773080874798171</c:v>
                </c:pt>
                <c:pt idx="89">
                  <c:v>0.2160548143449928</c:v>
                </c:pt>
                <c:pt idx="90">
                  <c:v>-4.2268692890885438E-2</c:v>
                </c:pt>
                <c:pt idx="91">
                  <c:v>0.31211679996808755</c:v>
                </c:pt>
                <c:pt idx="92">
                  <c:v>0.18023201827422478</c:v>
                </c:pt>
                <c:pt idx="93">
                  <c:v>0.28468851751964158</c:v>
                </c:pt>
                <c:pt idx="94">
                  <c:v>-0.18037505927178585</c:v>
                </c:pt>
                <c:pt idx="95">
                  <c:v>0.26060684985024096</c:v>
                </c:pt>
              </c:numCache>
            </c:numRef>
          </c:val>
          <c:smooth val="0"/>
          <c:extLst>
            <c:ext xmlns:c16="http://schemas.microsoft.com/office/drawing/2014/chart" uri="{C3380CC4-5D6E-409C-BE32-E72D297353CC}">
              <c16:uniqueId val="{00000001-BDB1-2E42-AACF-2C497D05B879}"/>
            </c:ext>
          </c:extLst>
        </c:ser>
        <c:ser>
          <c:idx val="2"/>
          <c:order val="1"/>
          <c:tx>
            <c:strRef>
              <c:f>Sheet10!$C$1</c:f>
              <c:strCache>
                <c:ptCount val="1"/>
                <c:pt idx="0">
                  <c:v>3-month T.Bill</c:v>
                </c:pt>
              </c:strCache>
            </c:strRef>
          </c:tx>
          <c:spPr>
            <a:ln w="28575" cap="rnd">
              <a:solidFill>
                <a:schemeClr val="accent3"/>
              </a:solidFill>
              <a:round/>
            </a:ln>
            <a:effectLst/>
          </c:spPr>
          <c:marker>
            <c:symbol val="none"/>
          </c:marker>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Sheet10!$C$2:$C$97</c:f>
              <c:numCache>
                <c:formatCode>0.00%</c:formatCode>
                <c:ptCount val="96"/>
                <c:pt idx="0">
                  <c:v>3.0800000000000001E-2</c:v>
                </c:pt>
                <c:pt idx="1">
                  <c:v>3.1600000000000003E-2</c:v>
                </c:pt>
                <c:pt idx="2">
                  <c:v>4.5499999999999999E-2</c:v>
                </c:pt>
                <c:pt idx="3">
                  <c:v>2.3099999999999999E-2</c:v>
                </c:pt>
                <c:pt idx="4">
                  <c:v>1.0699999999999999E-2</c:v>
                </c:pt>
                <c:pt idx="5">
                  <c:v>9.5999999999999992E-3</c:v>
                </c:pt>
                <c:pt idx="6">
                  <c:v>2.7833333333333334E-3</c:v>
                </c:pt>
                <c:pt idx="7">
                  <c:v>1.6750000000000001E-3</c:v>
                </c:pt>
                <c:pt idx="8">
                  <c:v>1.725E-3</c:v>
                </c:pt>
                <c:pt idx="9">
                  <c:v>2.7583333333333331E-3</c:v>
                </c:pt>
                <c:pt idx="10">
                  <c:v>6.4999999999999997E-4</c:v>
                </c:pt>
                <c:pt idx="11">
                  <c:v>4.5833333333333332E-4</c:v>
                </c:pt>
                <c:pt idx="12">
                  <c:v>3.5833333333333333E-4</c:v>
                </c:pt>
                <c:pt idx="13">
                  <c:v>1.2916666666666669E-3</c:v>
                </c:pt>
                <c:pt idx="14">
                  <c:v>3.4250000000000001E-3</c:v>
                </c:pt>
                <c:pt idx="15">
                  <c:v>3.8E-3</c:v>
                </c:pt>
                <c:pt idx="16">
                  <c:v>3.8E-3</c:v>
                </c:pt>
                <c:pt idx="17">
                  <c:v>3.8E-3</c:v>
                </c:pt>
                <c:pt idx="18">
                  <c:v>3.8E-3</c:v>
                </c:pt>
                <c:pt idx="19">
                  <c:v>6.0083333333333334E-3</c:v>
                </c:pt>
                <c:pt idx="20">
                  <c:v>1.0449999999999999E-2</c:v>
                </c:pt>
                <c:pt idx="21">
                  <c:v>1.115E-2</c:v>
                </c:pt>
                <c:pt idx="22">
                  <c:v>1.2033333333333333E-2</c:v>
                </c:pt>
                <c:pt idx="23">
                  <c:v>1.5175000000000001E-2</c:v>
                </c:pt>
                <c:pt idx="24">
                  <c:v>1.7225000000000001E-2</c:v>
                </c:pt>
                <c:pt idx="25">
                  <c:v>1.8908333333333333E-2</c:v>
                </c:pt>
                <c:pt idx="26">
                  <c:v>9.3752000000000002E-3</c:v>
                </c:pt>
                <c:pt idx="27">
                  <c:v>1.7243426294820716E-2</c:v>
                </c:pt>
                <c:pt idx="28">
                  <c:v>2.6213888888888887E-2</c:v>
                </c:pt>
                <c:pt idx="29">
                  <c:v>3.2245669291338583E-2</c:v>
                </c:pt>
                <c:pt idx="30">
                  <c:v>1.7665461847389558E-2</c:v>
                </c:pt>
                <c:pt idx="31">
                  <c:v>3.3860159362549803E-2</c:v>
                </c:pt>
                <c:pt idx="32">
                  <c:v>2.8729718875502006E-2</c:v>
                </c:pt>
                <c:pt idx="33">
                  <c:v>2.3524899598393576E-2</c:v>
                </c:pt>
                <c:pt idx="34">
                  <c:v>2.7723694779116466E-2</c:v>
                </c:pt>
                <c:pt idx="35">
                  <c:v>3.1560240963855422E-2</c:v>
                </c:pt>
                <c:pt idx="36">
                  <c:v>3.5457370517928286E-2</c:v>
                </c:pt>
                <c:pt idx="37">
                  <c:v>3.9490763052208833E-2</c:v>
                </c:pt>
                <c:pt idx="38">
                  <c:v>4.8557199999999995E-2</c:v>
                </c:pt>
                <c:pt idx="39">
                  <c:v>4.2934538152610439E-2</c:v>
                </c:pt>
                <c:pt idx="40">
                  <c:v>5.3376E-2</c:v>
                </c:pt>
                <c:pt idx="41">
                  <c:v>6.668467741935484E-2</c:v>
                </c:pt>
                <c:pt idx="42">
                  <c:v>6.3909999999999995E-2</c:v>
                </c:pt>
                <c:pt idx="43">
                  <c:v>4.3342570281124503E-2</c:v>
                </c:pt>
                <c:pt idx="44">
                  <c:v>4.0618399999999999E-2</c:v>
                </c:pt>
                <c:pt idx="45">
                  <c:v>7.0354435483870964E-2</c:v>
                </c:pt>
                <c:pt idx="46">
                  <c:v>7.8457831325301208E-2</c:v>
                </c:pt>
                <c:pt idx="47">
                  <c:v>5.7863855421686747E-2</c:v>
                </c:pt>
                <c:pt idx="48">
                  <c:v>4.9766000000000005E-2</c:v>
                </c:pt>
                <c:pt idx="49">
                  <c:v>5.2609638554216867E-2</c:v>
                </c:pt>
                <c:pt idx="50">
                  <c:v>7.1783064516129036E-2</c:v>
                </c:pt>
                <c:pt idx="51">
                  <c:v>0.10054274193548388</c:v>
                </c:pt>
                <c:pt idx="52">
                  <c:v>0.1139188</c:v>
                </c:pt>
                <c:pt idx="53">
                  <c:v>0.14036184738955823</c:v>
                </c:pt>
                <c:pt idx="54">
                  <c:v>0.10603413654618475</c:v>
                </c:pt>
                <c:pt idx="55">
                  <c:v>8.61764E-2</c:v>
                </c:pt>
                <c:pt idx="56">
                  <c:v>9.5402811244979929E-2</c:v>
                </c:pt>
                <c:pt idx="57">
                  <c:v>7.4711290322580642E-2</c:v>
                </c:pt>
                <c:pt idx="58">
                  <c:v>5.9692800000000004E-2</c:v>
                </c:pt>
                <c:pt idx="59">
                  <c:v>5.7773600000000001E-2</c:v>
                </c:pt>
                <c:pt idx="60">
                  <c:v>6.6684400000000005E-2</c:v>
                </c:pt>
                <c:pt idx="61">
                  <c:v>8.111560000000001E-2</c:v>
                </c:pt>
                <c:pt idx="62">
                  <c:v>7.4964799999999998E-2</c:v>
                </c:pt>
                <c:pt idx="63">
                  <c:v>5.3756000000000005E-2</c:v>
                </c:pt>
                <c:pt idx="64">
                  <c:v>3.4313147410358569E-2</c:v>
                </c:pt>
                <c:pt idx="65">
                  <c:v>2.9971199999999996E-2</c:v>
                </c:pt>
                <c:pt idx="66">
                  <c:v>4.2522489959839357E-2</c:v>
                </c:pt>
                <c:pt idx="67">
                  <c:v>5.4896E-2</c:v>
                </c:pt>
                <c:pt idx="68">
                  <c:v>5.005396825396826E-2</c:v>
                </c:pt>
                <c:pt idx="69">
                  <c:v>5.0620800000000001E-2</c:v>
                </c:pt>
                <c:pt idx="70">
                  <c:v>4.7759600000000006E-2</c:v>
                </c:pt>
                <c:pt idx="71">
                  <c:v>4.6384063745019917E-2</c:v>
                </c:pt>
                <c:pt idx="72">
                  <c:v>5.8198007968127491E-2</c:v>
                </c:pt>
                <c:pt idx="73">
                  <c:v>3.3993548387096777E-2</c:v>
                </c:pt>
                <c:pt idx="74">
                  <c:v>1.60532E-2</c:v>
                </c:pt>
                <c:pt idx="75">
                  <c:v>1.00836E-2</c:v>
                </c:pt>
                <c:pt idx="76">
                  <c:v>1.3746400000000001E-2</c:v>
                </c:pt>
                <c:pt idx="77">
                  <c:v>3.1491600000000002E-2</c:v>
                </c:pt>
                <c:pt idx="78">
                  <c:v>4.7300000000000002E-2</c:v>
                </c:pt>
                <c:pt idx="79">
                  <c:v>4.3619521912350592E-2</c:v>
                </c:pt>
                <c:pt idx="80">
                  <c:v>1.3713147410358567E-2</c:v>
                </c:pt>
                <c:pt idx="81">
                  <c:v>1.5051999999999999E-3</c:v>
                </c:pt>
                <c:pt idx="82">
                  <c:v>1.3844621513944221E-3</c:v>
                </c:pt>
                <c:pt idx="83">
                  <c:v>5.2839999999999994E-4</c:v>
                </c:pt>
                <c:pt idx="84">
                  <c:v>8.7599999999999993E-4</c:v>
                </c:pt>
                <c:pt idx="85">
                  <c:v>5.708E-4</c:v>
                </c:pt>
                <c:pt idx="86">
                  <c:v>3.2719999999999998E-4</c:v>
                </c:pt>
                <c:pt idx="87">
                  <c:v>5.2031872509960154E-4</c:v>
                </c:pt>
                <c:pt idx="88">
                  <c:v>3.1612000000000003E-3</c:v>
                </c:pt>
                <c:pt idx="89">
                  <c:v>9.3411999999999992E-3</c:v>
                </c:pt>
                <c:pt idx="90">
                  <c:v>1.936305220883534E-2</c:v>
                </c:pt>
                <c:pt idx="91">
                  <c:v>2.0624799999999999E-2</c:v>
                </c:pt>
                <c:pt idx="92">
                  <c:v>3.547410358565737E-3</c:v>
                </c:pt>
                <c:pt idx="93">
                  <c:v>4.5019920318725102E-4</c:v>
                </c:pt>
                <c:pt idx="94">
                  <c:v>2.0247791164658632E-2</c:v>
                </c:pt>
                <c:pt idx="95">
                  <c:v>5.0703614457831322E-2</c:v>
                </c:pt>
              </c:numCache>
            </c:numRef>
          </c:val>
          <c:smooth val="0"/>
          <c:extLst>
            <c:ext xmlns:c16="http://schemas.microsoft.com/office/drawing/2014/chart" uri="{C3380CC4-5D6E-409C-BE32-E72D297353CC}">
              <c16:uniqueId val="{00000002-BDB1-2E42-AACF-2C497D05B879}"/>
            </c:ext>
          </c:extLst>
        </c:ser>
        <c:ser>
          <c:idx val="3"/>
          <c:order val="2"/>
          <c:tx>
            <c:strRef>
              <c:f>Sheet10!$D$1</c:f>
              <c:strCache>
                <c:ptCount val="1"/>
                <c:pt idx="0">
                  <c:v>US T. Bond (10-year)</c:v>
                </c:pt>
              </c:strCache>
            </c:strRef>
          </c:tx>
          <c:spPr>
            <a:ln w="28575" cap="rnd">
              <a:solidFill>
                <a:schemeClr val="accent4"/>
              </a:solidFill>
              <a:round/>
            </a:ln>
            <a:effectLst/>
          </c:spPr>
          <c:marker>
            <c:symbol val="none"/>
          </c:marker>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Sheet10!$D$2:$D$97</c:f>
              <c:numCache>
                <c:formatCode>0.00%</c:formatCode>
                <c:ptCount val="96"/>
                <c:pt idx="0">
                  <c:v>8.354708589799302E-3</c:v>
                </c:pt>
                <c:pt idx="1">
                  <c:v>4.2038041563204259E-2</c:v>
                </c:pt>
                <c:pt idx="2">
                  <c:v>4.5409314348970366E-2</c:v>
                </c:pt>
                <c:pt idx="3">
                  <c:v>-2.5588559619422531E-2</c:v>
                </c:pt>
                <c:pt idx="4">
                  <c:v>8.7903069904773257E-2</c:v>
                </c:pt>
                <c:pt idx="5">
                  <c:v>1.8552720891857361E-2</c:v>
                </c:pt>
                <c:pt idx="6">
                  <c:v>7.9634426179656104E-2</c:v>
                </c:pt>
                <c:pt idx="7">
                  <c:v>4.4720477296566127E-2</c:v>
                </c:pt>
                <c:pt idx="8">
                  <c:v>5.0178754045450601E-2</c:v>
                </c:pt>
                <c:pt idx="9">
                  <c:v>1.379146059646038E-2</c:v>
                </c:pt>
                <c:pt idx="10">
                  <c:v>4.2132485322046068E-2</c:v>
                </c:pt>
                <c:pt idx="11">
                  <c:v>4.4122613942060671E-2</c:v>
                </c:pt>
                <c:pt idx="12">
                  <c:v>5.4024815962845509E-2</c:v>
                </c:pt>
                <c:pt idx="13">
                  <c:v>-2.0221975848580105E-2</c:v>
                </c:pt>
                <c:pt idx="14">
                  <c:v>2.2948682374484164E-2</c:v>
                </c:pt>
                <c:pt idx="15">
                  <c:v>2.4899999999999999E-2</c:v>
                </c:pt>
                <c:pt idx="16">
                  <c:v>2.5776111579070303E-2</c:v>
                </c:pt>
                <c:pt idx="17">
                  <c:v>3.8044173419237229E-2</c:v>
                </c:pt>
                <c:pt idx="18">
                  <c:v>3.1283745375695685E-2</c:v>
                </c:pt>
                <c:pt idx="19">
                  <c:v>9.1969680628322358E-3</c:v>
                </c:pt>
                <c:pt idx="20">
                  <c:v>1.9510369413175046E-2</c:v>
                </c:pt>
                <c:pt idx="21">
                  <c:v>4.6634851827973139E-2</c:v>
                </c:pt>
                <c:pt idx="22">
                  <c:v>4.2959574171096103E-3</c:v>
                </c:pt>
                <c:pt idx="23">
                  <c:v>-2.9531392208319886E-3</c:v>
                </c:pt>
                <c:pt idx="24">
                  <c:v>2.2679961918305656E-2</c:v>
                </c:pt>
                <c:pt idx="25">
                  <c:v>4.1438402589088513E-2</c:v>
                </c:pt>
                <c:pt idx="26">
                  <c:v>3.2898034558095555E-2</c:v>
                </c:pt>
                <c:pt idx="27">
                  <c:v>-1.3364391288618781E-2</c:v>
                </c:pt>
                <c:pt idx="28">
                  <c:v>-2.2557738173154165E-2</c:v>
                </c:pt>
                <c:pt idx="29">
                  <c:v>6.7970128466249904E-2</c:v>
                </c:pt>
                <c:pt idx="30">
                  <c:v>-2.0990181755274694E-2</c:v>
                </c:pt>
                <c:pt idx="31">
                  <c:v>-2.6466312591385065E-2</c:v>
                </c:pt>
                <c:pt idx="32">
                  <c:v>0.11639503690963365</c:v>
                </c:pt>
                <c:pt idx="33">
                  <c:v>2.0609208076323167E-2</c:v>
                </c:pt>
                <c:pt idx="34">
                  <c:v>5.693544054008462E-2</c:v>
                </c:pt>
                <c:pt idx="35">
                  <c:v>1.6841620739546127E-2</c:v>
                </c:pt>
                <c:pt idx="36">
                  <c:v>3.7280648911540815E-2</c:v>
                </c:pt>
                <c:pt idx="37">
                  <c:v>7.1885509359262342E-3</c:v>
                </c:pt>
                <c:pt idx="38">
                  <c:v>2.9079409324299622E-2</c:v>
                </c:pt>
                <c:pt idx="39">
                  <c:v>-1.5806209932824666E-2</c:v>
                </c:pt>
                <c:pt idx="40">
                  <c:v>3.2746196950768365E-2</c:v>
                </c:pt>
                <c:pt idx="41">
                  <c:v>-5.0140493209926106E-2</c:v>
                </c:pt>
                <c:pt idx="42">
                  <c:v>0.16754737183412338</c:v>
                </c:pt>
                <c:pt idx="43">
                  <c:v>9.7868966197122972E-2</c:v>
                </c:pt>
                <c:pt idx="44">
                  <c:v>2.818449050444969E-2</c:v>
                </c:pt>
                <c:pt idx="45">
                  <c:v>3.6586646024150085E-2</c:v>
                </c:pt>
                <c:pt idx="46">
                  <c:v>1.9886086932378574E-2</c:v>
                </c:pt>
                <c:pt idx="47">
                  <c:v>3.6052536026033838E-2</c:v>
                </c:pt>
                <c:pt idx="48">
                  <c:v>0.1598456074290921</c:v>
                </c:pt>
                <c:pt idx="49">
                  <c:v>1.2899606071070449E-2</c:v>
                </c:pt>
                <c:pt idx="50">
                  <c:v>-7.7758069075086478E-3</c:v>
                </c:pt>
                <c:pt idx="51">
                  <c:v>6.7072031247235459E-3</c:v>
                </c:pt>
                <c:pt idx="52">
                  <c:v>-2.989744251999403E-2</c:v>
                </c:pt>
                <c:pt idx="53">
                  <c:v>8.1992153358923542E-2</c:v>
                </c:pt>
                <c:pt idx="54">
                  <c:v>0.32814549486295586</c:v>
                </c:pt>
                <c:pt idx="55">
                  <c:v>3.2002094451429264E-2</c:v>
                </c:pt>
                <c:pt idx="56">
                  <c:v>0.13733364344102345</c:v>
                </c:pt>
                <c:pt idx="57">
                  <c:v>0.2571248821260641</c:v>
                </c:pt>
                <c:pt idx="58">
                  <c:v>0.24284215141767618</c:v>
                </c:pt>
                <c:pt idx="59">
                  <c:v>-4.9605089379262279E-2</c:v>
                </c:pt>
                <c:pt idx="60">
                  <c:v>8.2235958434841674E-2</c:v>
                </c:pt>
                <c:pt idx="61">
                  <c:v>0.17693647159446219</c:v>
                </c:pt>
                <c:pt idx="62">
                  <c:v>6.2353753335533363E-2</c:v>
                </c:pt>
                <c:pt idx="63">
                  <c:v>0.15004510019517303</c:v>
                </c:pt>
                <c:pt idx="64">
                  <c:v>9.3616373162079422E-2</c:v>
                </c:pt>
                <c:pt idx="65">
                  <c:v>0.14210957589263107</c:v>
                </c:pt>
                <c:pt idx="66">
                  <c:v>-8.0366555509985921E-2</c:v>
                </c:pt>
                <c:pt idx="67">
                  <c:v>0.23480780112538907</c:v>
                </c:pt>
                <c:pt idx="68">
                  <c:v>1.428607793401844E-2</c:v>
                </c:pt>
                <c:pt idx="69">
                  <c:v>9.939130272977531E-2</c:v>
                </c:pt>
                <c:pt idx="70">
                  <c:v>0.14921431922606215</c:v>
                </c:pt>
                <c:pt idx="71">
                  <c:v>-8.2542147962685761E-2</c:v>
                </c:pt>
                <c:pt idx="72">
                  <c:v>0.16655267125397488</c:v>
                </c:pt>
                <c:pt idx="73">
                  <c:v>5.5721811892492555E-2</c:v>
                </c:pt>
                <c:pt idx="74">
                  <c:v>0.15116400378109285</c:v>
                </c:pt>
                <c:pt idx="75">
                  <c:v>3.7531858817758529E-3</c:v>
                </c:pt>
                <c:pt idx="76">
                  <c:v>4.490683702274547E-2</c:v>
                </c:pt>
                <c:pt idx="77">
                  <c:v>2.8675329597779506E-2</c:v>
                </c:pt>
                <c:pt idx="78">
                  <c:v>1.9610012417568386E-2</c:v>
                </c:pt>
                <c:pt idx="79">
                  <c:v>0.10209921930012807</c:v>
                </c:pt>
                <c:pt idx="80">
                  <c:v>0.20101279926977011</c:v>
                </c:pt>
                <c:pt idx="81">
                  <c:v>-0.11116695313259162</c:v>
                </c:pt>
                <c:pt idx="82">
                  <c:v>8.4629338803557719E-2</c:v>
                </c:pt>
                <c:pt idx="83">
                  <c:v>0.16035334999461354</c:v>
                </c:pt>
                <c:pt idx="84">
                  <c:v>2.971571978018946E-2</c:v>
                </c:pt>
                <c:pt idx="85">
                  <c:v>-9.104568794347262E-2</c:v>
                </c:pt>
                <c:pt idx="86">
                  <c:v>0.10746180452004755</c:v>
                </c:pt>
                <c:pt idx="87">
                  <c:v>1.2842996709792224E-2</c:v>
                </c:pt>
                <c:pt idx="88">
                  <c:v>6.9055046987477921E-3</c:v>
                </c:pt>
                <c:pt idx="89">
                  <c:v>2.8017162707789457E-2</c:v>
                </c:pt>
                <c:pt idx="90">
                  <c:v>-1.6692385713402633E-4</c:v>
                </c:pt>
                <c:pt idx="91">
                  <c:v>9.6356307415483927E-2</c:v>
                </c:pt>
                <c:pt idx="92">
                  <c:v>0.1133189764661412</c:v>
                </c:pt>
                <c:pt idx="93">
                  <c:v>-4.416034448604475E-2</c:v>
                </c:pt>
                <c:pt idx="94">
                  <c:v>-0.1782817153825067</c:v>
                </c:pt>
                <c:pt idx="95">
                  <c:v>3.8800000000000001E-2</c:v>
                </c:pt>
              </c:numCache>
            </c:numRef>
          </c:val>
          <c:smooth val="0"/>
          <c:extLst>
            <c:ext xmlns:c16="http://schemas.microsoft.com/office/drawing/2014/chart" uri="{C3380CC4-5D6E-409C-BE32-E72D297353CC}">
              <c16:uniqueId val="{00000003-BDB1-2E42-AACF-2C497D05B879}"/>
            </c:ext>
          </c:extLst>
        </c:ser>
        <c:dLbls>
          <c:showLegendKey val="0"/>
          <c:showVal val="0"/>
          <c:showCatName val="0"/>
          <c:showSerName val="0"/>
          <c:showPercent val="0"/>
          <c:showBubbleSize val="0"/>
        </c:dLbls>
        <c:smooth val="0"/>
        <c:axId val="795215280"/>
        <c:axId val="795220880"/>
      </c:lineChart>
      <c:catAx>
        <c:axId val="795215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95220880"/>
        <c:crosses val="autoZero"/>
        <c:auto val="1"/>
        <c:lblAlgn val="ctr"/>
        <c:lblOffset val="100"/>
        <c:noMultiLvlLbl val="0"/>
      </c:catAx>
      <c:valAx>
        <c:axId val="79522088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952152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4"/>
          <c:order val="1"/>
          <c:tx>
            <c:strRef>
              <c:f>Sheet10!$E$1</c:f>
              <c:strCache>
                <c:ptCount val="1"/>
                <c:pt idx="0">
                  <c:v>Inflation Rate</c:v>
                </c:pt>
              </c:strCache>
            </c:strRef>
          </c:tx>
          <c:spPr>
            <a:solidFill>
              <a:schemeClr val="accent5"/>
            </a:solidFill>
            <a:ln>
              <a:noFill/>
            </a:ln>
            <a:effectLst/>
          </c:spPr>
          <c:invertIfNegative val="0"/>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Sheet10!$E$2:$E$97</c:f>
              <c:numCache>
                <c:formatCode>0.00%</c:formatCode>
                <c:ptCount val="96"/>
                <c:pt idx="0">
                  <c:v>-1.15607E-2</c:v>
                </c:pt>
                <c:pt idx="1">
                  <c:v>5.8479999999999999E-3</c:v>
                </c:pt>
                <c:pt idx="2">
                  <c:v>-6.3953499999999996E-2</c:v>
                </c:pt>
                <c:pt idx="3">
                  <c:v>-9.3167700000000006E-2</c:v>
                </c:pt>
                <c:pt idx="4">
                  <c:v>-0.1027397</c:v>
                </c:pt>
                <c:pt idx="5">
                  <c:v>7.6336000000000008E-3</c:v>
                </c:pt>
                <c:pt idx="6">
                  <c:v>1.51515E-2</c:v>
                </c:pt>
                <c:pt idx="7">
                  <c:v>2.9850699999999997E-2</c:v>
                </c:pt>
                <c:pt idx="8">
                  <c:v>1.4492799999999998E-2</c:v>
                </c:pt>
                <c:pt idx="9">
                  <c:v>2.8571399999999997E-2</c:v>
                </c:pt>
                <c:pt idx="10">
                  <c:v>-2.7777799999999998E-2</c:v>
                </c:pt>
                <c:pt idx="11">
                  <c:v>0</c:v>
                </c:pt>
                <c:pt idx="12">
                  <c:v>7.1428999999999998E-3</c:v>
                </c:pt>
                <c:pt idx="13">
                  <c:v>9.9290800000000012E-2</c:v>
                </c:pt>
                <c:pt idx="14">
                  <c:v>9.0322600000000003E-2</c:v>
                </c:pt>
                <c:pt idx="15">
                  <c:v>2.9585799999999999E-2</c:v>
                </c:pt>
                <c:pt idx="16">
                  <c:v>2.2988499999999999E-2</c:v>
                </c:pt>
                <c:pt idx="17">
                  <c:v>2.24719E-2</c:v>
                </c:pt>
                <c:pt idx="18">
                  <c:v>0.1813187</c:v>
                </c:pt>
                <c:pt idx="19">
                  <c:v>8.8372100000000009E-2</c:v>
                </c:pt>
                <c:pt idx="20">
                  <c:v>2.7338700000000001E-2</c:v>
                </c:pt>
                <c:pt idx="21">
                  <c:v>-1.8295200000000001E-2</c:v>
                </c:pt>
                <c:pt idx="22">
                  <c:v>5.8026299999999996E-2</c:v>
                </c:pt>
                <c:pt idx="23">
                  <c:v>5.9647699999999998E-2</c:v>
                </c:pt>
                <c:pt idx="24">
                  <c:v>9.0668999999999993E-3</c:v>
                </c:pt>
                <c:pt idx="25">
                  <c:v>5.9902999999999996E-3</c:v>
                </c:pt>
                <c:pt idx="26">
                  <c:v>-3.7215999999999998E-3</c:v>
                </c:pt>
                <c:pt idx="27">
                  <c:v>3.7355000000000001E-3</c:v>
                </c:pt>
                <c:pt idx="28">
                  <c:v>2.8284299999999998E-2</c:v>
                </c:pt>
                <c:pt idx="29">
                  <c:v>3.0401699999999997E-2</c:v>
                </c:pt>
                <c:pt idx="30">
                  <c:v>1.7562299999999999E-2</c:v>
                </c:pt>
                <c:pt idx="31">
                  <c:v>1.51881E-2</c:v>
                </c:pt>
                <c:pt idx="32">
                  <c:v>1.36008E-2</c:v>
                </c:pt>
                <c:pt idx="33">
                  <c:v>6.7091999999999994E-3</c:v>
                </c:pt>
                <c:pt idx="34">
                  <c:v>1.23292E-2</c:v>
                </c:pt>
                <c:pt idx="35">
                  <c:v>1.6458199999999999E-2</c:v>
                </c:pt>
                <c:pt idx="36">
                  <c:v>1.19819E-2</c:v>
                </c:pt>
                <c:pt idx="37">
                  <c:v>1.9199999999999998E-2</c:v>
                </c:pt>
                <c:pt idx="38">
                  <c:v>3.3595E-2</c:v>
                </c:pt>
                <c:pt idx="39">
                  <c:v>3.2806799999999997E-2</c:v>
                </c:pt>
                <c:pt idx="40">
                  <c:v>4.7058799999999998E-2</c:v>
                </c:pt>
                <c:pt idx="41">
                  <c:v>5.8988800000000001E-2</c:v>
                </c:pt>
                <c:pt idx="42">
                  <c:v>5.57029E-2</c:v>
                </c:pt>
                <c:pt idx="43">
                  <c:v>3.2663299999999999E-2</c:v>
                </c:pt>
                <c:pt idx="44">
                  <c:v>3.4063299999999998E-2</c:v>
                </c:pt>
                <c:pt idx="45">
                  <c:v>8.9411799999999986E-2</c:v>
                </c:pt>
                <c:pt idx="46">
                  <c:v>0.1209503</c:v>
                </c:pt>
                <c:pt idx="47">
                  <c:v>7.129089999999999E-2</c:v>
                </c:pt>
                <c:pt idx="48">
                  <c:v>5.03597E-2</c:v>
                </c:pt>
                <c:pt idx="49">
                  <c:v>6.6780800000000001E-2</c:v>
                </c:pt>
                <c:pt idx="50">
                  <c:v>8.9887599999999998E-2</c:v>
                </c:pt>
                <c:pt idx="51">
                  <c:v>0.1325479</c:v>
                </c:pt>
                <c:pt idx="52">
                  <c:v>0.1235371</c:v>
                </c:pt>
                <c:pt idx="53">
                  <c:v>8.9120399999999989E-2</c:v>
                </c:pt>
                <c:pt idx="54">
                  <c:v>3.8257199999999998E-2</c:v>
                </c:pt>
                <c:pt idx="55">
                  <c:v>3.7871000000000002E-2</c:v>
                </c:pt>
                <c:pt idx="56">
                  <c:v>4.0433899999999995E-2</c:v>
                </c:pt>
                <c:pt idx="57">
                  <c:v>3.7914699999999996E-2</c:v>
                </c:pt>
                <c:pt idx="58">
                  <c:v>1.1872100000000002E-2</c:v>
                </c:pt>
                <c:pt idx="59">
                  <c:v>4.33213E-2</c:v>
                </c:pt>
                <c:pt idx="60">
                  <c:v>4.41176E-2</c:v>
                </c:pt>
                <c:pt idx="61">
                  <c:v>4.6396E-2</c:v>
                </c:pt>
                <c:pt idx="62">
                  <c:v>6.2549499999999994E-2</c:v>
                </c:pt>
                <c:pt idx="63">
                  <c:v>2.9806300000000001E-2</c:v>
                </c:pt>
                <c:pt idx="64">
                  <c:v>2.9667099999999998E-2</c:v>
                </c:pt>
                <c:pt idx="65">
                  <c:v>2.8109600000000002E-2</c:v>
                </c:pt>
                <c:pt idx="66">
                  <c:v>2.5974000000000001E-2</c:v>
                </c:pt>
                <c:pt idx="67">
                  <c:v>2.5316499999999999E-2</c:v>
                </c:pt>
                <c:pt idx="68">
                  <c:v>3.3788200000000004E-2</c:v>
                </c:pt>
                <c:pt idx="69">
                  <c:v>1.6970499999999999E-2</c:v>
                </c:pt>
                <c:pt idx="70">
                  <c:v>1.6069199999999999E-2</c:v>
                </c:pt>
                <c:pt idx="71">
                  <c:v>2.6764E-2</c:v>
                </c:pt>
                <c:pt idx="72">
                  <c:v>3.43602E-2</c:v>
                </c:pt>
                <c:pt idx="73">
                  <c:v>1.6036700000000001E-2</c:v>
                </c:pt>
                <c:pt idx="74">
                  <c:v>2.48027E-2</c:v>
                </c:pt>
                <c:pt idx="75">
                  <c:v>2.0352000000000002E-2</c:v>
                </c:pt>
                <c:pt idx="76">
                  <c:v>3.34232E-2</c:v>
                </c:pt>
                <c:pt idx="77">
                  <c:v>3.3385499999999999E-2</c:v>
                </c:pt>
                <c:pt idx="78">
                  <c:v>2.52398E-2</c:v>
                </c:pt>
                <c:pt idx="79">
                  <c:v>4.1088100000000002E-2</c:v>
                </c:pt>
                <c:pt idx="80">
                  <c:v>-2.2230000000000001E-4</c:v>
                </c:pt>
                <c:pt idx="81">
                  <c:v>2.8141199999999998E-2</c:v>
                </c:pt>
                <c:pt idx="82">
                  <c:v>1.4377899999999999E-2</c:v>
                </c:pt>
                <c:pt idx="83">
                  <c:v>3.0620699999999997E-2</c:v>
                </c:pt>
                <c:pt idx="84">
                  <c:v>1.7595E-2</c:v>
                </c:pt>
                <c:pt idx="85">
                  <c:v>1.51284E-2</c:v>
                </c:pt>
                <c:pt idx="86">
                  <c:v>6.5312E-3</c:v>
                </c:pt>
                <c:pt idx="87">
                  <c:v>6.3871999999999991E-3</c:v>
                </c:pt>
                <c:pt idx="88">
                  <c:v>2.0508000000000002E-2</c:v>
                </c:pt>
                <c:pt idx="89">
                  <c:v>2.12993E-2</c:v>
                </c:pt>
                <c:pt idx="90">
                  <c:v>2.0023800000000001E-2</c:v>
                </c:pt>
                <c:pt idx="91">
                  <c:v>2.3139900000000001E-2</c:v>
                </c:pt>
                <c:pt idx="92">
                  <c:v>1.32204E-2</c:v>
                </c:pt>
                <c:pt idx="93">
                  <c:v>7.1944599999999997E-2</c:v>
                </c:pt>
                <c:pt idx="94">
                  <c:v>6.4449400000000004E-2</c:v>
                </c:pt>
                <c:pt idx="95">
                  <c:v>3.1200000000000002E-2</c:v>
                </c:pt>
              </c:numCache>
            </c:numRef>
          </c:val>
          <c:extLst>
            <c:ext xmlns:c16="http://schemas.microsoft.com/office/drawing/2014/chart" uri="{C3380CC4-5D6E-409C-BE32-E72D297353CC}">
              <c16:uniqueId val="{00000004-A4C6-F443-B2F5-3D62F8348551}"/>
            </c:ext>
          </c:extLst>
        </c:ser>
        <c:dLbls>
          <c:showLegendKey val="0"/>
          <c:showVal val="0"/>
          <c:showCatName val="0"/>
          <c:showSerName val="0"/>
          <c:showPercent val="0"/>
          <c:showBubbleSize val="0"/>
        </c:dLbls>
        <c:gapWidth val="150"/>
        <c:axId val="1283263328"/>
        <c:axId val="1283208032"/>
      </c:barChart>
      <c:lineChart>
        <c:grouping val="standard"/>
        <c:varyColors val="0"/>
        <c:ser>
          <c:idx val="1"/>
          <c:order val="0"/>
          <c:tx>
            <c:strRef>
              <c:f>Sheet10!$B$1</c:f>
              <c:strCache>
                <c:ptCount val="1"/>
                <c:pt idx="0">
                  <c:v>S&amp;P 500 (includes dividends)</c:v>
                </c:pt>
              </c:strCache>
            </c:strRef>
          </c:tx>
          <c:spPr>
            <a:ln w="28575" cap="rnd">
              <a:solidFill>
                <a:schemeClr val="accent2"/>
              </a:solidFill>
              <a:round/>
            </a:ln>
            <a:effectLst/>
          </c:spPr>
          <c:marker>
            <c:symbol val="none"/>
          </c:marker>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Sheet10!$B$2:$B$97</c:f>
              <c:numCache>
                <c:formatCode>0.00%</c:formatCode>
                <c:ptCount val="96"/>
                <c:pt idx="0">
                  <c:v>0.43811155152887893</c:v>
                </c:pt>
                <c:pt idx="1">
                  <c:v>-8.2979466119096595E-2</c:v>
                </c:pt>
                <c:pt idx="2">
                  <c:v>-0.25123636363636365</c:v>
                </c:pt>
                <c:pt idx="3">
                  <c:v>-0.43837548891786188</c:v>
                </c:pt>
                <c:pt idx="4">
                  <c:v>-8.642364532019696E-2</c:v>
                </c:pt>
                <c:pt idx="5">
                  <c:v>0.49982225433526023</c:v>
                </c:pt>
                <c:pt idx="6">
                  <c:v>-1.1885656970912803E-2</c:v>
                </c:pt>
                <c:pt idx="7">
                  <c:v>0.46740421052631581</c:v>
                </c:pt>
                <c:pt idx="8">
                  <c:v>0.31943410275502609</c:v>
                </c:pt>
                <c:pt idx="9">
                  <c:v>-0.35336728754365537</c:v>
                </c:pt>
                <c:pt idx="10">
                  <c:v>0.29282654028436017</c:v>
                </c:pt>
                <c:pt idx="11">
                  <c:v>-1.0975646879756443E-2</c:v>
                </c:pt>
                <c:pt idx="12">
                  <c:v>-0.10672873194221515</c:v>
                </c:pt>
                <c:pt idx="13">
                  <c:v>-0.12771455576559551</c:v>
                </c:pt>
                <c:pt idx="14">
                  <c:v>0.19173762945914843</c:v>
                </c:pt>
                <c:pt idx="15">
                  <c:v>0.25061310133060394</c:v>
                </c:pt>
                <c:pt idx="16">
                  <c:v>0.19030676949443009</c:v>
                </c:pt>
                <c:pt idx="17">
                  <c:v>0.35821084337349401</c:v>
                </c:pt>
                <c:pt idx="18">
                  <c:v>-8.4291474654377807E-2</c:v>
                </c:pt>
                <c:pt idx="19">
                  <c:v>5.1999999999999998E-2</c:v>
                </c:pt>
                <c:pt idx="20">
                  <c:v>5.7045751633986834E-2</c:v>
                </c:pt>
                <c:pt idx="21">
                  <c:v>0.18303223684210526</c:v>
                </c:pt>
                <c:pt idx="22">
                  <c:v>0.30805539011316263</c:v>
                </c:pt>
                <c:pt idx="23">
                  <c:v>0.23678463044542339</c:v>
                </c:pt>
                <c:pt idx="24">
                  <c:v>0.18150988641144306</c:v>
                </c:pt>
                <c:pt idx="25">
                  <c:v>-1.2082047421904465E-2</c:v>
                </c:pt>
                <c:pt idx="26">
                  <c:v>0.52563321241434902</c:v>
                </c:pt>
                <c:pt idx="27">
                  <c:v>0.32597331851028349</c:v>
                </c:pt>
                <c:pt idx="28">
                  <c:v>7.4395118733509347E-2</c:v>
                </c:pt>
                <c:pt idx="29">
                  <c:v>-0.1045736018855796</c:v>
                </c:pt>
                <c:pt idx="30">
                  <c:v>0.43719954988747184</c:v>
                </c:pt>
                <c:pt idx="31">
                  <c:v>0.12056457163557326</c:v>
                </c:pt>
                <c:pt idx="32">
                  <c:v>3.36535314743695E-3</c:v>
                </c:pt>
                <c:pt idx="33">
                  <c:v>0.26637712958182752</c:v>
                </c:pt>
                <c:pt idx="34">
                  <c:v>-8.8114605171208879E-2</c:v>
                </c:pt>
                <c:pt idx="35">
                  <c:v>0.22611927099841514</c:v>
                </c:pt>
                <c:pt idx="36">
                  <c:v>0.16415455878432425</c:v>
                </c:pt>
                <c:pt idx="37">
                  <c:v>0.12399242477876114</c:v>
                </c:pt>
                <c:pt idx="38">
                  <c:v>-9.9709542356377898E-2</c:v>
                </c:pt>
                <c:pt idx="39">
                  <c:v>0.23802966513133328</c:v>
                </c:pt>
                <c:pt idx="40">
                  <c:v>0.10814862651601535</c:v>
                </c:pt>
                <c:pt idx="41">
                  <c:v>-8.2413710764490639E-2</c:v>
                </c:pt>
                <c:pt idx="42">
                  <c:v>3.5611449054964189E-2</c:v>
                </c:pt>
                <c:pt idx="43">
                  <c:v>0.14221150298426474</c:v>
                </c:pt>
                <c:pt idx="44">
                  <c:v>0.18755362915074925</c:v>
                </c:pt>
                <c:pt idx="45">
                  <c:v>-0.14308047437526472</c:v>
                </c:pt>
                <c:pt idx="46">
                  <c:v>-0.25901785750896972</c:v>
                </c:pt>
                <c:pt idx="47">
                  <c:v>0.36995137106184356</c:v>
                </c:pt>
                <c:pt idx="48">
                  <c:v>0.23830999002106662</c:v>
                </c:pt>
                <c:pt idx="49">
                  <c:v>-6.9797040759352322E-2</c:v>
                </c:pt>
                <c:pt idx="50">
                  <c:v>6.50928391167193E-2</c:v>
                </c:pt>
                <c:pt idx="51">
                  <c:v>0.18519490167516386</c:v>
                </c:pt>
                <c:pt idx="52">
                  <c:v>0.3173524550676301</c:v>
                </c:pt>
                <c:pt idx="53">
                  <c:v>-4.7023902474955762E-2</c:v>
                </c:pt>
                <c:pt idx="54">
                  <c:v>0.20419055079559353</c:v>
                </c:pt>
                <c:pt idx="55">
                  <c:v>0.22337155858930619</c:v>
                </c:pt>
                <c:pt idx="56">
                  <c:v>6.14614199963621E-2</c:v>
                </c:pt>
                <c:pt idx="57">
                  <c:v>0.31235149485768948</c:v>
                </c:pt>
                <c:pt idx="58">
                  <c:v>0.18494578758046187</c:v>
                </c:pt>
                <c:pt idx="59">
                  <c:v>5.8127216418218712E-2</c:v>
                </c:pt>
                <c:pt idx="60">
                  <c:v>0.16537192812044688</c:v>
                </c:pt>
                <c:pt idx="61">
                  <c:v>0.31475183638196724</c:v>
                </c:pt>
                <c:pt idx="62">
                  <c:v>-3.0644516129032118E-2</c:v>
                </c:pt>
                <c:pt idx="63">
                  <c:v>0.30234843134879757</c:v>
                </c:pt>
                <c:pt idx="64">
                  <c:v>7.493727972380064E-2</c:v>
                </c:pt>
                <c:pt idx="65">
                  <c:v>9.96705147919488E-2</c:v>
                </c:pt>
                <c:pt idx="66">
                  <c:v>1.3259206774573897E-2</c:v>
                </c:pt>
                <c:pt idx="67">
                  <c:v>0.37195198902606308</c:v>
                </c:pt>
                <c:pt idx="68">
                  <c:v>0.22680966018865789</c:v>
                </c:pt>
                <c:pt idx="69">
                  <c:v>0.33103653103653097</c:v>
                </c:pt>
                <c:pt idx="70">
                  <c:v>0.28337953278443584</c:v>
                </c:pt>
                <c:pt idx="71">
                  <c:v>0.20885350992084475</c:v>
                </c:pt>
                <c:pt idx="72">
                  <c:v>-9.0318189552492781E-2</c:v>
                </c:pt>
                <c:pt idx="73">
                  <c:v>-0.11849759142000185</c:v>
                </c:pt>
                <c:pt idx="74">
                  <c:v>-0.21966047957912699</c:v>
                </c:pt>
                <c:pt idx="75">
                  <c:v>0.28355800050010233</c:v>
                </c:pt>
                <c:pt idx="76">
                  <c:v>0.10742775944096193</c:v>
                </c:pt>
                <c:pt idx="77">
                  <c:v>4.8344775232688535E-2</c:v>
                </c:pt>
                <c:pt idx="78">
                  <c:v>0.15612557979315703</c:v>
                </c:pt>
                <c:pt idx="79">
                  <c:v>5.4847352464217694E-2</c:v>
                </c:pt>
                <c:pt idx="80">
                  <c:v>-0.36552344111798191</c:v>
                </c:pt>
                <c:pt idx="81">
                  <c:v>0.25935233877663982</c:v>
                </c:pt>
                <c:pt idx="82">
                  <c:v>0.14821092278719414</c:v>
                </c:pt>
                <c:pt idx="83">
                  <c:v>2.09837473362805E-2</c:v>
                </c:pt>
                <c:pt idx="84">
                  <c:v>0.15890585241730293</c:v>
                </c:pt>
                <c:pt idx="85">
                  <c:v>0.32145085858125483</c:v>
                </c:pt>
                <c:pt idx="86">
                  <c:v>0.13524421649462237</c:v>
                </c:pt>
                <c:pt idx="87">
                  <c:v>1.3788916411676138E-2</c:v>
                </c:pt>
                <c:pt idx="88">
                  <c:v>0.11773080874798171</c:v>
                </c:pt>
                <c:pt idx="89">
                  <c:v>0.2160548143449928</c:v>
                </c:pt>
                <c:pt idx="90">
                  <c:v>-4.2268692890885438E-2</c:v>
                </c:pt>
                <c:pt idx="91">
                  <c:v>0.31211679996808755</c:v>
                </c:pt>
                <c:pt idx="92">
                  <c:v>0.18023201827422478</c:v>
                </c:pt>
                <c:pt idx="93">
                  <c:v>0.28468851751964158</c:v>
                </c:pt>
                <c:pt idx="94">
                  <c:v>-0.18037505927178585</c:v>
                </c:pt>
                <c:pt idx="95">
                  <c:v>0.26060684985024096</c:v>
                </c:pt>
              </c:numCache>
            </c:numRef>
          </c:val>
          <c:smooth val="0"/>
          <c:extLst>
            <c:ext xmlns:c16="http://schemas.microsoft.com/office/drawing/2014/chart" uri="{C3380CC4-5D6E-409C-BE32-E72D297353CC}">
              <c16:uniqueId val="{00000001-A4C6-F443-B2F5-3D62F8348551}"/>
            </c:ext>
          </c:extLst>
        </c:ser>
        <c:ser>
          <c:idx val="5"/>
          <c:order val="2"/>
          <c:tx>
            <c:strRef>
              <c:f>Sheet10!$F$1</c:f>
              <c:strCache>
                <c:ptCount val="1"/>
                <c:pt idx="0">
                  <c:v>S&amp;P 500 (Real)</c:v>
                </c:pt>
              </c:strCache>
            </c:strRef>
          </c:tx>
          <c:spPr>
            <a:ln w="28575" cap="rnd">
              <a:solidFill>
                <a:schemeClr val="accent6"/>
              </a:solidFill>
              <a:round/>
            </a:ln>
            <a:effectLst/>
          </c:spPr>
          <c:marker>
            <c:symbol val="none"/>
          </c:marker>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Sheet10!$F$2:$F$97</c:f>
              <c:numCache>
                <c:formatCode>0.00%</c:formatCode>
                <c:ptCount val="96"/>
                <c:pt idx="0">
                  <c:v>0.45493157903462444</c:v>
                </c:pt>
                <c:pt idx="1">
                  <c:v>-8.8311023255100762E-2</c:v>
                </c:pt>
                <c:pt idx="2">
                  <c:v>-0.20007858972429649</c:v>
                </c:pt>
                <c:pt idx="3">
                  <c:v>-0.38067434179159909</c:v>
                </c:pt>
                <c:pt idx="4">
                  <c:v>1.8184304688174668E-2</c:v>
                </c:pt>
                <c:pt idx="5">
                  <c:v>0.48845994648775148</c:v>
                </c:pt>
                <c:pt idx="6">
                  <c:v>-2.6633617712147228E-2</c:v>
                </c:pt>
                <c:pt idx="7">
                  <c:v>0.42487081916467706</c:v>
                </c:pt>
                <c:pt idx="8">
                  <c:v>0.30058498468892636</c:v>
                </c:pt>
                <c:pt idx="9">
                  <c:v>-0.37132928987103397</c:v>
                </c:pt>
                <c:pt idx="10">
                  <c:v>0.32976447182995838</c:v>
                </c:pt>
                <c:pt idx="11">
                  <c:v>-1.0975646879756495E-2</c:v>
                </c:pt>
                <c:pt idx="12">
                  <c:v>-0.1130640269044394</c:v>
                </c:pt>
                <c:pt idx="13">
                  <c:v>-0.20650164248222169</c:v>
                </c:pt>
                <c:pt idx="14">
                  <c:v>9.3013782764063135E-2</c:v>
                </c:pt>
                <c:pt idx="15">
                  <c:v>0.21467594185021199</c:v>
                </c:pt>
                <c:pt idx="16">
                  <c:v>0.16355830930106241</c:v>
                </c:pt>
                <c:pt idx="17">
                  <c:v>0.32836006874467061</c:v>
                </c:pt>
                <c:pt idx="18">
                  <c:v>-0.22484209777969133</c:v>
                </c:pt>
                <c:pt idx="19">
                  <c:v>-3.3418809614836564E-2</c:v>
                </c:pt>
                <c:pt idx="20">
                  <c:v>2.8916511793030564E-2</c:v>
                </c:pt>
                <c:pt idx="21">
                  <c:v>0.20507940558312976</c:v>
                </c:pt>
                <c:pt idx="22">
                  <c:v>0.2363165170026138</c:v>
                </c:pt>
                <c:pt idx="23">
                  <c:v>0.16716587073743794</c:v>
                </c:pt>
                <c:pt idx="24">
                  <c:v>0.17089351202724323</c:v>
                </c:pt>
                <c:pt idx="25">
                  <c:v>-1.7964733280136369E-2</c:v>
                </c:pt>
                <c:pt idx="26">
                  <c:v>0.53133221839834022</c:v>
                </c:pt>
                <c:pt idx="27">
                  <c:v>0.32103857889880727</c:v>
                </c:pt>
                <c:pt idx="28">
                  <c:v>4.4842480560589371E-2</c:v>
                </c:pt>
                <c:pt idx="29">
                  <c:v>-0.13099289518406243</c:v>
                </c:pt>
                <c:pt idx="30">
                  <c:v>0.4123946513028951</c:v>
                </c:pt>
                <c:pt idx="31">
                  <c:v>0.10379994765066014</c:v>
                </c:pt>
                <c:pt idx="32">
                  <c:v>-1.0098104552169973E-2</c:v>
                </c:pt>
                <c:pt idx="33">
                  <c:v>0.25793737613784362</c:v>
                </c:pt>
                <c:pt idx="34">
                  <c:v>-9.9220495833972522E-2</c:v>
                </c:pt>
                <c:pt idx="35">
                  <c:v>0.20626629899627469</c:v>
                </c:pt>
                <c:pt idx="36">
                  <c:v>0.15037092934599339</c:v>
                </c:pt>
                <c:pt idx="37">
                  <c:v>0.10281831316597434</c:v>
                </c:pt>
                <c:pt idx="38">
                  <c:v>-0.12897173685667784</c:v>
                </c:pt>
                <c:pt idx="39">
                  <c:v>0.1987040220216727</c:v>
                </c:pt>
                <c:pt idx="40">
                  <c:v>5.8344217646626229E-2</c:v>
                </c:pt>
                <c:pt idx="41">
                  <c:v>-0.13352597380113063</c:v>
                </c:pt>
                <c:pt idx="42">
                  <c:v>-1.9031349582383283E-2</c:v>
                </c:pt>
                <c:pt idx="43">
                  <c:v>0.10608317636955311</c:v>
                </c:pt>
                <c:pt idx="44">
                  <c:v>0.14843417143877868</c:v>
                </c:pt>
                <c:pt idx="45">
                  <c:v>-0.21341082809573453</c:v>
                </c:pt>
                <c:pt idx="46">
                  <c:v>-0.33896967377498333</c:v>
                </c:pt>
                <c:pt idx="47">
                  <c:v>0.27878559508145151</c:v>
                </c:pt>
                <c:pt idx="48">
                  <c:v>0.1789389768296199</c:v>
                </c:pt>
                <c:pt idx="49">
                  <c:v>-0.12802802671303459</c:v>
                </c:pt>
                <c:pt idx="50">
                  <c:v>-2.2749832994962582E-2</c:v>
                </c:pt>
                <c:pt idx="51">
                  <c:v>4.648545255804537E-2</c:v>
                </c:pt>
                <c:pt idx="52">
                  <c:v>0.17250463297351737</c:v>
                </c:pt>
                <c:pt idx="53">
                  <c:v>-0.12500390450399779</c:v>
                </c:pt>
                <c:pt idx="54">
                  <c:v>0.15981911880369659</c:v>
                </c:pt>
                <c:pt idx="55">
                  <c:v>0.17873180635098795</c:v>
                </c:pt>
                <c:pt idx="56">
                  <c:v>2.0210337241377996E-2</c:v>
                </c:pt>
                <c:pt idx="57">
                  <c:v>0.26441170440855077</c:v>
                </c:pt>
                <c:pt idx="58">
                  <c:v>0.17104304741721998</c:v>
                </c:pt>
                <c:pt idx="59">
                  <c:v>1.419113787691173E-2</c:v>
                </c:pt>
                <c:pt idx="60">
                  <c:v>0.11613091103956763</c:v>
                </c:pt>
                <c:pt idx="61">
                  <c:v>0.25645724599670405</c:v>
                </c:pt>
                <c:pt idx="62">
                  <c:v>-8.7707929022631026E-2</c:v>
                </c:pt>
                <c:pt idx="63">
                  <c:v>0.26465378134586826</c:v>
                </c:pt>
                <c:pt idx="64">
                  <c:v>4.3965840730271655E-2</c:v>
                </c:pt>
                <c:pt idx="65">
                  <c:v>6.9604363962702642E-2</c:v>
                </c:pt>
                <c:pt idx="66">
                  <c:v>-1.2392900039792543E-2</c:v>
                </c:pt>
                <c:pt idx="67">
                  <c:v>0.33807657345420949</c:v>
                </c:pt>
                <c:pt idx="68">
                  <c:v>0.18671277171538403</c:v>
                </c:pt>
                <c:pt idx="69">
                  <c:v>0.30882511443206151</c:v>
                </c:pt>
                <c:pt idx="70">
                  <c:v>0.2630828026126919</c:v>
                </c:pt>
                <c:pt idx="71">
                  <c:v>0.17734309921349478</c:v>
                </c:pt>
                <c:pt idx="72">
                  <c:v>-0.12053672362151302</c:v>
                </c:pt>
                <c:pt idx="73">
                  <c:v>-0.13241085821014309</c:v>
                </c:pt>
                <c:pt idx="74">
                  <c:v>-0.23854658031163167</c:v>
                </c:pt>
                <c:pt idx="75">
                  <c:v>0.25795607839265511</c:v>
                </c:pt>
                <c:pt idx="76">
                  <c:v>7.1611087733429724E-2</c:v>
                </c:pt>
                <c:pt idx="77">
                  <c:v>1.4475987163249604E-2</c:v>
                </c:pt>
                <c:pt idx="78">
                  <c:v>0.12766357665119621</c:v>
                </c:pt>
                <c:pt idx="79">
                  <c:v>1.3216222973077452E-2</c:v>
                </c:pt>
                <c:pt idx="80">
                  <c:v>-0.36538236561785886</c:v>
                </c:pt>
                <c:pt idx="81">
                  <c:v>0.2248826705676612</c:v>
                </c:pt>
                <c:pt idx="82">
                  <c:v>0.1319360593198986</c:v>
                </c:pt>
                <c:pt idx="83">
                  <c:v>-9.3506298327983295E-3</c:v>
                </c:pt>
                <c:pt idx="84">
                  <c:v>0.13886747912214847</c:v>
                </c:pt>
                <c:pt idx="85">
                  <c:v>0.30175735264746284</c:v>
                </c:pt>
                <c:pt idx="86">
                  <c:v>0.12787782087095012</c:v>
                </c:pt>
                <c:pt idx="87">
                  <c:v>7.354740214975175E-3</c:v>
                </c:pt>
                <c:pt idx="88">
                  <c:v>9.5269031450984976E-2</c:v>
                </c:pt>
                <c:pt idx="89">
                  <c:v>0.19069386843307612</c:v>
                </c:pt>
                <c:pt idx="90">
                  <c:v>-6.1069646503233876E-2</c:v>
                </c:pt>
                <c:pt idx="91">
                  <c:v>0.28244123796568532</c:v>
                </c:pt>
                <c:pt idx="92">
                  <c:v>0.16483246712583433</c:v>
                </c:pt>
                <c:pt idx="93">
                  <c:v>0.19846540345428454</c:v>
                </c:pt>
                <c:pt idx="94">
                  <c:v>-0.23000103083508328</c:v>
                </c:pt>
                <c:pt idx="95">
                  <c:v>0.22246591335360844</c:v>
                </c:pt>
              </c:numCache>
            </c:numRef>
          </c:val>
          <c:smooth val="0"/>
          <c:extLst>
            <c:ext xmlns:c16="http://schemas.microsoft.com/office/drawing/2014/chart" uri="{C3380CC4-5D6E-409C-BE32-E72D297353CC}">
              <c16:uniqueId val="{00000005-A4C6-F443-B2F5-3D62F8348551}"/>
            </c:ext>
          </c:extLst>
        </c:ser>
        <c:dLbls>
          <c:showLegendKey val="0"/>
          <c:showVal val="0"/>
          <c:showCatName val="0"/>
          <c:showSerName val="0"/>
          <c:showPercent val="0"/>
          <c:showBubbleSize val="0"/>
        </c:dLbls>
        <c:marker val="1"/>
        <c:smooth val="0"/>
        <c:axId val="1283263328"/>
        <c:axId val="1283208032"/>
      </c:lineChart>
      <c:catAx>
        <c:axId val="1283263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83208032"/>
        <c:crosses val="autoZero"/>
        <c:auto val="1"/>
        <c:lblAlgn val="ctr"/>
        <c:lblOffset val="100"/>
        <c:noMultiLvlLbl val="0"/>
      </c:catAx>
      <c:valAx>
        <c:axId val="128320803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832633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i="1">
                <a:latin typeface="Times New Roman" panose="02020603050405020304" pitchFamily="18" charset="0"/>
                <a:cs typeface="Times New Roman" panose="02020603050405020304" pitchFamily="18" charset="0"/>
              </a:rPr>
              <a:t>Figure 3a: Nominal and Real Returns on US Stocks - Cumulative</a:t>
            </a:r>
            <a:r>
              <a:rPr lang="en-US" i="1" baseline="0">
                <a:latin typeface="Times New Roman" panose="02020603050405020304" pitchFamily="18" charset="0"/>
                <a:cs typeface="Times New Roman" panose="02020603050405020304" pitchFamily="18" charset="0"/>
              </a:rPr>
              <a:t> Effect</a:t>
            </a:r>
            <a:endParaRPr lang="en-US" i="1">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areaChart>
        <c:grouping val="standard"/>
        <c:varyColors val="0"/>
        <c:ser>
          <c:idx val="1"/>
          <c:order val="0"/>
          <c:tx>
            <c:strRef>
              <c:f>Sheet10!$J$1</c:f>
              <c:strCache>
                <c:ptCount val="1"/>
                <c:pt idx="0">
                  <c:v>Nominal value of $100 invested in 1928</c:v>
                </c:pt>
              </c:strCache>
            </c:strRef>
          </c:tx>
          <c:spPr>
            <a:solidFill>
              <a:srgbClr val="FF0000"/>
            </a:solidFill>
            <a:ln>
              <a:noFill/>
            </a:ln>
            <a:effectLst/>
          </c:spPr>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Sheet10!$J$2:$J$97</c:f>
              <c:numCache>
                <c:formatCode>_("$"* #,##0.00_);_("$"* \(#,##0.00\);_("$"* "-"??_);_(@_)</c:formatCode>
                <c:ptCount val="96"/>
                <c:pt idx="0">
                  <c:v>143.81115515288789</c:v>
                </c:pt>
                <c:pt idx="1">
                  <c:v>131.87778227633069</c:v>
                </c:pt>
                <c:pt idx="2">
                  <c:v>98.745287812797272</c:v>
                </c:pt>
                <c:pt idx="3">
                  <c:v>55.457773989527276</c:v>
                </c:pt>
                <c:pt idx="4">
                  <c:v>50.664911000008722</c:v>
                </c:pt>
                <c:pt idx="5">
                  <c:v>75.988361031728402</c:v>
                </c:pt>
                <c:pt idx="6">
                  <c:v>75.085189438723404</c:v>
                </c:pt>
                <c:pt idx="7">
                  <c:v>110.18032313054879</c:v>
                </c:pt>
                <c:pt idx="8">
                  <c:v>145.37567579101449</c:v>
                </c:pt>
                <c:pt idx="9">
                  <c:v>94.004667561917856</c:v>
                </c:pt>
                <c:pt idx="10">
                  <c:v>121.53172913465568</c:v>
                </c:pt>
                <c:pt idx="11">
                  <c:v>120.19783979098749</c:v>
                </c:pt>
                <c:pt idx="12">
                  <c:v>107.36927676790187</c:v>
                </c:pt>
                <c:pt idx="13">
                  <c:v>93.656657282615996</c:v>
                </c:pt>
                <c:pt idx="14">
                  <c:v>111.61416273305268</c:v>
                </c:pt>
                <c:pt idx="15">
                  <c:v>139.58613420800171</c:v>
                </c:pt>
                <c:pt idx="16">
                  <c:v>166.15032047534245</c:v>
                </c:pt>
                <c:pt idx="17">
                  <c:v>225.66716689959119</c:v>
                </c:pt>
                <c:pt idx="18">
                  <c:v>206.64534862054904</c:v>
                </c:pt>
                <c:pt idx="19">
                  <c:v>217.3909067488176</c:v>
                </c:pt>
                <c:pt idx="20">
                  <c:v>229.79213442269784</c:v>
                </c:pt>
                <c:pt idx="21">
                  <c:v>271.85150279480598</c:v>
                </c:pt>
                <c:pt idx="22">
                  <c:v>355.59682354110947</c:v>
                </c:pt>
                <c:pt idx="23">
                  <c:v>439.7966859908575</c:v>
                </c:pt>
                <c:pt idx="24">
                  <c:v>519.62413250918712</c:v>
                </c:pt>
                <c:pt idx="25">
                  <c:v>513.34600909864514</c:v>
                </c:pt>
                <c:pt idx="26">
                  <c:v>783.17772094125166</c:v>
                </c:pt>
                <c:pt idx="27">
                  <c:v>1038.4727616197922</c:v>
                </c:pt>
                <c:pt idx="28">
                  <c:v>1115.7300660220119</c:v>
                </c:pt>
                <c:pt idx="29">
                  <c:v>999.05415428605454</c:v>
                </c:pt>
                <c:pt idx="30">
                  <c:v>1435.8401808531264</c:v>
                </c:pt>
                <c:pt idx="31">
                  <c:v>1608.9516371948275</c:v>
                </c:pt>
                <c:pt idx="32">
                  <c:v>1614.366327651135</c:v>
                </c:pt>
                <c:pt idx="33">
                  <c:v>2044.3965961044005</c:v>
                </c:pt>
                <c:pt idx="34">
                  <c:v>1864.2553972252979</c:v>
                </c:pt>
                <c:pt idx="35">
                  <c:v>2285.7994686007432</c:v>
                </c:pt>
                <c:pt idx="36">
                  <c:v>2661.0238718383412</c:v>
                </c:pt>
                <c:pt idx="37">
                  <c:v>2990.9706741017444</c:v>
                </c:pt>
                <c:pt idx="38">
                  <c:v>2692.7423569857124</c:v>
                </c:pt>
                <c:pt idx="39">
                  <c:v>3333.6949185039784</c:v>
                </c:pt>
                <c:pt idx="40">
                  <c:v>3694.2294451636035</c:v>
                </c:pt>
                <c:pt idx="41">
                  <c:v>3389.7742881722256</c:v>
                </c:pt>
                <c:pt idx="42">
                  <c:v>3510.4890625432981</c:v>
                </c:pt>
                <c:pt idx="43">
                  <c:v>4009.720988337403</c:v>
                </c:pt>
                <c:pt idx="44">
                  <c:v>4761.7587115820115</c:v>
                </c:pt>
                <c:pt idx="45">
                  <c:v>4080.4440162683081</c:v>
                </c:pt>
                <c:pt idx="46">
                  <c:v>3023.5361494891954</c:v>
                </c:pt>
                <c:pt idx="47">
                  <c:v>4142.0974934477708</c:v>
                </c:pt>
                <c:pt idx="48">
                  <c:v>5129.2007057775936</c:v>
                </c:pt>
                <c:pt idx="49">
                  <c:v>4771.1976750535359</c:v>
                </c:pt>
                <c:pt idx="50">
                  <c:v>5081.7684777098611</c:v>
                </c:pt>
                <c:pt idx="51">
                  <c:v>6022.8860912752862</c:v>
                </c:pt>
                <c:pt idx="52">
                  <c:v>7934.2637789341807</c:v>
                </c:pt>
                <c:pt idx="53">
                  <c:v>7561.1637327830058</c:v>
                </c:pt>
                <c:pt idx="54">
                  <c:v>9105.0819200356327</c:v>
                </c:pt>
                <c:pt idx="55">
                  <c:v>11138.898259597305</c:v>
                </c:pt>
                <c:pt idx="56">
                  <c:v>11823.510763827162</c:v>
                </c:pt>
                <c:pt idx="57">
                  <c:v>15516.602025374559</c:v>
                </c:pt>
                <c:pt idx="58">
                  <c:v>18386.332207530046</c:v>
                </c:pt>
                <c:pt idx="59">
                  <c:v>19455.07851889441</c:v>
                </c:pt>
                <c:pt idx="60">
                  <c:v>22672.402365298665</c:v>
                </c:pt>
                <c:pt idx="61">
                  <c:v>29808.582644967279</c:v>
                </c:pt>
                <c:pt idx="62">
                  <c:v>28895.113053319994</c:v>
                </c:pt>
                <c:pt idx="63">
                  <c:v>37631.505158637461</c:v>
                </c:pt>
                <c:pt idx="64">
                  <c:v>40451.507787137925</c:v>
                </c:pt>
                <c:pt idx="65">
                  <c:v>44483.33039239249</c:v>
                </c:pt>
                <c:pt idx="66">
                  <c:v>45073.144068086905</c:v>
                </c:pt>
                <c:pt idx="67">
                  <c:v>61838.189655870119</c:v>
                </c:pt>
                <c:pt idx="68">
                  <c:v>75863.688438399797</c:v>
                </c:pt>
                <c:pt idx="69">
                  <c:v>100977.34069068384</c:v>
                </c:pt>
                <c:pt idx="70">
                  <c:v>129592.25231742462</c:v>
                </c:pt>
                <c:pt idx="71">
                  <c:v>156658.0490724665</c:v>
                </c:pt>
                <c:pt idx="72">
                  <c:v>142508.97770141574</c:v>
                </c:pt>
                <c:pt idx="73">
                  <c:v>125622.00708807123</c:v>
                </c:pt>
                <c:pt idx="74">
                  <c:v>98027.816765413008</c:v>
                </c:pt>
                <c:pt idx="75">
                  <c:v>125824.38848080393</c:v>
                </c:pt>
                <c:pt idx="76">
                  <c:v>139341.42061832585</c:v>
                </c:pt>
                <c:pt idx="77">
                  <c:v>146077.8502787223</c:v>
                </c:pt>
                <c:pt idx="78">
                  <c:v>168884.33934842583</c:v>
                </c:pt>
                <c:pt idx="79">
                  <c:v>178147.19823435548</c:v>
                </c:pt>
                <c:pt idx="80">
                  <c:v>113030.22131020659</c:v>
                </c:pt>
                <c:pt idx="81">
                  <c:v>142344.87355944986</c:v>
                </c:pt>
                <c:pt idx="82">
                  <c:v>163441.93862372241</c:v>
                </c:pt>
                <c:pt idx="83">
                  <c:v>166871.56296795449</c:v>
                </c:pt>
                <c:pt idx="84">
                  <c:v>193388.43092558492</c:v>
                </c:pt>
                <c:pt idx="85">
                  <c:v>255553.30808629587</c:v>
                </c:pt>
                <c:pt idx="86">
                  <c:v>290115.4150110358</c:v>
                </c:pt>
                <c:pt idx="87">
                  <c:v>294115.79221836175</c:v>
                </c:pt>
                <c:pt idx="88">
                  <c:v>328742.28230178286</c:v>
                </c:pt>
                <c:pt idx="89">
                  <c:v>399768.63507184375</c:v>
                </c:pt>
                <c:pt idx="90">
                  <c:v>382870.93740858353</c:v>
                </c:pt>
                <c:pt idx="91">
                  <c:v>502371.38919333258</c:v>
                </c:pt>
                <c:pt idx="92">
                  <c:v>592914.79859087302</c:v>
                </c:pt>
                <c:pt idx="93">
                  <c:v>761710.83361716557</c:v>
                </c:pt>
                <c:pt idx="94">
                  <c:v>624317.19685550791</c:v>
                </c:pt>
                <c:pt idx="95">
                  <c:v>787018.53483535454</c:v>
                </c:pt>
              </c:numCache>
            </c:numRef>
          </c:val>
          <c:extLst>
            <c:ext xmlns:c16="http://schemas.microsoft.com/office/drawing/2014/chart" uri="{C3380CC4-5D6E-409C-BE32-E72D297353CC}">
              <c16:uniqueId val="{00000001-80C6-304A-8A54-9E383E7A6A08}"/>
            </c:ext>
          </c:extLst>
        </c:ser>
        <c:ser>
          <c:idx val="2"/>
          <c:order val="1"/>
          <c:tx>
            <c:strRef>
              <c:f>Sheet10!$K$1</c:f>
              <c:strCache>
                <c:ptCount val="1"/>
                <c:pt idx="0">
                  <c:v>Real value of $100 invested in 1928</c:v>
                </c:pt>
              </c:strCache>
            </c:strRef>
          </c:tx>
          <c:spPr>
            <a:solidFill>
              <a:srgbClr val="00B050"/>
            </a:solidFill>
            <a:ln>
              <a:noFill/>
            </a:ln>
            <a:effectLst/>
          </c:spPr>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Sheet10!$K$2:$K$97</c:f>
              <c:numCache>
                <c:formatCode>"$"#,##0.00</c:formatCode>
                <c:ptCount val="96"/>
                <c:pt idx="0">
                  <c:v>145.49315790346245</c:v>
                </c:pt>
                <c:pt idx="1">
                  <c:v>116.3830920556033</c:v>
                </c:pt>
                <c:pt idx="2">
                  <c:v>72.079035091665432</c:v>
                </c:pt>
                <c:pt idx="3">
                  <c:v>73.389742227401911</c:v>
                </c:pt>
                <c:pt idx="4">
                  <c:v>109.23769178854852</c:v>
                </c:pt>
                <c:pt idx="5">
                  <c:v>106.32829686569495</c:v>
                </c:pt>
                <c:pt idx="6">
                  <c:v>151.50408745540773</c:v>
                </c:pt>
                <c:pt idx="7">
                  <c:v>197.04394126350121</c:v>
                </c:pt>
                <c:pt idx="8">
                  <c:v>123.87575448073558</c:v>
                </c:pt>
                <c:pt idx="9">
                  <c:v>164.72557722961295</c:v>
                </c:pt>
                <c:pt idx="10">
                  <c:v>162.91760746187666</c:v>
                </c:pt>
                <c:pt idx="11">
                  <c:v>144.49748670860015</c:v>
                </c:pt>
                <c:pt idx="12">
                  <c:v>114.65851836872122</c:v>
                </c:pt>
                <c:pt idx="13">
                  <c:v>125.3233408883188</c:v>
                </c:pt>
                <c:pt idx="14">
                  <c:v>152.22724712933382</c:v>
                </c:pt>
                <c:pt idx="15">
                  <c:v>177.12527829936266</c:v>
                </c:pt>
                <c:pt idx="16">
                  <c:v>235.28614685816029</c:v>
                </c:pt>
                <c:pt idx="17">
                  <c:v>182.38391602007101</c:v>
                </c:pt>
                <c:pt idx="18">
                  <c:v>176.28886265378793</c:v>
                </c:pt>
                <c:pt idx="19">
                  <c:v>181.38652162969615</c:v>
                </c:pt>
                <c:pt idx="20">
                  <c:v>218.58516166630574</c:v>
                </c:pt>
                <c:pt idx="21">
                  <c:v>270.24044573974038</c:v>
                </c:pt>
                <c:pt idx="22">
                  <c:v>315.41542516029745</c:v>
                </c:pt>
                <c:pt idx="23">
                  <c:v>369.31787491350678</c:v>
                </c:pt>
                <c:pt idx="24">
                  <c:v>362.68317779509886</c:v>
                </c:pt>
                <c:pt idx="25">
                  <c:v>555.38843522872833</c:v>
                </c:pt>
                <c:pt idx="26">
                  <c:v>733.68954921139152</c:v>
                </c:pt>
                <c:pt idx="27">
                  <c:v>766.59000855941088</c:v>
                </c:pt>
                <c:pt idx="28">
                  <c:v>666.17216391903844</c:v>
                </c:pt>
                <c:pt idx="29">
                  <c:v>940.89800116612537</c:v>
                </c:pt>
                <c:pt idx="30">
                  <c:v>1038.56316443178</c:v>
                </c:pt>
                <c:pt idx="31">
                  <c:v>1028.0756450133154</c:v>
                </c:pt>
                <c:pt idx="32">
                  <c:v>1293.254779359271</c:v>
                </c:pt>
                <c:pt idx="33">
                  <c:v>1164.9373989115893</c:v>
                </c:pt>
                <c:pt idx="34">
                  <c:v>1405.2247247474297</c:v>
                </c:pt>
                <c:pt idx="35">
                  <c:v>1616.5296725476685</c:v>
                </c:pt>
                <c:pt idx="36">
                  <c:v>1782.7385266617646</c:v>
                </c:pt>
                <c:pt idx="37">
                  <c:v>1552.815642516882</c:v>
                </c:pt>
                <c:pt idx="38">
                  <c:v>1861.3663561431545</c:v>
                </c:pt>
                <c:pt idx="39">
                  <c:v>1969.9663199460783</c:v>
                </c:pt>
                <c:pt idx="40">
                  <c:v>1706.9246487198486</c:v>
                </c:pt>
                <c:pt idx="41">
                  <c:v>1674.4395690192744</c:v>
                </c:pt>
                <c:pt idx="42">
                  <c:v>1852.0694371397046</c:v>
                </c:pt>
                <c:pt idx="43">
                  <c:v>2126.9798294886218</c:v>
                </c:pt>
                <c:pt idx="44">
                  <c:v>1673.0593027345308</c:v>
                </c:pt>
                <c:pt idx="45">
                  <c:v>1105.9429366804059</c:v>
                </c:pt>
                <c:pt idx="46">
                  <c:v>1414.2638964089808</c:v>
                </c:pt>
                <c:pt idx="47">
                  <c:v>1667.3308309994754</c:v>
                </c:pt>
                <c:pt idx="48">
                  <c:v>1453.8657548288083</c:v>
                </c:pt>
                <c:pt idx="49">
                  <c:v>1420.7905517093577</c:v>
                </c:pt>
                <c:pt idx="50">
                  <c:v>1486.8366434957622</c:v>
                </c:pt>
                <c:pt idx="51">
                  <c:v>1743.3228529735752</c:v>
                </c:pt>
                <c:pt idx="52">
                  <c:v>1525.4006895408295</c:v>
                </c:pt>
                <c:pt idx="53">
                  <c:v>1769.188883565796</c:v>
                </c:pt>
                <c:pt idx="54">
                  <c:v>2085.3992085015984</c:v>
                </c:pt>
                <c:pt idx="55">
                  <c:v>2127.5458297883183</c:v>
                </c:pt>
                <c:pt idx="56">
                  <c:v>2690.0938488499519</c:v>
                </c:pt>
                <c:pt idx="57">
                  <c:v>3150.2156985955662</c:v>
                </c:pt>
                <c:pt idx="58">
                  <c:v>3194.9208439163476</c:v>
                </c:pt>
                <c:pt idx="59">
                  <c:v>3565.9499122196571</c:v>
                </c:pt>
                <c:pt idx="60">
                  <c:v>4480.4636060696994</c:v>
                </c:pt>
                <c:pt idx="61">
                  <c:v>4087.4914221200565</c:v>
                </c:pt>
                <c:pt idx="62">
                  <c:v>5169.2614832029303</c:v>
                </c:pt>
                <c:pt idx="63">
                  <c:v>5396.5324102665581</c:v>
                </c:pt>
                <c:pt idx="64">
                  <c:v>5772.1546162872728</c:v>
                </c:pt>
                <c:pt idx="65">
                  <c:v>5700.6208811133974</c:v>
                </c:pt>
                <c:pt idx="66">
                  <c:v>7627.867255161731</c:v>
                </c:pt>
                <c:pt idx="67">
                  <c:v>9052.0874926499964</c:v>
                </c:pt>
                <c:pt idx="68">
                  <c:v>11847.599448416664</c:v>
                </c:pt>
                <c:pt idx="69">
                  <c:v>14964.499115538703</c:v>
                </c:pt>
                <c:pt idx="70">
                  <c:v>17618.34976686594</c:v>
                </c:pt>
                <c:pt idx="71">
                  <c:v>15494.691610350072</c:v>
                </c:pt>
                <c:pt idx="72">
                  <c:v>13443.026196522114</c:v>
                </c:pt>
                <c:pt idx="73">
                  <c:v>10236.238268302084</c:v>
                </c:pt>
                <c:pt idx="74">
                  <c:v>12876.738149486113</c:v>
                </c:pt>
                <c:pt idx="75">
                  <c:v>13798.855374829365</c:v>
                </c:pt>
                <c:pt idx="76">
                  <c:v>13998.607428102932</c:v>
                </c:pt>
                <c:pt idx="77">
                  <c:v>15785.719720510555</c:v>
                </c:pt>
                <c:pt idx="78">
                  <c:v>15994.347312127329</c:v>
                </c:pt>
                <c:pt idx="79">
                  <c:v>10150.294854708603</c:v>
                </c:pt>
                <c:pt idx="80">
                  <c:v>12432.920268684666</c:v>
                </c:pt>
                <c:pt idx="81">
                  <c:v>14073.270774773415</c:v>
                </c:pt>
                <c:pt idx="82">
                  <c:v>13941.676829221769</c:v>
                </c:pt>
                <c:pt idx="83">
                  <c:v>15877.722345231465</c:v>
                </c:pt>
                <c:pt idx="84">
                  <c:v>20668.941806199975</c:v>
                </c:pt>
                <c:pt idx="85">
                  <c:v>23312.041044085308</c:v>
                </c:pt>
                <c:pt idx="86">
                  <c:v>23483.495049845395</c:v>
                </c:pt>
                <c:pt idx="87">
                  <c:v>25720.744878328165</c:v>
                </c:pt>
                <c:pt idx="88">
                  <c:v>30625.533218156794</c:v>
                </c:pt>
                <c:pt idx="89">
                  <c:v>28755.242730550912</c:v>
                </c:pt>
                <c:pt idx="90">
                  <c:v>36876.909085371488</c:v>
                </c:pt>
                <c:pt idx="91">
                  <c:v>42955.420989888364</c:v>
                </c:pt>
                <c:pt idx="92">
                  <c:v>51480.585947195199</c:v>
                </c:pt>
                <c:pt idx="93">
                  <c:v>39639.998111346198</c:v>
                </c:pt>
                <c:pt idx="94">
                  <c:v>48458.54649652214</c:v>
                </c:pt>
                <c:pt idx="95">
                  <c:v>48458.54649652214</c:v>
                </c:pt>
              </c:numCache>
            </c:numRef>
          </c:val>
          <c:extLst>
            <c:ext xmlns:c16="http://schemas.microsoft.com/office/drawing/2014/chart" uri="{C3380CC4-5D6E-409C-BE32-E72D297353CC}">
              <c16:uniqueId val="{00000002-80C6-304A-8A54-9E383E7A6A08}"/>
            </c:ext>
          </c:extLst>
        </c:ser>
        <c:ser>
          <c:idx val="0"/>
          <c:order val="2"/>
          <c:spPr>
            <a:solidFill>
              <a:schemeClr val="accent1"/>
            </a:solidFill>
            <a:ln>
              <a:noFill/>
            </a:ln>
            <a:effectLst/>
          </c:spPr>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Sheet10!$J$97</c:f>
              <c:numCache>
                <c:formatCode>_("$"* #,##0.00_);_("$"* \(#,##0.00\);_("$"* "-"??_);_(@_)</c:formatCode>
                <c:ptCount val="1"/>
                <c:pt idx="0">
                  <c:v>787018.53483535454</c:v>
                </c:pt>
              </c:numCache>
            </c:numRef>
          </c:val>
          <c:extLst>
            <c:ext xmlns:c16="http://schemas.microsoft.com/office/drawing/2014/chart" uri="{C3380CC4-5D6E-409C-BE32-E72D297353CC}">
              <c16:uniqueId val="{00000003-80C6-304A-8A54-9E383E7A6A08}"/>
            </c:ext>
          </c:extLst>
        </c:ser>
        <c:ser>
          <c:idx val="3"/>
          <c:order val="3"/>
          <c:spPr>
            <a:solidFill>
              <a:schemeClr val="accent4"/>
            </a:solidFill>
            <a:ln>
              <a:noFill/>
            </a:ln>
            <a:effectLst/>
          </c:spPr>
          <c:cat>
            <c:numRef>
              <c:f>Sheet10!$A$2:$A$97</c:f>
              <c:numCache>
                <c:formatCode>General</c:formatCode>
                <c:ptCount val="96"/>
                <c:pt idx="0">
                  <c:v>1928</c:v>
                </c:pt>
                <c:pt idx="1">
                  <c:v>1929</c:v>
                </c:pt>
                <c:pt idx="2">
                  <c:v>1930</c:v>
                </c:pt>
                <c:pt idx="3">
                  <c:v>1931</c:v>
                </c:pt>
                <c:pt idx="4">
                  <c:v>1932</c:v>
                </c:pt>
                <c:pt idx="5">
                  <c:v>1933</c:v>
                </c:pt>
                <c:pt idx="6">
                  <c:v>1934</c:v>
                </c:pt>
                <c:pt idx="7">
                  <c:v>1935</c:v>
                </c:pt>
                <c:pt idx="8">
                  <c:v>1936</c:v>
                </c:pt>
                <c:pt idx="9">
                  <c:v>1937</c:v>
                </c:pt>
                <c:pt idx="10">
                  <c:v>1938</c:v>
                </c:pt>
                <c:pt idx="11">
                  <c:v>1939</c:v>
                </c:pt>
                <c:pt idx="12">
                  <c:v>1940</c:v>
                </c:pt>
                <c:pt idx="13">
                  <c:v>1941</c:v>
                </c:pt>
                <c:pt idx="14">
                  <c:v>1942</c:v>
                </c:pt>
                <c:pt idx="15">
                  <c:v>1943</c:v>
                </c:pt>
                <c:pt idx="16">
                  <c:v>1944</c:v>
                </c:pt>
                <c:pt idx="17">
                  <c:v>1945</c:v>
                </c:pt>
                <c:pt idx="18">
                  <c:v>1946</c:v>
                </c:pt>
                <c:pt idx="19">
                  <c:v>1947</c:v>
                </c:pt>
                <c:pt idx="20">
                  <c:v>1948</c:v>
                </c:pt>
                <c:pt idx="21">
                  <c:v>1949</c:v>
                </c:pt>
                <c:pt idx="22">
                  <c:v>1950</c:v>
                </c:pt>
                <c:pt idx="23">
                  <c:v>1951</c:v>
                </c:pt>
                <c:pt idx="24">
                  <c:v>1952</c:v>
                </c:pt>
                <c:pt idx="25">
                  <c:v>1953</c:v>
                </c:pt>
                <c:pt idx="26">
                  <c:v>1954</c:v>
                </c:pt>
                <c:pt idx="27">
                  <c:v>1955</c:v>
                </c:pt>
                <c:pt idx="28">
                  <c:v>1956</c:v>
                </c:pt>
                <c:pt idx="29">
                  <c:v>1957</c:v>
                </c:pt>
                <c:pt idx="30">
                  <c:v>1958</c:v>
                </c:pt>
                <c:pt idx="31">
                  <c:v>1959</c:v>
                </c:pt>
                <c:pt idx="32">
                  <c:v>1960</c:v>
                </c:pt>
                <c:pt idx="33">
                  <c:v>1961</c:v>
                </c:pt>
                <c:pt idx="34">
                  <c:v>1962</c:v>
                </c:pt>
                <c:pt idx="35">
                  <c:v>1963</c:v>
                </c:pt>
                <c:pt idx="36">
                  <c:v>1964</c:v>
                </c:pt>
                <c:pt idx="37">
                  <c:v>1965</c:v>
                </c:pt>
                <c:pt idx="38">
                  <c:v>1966</c:v>
                </c:pt>
                <c:pt idx="39">
                  <c:v>1967</c:v>
                </c:pt>
                <c:pt idx="40">
                  <c:v>1968</c:v>
                </c:pt>
                <c:pt idx="41">
                  <c:v>1969</c:v>
                </c:pt>
                <c:pt idx="42">
                  <c:v>1970</c:v>
                </c:pt>
                <c:pt idx="43">
                  <c:v>1971</c:v>
                </c:pt>
                <c:pt idx="44">
                  <c:v>1972</c:v>
                </c:pt>
                <c:pt idx="45">
                  <c:v>1973</c:v>
                </c:pt>
                <c:pt idx="46">
                  <c:v>1974</c:v>
                </c:pt>
                <c:pt idx="47">
                  <c:v>1975</c:v>
                </c:pt>
                <c:pt idx="48">
                  <c:v>1976</c:v>
                </c:pt>
                <c:pt idx="49">
                  <c:v>1977</c:v>
                </c:pt>
                <c:pt idx="50">
                  <c:v>1978</c:v>
                </c:pt>
                <c:pt idx="51">
                  <c:v>1979</c:v>
                </c:pt>
                <c:pt idx="52">
                  <c:v>1980</c:v>
                </c:pt>
                <c:pt idx="53">
                  <c:v>1981</c:v>
                </c:pt>
                <c:pt idx="54">
                  <c:v>1982</c:v>
                </c:pt>
                <c:pt idx="55">
                  <c:v>1983</c:v>
                </c:pt>
                <c:pt idx="56">
                  <c:v>1984</c:v>
                </c:pt>
                <c:pt idx="57">
                  <c:v>1985</c:v>
                </c:pt>
                <c:pt idx="58">
                  <c:v>1986</c:v>
                </c:pt>
                <c:pt idx="59">
                  <c:v>1987</c:v>
                </c:pt>
                <c:pt idx="60">
                  <c:v>1988</c:v>
                </c:pt>
                <c:pt idx="61">
                  <c:v>1989</c:v>
                </c:pt>
                <c:pt idx="62">
                  <c:v>1990</c:v>
                </c:pt>
                <c:pt idx="63">
                  <c:v>1991</c:v>
                </c:pt>
                <c:pt idx="64">
                  <c:v>1992</c:v>
                </c:pt>
                <c:pt idx="65">
                  <c:v>1993</c:v>
                </c:pt>
                <c:pt idx="66">
                  <c:v>1994</c:v>
                </c:pt>
                <c:pt idx="67">
                  <c:v>1995</c:v>
                </c:pt>
                <c:pt idx="68">
                  <c:v>1996</c:v>
                </c:pt>
                <c:pt idx="69">
                  <c:v>1997</c:v>
                </c:pt>
                <c:pt idx="70">
                  <c:v>1998</c:v>
                </c:pt>
                <c:pt idx="71">
                  <c:v>1999</c:v>
                </c:pt>
                <c:pt idx="72">
                  <c:v>2000</c:v>
                </c:pt>
                <c:pt idx="73">
                  <c:v>2001</c:v>
                </c:pt>
                <c:pt idx="74">
                  <c:v>2002</c:v>
                </c:pt>
                <c:pt idx="75">
                  <c:v>2003</c:v>
                </c:pt>
                <c:pt idx="76">
                  <c:v>2004</c:v>
                </c:pt>
                <c:pt idx="77">
                  <c:v>2005</c:v>
                </c:pt>
                <c:pt idx="78">
                  <c:v>2006</c:v>
                </c:pt>
                <c:pt idx="79">
                  <c:v>2007</c:v>
                </c:pt>
                <c:pt idx="80">
                  <c:v>2008</c:v>
                </c:pt>
                <c:pt idx="81">
                  <c:v>2009</c:v>
                </c:pt>
                <c:pt idx="82">
                  <c:v>2010</c:v>
                </c:pt>
                <c:pt idx="83">
                  <c:v>2011</c:v>
                </c:pt>
                <c:pt idx="84">
                  <c:v>2012</c:v>
                </c:pt>
                <c:pt idx="85">
                  <c:v>2013</c:v>
                </c:pt>
                <c:pt idx="86">
                  <c:v>2014</c:v>
                </c:pt>
                <c:pt idx="87">
                  <c:v>2015</c:v>
                </c:pt>
                <c:pt idx="88">
                  <c:v>2016</c:v>
                </c:pt>
                <c:pt idx="89">
                  <c:v>2017</c:v>
                </c:pt>
                <c:pt idx="90">
                  <c:v>2018</c:v>
                </c:pt>
                <c:pt idx="91">
                  <c:v>2019</c:v>
                </c:pt>
                <c:pt idx="92">
                  <c:v>2020</c:v>
                </c:pt>
                <c:pt idx="93">
                  <c:v>2021</c:v>
                </c:pt>
                <c:pt idx="94">
                  <c:v>2022</c:v>
                </c:pt>
                <c:pt idx="95">
                  <c:v>2023</c:v>
                </c:pt>
              </c:numCache>
            </c:numRef>
          </c:cat>
          <c:val>
            <c:numRef>
              <c:f>Sheet10!$K$97</c:f>
              <c:numCache>
                <c:formatCode>"$"#,##0.00</c:formatCode>
                <c:ptCount val="1"/>
                <c:pt idx="0">
                  <c:v>48458.54649652214</c:v>
                </c:pt>
              </c:numCache>
            </c:numRef>
          </c:val>
          <c:extLst>
            <c:ext xmlns:c16="http://schemas.microsoft.com/office/drawing/2014/chart" uri="{C3380CC4-5D6E-409C-BE32-E72D297353CC}">
              <c16:uniqueId val="{00000004-80C6-304A-8A54-9E383E7A6A08}"/>
            </c:ext>
          </c:extLst>
        </c:ser>
        <c:dLbls>
          <c:showLegendKey val="0"/>
          <c:showVal val="0"/>
          <c:showCatName val="0"/>
          <c:showSerName val="0"/>
          <c:showPercent val="0"/>
          <c:showBubbleSize val="0"/>
        </c:dLbls>
        <c:axId val="913301520"/>
        <c:axId val="913303168"/>
      </c:areaChart>
      <c:catAx>
        <c:axId val="913301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3303168"/>
        <c:crosses val="autoZero"/>
        <c:auto val="1"/>
        <c:lblAlgn val="ctr"/>
        <c:lblOffset val="100"/>
        <c:noMultiLvlLbl val="0"/>
      </c:catAx>
      <c:valAx>
        <c:axId val="91330316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Value of $100 invested on Jan 1, 1928 on December 31, 2023</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3301520"/>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7.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9CC037A3-1F00-B346-8DC8-63794D506D76}">
  <sheetPr/>
  <sheetViews>
    <sheetView zoomScale="130"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DD1E9D17-45E6-E44A-A31D-2D23B3E4A017}">
  <sheetPr/>
  <sheetViews>
    <sheetView tabSelected="1" zoomScale="130"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33D4BEB8-916F-DB4E-B617-438A0C2DC9CD}">
  <sheetPr/>
  <sheetViews>
    <sheetView zoomScale="130"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16468AC2-2932-3F44-8D67-BE2BFF75FE45}">
  <sheetPr/>
  <sheetViews>
    <sheetView zoomScale="130" workbookViewId="0" zoomToFit="1"/>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8B59AAD7-C6E4-8344-AF03-9DF5E4137E62}">
  <sheetPr/>
  <sheetViews>
    <sheetView zoomScale="130"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absoluteAnchor>
    <xdr:pos x="0" y="0"/>
    <xdr:ext cx="8669130" cy="6276377"/>
    <xdr:graphicFrame macro="">
      <xdr:nvGraphicFramePr>
        <xdr:cNvPr id="2" name="Chart 1">
          <a:extLst>
            <a:ext uri="{FF2B5EF4-FFF2-40B4-BE49-F238E27FC236}">
              <a16:creationId xmlns:a16="http://schemas.microsoft.com/office/drawing/2014/main" id="{00984CD3-7D62-E247-B088-684C952A5201}"/>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c:userShapes xmlns:c="http://schemas.openxmlformats.org/drawingml/2006/chart">
  <cdr:relSizeAnchor xmlns:cdr="http://schemas.openxmlformats.org/drawingml/2006/chartDrawing">
    <cdr:from>
      <cdr:x>0.69257</cdr:x>
      <cdr:y>0.28571</cdr:y>
    </cdr:from>
    <cdr:to>
      <cdr:x>0.90315</cdr:x>
      <cdr:y>0.43727</cdr:y>
    </cdr:to>
    <cdr:sp macro="" textlink="">
      <cdr:nvSpPr>
        <cdr:cNvPr id="2" name="TextBox 1">
          <a:extLst xmlns:a="http://schemas.openxmlformats.org/drawingml/2006/main">
            <a:ext uri="{FF2B5EF4-FFF2-40B4-BE49-F238E27FC236}">
              <a16:creationId xmlns:a16="http://schemas.microsoft.com/office/drawing/2014/main" id="{A5901FEA-47E5-047D-9E2A-7C3BCB535453}"/>
            </a:ext>
          </a:extLst>
        </cdr:cNvPr>
        <cdr:cNvSpPr txBox="1"/>
      </cdr:nvSpPr>
      <cdr:spPr>
        <a:xfrm xmlns:a="http://schemas.openxmlformats.org/drawingml/2006/main">
          <a:off x="6008077" y="1797537"/>
          <a:ext cx="1826846" cy="953466"/>
        </a:xfrm>
        <a:prstGeom xmlns:a="http://schemas.openxmlformats.org/drawingml/2006/main" prst="rect">
          <a:avLst/>
        </a:prstGeom>
      </cdr:spPr>
      <cdr:txBody>
        <a:bodyPr xmlns:a="http://schemas.openxmlformats.org/drawingml/2006/main" vertOverflow="clip" wrap="square" rtlCol="0">
          <a:spAutoFit/>
        </a:bodyPr>
        <a:lstStyle xmlns:a="http://schemas.openxmlformats.org/drawingml/2006/main"/>
        <a:p xmlns:a="http://schemas.openxmlformats.org/drawingml/2006/main">
          <a:r>
            <a:rPr lang="en-US" sz="1100"/>
            <a:t>If</a:t>
          </a:r>
          <a:r>
            <a:rPr lang="en-US" sz="1100" baseline="0"/>
            <a:t> you had invested $100 in the S&amp;P 500 in 2010, it would be worth $660 in September 2025, an annual return of 18.74% a year</a:t>
          </a:r>
          <a:endParaRPr lang="en-US" sz="1100"/>
        </a:p>
      </cdr:txBody>
    </cdr:sp>
  </cdr:relSizeAnchor>
  <cdr:relSizeAnchor xmlns:cdr="http://schemas.openxmlformats.org/drawingml/2006/chartDrawing">
    <cdr:from>
      <cdr:x>0.1464</cdr:x>
      <cdr:y>0.49689</cdr:y>
    </cdr:from>
    <cdr:to>
      <cdr:x>0.68556</cdr:x>
      <cdr:y>0.53895</cdr:y>
    </cdr:to>
    <cdr:sp macro="" textlink="">
      <cdr:nvSpPr>
        <cdr:cNvPr id="3" name="TextBox 2">
          <a:extLst xmlns:a="http://schemas.openxmlformats.org/drawingml/2006/main">
            <a:ext uri="{FF2B5EF4-FFF2-40B4-BE49-F238E27FC236}">
              <a16:creationId xmlns:a16="http://schemas.microsoft.com/office/drawing/2014/main" id="{B6BCD2AC-36EF-4091-7E66-807DC81650D4}"/>
            </a:ext>
          </a:extLst>
        </cdr:cNvPr>
        <cdr:cNvSpPr txBox="1"/>
      </cdr:nvSpPr>
      <cdr:spPr>
        <a:xfrm xmlns:a="http://schemas.openxmlformats.org/drawingml/2006/main">
          <a:off x="1270000" y="3126154"/>
          <a:ext cx="4677306" cy="264560"/>
        </a:xfrm>
        <a:prstGeom xmlns:a="http://schemas.openxmlformats.org/drawingml/2006/main" prst="rect">
          <a:avLst/>
        </a:prstGeom>
      </cdr:spPr>
      <cdr:txBody>
        <a:bodyPr xmlns:a="http://schemas.openxmlformats.org/drawingml/2006/main" vertOverflow="clip" wrap="none" rtlCol="0">
          <a:spAutoFit/>
        </a:bodyPr>
        <a:lstStyle xmlns:a="http://schemas.openxmlformats.org/drawingml/2006/main"/>
        <a:p xmlns:a="http://schemas.openxmlformats.org/drawingml/2006/main">
          <a:r>
            <a:rPr lang="en-US" sz="1100"/>
            <a:t>The</a:t>
          </a:r>
          <a:r>
            <a:rPr lang="en-US" sz="1100" baseline="0"/>
            <a:t> compounded annual return on stocks between 1927 and 2024 was </a:t>
          </a:r>
          <a:r>
            <a:rPr lang="en-US" sz="1100" b="1" baseline="0"/>
            <a:t>9.94%</a:t>
          </a:r>
          <a:r>
            <a:rPr lang="en-US" sz="1100" baseline="0"/>
            <a:t>.</a:t>
          </a:r>
          <a:endParaRPr lang="en-US" sz="1100"/>
        </a:p>
      </cdr:txBody>
    </cdr:sp>
  </cdr:relSizeAnchor>
</c:userShapes>
</file>

<file path=xl/drawings/drawing3.xml><?xml version="1.0" encoding="utf-8"?>
<xdr:wsDr xmlns:xdr="http://schemas.openxmlformats.org/drawingml/2006/spreadsheetDrawing" xmlns:a="http://schemas.openxmlformats.org/drawingml/2006/main">
  <xdr:absoluteAnchor>
    <xdr:pos x="0" y="0"/>
    <xdr:ext cx="8675077" cy="6291385"/>
    <xdr:graphicFrame macro="">
      <xdr:nvGraphicFramePr>
        <xdr:cNvPr id="2" name="Chart 1">
          <a:extLst>
            <a:ext uri="{FF2B5EF4-FFF2-40B4-BE49-F238E27FC236}">
              <a16:creationId xmlns:a16="http://schemas.microsoft.com/office/drawing/2014/main" id="{1AA1F66C-1937-5620-151F-A1676426E49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160</xdr:row>
      <xdr:rowOff>0</xdr:rowOff>
    </xdr:from>
    <xdr:to>
      <xdr:col>1</xdr:col>
      <xdr:colOff>38100</xdr:colOff>
      <xdr:row>160</xdr:row>
      <xdr:rowOff>0</xdr:rowOff>
    </xdr:to>
    <xdr:pic>
      <xdr:nvPicPr>
        <xdr:cNvPr id="2059" name="Picture 1" descr="page1image1078071744">
          <a:extLst>
            <a:ext uri="{FF2B5EF4-FFF2-40B4-BE49-F238E27FC236}">
              <a16:creationId xmlns:a16="http://schemas.microsoft.com/office/drawing/2014/main" id="{1A19C309-91E0-A65E-8271-1BE667010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8448000"/>
          <a:ext cx="9906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absoluteAnchor>
    <xdr:pos x="0" y="0"/>
    <xdr:ext cx="8675077" cy="6291385"/>
    <xdr:graphicFrame macro="">
      <xdr:nvGraphicFramePr>
        <xdr:cNvPr id="2" name="Chart 1">
          <a:extLst>
            <a:ext uri="{FF2B5EF4-FFF2-40B4-BE49-F238E27FC236}">
              <a16:creationId xmlns:a16="http://schemas.microsoft.com/office/drawing/2014/main" id="{62EFD40B-0FED-06E7-2D87-CC9C335F7004}"/>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8675077" cy="6291385"/>
    <xdr:graphicFrame macro="">
      <xdr:nvGraphicFramePr>
        <xdr:cNvPr id="2" name="Chart 1">
          <a:extLst>
            <a:ext uri="{FF2B5EF4-FFF2-40B4-BE49-F238E27FC236}">
              <a16:creationId xmlns:a16="http://schemas.microsoft.com/office/drawing/2014/main" id="{D381D946-BABA-7826-E5DE-A6D3E3A05004}"/>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8675077" cy="6291385"/>
    <xdr:graphicFrame macro="">
      <xdr:nvGraphicFramePr>
        <xdr:cNvPr id="2" name="Chart 1">
          <a:extLst>
            <a:ext uri="{FF2B5EF4-FFF2-40B4-BE49-F238E27FC236}">
              <a16:creationId xmlns:a16="http://schemas.microsoft.com/office/drawing/2014/main" id="{1B270869-1B3E-EBAF-F2A1-76888F42312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c:userShapes xmlns:c="http://schemas.openxmlformats.org/drawingml/2006/chart">
  <cdr:relSizeAnchor xmlns:cdr="http://schemas.openxmlformats.org/drawingml/2006/chartDrawing">
    <cdr:from>
      <cdr:x>0.52027</cdr:x>
      <cdr:y>0.38354</cdr:y>
    </cdr:from>
    <cdr:to>
      <cdr:x>0.91329</cdr:x>
      <cdr:y>0.47945</cdr:y>
    </cdr:to>
    <cdr:sp macro="" textlink="">
      <cdr:nvSpPr>
        <cdr:cNvPr id="2" name="TextBox 1">
          <a:extLst xmlns:a="http://schemas.openxmlformats.org/drawingml/2006/main">
            <a:ext uri="{FF2B5EF4-FFF2-40B4-BE49-F238E27FC236}">
              <a16:creationId xmlns:a16="http://schemas.microsoft.com/office/drawing/2014/main" id="{3B5351DF-812F-BD13-DBCD-B7AAA804B5D3}"/>
            </a:ext>
          </a:extLst>
        </cdr:cNvPr>
        <cdr:cNvSpPr txBox="1"/>
      </cdr:nvSpPr>
      <cdr:spPr>
        <a:xfrm xmlns:a="http://schemas.openxmlformats.org/drawingml/2006/main">
          <a:off x="4513383" y="2413000"/>
          <a:ext cx="3409463" cy="603435"/>
        </a:xfrm>
        <a:prstGeom xmlns:a="http://schemas.openxmlformats.org/drawingml/2006/main" prst="rect">
          <a:avLst/>
        </a:prstGeom>
      </cdr:spPr>
      <cdr:txBody>
        <a:bodyPr xmlns:a="http://schemas.openxmlformats.org/drawingml/2006/main" vertOverflow="clip" wrap="square" rtlCol="0">
          <a:spAutoFit/>
        </a:bodyPr>
        <a:lstStyle xmlns:a="http://schemas.openxmlformats.org/drawingml/2006/main"/>
        <a:p xmlns:a="http://schemas.openxmlformats.org/drawingml/2006/main">
          <a:r>
            <a:rPr lang="en-US" sz="1200" b="1">
              <a:latin typeface="Times New Roman" panose="02020603050405020304" pitchFamily="18" charset="0"/>
              <a:cs typeface="Times New Roman" panose="02020603050405020304" pitchFamily="18" charset="0"/>
            </a:rPr>
            <a:t>The</a:t>
          </a:r>
          <a:r>
            <a:rPr lang="en-US" sz="1200" b="1" baseline="0">
              <a:latin typeface="Times New Roman" panose="02020603050405020304" pitchFamily="18" charset="0"/>
              <a:cs typeface="Times New Roman" panose="02020603050405020304" pitchFamily="18" charset="0"/>
            </a:rPr>
            <a:t> Inflation effect</a:t>
          </a:r>
        </a:p>
        <a:p xmlns:a="http://schemas.openxmlformats.org/drawingml/2006/main">
          <a:r>
            <a:rPr lang="en-US" sz="1200" baseline="0">
              <a:latin typeface="Times New Roman" panose="02020603050405020304" pitchFamily="18" charset="0"/>
              <a:cs typeface="Times New Roman" panose="02020603050405020304" pitchFamily="18" charset="0"/>
            </a:rPr>
            <a:t>Nominal Value of $100 invested in 1928:  $787,019</a:t>
          </a:r>
        </a:p>
        <a:p xmlns:a="http://schemas.openxmlformats.org/drawingml/2006/main">
          <a:r>
            <a:rPr lang="en-US" sz="1200" baseline="0">
              <a:latin typeface="Times New Roman" panose="02020603050405020304" pitchFamily="18" charset="0"/>
              <a:cs typeface="Times New Roman" panose="02020603050405020304" pitchFamily="18" charset="0"/>
            </a:rPr>
            <a:t>Real Value of $100 invested in 1928:  $  48,459</a:t>
          </a:r>
        </a:p>
      </cdr:txBody>
    </cdr:sp>
  </cdr:relSizeAnchor>
  <cdr:relSizeAnchor xmlns:cdr="http://schemas.openxmlformats.org/drawingml/2006/chartDrawing">
    <cdr:from>
      <cdr:x>0.80631</cdr:x>
      <cdr:y>0.49224</cdr:y>
    </cdr:from>
    <cdr:to>
      <cdr:x>0.92905</cdr:x>
      <cdr:y>0.73137</cdr:y>
    </cdr:to>
    <cdr:cxnSp macro="">
      <cdr:nvCxnSpPr>
        <cdr:cNvPr id="4" name="Straight Arrow Connector 3">
          <a:extLst xmlns:a="http://schemas.openxmlformats.org/drawingml/2006/main">
            <a:ext uri="{FF2B5EF4-FFF2-40B4-BE49-F238E27FC236}">
              <a16:creationId xmlns:a16="http://schemas.microsoft.com/office/drawing/2014/main" id="{55C6026B-376E-4A25-6E54-3EDA86A2A916}"/>
            </a:ext>
          </a:extLst>
        </cdr:cNvPr>
        <cdr:cNvCxnSpPr/>
      </cdr:nvCxnSpPr>
      <cdr:spPr bwMode="auto">
        <a:xfrm xmlns:a="http://schemas.openxmlformats.org/drawingml/2006/main">
          <a:off x="6994769" y="3096846"/>
          <a:ext cx="1064846" cy="1504462"/>
        </a:xfrm>
        <a:prstGeom xmlns:a="http://schemas.openxmlformats.org/drawingml/2006/main" prst="straightConnector1">
          <a:avLst/>
        </a:prstGeom>
        <a:solidFill xmlns:a="http://schemas.openxmlformats.org/drawingml/2006/main">
          <a:srgbClr xmlns:mc="http://schemas.openxmlformats.org/markup-compatibility/2006" xmlns:a14="http://schemas.microsoft.com/office/drawing/2010/main" val="FFFFFF" mc:Ignorable="a14" a14:legacySpreadsheetColorIndex="9"/>
        </a:solidFill>
        <a:ln xmlns:a="http://schemas.openxmlformats.org/drawingml/2006/mai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xmlns:a="http://schemas.openxmlformats.org/drawingml/2006/main"/>
      </cdr:spPr>
    </cdr:cxnSp>
  </cdr:relSizeAnchor>
</c:userShap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20:AB118" totalsRowCount="1" headerRowDxfId="58" headerRowBorderDxfId="57" tableBorderDxfId="56">
  <autoFilter ref="A20:AB117" xr:uid="{00000000-0009-0000-0100-000001000000}"/>
  <tableColumns count="28">
    <tableColumn id="1" xr3:uid="{00000000-0010-0000-0000-000001000000}" name="Year" dataDxfId="55" totalsRowDxfId="54"/>
    <tableColumn id="2" xr3:uid="{00000000-0010-0000-0000-000002000000}" name="S&amp;P 500 (includes dividends)" dataDxfId="53" totalsRowDxfId="52"/>
    <tableColumn id="22" xr3:uid="{CD817966-E026-4E49-B610-AC0629513EF7}" name="US Small cap (bottom decile)" dataDxfId="51" totalsRowDxfId="50">
      <calculatedColumnFormula>'Small Cap'!B2</calculatedColumnFormula>
    </tableColumn>
    <tableColumn id="3" xr3:uid="{00000000-0010-0000-0000-000003000000}" name="3-month T.Bill" dataDxfId="49" totalsRowDxfId="48"/>
    <tableColumn id="4" xr3:uid="{00000000-0010-0000-0000-000004000000}" name="US T. Bond (10-year)" dataDxfId="47" totalsRowDxfId="46"/>
    <tableColumn id="16" xr3:uid="{00000000-0010-0000-0000-000010000000}" name=" Baa Corporate Bond" dataDxfId="45" totalsRowDxfId="44">
      <calculatedColumnFormula>'S&amp;P 500 &amp; Raw Data'!J4</calculatedColumnFormula>
    </tableColumn>
    <tableColumn id="15" xr3:uid="{00000000-0010-0000-0000-00000F000000}" name="Real Estate" dataDxfId="43" totalsRowDxfId="42">
      <calculatedColumnFormula>'Home Prices'!B4/'Home Prices'!B3-1</calculatedColumnFormula>
    </tableColumn>
    <tableColumn id="24" xr3:uid="{00000000-0010-0000-0000-000018000000}" name="Gold*" dataDxfId="41" totalsRowDxfId="40"/>
    <tableColumn id="5" xr3:uid="{00000000-0010-0000-0000-000005000000}" name="S&amp;P 500 (includes dividends)3" dataDxfId="39" totalsRowDxfId="38" dataCellStyle="Currency" totalsRowCellStyle="Percent"/>
    <tableColumn id="23" xr3:uid="{A3DCA17A-B51D-474A-8890-C90C140C2274}" name="US Small cap (bottom decile) Cum Value" dataDxfId="37" totalsRowDxfId="36" dataCellStyle="Currency" totalsRowCellStyle="Currency">
      <calculatedColumnFormula>J20*(1+C21)</calculatedColumnFormula>
    </tableColumn>
    <tableColumn id="6" xr3:uid="{00000000-0010-0000-0000-000006000000}" name="3-month T.Bill4" dataDxfId="35" totalsRowDxfId="34" dataCellStyle="Currency" totalsRowCellStyle="Currency"/>
    <tableColumn id="7" xr3:uid="{00000000-0010-0000-0000-000007000000}" name="US T. Bond5" dataDxfId="33" totalsRowDxfId="32" dataCellStyle="Currency" totalsRowCellStyle="Currency"/>
    <tableColumn id="17" xr3:uid="{00000000-0010-0000-0000-000011000000}" name=" Baa Corporate Bond2" dataDxfId="31" totalsRowDxfId="30" dataCellStyle="Currency" totalsRowCellStyle="Currency"/>
    <tableColumn id="20" xr3:uid="{00000000-0010-0000-0000-000014000000}" name="Real Estate2" dataDxfId="29" totalsRowDxfId="28" dataCellStyle="Currency" totalsRowCellStyle="Currency">
      <calculatedColumnFormula>N20*(1+G21)</calculatedColumnFormula>
    </tableColumn>
    <tableColumn id="25" xr3:uid="{00000000-0010-0000-0000-000019000000}" name="Gold2" dataDxfId="27" totalsRowDxfId="26" dataCellStyle="Currency" totalsRowCellStyle="Currency">
      <calculatedColumnFormula>O20*(1+H21)</calculatedColumnFormula>
    </tableColumn>
    <tableColumn id="8" xr3:uid="{00000000-0010-0000-0000-000008000000}" name="Stocks - Bills" dataDxfId="25" totalsRowDxfId="24"/>
    <tableColumn id="9" xr3:uid="{00000000-0010-0000-0000-000009000000}" name="Stocks - Bonds" dataDxfId="23" totalsRowDxfId="22"/>
    <tableColumn id="28" xr3:uid="{74E5D158-884E-184D-BAD4-EF8041EC0706}" name="Small Cap Premium (S&amp;P 500 minus Bottom Decile)" dataDxfId="21" totalsRowDxfId="20">
      <calculatedColumnFormula>Table1[[#This Row],[US Small cap (bottom decile)]]-Table1[[#This Row],[S&amp;P 500 (includes dividends)]]</calculatedColumnFormula>
    </tableColumn>
    <tableColumn id="18" xr3:uid="{00000000-0010-0000-0000-000012000000}" name="Stocks - Baa Corp Bond" dataDxfId="19" totalsRowDxfId="18">
      <calculatedColumnFormula>B21-F21</calculatedColumnFormula>
    </tableColumn>
    <tableColumn id="10" xr3:uid="{00000000-0010-0000-0000-00000A000000}" name="Historical ERP" dataDxfId="17" totalsRowDxfId="16"/>
    <tableColumn id="11" xr3:uid="{00000000-0010-0000-0000-00000B000000}" name="Inflation Rate" dataDxfId="15" totalsRowDxfId="14" dataCellStyle="Percent" totalsRowCellStyle="Percent"/>
    <tableColumn id="12" xr3:uid="{00000000-0010-0000-0000-00000C000000}" name="S&amp;P 500 (includes dividends)2" dataDxfId="13" totalsRowDxfId="12">
      <calculatedColumnFormula>(1+B21)/(1+$U21)-1</calculatedColumnFormula>
    </tableColumn>
    <tableColumn id="27" xr3:uid="{EFB63238-3CE4-8D41-B6EB-43E56A274419}" name="US Small cap (bottom decile)22" dataDxfId="11" totalsRowDxfId="10">
      <calculatedColumnFormula>(1+C21)/(1+$U21)-1</calculatedColumnFormula>
    </tableColumn>
    <tableColumn id="13" xr3:uid="{00000000-0010-0000-0000-00000D000000}" name="3-month T. Bill (Real)" dataDxfId="9" totalsRowDxfId="8">
      <calculatedColumnFormula>(1+D21)/(1+$U21)-1</calculatedColumnFormula>
    </tableColumn>
    <tableColumn id="14" xr3:uid="{00000000-0010-0000-0000-00000E000000}" name="!0-year T.Bonds" dataDxfId="7" totalsRowDxfId="6">
      <calculatedColumnFormula>(1+E21)/(1+$U21)-1</calculatedColumnFormula>
    </tableColumn>
    <tableColumn id="19" xr3:uid="{00000000-0010-0000-0000-000013000000}" name="Baa Corp Bonds" dataDxfId="5" totalsRowDxfId="4">
      <calculatedColumnFormula>(1+F21)/(1+$U21)-1</calculatedColumnFormula>
    </tableColumn>
    <tableColumn id="21" xr3:uid="{00000000-0010-0000-0000-000015000000}" name="Real Estate3" dataDxfId="3" totalsRowDxfId="2">
      <calculatedColumnFormula>(1+G21)/(1+$U21)-1</calculatedColumnFormula>
    </tableColumn>
    <tableColumn id="26" xr3:uid="{00000000-0010-0000-0000-00001A000000}" name="Gold" dataDxfId="1" totalsRowDxfId="0">
      <calculatedColumnFormula>(1+H21)/(1+$U21)-1</calculatedColumnFormula>
    </tableColumn>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www.stern.nyu.edu/~adamodar/New_Home_Page/data.html" TargetMode="External"/><Relationship Id="rId7" Type="http://schemas.openxmlformats.org/officeDocument/2006/relationships/table" Target="../tables/table1.xml"/><Relationship Id="rId2" Type="http://schemas.openxmlformats.org/officeDocument/2006/relationships/hyperlink" Target="http://www.damodaran.com/" TargetMode="External"/><Relationship Id="rId1" Type="http://schemas.openxmlformats.org/officeDocument/2006/relationships/hyperlink" Target="mailto:adamodar@stern.nyu.edu?subject=Data%20on%20website" TargetMode="External"/><Relationship Id="rId6" Type="http://schemas.openxmlformats.org/officeDocument/2006/relationships/vmlDrawing" Target="../drawings/vmlDrawing1.vml"/><Relationship Id="rId5" Type="http://schemas.openxmlformats.org/officeDocument/2006/relationships/hyperlink" Target="http://www.stern.nyu.edu/~adamodar/New_Home_Page/datafile/variable.htm" TargetMode="External"/><Relationship Id="rId4" Type="http://schemas.openxmlformats.org/officeDocument/2006/relationships/hyperlink" Target="http://www.stern.nyu.edu/~adamodar/pc/datasets/indname.xls"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s://fred.stlouisfed.org/series/CSUSHPINSA" TargetMode="External"/><Relationship Id="rId1" Type="http://schemas.openxmlformats.org/officeDocument/2006/relationships/hyperlink" Target="http://www.econ.yale.edu/~shiller/data.htm" TargetMode="Externa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8"/>
  <sheetViews>
    <sheetView zoomScale="125" workbookViewId="0">
      <selection activeCell="B5" sqref="B5"/>
    </sheetView>
  </sheetViews>
  <sheetFormatPr baseColWidth="10" defaultRowHeight="14"/>
  <cols>
    <col min="1" max="1" width="26.7109375" customWidth="1"/>
    <col min="2" max="2" width="84.85546875" customWidth="1"/>
  </cols>
  <sheetData>
    <row r="1" spans="1:2" ht="61" thickBot="1">
      <c r="A1" s="66" t="s">
        <v>81</v>
      </c>
      <c r="B1" s="67" t="s">
        <v>80</v>
      </c>
    </row>
    <row r="2" spans="1:2" ht="16">
      <c r="A2" s="57"/>
      <c r="B2" s="57"/>
    </row>
    <row r="3" spans="1:2" ht="16">
      <c r="A3" s="168" t="s">
        <v>82</v>
      </c>
      <c r="B3" s="168"/>
    </row>
    <row r="4" spans="1:2" ht="85">
      <c r="A4" s="58" t="s">
        <v>83</v>
      </c>
      <c r="B4" s="59" t="s">
        <v>116</v>
      </c>
    </row>
    <row r="5" spans="1:2" ht="34">
      <c r="A5" s="58" t="s">
        <v>178</v>
      </c>
      <c r="B5" s="59" t="s">
        <v>179</v>
      </c>
    </row>
    <row r="6" spans="1:2" ht="136">
      <c r="A6" s="60" t="s">
        <v>84</v>
      </c>
      <c r="B6" s="59" t="s">
        <v>85</v>
      </c>
    </row>
    <row r="7" spans="1:2" ht="51">
      <c r="A7" s="60" t="s">
        <v>86</v>
      </c>
      <c r="B7" s="59" t="s">
        <v>133</v>
      </c>
    </row>
    <row r="8" spans="1:2" ht="34">
      <c r="A8" s="58" t="s">
        <v>109</v>
      </c>
      <c r="B8" s="59" t="s">
        <v>110</v>
      </c>
    </row>
    <row r="9" spans="1:2" ht="68">
      <c r="A9" s="58" t="s">
        <v>111</v>
      </c>
      <c r="B9" s="59" t="s">
        <v>181</v>
      </c>
    </row>
    <row r="10" spans="1:2" ht="17">
      <c r="A10" s="58" t="s">
        <v>118</v>
      </c>
      <c r="B10" s="59" t="s">
        <v>121</v>
      </c>
    </row>
    <row r="11" spans="1:2" ht="16">
      <c r="A11" s="60" t="s">
        <v>45</v>
      </c>
      <c r="B11" s="62" t="s">
        <v>89</v>
      </c>
    </row>
    <row r="12" spans="1:2" ht="34">
      <c r="A12" s="60" t="s">
        <v>90</v>
      </c>
      <c r="B12" s="61" t="s">
        <v>91</v>
      </c>
    </row>
    <row r="13" spans="1:2" ht="16">
      <c r="A13" s="60" t="s">
        <v>92</v>
      </c>
      <c r="B13" s="62" t="s">
        <v>94</v>
      </c>
    </row>
    <row r="14" spans="1:2" ht="68">
      <c r="A14" s="63" t="s">
        <v>93</v>
      </c>
      <c r="B14" s="61" t="s">
        <v>96</v>
      </c>
    </row>
    <row r="15" spans="1:2" ht="34">
      <c r="A15" s="60" t="s">
        <v>6</v>
      </c>
      <c r="B15" s="61" t="s">
        <v>95</v>
      </c>
    </row>
    <row r="16" spans="1:2" ht="16">
      <c r="A16" s="57"/>
      <c r="B16" s="57"/>
    </row>
    <row r="17" spans="1:2" ht="16" customHeight="1">
      <c r="A17" s="169" t="s">
        <v>97</v>
      </c>
      <c r="B17" s="169"/>
    </row>
    <row r="18" spans="1:2" ht="34">
      <c r="A18" s="64" t="s">
        <v>98</v>
      </c>
      <c r="B18" s="61" t="s">
        <v>99</v>
      </c>
    </row>
    <row r="19" spans="1:2" ht="68">
      <c r="A19" s="58" t="s">
        <v>100</v>
      </c>
      <c r="B19" s="61" t="s">
        <v>101</v>
      </c>
    </row>
    <row r="20" spans="1:2" ht="85">
      <c r="A20" s="65" t="s">
        <v>102</v>
      </c>
      <c r="B20" s="59" t="s">
        <v>103</v>
      </c>
    </row>
    <row r="21" spans="1:2" ht="16">
      <c r="A21" s="57"/>
      <c r="B21" s="57"/>
    </row>
    <row r="22" spans="1:2" ht="16">
      <c r="A22" s="57"/>
      <c r="B22" s="57"/>
    </row>
    <row r="23" spans="1:2" ht="16">
      <c r="A23" s="57"/>
      <c r="B23" s="57"/>
    </row>
    <row r="24" spans="1:2" ht="16">
      <c r="A24" s="57"/>
      <c r="B24" s="57"/>
    </row>
    <row r="25" spans="1:2" ht="16">
      <c r="A25" s="57"/>
      <c r="B25" s="57"/>
    </row>
    <row r="26" spans="1:2" ht="16">
      <c r="A26" s="57"/>
      <c r="B26" s="57"/>
    </row>
    <row r="27" spans="1:2" ht="16">
      <c r="A27" s="57"/>
      <c r="B27" s="57"/>
    </row>
    <row r="28" spans="1:2" ht="16">
      <c r="A28" s="57"/>
      <c r="B28" s="57"/>
    </row>
  </sheetData>
  <mergeCells count="2">
    <mergeCell ref="A3:B3"/>
    <mergeCell ref="A17:B1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K130"/>
  <sheetViews>
    <sheetView topLeftCell="A19" zoomScale="125" workbookViewId="0">
      <selection activeCell="D117" sqref="D20:D117"/>
    </sheetView>
  </sheetViews>
  <sheetFormatPr baseColWidth="10" defaultRowHeight="16"/>
  <cols>
    <col min="1" max="1" width="15.5703125" style="5" bestFit="1" customWidth="1"/>
    <col min="2" max="3" width="8.5703125" style="5" customWidth="1"/>
    <col min="4" max="4" width="12.42578125" style="5" customWidth="1"/>
    <col min="5" max="5" width="13.7109375" style="5" customWidth="1"/>
    <col min="6" max="8" width="12.85546875" style="5" customWidth="1"/>
    <col min="9" max="9" width="12.140625" style="3" bestFit="1" customWidth="1"/>
    <col min="10" max="10" width="15.7109375" style="3" customWidth="1"/>
    <col min="11" max="11" width="12.85546875" style="3" bestFit="1" customWidth="1"/>
    <col min="12" max="12" width="15.28515625" style="3" customWidth="1"/>
    <col min="13" max="15" width="12.42578125" style="3" customWidth="1"/>
    <col min="16" max="16" width="12.85546875" style="3" customWidth="1"/>
    <col min="17" max="18" width="13.85546875" style="3" customWidth="1"/>
    <col min="19" max="29" width="10.7109375" style="3"/>
    <col min="30" max="30" width="13.85546875" style="3" customWidth="1"/>
    <col min="31" max="37" width="10.7109375" style="3"/>
    <col min="38" max="16384" width="10.7109375" style="5"/>
  </cols>
  <sheetData>
    <row r="1" spans="1:37">
      <c r="A1" s="34" t="s">
        <v>33</v>
      </c>
      <c r="B1" s="172">
        <v>44196</v>
      </c>
      <c r="C1" s="173"/>
      <c r="D1" s="173"/>
      <c r="E1" s="173"/>
      <c r="F1" s="173"/>
      <c r="G1" s="173"/>
      <c r="H1" s="173"/>
      <c r="I1" s="173"/>
      <c r="J1" s="173"/>
      <c r="K1" s="174"/>
    </row>
    <row r="2" spans="1:37">
      <c r="A2" s="35" t="s">
        <v>34</v>
      </c>
      <c r="B2" s="175" t="s">
        <v>35</v>
      </c>
      <c r="C2" s="176"/>
      <c r="D2" s="176"/>
      <c r="E2" s="176"/>
      <c r="F2" s="176"/>
      <c r="G2" s="176"/>
      <c r="H2" s="176"/>
      <c r="I2" s="176"/>
      <c r="J2" s="176"/>
      <c r="K2" s="177"/>
    </row>
    <row r="3" spans="1:37">
      <c r="A3" s="35" t="s">
        <v>41</v>
      </c>
      <c r="B3" s="184" t="s">
        <v>63</v>
      </c>
      <c r="C3" s="185"/>
      <c r="D3" s="185"/>
      <c r="E3" s="185"/>
      <c r="F3" s="186"/>
      <c r="G3" s="72"/>
      <c r="H3" s="72"/>
      <c r="I3" s="187" t="s">
        <v>141</v>
      </c>
      <c r="J3" s="188"/>
      <c r="K3" s="189"/>
      <c r="L3" s="150"/>
      <c r="M3" s="150"/>
      <c r="N3" s="150"/>
      <c r="O3" s="150"/>
      <c r="P3" s="150"/>
    </row>
    <row r="4" spans="1:37">
      <c r="A4" s="35" t="s">
        <v>36</v>
      </c>
      <c r="B4" s="178" t="s">
        <v>37</v>
      </c>
      <c r="C4" s="179"/>
      <c r="D4" s="179"/>
      <c r="E4" s="179"/>
      <c r="F4" s="179"/>
      <c r="G4" s="179"/>
      <c r="H4" s="179"/>
      <c r="I4" s="179"/>
      <c r="J4" s="179"/>
      <c r="K4" s="180"/>
    </row>
    <row r="5" spans="1:37">
      <c r="A5" s="35" t="s">
        <v>38</v>
      </c>
      <c r="B5" s="181" t="s">
        <v>127</v>
      </c>
      <c r="C5" s="182"/>
      <c r="D5" s="182"/>
      <c r="E5" s="182"/>
      <c r="F5" s="182"/>
      <c r="G5" s="182"/>
      <c r="H5" s="182"/>
      <c r="I5" s="182"/>
      <c r="J5" s="182"/>
      <c r="K5" s="183"/>
    </row>
    <row r="6" spans="1:37">
      <c r="A6" s="35" t="s">
        <v>39</v>
      </c>
      <c r="B6" s="175" t="s">
        <v>128</v>
      </c>
      <c r="C6" s="176"/>
      <c r="D6" s="176"/>
      <c r="E6" s="176"/>
      <c r="F6" s="176"/>
      <c r="G6" s="176"/>
      <c r="H6" s="176"/>
      <c r="I6" s="176"/>
      <c r="J6" s="176"/>
      <c r="K6" s="177"/>
    </row>
    <row r="7" spans="1:37" ht="17" thickBot="1">
      <c r="A7" s="36" t="s">
        <v>40</v>
      </c>
      <c r="B7" s="200" t="s">
        <v>129</v>
      </c>
      <c r="C7" s="201"/>
      <c r="D7" s="201"/>
      <c r="E7" s="201"/>
      <c r="F7" s="201"/>
      <c r="G7" s="201"/>
      <c r="H7" s="201"/>
      <c r="I7" s="201"/>
      <c r="J7" s="201"/>
      <c r="K7" s="202"/>
    </row>
    <row r="8" spans="1:37" s="11" customFormat="1" ht="20" thickBot="1">
      <c r="A8" s="10" t="s">
        <v>43</v>
      </c>
      <c r="B8" s="10"/>
      <c r="C8" s="10"/>
      <c r="D8" s="10"/>
      <c r="E8" s="10"/>
      <c r="F8" s="10"/>
      <c r="G8" s="10"/>
      <c r="H8" s="10"/>
      <c r="I8" s="151"/>
      <c r="J8" s="151"/>
      <c r="K8" s="151"/>
      <c r="L8" s="51"/>
      <c r="M8" s="51"/>
      <c r="N8" s="51"/>
      <c r="O8" s="51"/>
      <c r="P8" s="51"/>
      <c r="Q8" s="51"/>
      <c r="R8" s="51"/>
      <c r="S8" s="51"/>
      <c r="T8" s="51"/>
      <c r="U8" s="51"/>
      <c r="V8" s="51"/>
      <c r="W8" s="51"/>
      <c r="X8" s="51"/>
      <c r="Y8" s="51"/>
      <c r="Z8" s="51"/>
      <c r="AA8" s="51"/>
      <c r="AB8" s="51"/>
      <c r="AC8" s="51"/>
      <c r="AD8" s="51"/>
      <c r="AE8" s="51"/>
      <c r="AF8" s="51"/>
      <c r="AG8" s="51"/>
      <c r="AH8" s="51"/>
      <c r="AI8" s="51"/>
      <c r="AJ8" s="51"/>
      <c r="AK8" s="51"/>
    </row>
    <row r="9" spans="1:37">
      <c r="A9" s="5" t="s">
        <v>14</v>
      </c>
      <c r="D9" s="9" t="s">
        <v>19</v>
      </c>
      <c r="G9" s="209" t="s">
        <v>32</v>
      </c>
      <c r="H9" s="210"/>
      <c r="I9" s="210"/>
      <c r="J9" s="210"/>
      <c r="K9" s="211"/>
      <c r="L9"/>
      <c r="M9"/>
      <c r="N9"/>
      <c r="O9"/>
      <c r="P9"/>
      <c r="Q9"/>
      <c r="R9"/>
      <c r="S9"/>
    </row>
    <row r="10" spans="1:37" ht="17" thickBot="1">
      <c r="A10" s="5" t="s">
        <v>15</v>
      </c>
      <c r="D10" s="9">
        <v>1975</v>
      </c>
      <c r="G10" s="212"/>
      <c r="H10" s="213"/>
      <c r="I10" s="213"/>
      <c r="J10" s="213"/>
      <c r="K10" s="214"/>
      <c r="L10"/>
      <c r="M10"/>
      <c r="N10"/>
      <c r="O10"/>
      <c r="P10"/>
      <c r="Q10"/>
      <c r="R10"/>
      <c r="S10"/>
    </row>
    <row r="11" spans="1:37">
      <c r="F11" s="3"/>
      <c r="G11" s="3"/>
      <c r="H11" s="3"/>
      <c r="L11" s="152"/>
    </row>
    <row r="12" spans="1:37">
      <c r="A12" s="5" t="s">
        <v>17</v>
      </c>
      <c r="E12" s="113">
        <f>IF(D10=1928,100,VLOOKUP(D10-1,A21:O117,9))</f>
        <v>3023.5361494891954</v>
      </c>
      <c r="F12" s="80"/>
    </row>
    <row r="13" spans="1:37">
      <c r="A13" s="5" t="s">
        <v>22</v>
      </c>
      <c r="E13" s="113">
        <f>IF(D10=1928,100,VLOOKUP(D10-1,A21:L117,11))</f>
        <v>294.97196718632551</v>
      </c>
      <c r="F13" s="80"/>
    </row>
    <row r="14" spans="1:37">
      <c r="A14" s="5" t="s">
        <v>18</v>
      </c>
      <c r="E14" s="113">
        <f>IF(D10=1928,100,VLOOKUP(D10-1,A20:L117,12))</f>
        <v>379.98011367377757</v>
      </c>
      <c r="F14" s="80"/>
      <c r="K14" s="152"/>
    </row>
    <row r="15" spans="1:37">
      <c r="A15" s="5" t="s">
        <v>134</v>
      </c>
      <c r="E15" s="113">
        <f>IF(D10=1928,100,VLOOKUP(D10-1,A20:N117,14))</f>
        <v>424.71506807028334</v>
      </c>
      <c r="F15" s="80"/>
    </row>
    <row r="16" spans="1:37">
      <c r="A16" s="5" t="s">
        <v>135</v>
      </c>
      <c r="E16" s="113">
        <f>IF(D10=1928,100,VLOOKUP(D10-1,A20:O117,15))</f>
        <v>903.58527131782944</v>
      </c>
      <c r="F16" s="80"/>
    </row>
    <row r="17" spans="1:37">
      <c r="A17" s="5" t="s">
        <v>16</v>
      </c>
      <c r="E17" s="114">
        <f>IF(D9="ST",(I117/E12)^(1/(A117-D10+1))-(K117/E13)^(1/(A117-D10+1)),(I117/E12)^(1/(A117-D10+1))-(L117/E14)^(1/(A117-D10+1)))</f>
        <v>6.2156759260439509E-2</v>
      </c>
      <c r="F17" s="45"/>
    </row>
    <row r="18" spans="1:37" ht="17" thickBot="1"/>
    <row r="19" spans="1:37" ht="17" thickBot="1">
      <c r="B19" s="208" t="s">
        <v>4</v>
      </c>
      <c r="C19" s="208"/>
      <c r="D19" s="208"/>
      <c r="E19" s="208"/>
      <c r="F19" s="208"/>
      <c r="G19" s="208"/>
      <c r="H19" s="208"/>
      <c r="I19" s="190" t="s">
        <v>60</v>
      </c>
      <c r="J19" s="190"/>
      <c r="K19" s="191"/>
      <c r="L19" s="191"/>
      <c r="M19" s="191"/>
      <c r="N19" s="191"/>
      <c r="O19" s="191"/>
      <c r="P19" s="203" t="s">
        <v>61</v>
      </c>
      <c r="Q19" s="204"/>
      <c r="R19" s="204"/>
      <c r="S19" s="204"/>
      <c r="T19" s="205"/>
      <c r="U19" s="191" t="s">
        <v>125</v>
      </c>
      <c r="V19" s="191"/>
      <c r="W19" s="191"/>
      <c r="X19" s="191"/>
      <c r="Y19" s="191"/>
      <c r="Z19" s="191"/>
      <c r="AA19" s="191"/>
      <c r="AB19" s="191"/>
      <c r="AC19" s="190" t="s">
        <v>170</v>
      </c>
      <c r="AD19" s="190"/>
      <c r="AE19" s="191"/>
      <c r="AF19" s="191"/>
      <c r="AG19" s="191"/>
      <c r="AH19" s="191"/>
      <c r="AI19" s="192"/>
      <c r="AJ19" s="196" t="s">
        <v>171</v>
      </c>
      <c r="AK19" s="197"/>
    </row>
    <row r="20" spans="1:37" s="39" customFormat="1" ht="68">
      <c r="A20" s="102" t="s">
        <v>5</v>
      </c>
      <c r="B20" s="105" t="s">
        <v>44</v>
      </c>
      <c r="C20" s="105" t="s">
        <v>174</v>
      </c>
      <c r="D20" s="105" t="s">
        <v>31</v>
      </c>
      <c r="E20" s="105" t="s">
        <v>140</v>
      </c>
      <c r="F20" s="105" t="s">
        <v>65</v>
      </c>
      <c r="G20" s="105" t="s">
        <v>111</v>
      </c>
      <c r="H20" s="105" t="s">
        <v>123</v>
      </c>
      <c r="I20" s="146" t="s">
        <v>66</v>
      </c>
      <c r="J20" s="148" t="s">
        <v>183</v>
      </c>
      <c r="K20" s="37" t="s">
        <v>67</v>
      </c>
      <c r="L20" s="37" t="s">
        <v>68</v>
      </c>
      <c r="M20" s="37" t="s">
        <v>117</v>
      </c>
      <c r="N20" s="37" t="s">
        <v>112</v>
      </c>
      <c r="O20" s="37" t="s">
        <v>119</v>
      </c>
      <c r="P20" s="38" t="s">
        <v>175</v>
      </c>
      <c r="Q20" s="38" t="s">
        <v>20</v>
      </c>
      <c r="R20" s="29" t="s">
        <v>192</v>
      </c>
      <c r="S20" s="29" t="s">
        <v>54</v>
      </c>
      <c r="T20" s="29" t="s">
        <v>177</v>
      </c>
      <c r="U20" s="38" t="s">
        <v>45</v>
      </c>
      <c r="V20" s="38" t="s">
        <v>46</v>
      </c>
      <c r="W20" s="148" t="s">
        <v>176</v>
      </c>
      <c r="X20" s="38" t="s">
        <v>47</v>
      </c>
      <c r="Y20" s="38" t="s">
        <v>48</v>
      </c>
      <c r="Z20" s="38" t="s">
        <v>55</v>
      </c>
      <c r="AA20" s="38" t="s">
        <v>113</v>
      </c>
      <c r="AB20" s="38" t="s">
        <v>118</v>
      </c>
      <c r="AC20" s="37" t="s">
        <v>66</v>
      </c>
      <c r="AD20" s="149" t="s">
        <v>176</v>
      </c>
      <c r="AE20" s="37" t="s">
        <v>67</v>
      </c>
      <c r="AF20" s="37" t="s">
        <v>68</v>
      </c>
      <c r="AG20" s="37" t="s">
        <v>117</v>
      </c>
      <c r="AH20" s="37" t="s">
        <v>112</v>
      </c>
      <c r="AI20" s="37" t="s">
        <v>119</v>
      </c>
      <c r="AJ20" s="153" t="s">
        <v>172</v>
      </c>
      <c r="AK20" s="153" t="s">
        <v>173</v>
      </c>
    </row>
    <row r="21" spans="1:37">
      <c r="A21" s="27">
        <v>1928</v>
      </c>
      <c r="B21" s="106">
        <f>('S&amp;P 500 &amp; Raw Data'!B4-'S&amp;P 500 &amp; Raw Data'!B3+'S&amp;P 500 &amp; Raw Data'!C4)/'S&amp;P 500 &amp; Raw Data'!B3</f>
        <v>0.43811155152887893</v>
      </c>
      <c r="C21" s="106">
        <f>'Small Cap'!B2</f>
        <v>0.59909999999999997</v>
      </c>
      <c r="D21" s="106">
        <v>3.0800000000000001E-2</v>
      </c>
      <c r="E21" s="106">
        <f>'S&amp;P 500 &amp; Raw Data'!F4</f>
        <v>8.354708589799302E-3</v>
      </c>
      <c r="F21" s="106">
        <f>'S&amp;P 500 &amp; Raw Data'!J4</f>
        <v>3.2195514702324381E-2</v>
      </c>
      <c r="G21" s="106">
        <f>'Home Prices'!B4/'Home Prices'!B3-1</f>
        <v>1.491053677932408E-2</v>
      </c>
      <c r="H21" s="106">
        <f>'Gold Prices'!B3/'Gold Prices'!B2-1</f>
        <v>9.6899224806201723E-4</v>
      </c>
      <c r="I21" s="104">
        <f>100*(1+B21)</f>
        <v>143.81115515288789</v>
      </c>
      <c r="J21" s="104">
        <v>159.91</v>
      </c>
      <c r="K21" s="26">
        <f>100*(1+D21)</f>
        <v>103.08</v>
      </c>
      <c r="L21" s="26">
        <f>100*(1+E21)</f>
        <v>100.83547085897993</v>
      </c>
      <c r="M21" s="26">
        <f>100*(1+F21)</f>
        <v>103.21955147023243</v>
      </c>
      <c r="N21" s="26">
        <f>100*(1+G21)</f>
        <v>101.49105367793241</v>
      </c>
      <c r="O21" s="26">
        <f>100*(1+H21)</f>
        <v>100.09689922480621</v>
      </c>
      <c r="P21" s="22">
        <f t="shared" ref="P21:P52" si="0">B21-D21</f>
        <v>0.40731155152887893</v>
      </c>
      <c r="Q21" s="22">
        <f t="shared" ref="Q21:Q52" si="1">B21-E21</f>
        <v>0.42975684293907962</v>
      </c>
      <c r="R21" s="28">
        <f>Table1[[#This Row],[US Small cap (bottom decile)]]-Table1[[#This Row],[S&amp;P 500 (includes dividends)]]</f>
        <v>0.16098844847112104</v>
      </c>
      <c r="S21" s="28">
        <f t="shared" ref="S21:S52" si="2">B21-F21</f>
        <v>0.40591603682655453</v>
      </c>
      <c r="T21" s="27"/>
      <c r="U21" s="46">
        <f>'Inflation Rate'!C26</f>
        <v>-1.15607E-2</v>
      </c>
      <c r="V21" s="6">
        <f t="shared" ref="V21:V52" si="3">(1+B21)/(1+$U21)-1</f>
        <v>0.45493157903462444</v>
      </c>
      <c r="W21" s="6">
        <f t="shared" ref="W21:W52" si="4">(1+C21)/(1+$U21)-1</f>
        <v>0.61780293438352762</v>
      </c>
      <c r="X21" s="6">
        <f t="shared" ref="X21:X52" si="5">(1+D21)/(1+$U21)-1</f>
        <v>4.2856147059308514E-2</v>
      </c>
      <c r="Y21" s="6">
        <f t="shared" ref="Y21:Y52" si="6">(1+E21)/(1+$U21)-1</f>
        <v>2.0148337474844569E-2</v>
      </c>
      <c r="Z21" s="6">
        <f t="shared" ref="Z21:Z52" si="7">(1+F21)/(1+$U21)-1</f>
        <v>4.4267983580098758E-2</v>
      </c>
      <c r="AA21" s="6">
        <f t="shared" ref="AA21:AA52" si="8">(1+G21)/(1+$U21)-1</f>
        <v>2.678084206012854E-2</v>
      </c>
      <c r="AB21" s="6">
        <f t="shared" ref="AB21:AB52" si="9">(1+H21)/(1+$U21)-1</f>
        <v>1.2676238437769438E-2</v>
      </c>
      <c r="AC21" s="104">
        <f t="shared" ref="AC21:AD21" si="10">100*(1+V21)</f>
        <v>145.49315790346245</v>
      </c>
      <c r="AD21" s="104">
        <f t="shared" si="10"/>
        <v>161.78029343835277</v>
      </c>
      <c r="AE21" s="26">
        <f t="shared" ref="AE21" si="11">100*(1+X21)</f>
        <v>104.28561470593085</v>
      </c>
      <c r="AF21" s="26">
        <f t="shared" ref="AF21" si="12">100*(1+Y21)</f>
        <v>102.01483374748446</v>
      </c>
      <c r="AG21" s="26">
        <f t="shared" ref="AG21" si="13">100*(1+Z21)</f>
        <v>104.42679835800988</v>
      </c>
      <c r="AH21" s="26">
        <f t="shared" ref="AH21" si="14">100*(1+AA21)</f>
        <v>102.67808420601285</v>
      </c>
      <c r="AI21" s="26">
        <f t="shared" ref="AI21" si="15">100*(1+AB21)</f>
        <v>101.26762384377695</v>
      </c>
      <c r="AJ21" s="2">
        <f>Table1[[#This Row],[S&amp;P 500 (includes dividends)2]]-Table1[[#This Row],[3-month T. Bill (Real)]]</f>
        <v>0.41207543197531593</v>
      </c>
      <c r="AK21" s="2">
        <f>Table1[[#This Row],[S&amp;P 500 (includes dividends)2]]-Table1[[#This Row],[!0-year T.Bonds]]</f>
        <v>0.43478324155977988</v>
      </c>
    </row>
    <row r="22" spans="1:37">
      <c r="A22" s="27">
        <v>1929</v>
      </c>
      <c r="B22" s="106">
        <f>('S&amp;P 500 &amp; Raw Data'!B5-'S&amp;P 500 &amp; Raw Data'!B4+'S&amp;P 500 &amp; Raw Data'!C5)/'S&amp;P 500 &amp; Raw Data'!B4</f>
        <v>-8.2979466119096595E-2</v>
      </c>
      <c r="C22" s="106">
        <f>'Small Cap'!B3</f>
        <v>-0.46610000000000001</v>
      </c>
      <c r="D22" s="106">
        <v>3.1600000000000003E-2</v>
      </c>
      <c r="E22" s="106">
        <f>'S&amp;P 500 &amp; Raw Data'!F5</f>
        <v>4.2038041563204259E-2</v>
      </c>
      <c r="F22" s="106">
        <f>'S&amp;P 500 &amp; Raw Data'!J5</f>
        <v>3.0178562399040432E-2</v>
      </c>
      <c r="G22" s="106">
        <f>'Home Prices'!B5/'Home Prices'!B4-1</f>
        <v>-2.0568070519098924E-2</v>
      </c>
      <c r="H22" s="106">
        <f>'Gold Prices'!B4/'Gold Prices'!B3-1</f>
        <v>-1.4520813165538327E-3</v>
      </c>
      <c r="I22" s="108">
        <f t="shared" ref="I22:I53" si="16">I21*(1+B22)</f>
        <v>131.87778227633069</v>
      </c>
      <c r="J22" s="26">
        <f t="shared" ref="J22:J52" si="17">J21*(1+C22)</f>
        <v>85.375949000000006</v>
      </c>
      <c r="K22" s="26">
        <f t="shared" ref="K22:K53" si="18">K21*(1+D22)</f>
        <v>106.337328</v>
      </c>
      <c r="L22" s="26">
        <f t="shared" ref="L22:L53" si="19">L21*(1+E22)</f>
        <v>105.074396573995</v>
      </c>
      <c r="M22" s="26">
        <f t="shared" ref="M22:M53" si="20">M21*(1+F22)</f>
        <v>106.33456914507781</v>
      </c>
      <c r="N22" s="26">
        <f t="shared" ref="N22:N53" si="21">N21*(1+G22)</f>
        <v>99.40357852882704</v>
      </c>
      <c r="O22" s="26">
        <f t="shared" ref="O22:O53" si="22">O21*(1+H22)</f>
        <v>99.951550387596896</v>
      </c>
      <c r="P22" s="22">
        <f t="shared" si="0"/>
        <v>-0.1145794661190966</v>
      </c>
      <c r="Q22" s="22">
        <f t="shared" si="1"/>
        <v>-0.12501750768230085</v>
      </c>
      <c r="R22" s="28">
        <f>Table1[[#This Row],[US Small cap (bottom decile)]]-Table1[[#This Row],[S&amp;P 500 (includes dividends)]]</f>
        <v>-0.38312053388090339</v>
      </c>
      <c r="S22" s="28">
        <f t="shared" si="2"/>
        <v>-0.11315802851813703</v>
      </c>
      <c r="T22" s="27"/>
      <c r="U22" s="46">
        <f>'Inflation Rate'!C27</f>
        <v>5.8479999999999999E-3</v>
      </c>
      <c r="V22" s="2">
        <f t="shared" si="3"/>
        <v>-8.8311023255100762E-2</v>
      </c>
      <c r="W22" s="2">
        <f t="shared" si="4"/>
        <v>-0.4692040944556235</v>
      </c>
      <c r="X22" s="2">
        <f t="shared" si="5"/>
        <v>2.5602277878963742E-2</v>
      </c>
      <c r="Y22" s="2">
        <f t="shared" si="6"/>
        <v>3.5979632671342188E-2</v>
      </c>
      <c r="Z22" s="2">
        <f t="shared" si="7"/>
        <v>2.4189104515831783E-2</v>
      </c>
      <c r="AA22" s="2">
        <f t="shared" si="8"/>
        <v>-2.6262487492244357E-2</v>
      </c>
      <c r="AB22" s="2">
        <f t="shared" si="9"/>
        <v>-7.2576386457535724E-3</v>
      </c>
      <c r="AC22" s="108">
        <f t="shared" ref="AC22:AD85" si="23">AC21*(1+V22)</f>
        <v>132.64450825239172</v>
      </c>
      <c r="AD22" s="108">
        <f t="shared" si="23"/>
        <v>85.872317354845407</v>
      </c>
      <c r="AE22" s="26">
        <f t="shared" ref="AE22:AE85" si="24">AE21*(1+X22)</f>
        <v>106.95556399241065</v>
      </c>
      <c r="AF22" s="26">
        <f t="shared" ref="AF22:AF85" si="25">AF21*(1+Y22)</f>
        <v>105.68528999274699</v>
      </c>
      <c r="AG22" s="26">
        <f t="shared" ref="AG22:AG85" si="26">AG21*(1+Z22)</f>
        <v>106.95278909774547</v>
      </c>
      <c r="AH22" s="26">
        <f t="shared" ref="AH22:AH85" si="27">AH21*(1+AA22)</f>
        <v>99.981502303824826</v>
      </c>
      <c r="AI22" s="26">
        <f t="shared" ref="AI22:AI85" si="28">AI21*(1+AB22)</f>
        <v>100.53266002340472</v>
      </c>
      <c r="AJ22" s="2">
        <f>Table1[[#This Row],[S&amp;P 500 (includes dividends)2]]-Table1[[#This Row],[3-month T. Bill (Real)]]</f>
        <v>-0.1139133011340645</v>
      </c>
      <c r="AK22" s="2">
        <f>Table1[[#This Row],[S&amp;P 500 (includes dividends)2]]-Table1[[#This Row],[!0-year T.Bonds]]</f>
        <v>-0.12429065592644295</v>
      </c>
    </row>
    <row r="23" spans="1:37">
      <c r="A23" s="27">
        <v>1930</v>
      </c>
      <c r="B23" s="106">
        <f>('S&amp;P 500 &amp; Raw Data'!B6-'S&amp;P 500 &amp; Raw Data'!B5+'S&amp;P 500 &amp; Raw Data'!C6)/'S&amp;P 500 &amp; Raw Data'!B5</f>
        <v>-0.25123636363636365</v>
      </c>
      <c r="C23" s="106">
        <f>'Small Cap'!B4</f>
        <v>-0.50029999999999997</v>
      </c>
      <c r="D23" s="106">
        <v>4.5499999999999999E-2</v>
      </c>
      <c r="E23" s="106">
        <f>'S&amp;P 500 &amp; Raw Data'!F6</f>
        <v>4.5409314348970366E-2</v>
      </c>
      <c r="F23" s="106">
        <f>'S&amp;P 500 &amp; Raw Data'!J6</f>
        <v>5.3978094648238287E-3</v>
      </c>
      <c r="G23" s="106">
        <f>'Home Prices'!B6/'Home Prices'!B5-1</f>
        <v>-4.2999999999999927E-2</v>
      </c>
      <c r="H23" s="106">
        <f>'Gold Prices'!B5/'Gold Prices'!B4-1</f>
        <v>9.6946194861846635E-4</v>
      </c>
      <c r="I23" s="147">
        <f t="shared" si="16"/>
        <v>98.745287812797272</v>
      </c>
      <c r="J23" s="26">
        <f t="shared" si="17"/>
        <v>42.662361715300008</v>
      </c>
      <c r="K23" s="26">
        <f t="shared" si="18"/>
        <v>111.17567642400002</v>
      </c>
      <c r="L23" s="26">
        <f t="shared" si="19"/>
        <v>109.84575287805193</v>
      </c>
      <c r="M23" s="26">
        <f t="shared" si="20"/>
        <v>106.90854288884708</v>
      </c>
      <c r="N23" s="26">
        <f t="shared" si="21"/>
        <v>95.129224652087487</v>
      </c>
      <c r="O23" s="26">
        <f t="shared" si="22"/>
        <v>100.04844961240309</v>
      </c>
      <c r="P23" s="22">
        <f t="shared" si="0"/>
        <v>-0.29673636363636363</v>
      </c>
      <c r="Q23" s="22">
        <f t="shared" si="1"/>
        <v>-0.29664567798533403</v>
      </c>
      <c r="R23" s="28">
        <f>Table1[[#This Row],[US Small cap (bottom decile)]]-Table1[[#This Row],[S&amp;P 500 (includes dividends)]]</f>
        <v>-0.24906363636363632</v>
      </c>
      <c r="S23" s="28">
        <f t="shared" si="2"/>
        <v>-0.25663417310118747</v>
      </c>
      <c r="T23" s="27"/>
      <c r="U23" s="46">
        <f>'Inflation Rate'!C28</f>
        <v>-6.3953499999999996E-2</v>
      </c>
      <c r="V23" s="2">
        <f t="shared" si="3"/>
        <v>-0.20007858972429649</v>
      </c>
      <c r="W23" s="2">
        <f t="shared" si="4"/>
        <v>-0.46615899957961482</v>
      </c>
      <c r="X23" s="2">
        <f t="shared" si="5"/>
        <v>0.11693169089356137</v>
      </c>
      <c r="Y23" s="2">
        <f t="shared" si="6"/>
        <v>0.11683480932728285</v>
      </c>
      <c r="Z23" s="2">
        <f t="shared" si="7"/>
        <v>7.4089598609496266E-2</v>
      </c>
      <c r="AA23" s="2">
        <f t="shared" si="8"/>
        <v>2.2385105868138133E-2</v>
      </c>
      <c r="AB23" s="2">
        <f t="shared" si="9"/>
        <v>6.9358693129687898E-2</v>
      </c>
      <c r="AC23" s="109">
        <f t="shared" si="23"/>
        <v>106.10518210658037</v>
      </c>
      <c r="AD23" s="108">
        <f t="shared" si="23"/>
        <v>45.842163805127477</v>
      </c>
      <c r="AE23" s="26">
        <f t="shared" si="24"/>
        <v>119.46205894051774</v>
      </c>
      <c r="AF23" s="26">
        <f t="shared" si="25"/>
        <v>118.03301069774818</v>
      </c>
      <c r="AG23" s="26">
        <f t="shared" si="26"/>
        <v>114.87687831216354</v>
      </c>
      <c r="AH23" s="26">
        <f t="shared" si="27"/>
        <v>102.21959881775145</v>
      </c>
      <c r="AI23" s="26">
        <f t="shared" si="28"/>
        <v>107.50547393947929</v>
      </c>
      <c r="AJ23" s="2">
        <f>Table1[[#This Row],[S&amp;P 500 (includes dividends)2]]-Table1[[#This Row],[3-month T. Bill (Real)]]</f>
        <v>-0.31701028061785785</v>
      </c>
      <c r="AK23" s="2">
        <f>Table1[[#This Row],[S&amp;P 500 (includes dividends)2]]-Table1[[#This Row],[!0-year T.Bonds]]</f>
        <v>-0.31691339905157934</v>
      </c>
    </row>
    <row r="24" spans="1:37">
      <c r="A24" s="27">
        <v>1931</v>
      </c>
      <c r="B24" s="106">
        <f>('S&amp;P 500 &amp; Raw Data'!B7-'S&amp;P 500 &amp; Raw Data'!B6+'S&amp;P 500 &amp; Raw Data'!C7)/'S&amp;P 500 &amp; Raw Data'!B6</f>
        <v>-0.43837548891786188</v>
      </c>
      <c r="C24" s="106">
        <f>'Small Cap'!B5</f>
        <v>-0.44659999999999994</v>
      </c>
      <c r="D24" s="106">
        <v>2.3099999999999999E-2</v>
      </c>
      <c r="E24" s="106">
        <f>'S&amp;P 500 &amp; Raw Data'!F7</f>
        <v>-2.5588559619422531E-2</v>
      </c>
      <c r="F24" s="106">
        <f>'S&amp;P 500 &amp; Raw Data'!J7</f>
        <v>-0.15680775082667592</v>
      </c>
      <c r="G24" s="106">
        <f>'Home Prices'!B7/'Home Prices'!B6-1</f>
        <v>-8.1504702194357348E-2</v>
      </c>
      <c r="H24" s="106">
        <f>'Gold Prices'!B6/'Gold Prices'!B5-1</f>
        <v>-0.17384987893462467</v>
      </c>
      <c r="I24" s="104">
        <f t="shared" si="16"/>
        <v>55.457773989527276</v>
      </c>
      <c r="J24" s="26">
        <f t="shared" si="17"/>
        <v>23.609350973247029</v>
      </c>
      <c r="K24" s="26">
        <f t="shared" si="18"/>
        <v>113.74383454939441</v>
      </c>
      <c r="L24" s="26">
        <f t="shared" si="19"/>
        <v>107.03495828159154</v>
      </c>
      <c r="M24" s="26">
        <f t="shared" si="20"/>
        <v>90.144454734289752</v>
      </c>
      <c r="N24" s="26">
        <f t="shared" si="21"/>
        <v>87.375745526838983</v>
      </c>
      <c r="O24" s="26">
        <f t="shared" si="22"/>
        <v>82.655038759689916</v>
      </c>
      <c r="P24" s="22">
        <f t="shared" si="0"/>
        <v>-0.46147548891786189</v>
      </c>
      <c r="Q24" s="22">
        <f t="shared" si="1"/>
        <v>-0.41278692929843935</v>
      </c>
      <c r="R24" s="28">
        <f>Table1[[#This Row],[US Small cap (bottom decile)]]-Table1[[#This Row],[S&amp;P 500 (includes dividends)]]</f>
        <v>-8.224511082138064E-3</v>
      </c>
      <c r="S24" s="28">
        <f t="shared" si="2"/>
        <v>-0.28156773809118596</v>
      </c>
      <c r="T24" s="27"/>
      <c r="U24" s="46">
        <f>'Inflation Rate'!C29</f>
        <v>-9.3167700000000006E-2</v>
      </c>
      <c r="V24" s="2">
        <f t="shared" si="3"/>
        <v>-0.38067434179159909</v>
      </c>
      <c r="W24" s="2">
        <f t="shared" si="4"/>
        <v>-0.38974383687038927</v>
      </c>
      <c r="X24" s="2">
        <f t="shared" si="5"/>
        <v>0.1282130113803841</v>
      </c>
      <c r="Y24" s="2">
        <f t="shared" si="6"/>
        <v>7.4522202595317166E-2</v>
      </c>
      <c r="Z24" s="2">
        <f t="shared" si="7"/>
        <v>-7.0178412068775953E-2</v>
      </c>
      <c r="AA24" s="2">
        <f t="shared" si="8"/>
        <v>1.2861250978425165E-2</v>
      </c>
      <c r="AB24" s="2">
        <f t="shared" si="9"/>
        <v>-8.8971443710843423E-2</v>
      </c>
      <c r="AC24" s="104">
        <f t="shared" si="23"/>
        <v>65.713661747480131</v>
      </c>
      <c r="AD24" s="108">
        <f t="shared" si="23"/>
        <v>27.97546299327621</v>
      </c>
      <c r="AE24" s="26">
        <f t="shared" si="24"/>
        <v>134.77864926298244</v>
      </c>
      <c r="AF24" s="26">
        <f t="shared" si="25"/>
        <v>126.829090633901</v>
      </c>
      <c r="AG24" s="26">
        <f t="shared" si="26"/>
        <v>106.8150014087979</v>
      </c>
      <c r="AH24" s="26">
        <f t="shared" si="27"/>
        <v>103.53427073306048</v>
      </c>
      <c r="AI24" s="26">
        <f t="shared" si="28"/>
        <v>97.940556716265363</v>
      </c>
      <c r="AJ24" s="2">
        <f>Table1[[#This Row],[S&amp;P 500 (includes dividends)2]]-Table1[[#This Row],[3-month T. Bill (Real)]]</f>
        <v>-0.50888735317198319</v>
      </c>
      <c r="AK24" s="2">
        <f>Table1[[#This Row],[S&amp;P 500 (includes dividends)2]]-Table1[[#This Row],[!0-year T.Bonds]]</f>
        <v>-0.45519654438691626</v>
      </c>
    </row>
    <row r="25" spans="1:37">
      <c r="A25" s="27">
        <v>1932</v>
      </c>
      <c r="B25" s="106">
        <f>('S&amp;P 500 &amp; Raw Data'!B8-'S&amp;P 500 &amp; Raw Data'!B7+'S&amp;P 500 &amp; Raw Data'!C8)/'S&amp;P 500 &amp; Raw Data'!B7</f>
        <v>-8.642364532019696E-2</v>
      </c>
      <c r="C25" s="106">
        <f>'Small Cap'!B6</f>
        <v>0.20489999999999997</v>
      </c>
      <c r="D25" s="106">
        <v>1.0699999999999999E-2</v>
      </c>
      <c r="E25" s="106">
        <f>'S&amp;P 500 &amp; Raw Data'!F8</f>
        <v>8.7903069904773257E-2</v>
      </c>
      <c r="F25" s="106">
        <f>'S&amp;P 500 &amp; Raw Data'!J8</f>
        <v>0.23589601675740196</v>
      </c>
      <c r="G25" s="106">
        <f>'Home Prices'!B8/'Home Prices'!B7-1</f>
        <v>-0.10466439135381123</v>
      </c>
      <c r="H25" s="106">
        <f>'Gold Prices'!B7/'Gold Prices'!B6-1</f>
        <v>0.21277842907385724</v>
      </c>
      <c r="I25" s="104">
        <f t="shared" si="16"/>
        <v>50.664911000008722</v>
      </c>
      <c r="J25" s="26">
        <f t="shared" si="17"/>
        <v>28.44690698766534</v>
      </c>
      <c r="K25" s="26">
        <f t="shared" si="18"/>
        <v>114.96089357907292</v>
      </c>
      <c r="L25" s="26">
        <f t="shared" si="19"/>
        <v>116.44365970167279</v>
      </c>
      <c r="M25" s="26">
        <f t="shared" si="20"/>
        <v>111.40917253887663</v>
      </c>
      <c r="N25" s="26">
        <f t="shared" si="21"/>
        <v>78.230616302186888</v>
      </c>
      <c r="O25" s="26">
        <f t="shared" si="22"/>
        <v>100.24224806201552</v>
      </c>
      <c r="P25" s="22">
        <f t="shared" si="0"/>
        <v>-9.7123645320196961E-2</v>
      </c>
      <c r="Q25" s="22">
        <f t="shared" si="1"/>
        <v>-0.17432671522497023</v>
      </c>
      <c r="R25" s="28">
        <f>Table1[[#This Row],[US Small cap (bottom decile)]]-Table1[[#This Row],[S&amp;P 500 (includes dividends)]]</f>
        <v>0.29132364532019694</v>
      </c>
      <c r="S25" s="28">
        <f t="shared" si="2"/>
        <v>-0.32231966207759893</v>
      </c>
      <c r="T25" s="27"/>
      <c r="U25" s="46">
        <f>'Inflation Rate'!C30</f>
        <v>-0.1027397</v>
      </c>
      <c r="V25" s="2">
        <f t="shared" si="3"/>
        <v>1.8184304688174668E-2</v>
      </c>
      <c r="W25" s="2">
        <f t="shared" si="4"/>
        <v>0.34286560990160808</v>
      </c>
      <c r="X25" s="2">
        <f t="shared" si="5"/>
        <v>0.12642897495854877</v>
      </c>
      <c r="Y25" s="2">
        <f t="shared" si="6"/>
        <v>0.21247208853971733</v>
      </c>
      <c r="Z25" s="2">
        <f t="shared" si="7"/>
        <v>0.37741078788106641</v>
      </c>
      <c r="AA25" s="2">
        <f t="shared" si="8"/>
        <v>-2.1450757977492518E-3</v>
      </c>
      <c r="AB25" s="2">
        <f t="shared" si="9"/>
        <v>0.35164614892005952</v>
      </c>
      <c r="AC25" s="104">
        <f t="shared" si="23"/>
        <v>66.908618994871958</v>
      </c>
      <c r="AD25" s="108">
        <f t="shared" si="23"/>
        <v>37.567287174745722</v>
      </c>
      <c r="AE25" s="26">
        <f t="shared" si="24"/>
        <v>151.81857573559907</v>
      </c>
      <c r="AF25" s="26">
        <f t="shared" si="25"/>
        <v>153.77673240847906</v>
      </c>
      <c r="AG25" s="26">
        <f t="shared" si="26"/>
        <v>147.12813524800953</v>
      </c>
      <c r="AH25" s="26">
        <f t="shared" si="27"/>
        <v>103.31218187467337</v>
      </c>
      <c r="AI25" s="26">
        <f t="shared" si="28"/>
        <v>132.38097630862674</v>
      </c>
      <c r="AJ25" s="2">
        <f>Table1[[#This Row],[S&amp;P 500 (includes dividends)2]]-Table1[[#This Row],[3-month T. Bill (Real)]]</f>
        <v>-0.1082446702703741</v>
      </c>
      <c r="AK25" s="2">
        <f>Table1[[#This Row],[S&amp;P 500 (includes dividends)2]]-Table1[[#This Row],[!0-year T.Bonds]]</f>
        <v>-0.19428778385154266</v>
      </c>
    </row>
    <row r="26" spans="1:37">
      <c r="A26" s="27">
        <v>1933</v>
      </c>
      <c r="B26" s="106">
        <f>('S&amp;P 500 &amp; Raw Data'!B9-'S&amp;P 500 &amp; Raw Data'!B8+'S&amp;P 500 &amp; Raw Data'!C9)/'S&amp;P 500 &amp; Raw Data'!B8</f>
        <v>0.49982225433526023</v>
      </c>
      <c r="C26" s="106">
        <f>'Small Cap'!B7</f>
        <v>1.4834000000000001</v>
      </c>
      <c r="D26" s="106">
        <v>9.5999999999999992E-3</v>
      </c>
      <c r="E26" s="106">
        <f>'S&amp;P 500 &amp; Raw Data'!F9</f>
        <v>1.8552720891857361E-2</v>
      </c>
      <c r="F26" s="106">
        <f>'S&amp;P 500 &amp; Raw Data'!J9</f>
        <v>0.1296689369754826</v>
      </c>
      <c r="G26" s="106">
        <f>'Home Prices'!B9/'Home Prices'!B8-1</f>
        <v>-3.811944091486652E-2</v>
      </c>
      <c r="H26" s="106">
        <f>'Gold Prices'!B8/'Gold Prices'!B7-1</f>
        <v>0.27259545674238739</v>
      </c>
      <c r="I26" s="104">
        <f t="shared" si="16"/>
        <v>75.988361031728402</v>
      </c>
      <c r="J26" s="26">
        <f t="shared" si="17"/>
        <v>70.645048813168103</v>
      </c>
      <c r="K26" s="26">
        <f t="shared" si="18"/>
        <v>116.06451815743202</v>
      </c>
      <c r="L26" s="26">
        <f t="shared" si="19"/>
        <v>118.60400641974435</v>
      </c>
      <c r="M26" s="26">
        <f t="shared" si="20"/>
        <v>125.8554815113109</v>
      </c>
      <c r="N26" s="26">
        <f t="shared" si="21"/>
        <v>75.248508946322076</v>
      </c>
      <c r="O26" s="26">
        <f t="shared" si="22"/>
        <v>127.56782945736434</v>
      </c>
      <c r="P26" s="22">
        <f t="shared" si="0"/>
        <v>0.49022225433526023</v>
      </c>
      <c r="Q26" s="22">
        <f t="shared" si="1"/>
        <v>0.48126953344340284</v>
      </c>
      <c r="R26" s="28">
        <f>Table1[[#This Row],[US Small cap (bottom decile)]]-Table1[[#This Row],[S&amp;P 500 (includes dividends)]]</f>
        <v>0.98357774566473988</v>
      </c>
      <c r="S26" s="28">
        <f t="shared" si="2"/>
        <v>0.37015331735977763</v>
      </c>
      <c r="T26" s="27"/>
      <c r="U26" s="46">
        <f>'Inflation Rate'!C31</f>
        <v>7.6336000000000008E-3</v>
      </c>
      <c r="V26" s="2">
        <f t="shared" si="3"/>
        <v>0.48845994648775148</v>
      </c>
      <c r="W26" s="2">
        <f t="shared" si="4"/>
        <v>1.4645863337625902</v>
      </c>
      <c r="X26" s="2">
        <f t="shared" si="5"/>
        <v>1.9515030066485917E-3</v>
      </c>
      <c r="Y26" s="2">
        <f t="shared" si="6"/>
        <v>1.0836400147690162E-2</v>
      </c>
      <c r="Z26" s="2">
        <f t="shared" si="7"/>
        <v>0.12111082537887063</v>
      </c>
      <c r="AA26" s="2">
        <f t="shared" si="8"/>
        <v>-4.5406426418160728E-2</v>
      </c>
      <c r="AB26" s="2">
        <f t="shared" si="9"/>
        <v>0.26295456676155649</v>
      </c>
      <c r="AC26" s="104">
        <f t="shared" si="23"/>
        <v>99.590799448676464</v>
      </c>
      <c r="AD26" s="108">
        <f t="shared" si="23"/>
        <v>92.587822567412928</v>
      </c>
      <c r="AE26" s="26">
        <f t="shared" si="24"/>
        <v>152.1148501426122</v>
      </c>
      <c r="AF26" s="26">
        <f t="shared" si="25"/>
        <v>155.44311861426161</v>
      </c>
      <c r="AG26" s="26">
        <f t="shared" si="26"/>
        <v>164.94694514435008</v>
      </c>
      <c r="AH26" s="26">
        <f t="shared" si="27"/>
        <v>98.621144890281371</v>
      </c>
      <c r="AI26" s="26">
        <f t="shared" si="28"/>
        <v>167.19115858133355</v>
      </c>
      <c r="AJ26" s="2">
        <f>Table1[[#This Row],[S&amp;P 500 (includes dividends)2]]-Table1[[#This Row],[3-month T. Bill (Real)]]</f>
        <v>0.48650844348110289</v>
      </c>
      <c r="AK26" s="2">
        <f>Table1[[#This Row],[S&amp;P 500 (includes dividends)2]]-Table1[[#This Row],[!0-year T.Bonds]]</f>
        <v>0.47762354634006132</v>
      </c>
    </row>
    <row r="27" spans="1:37">
      <c r="A27" s="27">
        <v>1934</v>
      </c>
      <c r="B27" s="106">
        <f>('S&amp;P 500 &amp; Raw Data'!B10-'S&amp;P 500 &amp; Raw Data'!B9+'S&amp;P 500 &amp; Raw Data'!C10)/'S&amp;P 500 &amp; Raw Data'!B9</f>
        <v>-1.1885656970912803E-2</v>
      </c>
      <c r="C27" s="106">
        <f>'Small Cap'!B8</f>
        <v>0.20010000000000003</v>
      </c>
      <c r="D27" s="106">
        <f>'T. Bill rates'!C12</f>
        <v>2.7833333333333334E-3</v>
      </c>
      <c r="E27" s="106">
        <f>'S&amp;P 500 &amp; Raw Data'!F10</f>
        <v>7.9634426179656104E-2</v>
      </c>
      <c r="F27" s="106">
        <f>'S&amp;P 500 &amp; Raw Data'!J10</f>
        <v>0.18816429268482648</v>
      </c>
      <c r="G27" s="106">
        <f>'Home Prices'!B10/'Home Prices'!B9-1</f>
        <v>2.9062087186261465E-2</v>
      </c>
      <c r="H27" s="106">
        <f>'Gold Prices'!B9/'Gold Prices'!B8-1</f>
        <v>0.31750854538549178</v>
      </c>
      <c r="I27" s="104">
        <f t="shared" si="16"/>
        <v>75.085189438723404</v>
      </c>
      <c r="J27" s="26">
        <f t="shared" si="17"/>
        <v>84.781123080683031</v>
      </c>
      <c r="K27" s="26">
        <f t="shared" si="18"/>
        <v>116.38756439963687</v>
      </c>
      <c r="L27" s="26">
        <f t="shared" si="19"/>
        <v>128.04896841358894</v>
      </c>
      <c r="M27" s="26">
        <f t="shared" si="20"/>
        <v>149.53698917039497</v>
      </c>
      <c r="N27" s="26">
        <f t="shared" si="21"/>
        <v>77.435387673956271</v>
      </c>
      <c r="O27" s="26">
        <f t="shared" si="22"/>
        <v>168.07170542635657</v>
      </c>
      <c r="P27" s="22">
        <f t="shared" si="0"/>
        <v>-1.4668990304246137E-2</v>
      </c>
      <c r="Q27" s="22">
        <f t="shared" si="1"/>
        <v>-9.1520083150568907E-2</v>
      </c>
      <c r="R27" s="28">
        <f>Table1[[#This Row],[US Small cap (bottom decile)]]-Table1[[#This Row],[S&amp;P 500 (includes dividends)]]</f>
        <v>0.21198565697091282</v>
      </c>
      <c r="S27" s="28">
        <f t="shared" si="2"/>
        <v>-0.2000499496557393</v>
      </c>
      <c r="T27" s="27"/>
      <c r="U27" s="46">
        <f>'Inflation Rate'!C32</f>
        <v>1.51515E-2</v>
      </c>
      <c r="V27" s="2">
        <f t="shared" si="3"/>
        <v>-2.6633617712147228E-2</v>
      </c>
      <c r="W27" s="2">
        <f t="shared" si="4"/>
        <v>0.18218807734609066</v>
      </c>
      <c r="X27" s="2">
        <f t="shared" si="5"/>
        <v>-1.2183567346023327E-2</v>
      </c>
      <c r="Y27" s="2">
        <f t="shared" si="6"/>
        <v>6.3520495393698306E-2</v>
      </c>
      <c r="Z27" s="2">
        <f t="shared" si="7"/>
        <v>0.17043051474073234</v>
      </c>
      <c r="AA27" s="2">
        <f t="shared" si="8"/>
        <v>1.370296668651072E-2</v>
      </c>
      <c r="AB27" s="2">
        <f t="shared" si="9"/>
        <v>0.29784425810875703</v>
      </c>
      <c r="AC27" s="104">
        <f t="shared" si="23"/>
        <v>96.938336168513288</v>
      </c>
      <c r="AD27" s="108">
        <f t="shared" si="23"/>
        <v>109.45621994663087</v>
      </c>
      <c r="AE27" s="26">
        <f t="shared" si="24"/>
        <v>150.26154862156943</v>
      </c>
      <c r="AF27" s="26">
        <f t="shared" si="25"/>
        <v>165.31694251418091</v>
      </c>
      <c r="AG27" s="26">
        <f t="shared" si="26"/>
        <v>193.05893791021302</v>
      </c>
      <c r="AH27" s="26">
        <f t="shared" si="27"/>
        <v>99.97254715329845</v>
      </c>
      <c r="AI27" s="26">
        <f t="shared" si="28"/>
        <v>216.9880851713344</v>
      </c>
      <c r="AJ27" s="2">
        <f>Table1[[#This Row],[S&amp;P 500 (includes dividends)2]]-Table1[[#This Row],[3-month T. Bill (Real)]]</f>
        <v>-1.4450050366123901E-2</v>
      </c>
      <c r="AK27" s="2">
        <f>Table1[[#This Row],[S&amp;P 500 (includes dividends)2]]-Table1[[#This Row],[!0-year T.Bonds]]</f>
        <v>-9.0154113105845535E-2</v>
      </c>
    </row>
    <row r="28" spans="1:37">
      <c r="A28" s="27">
        <v>1935</v>
      </c>
      <c r="B28" s="106">
        <f>('S&amp;P 500 &amp; Raw Data'!B11-'S&amp;P 500 &amp; Raw Data'!B10+'S&amp;P 500 &amp; Raw Data'!C11)/'S&amp;P 500 &amp; Raw Data'!B10</f>
        <v>0.46740421052631581</v>
      </c>
      <c r="C28" s="106">
        <f>'Small Cap'!B9</f>
        <v>0.53180000000000005</v>
      </c>
      <c r="D28" s="106">
        <f>'T. Bill rates'!C13</f>
        <v>1.6750000000000001E-3</v>
      </c>
      <c r="E28" s="106">
        <f>'S&amp;P 500 &amp; Raw Data'!F11</f>
        <v>4.4720477296566127E-2</v>
      </c>
      <c r="F28" s="106">
        <f>'S&amp;P 500 &amp; Raw Data'!J11</f>
        <v>0.1330773186567917</v>
      </c>
      <c r="G28" s="106">
        <f>'Home Prices'!B11/'Home Prices'!B10-1</f>
        <v>9.7658337262297445E-2</v>
      </c>
      <c r="H28" s="106">
        <f>'Gold Prices'!B10/'Gold Prices'!B9-1</f>
        <v>4.3240126837706949E-3</v>
      </c>
      <c r="I28" s="104">
        <f t="shared" si="16"/>
        <v>110.18032313054879</v>
      </c>
      <c r="J28" s="26">
        <f t="shared" si="17"/>
        <v>129.86772433499027</v>
      </c>
      <c r="K28" s="26">
        <f t="shared" si="18"/>
        <v>116.58251357000627</v>
      </c>
      <c r="L28" s="26">
        <f t="shared" si="19"/>
        <v>133.77537939837757</v>
      </c>
      <c r="M28" s="26">
        <f t="shared" si="20"/>
        <v>169.43697072920085</v>
      </c>
      <c r="N28" s="26">
        <f t="shared" si="21"/>
        <v>84.997598879456248</v>
      </c>
      <c r="O28" s="26">
        <f t="shared" si="22"/>
        <v>168.79844961240312</v>
      </c>
      <c r="P28" s="22">
        <f t="shared" si="0"/>
        <v>0.46572921052631583</v>
      </c>
      <c r="Q28" s="22">
        <f t="shared" si="1"/>
        <v>0.42268373322974967</v>
      </c>
      <c r="R28" s="28">
        <f>Table1[[#This Row],[US Small cap (bottom decile)]]-Table1[[#This Row],[S&amp;P 500 (includes dividends)]]</f>
        <v>6.439578947368424E-2</v>
      </c>
      <c r="S28" s="28">
        <f t="shared" si="2"/>
        <v>0.33432689186952413</v>
      </c>
      <c r="T28" s="27"/>
      <c r="U28" s="46">
        <f>'Inflation Rate'!C33</f>
        <v>2.9850699999999997E-2</v>
      </c>
      <c r="V28" s="2">
        <f t="shared" si="3"/>
        <v>0.42487081916467706</v>
      </c>
      <c r="W28" s="2">
        <f t="shared" si="4"/>
        <v>0.48740006682522052</v>
      </c>
      <c r="X28" s="2">
        <f t="shared" si="5"/>
        <v>-2.7359014272651194E-2</v>
      </c>
      <c r="Y28" s="2">
        <f t="shared" si="6"/>
        <v>1.4438769907682891E-2</v>
      </c>
      <c r="Z28" s="2">
        <f t="shared" si="7"/>
        <v>0.10023454725698766</v>
      </c>
      <c r="AA28" s="2">
        <f t="shared" si="8"/>
        <v>6.5842201459199501E-2</v>
      </c>
      <c r="AB28" s="2">
        <f t="shared" si="9"/>
        <v>-2.4786784449657762E-2</v>
      </c>
      <c r="AC28" s="104">
        <f t="shared" si="23"/>
        <v>138.12460646489038</v>
      </c>
      <c r="AD28" s="108">
        <f t="shared" si="23"/>
        <v>162.80518886305478</v>
      </c>
      <c r="AE28" s="26">
        <f t="shared" si="24"/>
        <v>146.15054076820124</v>
      </c>
      <c r="AF28" s="26">
        <f t="shared" si="25"/>
        <v>167.70391580898482</v>
      </c>
      <c r="AG28" s="26">
        <f t="shared" si="26"/>
        <v>212.41011314555811</v>
      </c>
      <c r="AH28" s="26">
        <f t="shared" si="27"/>
        <v>106.55495974335525</v>
      </c>
      <c r="AI28" s="26">
        <f t="shared" si="28"/>
        <v>211.60964827604855</v>
      </c>
      <c r="AJ28" s="2">
        <f>Table1[[#This Row],[S&amp;P 500 (includes dividends)2]]-Table1[[#This Row],[3-month T. Bill (Real)]]</f>
        <v>0.45222983343732825</v>
      </c>
      <c r="AK28" s="2">
        <f>Table1[[#This Row],[S&amp;P 500 (includes dividends)2]]-Table1[[#This Row],[!0-year T.Bonds]]</f>
        <v>0.41043204925699417</v>
      </c>
    </row>
    <row r="29" spans="1:37">
      <c r="A29" s="27">
        <v>1936</v>
      </c>
      <c r="B29" s="106">
        <f>('S&amp;P 500 &amp; Raw Data'!B12-'S&amp;P 500 &amp; Raw Data'!B11+'S&amp;P 500 &amp; Raw Data'!C12)/'S&amp;P 500 &amp; Raw Data'!B11</f>
        <v>0.31943410275502609</v>
      </c>
      <c r="C29" s="106">
        <f>'Small Cap'!B10</f>
        <v>0.92819999999999991</v>
      </c>
      <c r="D29" s="106">
        <f>'T. Bill rates'!C14</f>
        <v>1.725E-3</v>
      </c>
      <c r="E29" s="106">
        <f>'S&amp;P 500 &amp; Raw Data'!F12</f>
        <v>5.0178754045450601E-2</v>
      </c>
      <c r="F29" s="106">
        <f>'S&amp;P 500 &amp; Raw Data'!J12</f>
        <v>0.11383815871922703</v>
      </c>
      <c r="G29" s="106">
        <f>'Home Prices'!B12/'Home Prices'!B11-1</f>
        <v>3.2186014546704111E-2</v>
      </c>
      <c r="H29" s="106">
        <f>'Gold Prices'!B11/'Gold Prices'!B10-1</f>
        <v>8.61079219288019E-4</v>
      </c>
      <c r="I29" s="104">
        <f t="shared" si="16"/>
        <v>145.37567579101449</v>
      </c>
      <c r="J29" s="26">
        <f t="shared" si="17"/>
        <v>250.41094606272824</v>
      </c>
      <c r="K29" s="26">
        <f t="shared" si="18"/>
        <v>116.78361840591452</v>
      </c>
      <c r="L29" s="26">
        <f t="shared" si="19"/>
        <v>140.4880612585456</v>
      </c>
      <c r="M29" s="26">
        <f t="shared" si="20"/>
        <v>188.72536349597664</v>
      </c>
      <c r="N29" s="26">
        <f t="shared" si="21"/>
        <v>87.733332833425351</v>
      </c>
      <c r="O29" s="26">
        <f t="shared" si="22"/>
        <v>168.94379844961239</v>
      </c>
      <c r="P29" s="22">
        <f t="shared" si="0"/>
        <v>0.31770910275502612</v>
      </c>
      <c r="Q29" s="22">
        <f t="shared" si="1"/>
        <v>0.26925534870957551</v>
      </c>
      <c r="R29" s="28">
        <f>Table1[[#This Row],[US Small cap (bottom decile)]]-Table1[[#This Row],[S&amp;P 500 (includes dividends)]]</f>
        <v>0.60876589724497387</v>
      </c>
      <c r="S29" s="28">
        <f t="shared" si="2"/>
        <v>0.20559594403579906</v>
      </c>
      <c r="T29" s="27"/>
      <c r="U29" s="46">
        <f>'Inflation Rate'!C34</f>
        <v>1.4492799999999998E-2</v>
      </c>
      <c r="V29" s="2">
        <f t="shared" si="3"/>
        <v>0.30058498468892636</v>
      </c>
      <c r="W29" s="2">
        <f t="shared" si="4"/>
        <v>0.90065419882723652</v>
      </c>
      <c r="X29" s="2">
        <f t="shared" si="5"/>
        <v>-1.2585402281810154E-2</v>
      </c>
      <c r="Y29" s="2">
        <f t="shared" si="6"/>
        <v>3.5176153093891438E-2</v>
      </c>
      <c r="Z29" s="2">
        <f t="shared" si="7"/>
        <v>9.7926134832329037E-2</v>
      </c>
      <c r="AA29" s="2">
        <f t="shared" si="8"/>
        <v>1.7440453541616163E-2</v>
      </c>
      <c r="AB29" s="2">
        <f t="shared" si="9"/>
        <v>-1.3436981298154071E-2</v>
      </c>
      <c r="AC29" s="104">
        <f t="shared" si="23"/>
        <v>179.64278918430344</v>
      </c>
      <c r="AD29" s="108">
        <f t="shared" si="23"/>
        <v>309.43636580342633</v>
      </c>
      <c r="AE29" s="26">
        <f t="shared" si="24"/>
        <v>144.31117741892933</v>
      </c>
      <c r="AF29" s="26">
        <f t="shared" si="25"/>
        <v>173.60309442592674</v>
      </c>
      <c r="AG29" s="26">
        <f t="shared" si="26"/>
        <v>233.2106145252003</v>
      </c>
      <c r="AH29" s="26">
        <f t="shared" si="27"/>
        <v>108.41332656838803</v>
      </c>
      <c r="AI29" s="26">
        <f t="shared" si="28"/>
        <v>208.76625338965431</v>
      </c>
      <c r="AJ29" s="2">
        <f>Table1[[#This Row],[S&amp;P 500 (includes dividends)2]]-Table1[[#This Row],[3-month T. Bill (Real)]]</f>
        <v>0.31317038697073651</v>
      </c>
      <c r="AK29" s="2">
        <f>Table1[[#This Row],[S&amp;P 500 (includes dividends)2]]-Table1[[#This Row],[!0-year T.Bonds]]</f>
        <v>0.26540883159503492</v>
      </c>
    </row>
    <row r="30" spans="1:37">
      <c r="A30" s="27">
        <v>1937</v>
      </c>
      <c r="B30" s="106">
        <f>('S&amp;P 500 &amp; Raw Data'!B13-'S&amp;P 500 &amp; Raw Data'!B12+'S&amp;P 500 &amp; Raw Data'!C13)/'S&amp;P 500 &amp; Raw Data'!B12</f>
        <v>-0.35336728754365537</v>
      </c>
      <c r="C30" s="106">
        <f>'Small Cap'!B11</f>
        <v>-0.53280000000000005</v>
      </c>
      <c r="D30" s="106">
        <f>'T. Bill rates'!C15</f>
        <v>2.7583333333333331E-3</v>
      </c>
      <c r="E30" s="106">
        <f>'S&amp;P 500 &amp; Raw Data'!F13</f>
        <v>1.379146059646038E-2</v>
      </c>
      <c r="F30" s="106">
        <f>'S&amp;P 500 &amp; Raw Data'!J13</f>
        <v>-4.4161916839982614E-2</v>
      </c>
      <c r="G30" s="106">
        <f>'Home Prices'!B13/'Home Prices'!B12-1</f>
        <v>2.5633912223270494E-2</v>
      </c>
      <c r="H30" s="106">
        <f>'Gold Prices'!B12/'Gold Prices'!B11-1</f>
        <v>-2.2942357327214724E-3</v>
      </c>
      <c r="I30" s="104">
        <f t="shared" si="16"/>
        <v>94.004667561917856</v>
      </c>
      <c r="J30" s="26">
        <f t="shared" si="17"/>
        <v>116.99199400050662</v>
      </c>
      <c r="K30" s="26">
        <f t="shared" si="18"/>
        <v>117.10574655335085</v>
      </c>
      <c r="L30" s="26">
        <f t="shared" si="19"/>
        <v>142.42559681966594</v>
      </c>
      <c r="M30" s="26">
        <f t="shared" si="20"/>
        <v>180.39088968767183</v>
      </c>
      <c r="N30" s="26">
        <f t="shared" si="21"/>
        <v>89.982281386332346</v>
      </c>
      <c r="O30" s="26">
        <f t="shared" si="22"/>
        <v>168.55620155038758</v>
      </c>
      <c r="P30" s="22">
        <f t="shared" si="0"/>
        <v>-0.35612562087698868</v>
      </c>
      <c r="Q30" s="22">
        <f t="shared" si="1"/>
        <v>-0.36715874814011573</v>
      </c>
      <c r="R30" s="28">
        <f>Table1[[#This Row],[US Small cap (bottom decile)]]-Table1[[#This Row],[S&amp;P 500 (includes dividends)]]</f>
        <v>-0.17943271245634468</v>
      </c>
      <c r="S30" s="28">
        <f t="shared" si="2"/>
        <v>-0.30920537070367277</v>
      </c>
      <c r="T30" s="27"/>
      <c r="U30" s="46">
        <f>'Inflation Rate'!C35</f>
        <v>2.8571399999999997E-2</v>
      </c>
      <c r="V30" s="2">
        <f t="shared" si="3"/>
        <v>-0.37132928987103397</v>
      </c>
      <c r="W30" s="2">
        <f t="shared" si="4"/>
        <v>-0.54577776516049348</v>
      </c>
      <c r="X30" s="2">
        <f t="shared" si="5"/>
        <v>-2.5096037734149035E-2</v>
      </c>
      <c r="Y30" s="2">
        <f t="shared" si="6"/>
        <v>-1.4369385930368517E-2</v>
      </c>
      <c r="Z30" s="2">
        <f t="shared" si="7"/>
        <v>-7.0712948892009408E-2</v>
      </c>
      <c r="AA30" s="2">
        <f t="shared" si="8"/>
        <v>-2.8558909733727988E-3</v>
      </c>
      <c r="AB30" s="2">
        <f t="shared" si="9"/>
        <v>-3.0008257795930748E-2</v>
      </c>
      <c r="AC30" s="104">
        <f t="shared" si="23"/>
        <v>112.93615984604418</v>
      </c>
      <c r="AD30" s="108">
        <f t="shared" si="23"/>
        <v>140.55287761584736</v>
      </c>
      <c r="AE30" s="26">
        <f t="shared" si="24"/>
        <v>140.6895386649644</v>
      </c>
      <c r="AF30" s="26">
        <f t="shared" si="25"/>
        <v>171.10852456341439</v>
      </c>
      <c r="AG30" s="26">
        <f t="shared" si="26"/>
        <v>216.71960425920571</v>
      </c>
      <c r="AH30" s="26">
        <f t="shared" si="27"/>
        <v>108.10370992764805</v>
      </c>
      <c r="AI30" s="26">
        <f t="shared" si="28"/>
        <v>202.50154183884698</v>
      </c>
      <c r="AJ30" s="2">
        <f>Table1[[#This Row],[S&amp;P 500 (includes dividends)2]]-Table1[[#This Row],[3-month T. Bill (Real)]]</f>
        <v>-0.34623325213688494</v>
      </c>
      <c r="AK30" s="2">
        <f>Table1[[#This Row],[S&amp;P 500 (includes dividends)2]]-Table1[[#This Row],[!0-year T.Bonds]]</f>
        <v>-0.35695990394066546</v>
      </c>
    </row>
    <row r="31" spans="1:37">
      <c r="A31" s="27">
        <v>1938</v>
      </c>
      <c r="B31" s="106">
        <f>('S&amp;P 500 &amp; Raw Data'!B14-'S&amp;P 500 &amp; Raw Data'!B13+'S&amp;P 500 &amp; Raw Data'!C14)/'S&amp;P 500 &amp; Raw Data'!B13</f>
        <v>0.29282654028436017</v>
      </c>
      <c r="C31" s="106">
        <f>'Small Cap'!B12</f>
        <v>1.6E-2</v>
      </c>
      <c r="D31" s="106">
        <f>'T. Bill rates'!C16</f>
        <v>6.4999999999999997E-4</v>
      </c>
      <c r="E31" s="106">
        <f>'S&amp;P 500 &amp; Raw Data'!F14</f>
        <v>4.2132485322046068E-2</v>
      </c>
      <c r="F31" s="106">
        <f>'S&amp;P 500 &amp; Raw Data'!J14</f>
        <v>9.2358817136874202E-2</v>
      </c>
      <c r="G31" s="106">
        <f>'Home Prices'!B14/'Home Prices'!B13-1</f>
        <v>-8.7368136326751999E-3</v>
      </c>
      <c r="H31" s="106">
        <f>'Gold Prices'!B13/'Gold Prices'!B12-1</f>
        <v>1.7246335153779935E-3</v>
      </c>
      <c r="I31" s="104">
        <f t="shared" si="16"/>
        <v>121.53172913465568</v>
      </c>
      <c r="J31" s="26">
        <f t="shared" si="17"/>
        <v>118.86386590451473</v>
      </c>
      <c r="K31" s="26">
        <f t="shared" si="18"/>
        <v>117.18186528861054</v>
      </c>
      <c r="L31" s="26">
        <f t="shared" si="19"/>
        <v>148.42634118715418</v>
      </c>
      <c r="M31" s="26">
        <f t="shared" si="20"/>
        <v>197.05157888149355</v>
      </c>
      <c r="N31" s="26">
        <f t="shared" si="21"/>
        <v>89.196122963617029</v>
      </c>
      <c r="O31" s="26">
        <f t="shared" si="22"/>
        <v>168.84689922480618</v>
      </c>
      <c r="P31" s="22">
        <f t="shared" si="0"/>
        <v>0.29217654028436019</v>
      </c>
      <c r="Q31" s="22">
        <f t="shared" si="1"/>
        <v>0.25069405496231412</v>
      </c>
      <c r="R31" s="28">
        <f>Table1[[#This Row],[US Small cap (bottom decile)]]-Table1[[#This Row],[S&amp;P 500 (includes dividends)]]</f>
        <v>-0.27682654028436016</v>
      </c>
      <c r="S31" s="28">
        <f t="shared" si="2"/>
        <v>0.20046772314748595</v>
      </c>
      <c r="T31" s="27"/>
      <c r="U31" s="46">
        <f>'Inflation Rate'!C36</f>
        <v>-2.7777799999999998E-2</v>
      </c>
      <c r="V31" s="2">
        <f t="shared" si="3"/>
        <v>0.32976447182995838</v>
      </c>
      <c r="W31" s="2">
        <f t="shared" si="4"/>
        <v>4.502859531493919E-2</v>
      </c>
      <c r="X31" s="2">
        <f t="shared" si="5"/>
        <v>2.9240023525486158E-2</v>
      </c>
      <c r="Y31" s="2">
        <f t="shared" si="6"/>
        <v>7.1907723689138336E-2</v>
      </c>
      <c r="Z31" s="2">
        <f t="shared" si="7"/>
        <v>0.12356909473664968</v>
      </c>
      <c r="AA31" s="2">
        <f t="shared" si="8"/>
        <v>1.9585014996905903E-2</v>
      </c>
      <c r="AB31" s="2">
        <f t="shared" si="9"/>
        <v>3.0345360880854155E-2</v>
      </c>
      <c r="AC31" s="104">
        <f t="shared" si="23"/>
        <v>150.1784929481787</v>
      </c>
      <c r="AD31" s="108">
        <f t="shared" si="23"/>
        <v>146.88177626236154</v>
      </c>
      <c r="AE31" s="26">
        <f t="shared" si="24"/>
        <v>144.80330408531776</v>
      </c>
      <c r="AF31" s="26">
        <f t="shared" si="25"/>
        <v>183.41254906857654</v>
      </c>
      <c r="AG31" s="26">
        <f t="shared" si="26"/>
        <v>243.49944956920072</v>
      </c>
      <c r="AH31" s="26">
        <f t="shared" si="27"/>
        <v>110.2209227078022</v>
      </c>
      <c r="AI31" s="26">
        <f t="shared" si="28"/>
        <v>208.64652420487619</v>
      </c>
      <c r="AJ31" s="2">
        <f>Table1[[#This Row],[S&amp;P 500 (includes dividends)2]]-Table1[[#This Row],[3-month T. Bill (Real)]]</f>
        <v>0.30052444830447222</v>
      </c>
      <c r="AK31" s="2">
        <f>Table1[[#This Row],[S&amp;P 500 (includes dividends)2]]-Table1[[#This Row],[!0-year T.Bonds]]</f>
        <v>0.25785674814082005</v>
      </c>
    </row>
    <row r="32" spans="1:37">
      <c r="A32" s="27">
        <v>1939</v>
      </c>
      <c r="B32" s="106">
        <f>('S&amp;P 500 &amp; Raw Data'!B15-'S&amp;P 500 &amp; Raw Data'!B14+'S&amp;P 500 &amp; Raw Data'!C15)/'S&amp;P 500 &amp; Raw Data'!B14</f>
        <v>-1.0975646879756443E-2</v>
      </c>
      <c r="C32" s="106">
        <f>'Small Cap'!B13</f>
        <v>-5.7300000000000004E-2</v>
      </c>
      <c r="D32" s="106">
        <f>'T. Bill rates'!C17</f>
        <v>4.5833333333333332E-4</v>
      </c>
      <c r="E32" s="106">
        <f>'S&amp;P 500 &amp; Raw Data'!F15</f>
        <v>4.4122613942060671E-2</v>
      </c>
      <c r="F32" s="106">
        <f>'S&amp;P 500 &amp; Raw Data'!J15</f>
        <v>7.9831377653461405E-2</v>
      </c>
      <c r="G32" s="106">
        <f>'Home Prices'!B15/'Home Prices'!B14-1</f>
        <v>-1.3016072256937905E-2</v>
      </c>
      <c r="H32" s="106">
        <f>'Gold Prices'!B14/'Gold Prices'!B13-1</f>
        <v>-1.2338593974175027E-2</v>
      </c>
      <c r="I32" s="104">
        <f t="shared" si="16"/>
        <v>120.19783979098749</v>
      </c>
      <c r="J32" s="26">
        <f t="shared" si="17"/>
        <v>112.05296638818604</v>
      </c>
      <c r="K32" s="26">
        <f t="shared" si="18"/>
        <v>117.23557364353447</v>
      </c>
      <c r="L32" s="26">
        <f t="shared" si="19"/>
        <v>154.97529933818757</v>
      </c>
      <c r="M32" s="26">
        <f t="shared" si="20"/>
        <v>212.7824778923929</v>
      </c>
      <c r="N32" s="26">
        <f t="shared" si="21"/>
        <v>88.035139782083874</v>
      </c>
      <c r="O32" s="26">
        <f t="shared" si="22"/>
        <v>166.76356589147284</v>
      </c>
      <c r="P32" s="22">
        <f t="shared" si="0"/>
        <v>-1.1433980213089777E-2</v>
      </c>
      <c r="Q32" s="22">
        <f t="shared" si="1"/>
        <v>-5.509826082181711E-2</v>
      </c>
      <c r="R32" s="28">
        <f>Table1[[#This Row],[US Small cap (bottom decile)]]-Table1[[#This Row],[S&amp;P 500 (includes dividends)]]</f>
        <v>-4.6324353120243564E-2</v>
      </c>
      <c r="S32" s="28">
        <f t="shared" si="2"/>
        <v>-9.0807024533217845E-2</v>
      </c>
      <c r="T32" s="27"/>
      <c r="U32" s="46">
        <f>'Inflation Rate'!C37</f>
        <v>0</v>
      </c>
      <c r="V32" s="2">
        <f t="shared" si="3"/>
        <v>-1.0975646879756495E-2</v>
      </c>
      <c r="W32" s="2">
        <f t="shared" si="4"/>
        <v>-5.7300000000000018E-2</v>
      </c>
      <c r="X32" s="2">
        <f t="shared" si="5"/>
        <v>4.5833333333322734E-4</v>
      </c>
      <c r="Y32" s="2">
        <f t="shared" si="6"/>
        <v>4.412261394206074E-2</v>
      </c>
      <c r="Z32" s="2">
        <f t="shared" si="7"/>
        <v>7.9831377653461377E-2</v>
      </c>
      <c r="AA32" s="2">
        <f t="shared" si="8"/>
        <v>-1.3016072256937905E-2</v>
      </c>
      <c r="AB32" s="2">
        <f t="shared" si="9"/>
        <v>-1.2338593974175027E-2</v>
      </c>
      <c r="AC32" s="104">
        <f t="shared" si="23"/>
        <v>148.53018684064548</v>
      </c>
      <c r="AD32" s="108">
        <f t="shared" si="23"/>
        <v>138.46545048252821</v>
      </c>
      <c r="AE32" s="26">
        <f t="shared" si="24"/>
        <v>144.86967226635684</v>
      </c>
      <c r="AF32" s="26">
        <f t="shared" si="25"/>
        <v>191.50519016325862</v>
      </c>
      <c r="AG32" s="26">
        <f t="shared" si="26"/>
        <v>262.93834608616953</v>
      </c>
      <c r="AH32" s="26">
        <f t="shared" si="27"/>
        <v>108.78627921361108</v>
      </c>
      <c r="AI32" s="26">
        <f t="shared" si="28"/>
        <v>206.07211945858933</v>
      </c>
      <c r="AJ32" s="2">
        <f>Table1[[#This Row],[S&amp;P 500 (includes dividends)2]]-Table1[[#This Row],[3-month T. Bill (Real)]]</f>
        <v>-1.1433980213089723E-2</v>
      </c>
      <c r="AK32" s="2">
        <f>Table1[[#This Row],[S&amp;P 500 (includes dividends)2]]-Table1[[#This Row],[!0-year T.Bonds]]</f>
        <v>-5.5098260821817235E-2</v>
      </c>
    </row>
    <row r="33" spans="1:37">
      <c r="A33" s="27">
        <v>1940</v>
      </c>
      <c r="B33" s="106">
        <f>('S&amp;P 500 &amp; Raw Data'!B16-'S&amp;P 500 &amp; Raw Data'!B15+'S&amp;P 500 &amp; Raw Data'!C16)/'S&amp;P 500 &amp; Raw Data'!B15</f>
        <v>-0.10672873194221515</v>
      </c>
      <c r="C33" s="106">
        <f>'Small Cap'!B14</f>
        <v>-0.31809999999999999</v>
      </c>
      <c r="D33" s="106">
        <f>'T. Bill rates'!C18</f>
        <v>3.5833333333333333E-4</v>
      </c>
      <c r="E33" s="106">
        <f>'S&amp;P 500 &amp; Raw Data'!F16</f>
        <v>5.4024815962845509E-2</v>
      </c>
      <c r="F33" s="106">
        <f>'S&amp;P 500 &amp; Raw Data'!J16</f>
        <v>8.6481371775829569E-2</v>
      </c>
      <c r="G33" s="106">
        <f>'Home Prices'!B16/'Home Prices'!B15-1</f>
        <v>3.306607685927565E-2</v>
      </c>
      <c r="H33" s="106">
        <f>'Gold Prices'!B15/'Gold Prices'!B14-1</f>
        <v>-1.6560139453805967E-2</v>
      </c>
      <c r="I33" s="104">
        <f t="shared" si="16"/>
        <v>107.36927676790187</v>
      </c>
      <c r="J33" s="26">
        <f t="shared" si="17"/>
        <v>76.408917780104048</v>
      </c>
      <c r="K33" s="26">
        <f t="shared" si="18"/>
        <v>117.27758305742339</v>
      </c>
      <c r="L33" s="26">
        <f t="shared" si="19"/>
        <v>163.34781136372007</v>
      </c>
      <c r="M33" s="26">
        <f t="shared" si="20"/>
        <v>231.18419847038714</v>
      </c>
      <c r="N33" s="26">
        <f t="shared" si="21"/>
        <v>90.946116480435336</v>
      </c>
      <c r="O33" s="26">
        <f t="shared" si="22"/>
        <v>164.0019379844961</v>
      </c>
      <c r="P33" s="22">
        <f t="shared" si="0"/>
        <v>-0.10708706527554848</v>
      </c>
      <c r="Q33" s="22">
        <f t="shared" si="1"/>
        <v>-0.16075354790506066</v>
      </c>
      <c r="R33" s="28">
        <f>Table1[[#This Row],[US Small cap (bottom decile)]]-Table1[[#This Row],[S&amp;P 500 (includes dividends)]]</f>
        <v>-0.21137126805778483</v>
      </c>
      <c r="S33" s="28">
        <f t="shared" si="2"/>
        <v>-0.1932101037180447</v>
      </c>
      <c r="T33" s="27"/>
      <c r="U33" s="46">
        <f>'Inflation Rate'!C38</f>
        <v>7.1428999999999998E-3</v>
      </c>
      <c r="V33" s="2">
        <f t="shared" si="3"/>
        <v>-0.1130640269044394</v>
      </c>
      <c r="W33" s="2">
        <f t="shared" si="4"/>
        <v>-0.32293619902399162</v>
      </c>
      <c r="X33" s="2">
        <f t="shared" si="5"/>
        <v>-6.7364488859196214E-3</v>
      </c>
      <c r="Y33" s="2">
        <f t="shared" si="6"/>
        <v>4.6549418124126607E-2</v>
      </c>
      <c r="Z33" s="2">
        <f t="shared" si="7"/>
        <v>7.8775784226676748E-2</v>
      </c>
      <c r="AA33" s="2">
        <f t="shared" si="8"/>
        <v>2.5739323445834295E-2</v>
      </c>
      <c r="AB33" s="2">
        <f t="shared" si="9"/>
        <v>-2.3534931789526592E-2</v>
      </c>
      <c r="AC33" s="104">
        <f t="shared" si="23"/>
        <v>131.73676579957333</v>
      </c>
      <c r="AD33" s="108">
        <f t="shared" si="23"/>
        <v>93.749944207555828</v>
      </c>
      <c r="AE33" s="26">
        <f t="shared" si="24"/>
        <v>143.89376512401461</v>
      </c>
      <c r="AF33" s="26">
        <f t="shared" si="25"/>
        <v>200.41964533310852</v>
      </c>
      <c r="AG33" s="26">
        <f t="shared" si="26"/>
        <v>283.65152050237288</v>
      </c>
      <c r="AH33" s="26">
        <f t="shared" si="27"/>
        <v>111.58636444075906</v>
      </c>
      <c r="AI33" s="26">
        <f t="shared" si="28"/>
        <v>201.22222618340825</v>
      </c>
      <c r="AJ33" s="2">
        <f>Table1[[#This Row],[S&amp;P 500 (includes dividends)2]]-Table1[[#This Row],[3-month T. Bill (Real)]]</f>
        <v>-0.10632757801851977</v>
      </c>
      <c r="AK33" s="2">
        <f>Table1[[#This Row],[S&amp;P 500 (includes dividends)2]]-Table1[[#This Row],[!0-year T.Bonds]]</f>
        <v>-0.159613445028566</v>
      </c>
    </row>
    <row r="34" spans="1:37">
      <c r="A34" s="27">
        <v>1941</v>
      </c>
      <c r="B34" s="106">
        <f>('S&amp;P 500 &amp; Raw Data'!B17-'S&amp;P 500 &amp; Raw Data'!B16+'S&amp;P 500 &amp; Raw Data'!C17)/'S&amp;P 500 &amp; Raw Data'!B16</f>
        <v>-0.12771455576559551</v>
      </c>
      <c r="C34" s="106">
        <f>'Small Cap'!B15</f>
        <v>-5.5399999999999998E-2</v>
      </c>
      <c r="D34" s="106">
        <f>'T. Bill rates'!C19</f>
        <v>1.2916666666666669E-3</v>
      </c>
      <c r="E34" s="106">
        <f>'S&amp;P 500 &amp; Raw Data'!F17</f>
        <v>-2.0221975848580105E-2</v>
      </c>
      <c r="F34" s="106">
        <f>'S&amp;P 500 &amp; Raw Data'!J17</f>
        <v>5.0071728572759232E-2</v>
      </c>
      <c r="G34" s="106">
        <f>'Home Prices'!B17/'Home Prices'!B16-1</f>
        <v>-8.384627736444894E-2</v>
      </c>
      <c r="H34" s="106">
        <f>'Gold Prices'!B16/'Gold Prices'!B15-1</f>
        <v>0</v>
      </c>
      <c r="I34" s="104">
        <f t="shared" si="16"/>
        <v>93.656657282615996</v>
      </c>
      <c r="J34" s="26">
        <f t="shared" si="17"/>
        <v>72.175863735086281</v>
      </c>
      <c r="K34" s="26">
        <f t="shared" si="18"/>
        <v>117.42906660220589</v>
      </c>
      <c r="L34" s="26">
        <f t="shared" si="19"/>
        <v>160.0445958674045</v>
      </c>
      <c r="M34" s="26">
        <f t="shared" si="20"/>
        <v>242.75999090650726</v>
      </c>
      <c r="N34" s="26">
        <f t="shared" si="21"/>
        <v>83.320623172797269</v>
      </c>
      <c r="O34" s="26">
        <f t="shared" si="22"/>
        <v>164.0019379844961</v>
      </c>
      <c r="P34" s="22">
        <f t="shared" si="0"/>
        <v>-0.12900622243226217</v>
      </c>
      <c r="Q34" s="22">
        <f t="shared" si="1"/>
        <v>-0.10749257991701541</v>
      </c>
      <c r="R34" s="28">
        <f>Table1[[#This Row],[US Small cap (bottom decile)]]-Table1[[#This Row],[S&amp;P 500 (includes dividends)]]</f>
        <v>7.2314555765595506E-2</v>
      </c>
      <c r="S34" s="28">
        <f t="shared" si="2"/>
        <v>-0.17778628433835475</v>
      </c>
      <c r="T34" s="27"/>
      <c r="U34" s="46">
        <f>'Inflation Rate'!C39</f>
        <v>9.9290800000000012E-2</v>
      </c>
      <c r="V34" s="2">
        <f t="shared" si="3"/>
        <v>-0.20650164248222169</v>
      </c>
      <c r="W34" s="2">
        <f t="shared" si="4"/>
        <v>-0.14071872519991968</v>
      </c>
      <c r="X34" s="2">
        <f t="shared" si="5"/>
        <v>-8.9147597099269116E-2</v>
      </c>
      <c r="Y34" s="2">
        <f t="shared" si="6"/>
        <v>-0.10871807154993018</v>
      </c>
      <c r="Z34" s="2">
        <f t="shared" si="7"/>
        <v>-4.4773477070162548E-2</v>
      </c>
      <c r="AA34" s="2">
        <f t="shared" si="8"/>
        <v>-0.16659566091560929</v>
      </c>
      <c r="AB34" s="2">
        <f t="shared" si="9"/>
        <v>-9.0322597078043354E-2</v>
      </c>
      <c r="AC34" s="104">
        <f t="shared" si="23"/>
        <v>104.53290728666568</v>
      </c>
      <c r="AD34" s="108">
        <f t="shared" si="23"/>
        <v>80.557571571104972</v>
      </c>
      <c r="AE34" s="26">
        <f t="shared" si="24"/>
        <v>131.0659817256421</v>
      </c>
      <c r="AF34" s="26">
        <f t="shared" si="25"/>
        <v>178.63040799177199</v>
      </c>
      <c r="AG34" s="26">
        <f t="shared" si="26"/>
        <v>270.95145565324316</v>
      </c>
      <c r="AH34" s="26">
        <f t="shared" si="27"/>
        <v>92.996560307580765</v>
      </c>
      <c r="AI34" s="26">
        <f t="shared" si="28"/>
        <v>183.04731212469736</v>
      </c>
      <c r="AJ34" s="2">
        <f>Table1[[#This Row],[S&amp;P 500 (includes dividends)2]]-Table1[[#This Row],[3-month T. Bill (Real)]]</f>
        <v>-0.11735404538295258</v>
      </c>
      <c r="AK34" s="2">
        <f>Table1[[#This Row],[S&amp;P 500 (includes dividends)2]]-Table1[[#This Row],[!0-year T.Bonds]]</f>
        <v>-9.7783570932291508E-2</v>
      </c>
    </row>
    <row r="35" spans="1:37">
      <c r="A35" s="27">
        <v>1942</v>
      </c>
      <c r="B35" s="106">
        <f>('S&amp;P 500 &amp; Raw Data'!B18-'S&amp;P 500 &amp; Raw Data'!B17+'S&amp;P 500 &amp; Raw Data'!C18)/'S&amp;P 500 &amp; Raw Data'!B17</f>
        <v>0.19173762945914843</v>
      </c>
      <c r="C35" s="106">
        <f>'Small Cap'!B16</f>
        <v>0.6179</v>
      </c>
      <c r="D35" s="106">
        <f>'T. Bill rates'!C20</f>
        <v>3.4250000000000001E-3</v>
      </c>
      <c r="E35" s="106">
        <f>'S&amp;P 500 &amp; Raw Data'!F18</f>
        <v>2.2948682374484164E-2</v>
      </c>
      <c r="F35" s="106">
        <f>'S&amp;P 500 &amp; Raw Data'!J18</f>
        <v>5.1799010426587015E-2</v>
      </c>
      <c r="G35" s="106">
        <f>'Home Prices'!B18/'Home Prices'!B17-1</f>
        <v>3.3330412175386348E-2</v>
      </c>
      <c r="H35" s="106">
        <f>'Gold Prices'!B17/'Gold Prices'!B16-1</f>
        <v>0</v>
      </c>
      <c r="I35" s="104">
        <f t="shared" si="16"/>
        <v>111.61416273305268</v>
      </c>
      <c r="J35" s="26">
        <f t="shared" si="17"/>
        <v>116.77332993699611</v>
      </c>
      <c r="K35" s="26">
        <f t="shared" si="18"/>
        <v>117.83126115531844</v>
      </c>
      <c r="L35" s="26">
        <f t="shared" si="19"/>
        <v>163.71740846371824</v>
      </c>
      <c r="M35" s="26">
        <f t="shared" si="20"/>
        <v>255.33471820663161</v>
      </c>
      <c r="N35" s="26">
        <f t="shared" si="21"/>
        <v>86.097733885856655</v>
      </c>
      <c r="O35" s="26">
        <f t="shared" si="22"/>
        <v>164.0019379844961</v>
      </c>
      <c r="P35" s="22">
        <f t="shared" si="0"/>
        <v>0.18831262945914842</v>
      </c>
      <c r="Q35" s="22">
        <f t="shared" si="1"/>
        <v>0.16878894708466427</v>
      </c>
      <c r="R35" s="28">
        <f>Table1[[#This Row],[US Small cap (bottom decile)]]-Table1[[#This Row],[S&amp;P 500 (includes dividends)]]</f>
        <v>0.4261623705408516</v>
      </c>
      <c r="S35" s="28">
        <f t="shared" si="2"/>
        <v>0.13993861903256141</v>
      </c>
      <c r="T35" s="27"/>
      <c r="U35" s="46">
        <f>'Inflation Rate'!C40</f>
        <v>9.0322600000000003E-2</v>
      </c>
      <c r="V35" s="2">
        <f t="shared" si="3"/>
        <v>9.3013782764063135E-2</v>
      </c>
      <c r="W35" s="2">
        <f t="shared" si="4"/>
        <v>0.48387275472415259</v>
      </c>
      <c r="X35" s="2">
        <f t="shared" si="5"/>
        <v>-7.9698980833745825E-2</v>
      </c>
      <c r="Y35" s="2">
        <f t="shared" si="6"/>
        <v>-6.1792645246017797E-2</v>
      </c>
      <c r="Z35" s="2">
        <f t="shared" si="7"/>
        <v>-3.5332285667941665E-2</v>
      </c>
      <c r="AA35" s="2">
        <f t="shared" si="8"/>
        <v>-5.2270940568060809E-2</v>
      </c>
      <c r="AB35" s="2">
        <f t="shared" si="9"/>
        <v>-8.2840252967332773E-2</v>
      </c>
      <c r="AC35" s="104">
        <f t="shared" si="23"/>
        <v>114.25590841672354</v>
      </c>
      <c r="AD35" s="108">
        <f t="shared" si="23"/>
        <v>119.53718564110362</v>
      </c>
      <c r="AE35" s="26">
        <f t="shared" si="24"/>
        <v>120.62015656013408</v>
      </c>
      <c r="AF35" s="26">
        <f t="shared" si="25"/>
        <v>167.592362560585</v>
      </c>
      <c r="AG35" s="26">
        <f t="shared" si="26"/>
        <v>261.37812141995812</v>
      </c>
      <c r="AH35" s="26">
        <f t="shared" si="27"/>
        <v>88.135542630709125</v>
      </c>
      <c r="AI35" s="26">
        <f t="shared" si="28"/>
        <v>167.88362648329712</v>
      </c>
      <c r="AJ35" s="2">
        <f>Table1[[#This Row],[S&amp;P 500 (includes dividends)2]]-Table1[[#This Row],[3-month T. Bill (Real)]]</f>
        <v>0.17271276359780896</v>
      </c>
      <c r="AK35" s="2">
        <f>Table1[[#This Row],[S&amp;P 500 (includes dividends)2]]-Table1[[#This Row],[!0-year T.Bonds]]</f>
        <v>0.15480642801008093</v>
      </c>
    </row>
    <row r="36" spans="1:37">
      <c r="A36" s="27">
        <v>1943</v>
      </c>
      <c r="B36" s="106">
        <f>('S&amp;P 500 &amp; Raw Data'!B19-'S&amp;P 500 &amp; Raw Data'!B18+'S&amp;P 500 &amp; Raw Data'!C19)/'S&amp;P 500 &amp; Raw Data'!B18</f>
        <v>0.25061310133060394</v>
      </c>
      <c r="C36" s="106">
        <f>'Small Cap'!B17</f>
        <v>1.3796999999999999</v>
      </c>
      <c r="D36" s="106">
        <f>'T. Bill rates'!C21</f>
        <v>3.8E-3</v>
      </c>
      <c r="E36" s="106">
        <f>'S&amp;P 500 &amp; Raw Data'!F19</f>
        <v>2.4899999999999999E-2</v>
      </c>
      <c r="F36" s="106">
        <f>'S&amp;P 500 &amp; Raw Data'!J19</f>
        <v>8.044670060105924E-2</v>
      </c>
      <c r="G36" s="106">
        <f>'Home Prices'!B19/'Home Prices'!B18-1</f>
        <v>0.11446259964945993</v>
      </c>
      <c r="H36" s="106">
        <f>'Gold Prices'!B18/'Gold Prices'!B17-1</f>
        <v>0</v>
      </c>
      <c r="I36" s="104">
        <f t="shared" si="16"/>
        <v>139.58613420800171</v>
      </c>
      <c r="J36" s="26">
        <f t="shared" si="17"/>
        <v>277.88549325106959</v>
      </c>
      <c r="K36" s="26">
        <f t="shared" si="18"/>
        <v>118.27901994770866</v>
      </c>
      <c r="L36" s="26">
        <f t="shared" si="19"/>
        <v>167.79397193446482</v>
      </c>
      <c r="M36" s="26">
        <f t="shared" si="20"/>
        <v>275.87555383525631</v>
      </c>
      <c r="N36" s="26">
        <f t="shared" si="21"/>
        <v>95.952704330359211</v>
      </c>
      <c r="O36" s="26">
        <f t="shared" si="22"/>
        <v>164.0019379844961</v>
      </c>
      <c r="P36" s="22">
        <f t="shared" si="0"/>
        <v>0.24681310133060394</v>
      </c>
      <c r="Q36" s="22">
        <f t="shared" si="1"/>
        <v>0.22571310133060393</v>
      </c>
      <c r="R36" s="28">
        <f>Table1[[#This Row],[US Small cap (bottom decile)]]-Table1[[#This Row],[S&amp;P 500 (includes dividends)]]</f>
        <v>1.129086898669396</v>
      </c>
      <c r="S36" s="28">
        <f t="shared" si="2"/>
        <v>0.1701664007295447</v>
      </c>
      <c r="T36" s="27"/>
      <c r="U36" s="46">
        <f>'Inflation Rate'!C41</f>
        <v>2.9585799999999999E-2</v>
      </c>
      <c r="V36" s="2">
        <f t="shared" si="3"/>
        <v>0.21467594185021199</v>
      </c>
      <c r="W36" s="2">
        <f t="shared" si="4"/>
        <v>1.3113178134352665</v>
      </c>
      <c r="X36" s="2">
        <f t="shared" si="5"/>
        <v>-2.504482870684499E-2</v>
      </c>
      <c r="Y36" s="2">
        <f t="shared" si="6"/>
        <v>-4.5511505694815213E-3</v>
      </c>
      <c r="Z36" s="2">
        <f t="shared" si="7"/>
        <v>4.9399380412064042E-2</v>
      </c>
      <c r="AA36" s="2">
        <f t="shared" si="8"/>
        <v>8.2437811059029587E-2</v>
      </c>
      <c r="AB36" s="2">
        <f t="shared" si="9"/>
        <v>-2.873563330030382E-2</v>
      </c>
      <c r="AC36" s="104">
        <f t="shared" si="23"/>
        <v>138.78390316803524</v>
      </c>
      <c r="AD36" s="108">
        <f t="shared" si="23"/>
        <v>276.28842654020116</v>
      </c>
      <c r="AE36" s="26">
        <f t="shared" si="24"/>
        <v>117.59924540049269</v>
      </c>
      <c r="AF36" s="26">
        <f t="shared" si="25"/>
        <v>166.82962448427665</v>
      </c>
      <c r="AG36" s="26">
        <f t="shared" si="26"/>
        <v>274.29003867137328</v>
      </c>
      <c r="AH36" s="26">
        <f t="shared" si="27"/>
        <v>95.401243841684575</v>
      </c>
      <c r="AI36" s="26">
        <f t="shared" si="28"/>
        <v>163.05938415554792</v>
      </c>
      <c r="AJ36" s="2">
        <f>Table1[[#This Row],[S&amp;P 500 (includes dividends)2]]-Table1[[#This Row],[3-month T. Bill (Real)]]</f>
        <v>0.23972077055705698</v>
      </c>
      <c r="AK36" s="2">
        <f>Table1[[#This Row],[S&amp;P 500 (includes dividends)2]]-Table1[[#This Row],[!0-year T.Bonds]]</f>
        <v>0.21922709241969351</v>
      </c>
    </row>
    <row r="37" spans="1:37">
      <c r="A37" s="27">
        <v>1944</v>
      </c>
      <c r="B37" s="106">
        <f>('S&amp;P 500 &amp; Raw Data'!B20-'S&amp;P 500 &amp; Raw Data'!B19+'S&amp;P 500 &amp; Raw Data'!C20)/'S&amp;P 500 &amp; Raw Data'!B19</f>
        <v>0.19030676949443009</v>
      </c>
      <c r="C37" s="106">
        <f>'Small Cap'!B18</f>
        <v>0.69730000000000003</v>
      </c>
      <c r="D37" s="106">
        <f>'T. Bill rates'!C22</f>
        <v>3.8E-3</v>
      </c>
      <c r="E37" s="106">
        <f>'S&amp;P 500 &amp; Raw Data'!F20</f>
        <v>2.5776111579070303E-2</v>
      </c>
      <c r="F37" s="106">
        <f>'S&amp;P 500 &amp; Raw Data'!J20</f>
        <v>6.5658635882561697E-2</v>
      </c>
      <c r="G37" s="106">
        <f>'Home Prices'!B20/'Home Prices'!B19-1</f>
        <v>0.16584227481419478</v>
      </c>
      <c r="H37" s="106">
        <f>'Gold Prices'!B19/'Gold Prices'!B18-1</f>
        <v>0</v>
      </c>
      <c r="I37" s="104">
        <f t="shared" si="16"/>
        <v>166.15032047534245</v>
      </c>
      <c r="J37" s="26">
        <f t="shared" si="17"/>
        <v>471.65504769504042</v>
      </c>
      <c r="K37" s="26">
        <f t="shared" si="18"/>
        <v>118.72848022350996</v>
      </c>
      <c r="L37" s="26">
        <f t="shared" si="19"/>
        <v>172.11904807734297</v>
      </c>
      <c r="M37" s="26">
        <f t="shared" si="20"/>
        <v>293.98916637342546</v>
      </c>
      <c r="N37" s="26">
        <f t="shared" si="21"/>
        <v>111.86571909107982</v>
      </c>
      <c r="O37" s="26">
        <f t="shared" si="22"/>
        <v>164.0019379844961</v>
      </c>
      <c r="P37" s="22">
        <f t="shared" si="0"/>
        <v>0.1865067694944301</v>
      </c>
      <c r="Q37" s="22">
        <f t="shared" si="1"/>
        <v>0.16453065791535978</v>
      </c>
      <c r="R37" s="28">
        <f>Table1[[#This Row],[US Small cap (bottom decile)]]-Table1[[#This Row],[S&amp;P 500 (includes dividends)]]</f>
        <v>0.50699323050556999</v>
      </c>
      <c r="S37" s="28">
        <f t="shared" si="2"/>
        <v>0.1246481336118684</v>
      </c>
      <c r="T37" s="27"/>
      <c r="U37" s="46">
        <f>'Inflation Rate'!C42</f>
        <v>2.2988499999999999E-2</v>
      </c>
      <c r="V37" s="2">
        <f t="shared" si="3"/>
        <v>0.16355830930106241</v>
      </c>
      <c r="W37" s="2">
        <f t="shared" si="4"/>
        <v>0.65915843628740678</v>
      </c>
      <c r="X37" s="2">
        <f t="shared" si="5"/>
        <v>-1.8757297858187139E-2</v>
      </c>
      <c r="Y37" s="2">
        <f t="shared" si="6"/>
        <v>2.7249686375458992E-3</v>
      </c>
      <c r="Z37" s="2">
        <f t="shared" si="7"/>
        <v>4.171125665885933E-2</v>
      </c>
      <c r="AA37" s="2">
        <f t="shared" si="8"/>
        <v>0.13964357841187325</v>
      </c>
      <c r="AB37" s="2">
        <f t="shared" si="9"/>
        <v>-2.2471904620628758E-2</v>
      </c>
      <c r="AC37" s="104">
        <f t="shared" si="23"/>
        <v>161.48316372840145</v>
      </c>
      <c r="AD37" s="108">
        <f t="shared" si="23"/>
        <v>458.40627374274823</v>
      </c>
      <c r="AE37" s="26">
        <f t="shared" si="24"/>
        <v>115.39340132661761</v>
      </c>
      <c r="AF37" s="26">
        <f t="shared" si="25"/>
        <v>167.28422997880986</v>
      </c>
      <c r="AG37" s="26">
        <f t="shared" si="26"/>
        <v>285.73102087336338</v>
      </c>
      <c r="AH37" s="26">
        <f t="shared" si="27"/>
        <v>108.72341491668109</v>
      </c>
      <c r="AI37" s="26">
        <f t="shared" si="28"/>
        <v>159.39512922730597</v>
      </c>
      <c r="AJ37" s="2">
        <f>Table1[[#This Row],[S&amp;P 500 (includes dividends)2]]-Table1[[#This Row],[3-month T. Bill (Real)]]</f>
        <v>0.18231560715924955</v>
      </c>
      <c r="AK37" s="2">
        <f>Table1[[#This Row],[S&amp;P 500 (includes dividends)2]]-Table1[[#This Row],[!0-year T.Bonds]]</f>
        <v>0.16083334066351651</v>
      </c>
    </row>
    <row r="38" spans="1:37">
      <c r="A38" s="27">
        <v>1945</v>
      </c>
      <c r="B38" s="106">
        <f>('S&amp;P 500 &amp; Raw Data'!B21-'S&amp;P 500 &amp; Raw Data'!B20+'S&amp;P 500 &amp; Raw Data'!C21)/'S&amp;P 500 &amp; Raw Data'!B20</f>
        <v>0.35821084337349401</v>
      </c>
      <c r="C38" s="106">
        <f>'Small Cap'!B19</f>
        <v>0.91090000000000004</v>
      </c>
      <c r="D38" s="106">
        <f>'T. Bill rates'!C23</f>
        <v>3.8E-3</v>
      </c>
      <c r="E38" s="106">
        <f>'S&amp;P 500 &amp; Raw Data'!F21</f>
        <v>3.8044173419237229E-2</v>
      </c>
      <c r="F38" s="106">
        <f>'S&amp;P 500 &amp; Raw Data'!J21</f>
        <v>6.799865477817886E-2</v>
      </c>
      <c r="G38" s="106">
        <f>'Home Prices'!B21/'Home Prices'!B20-1</f>
        <v>0.11777376471356127</v>
      </c>
      <c r="H38" s="106">
        <f>'Gold Prices'!B20/'Gold Prices'!B19-1</f>
        <v>2.5406203840472763E-2</v>
      </c>
      <c r="I38" s="104">
        <f t="shared" si="16"/>
        <v>225.66716689959119</v>
      </c>
      <c r="J38" s="26">
        <f t="shared" si="17"/>
        <v>901.28563064045272</v>
      </c>
      <c r="K38" s="26">
        <f t="shared" si="18"/>
        <v>119.1796484483593</v>
      </c>
      <c r="L38" s="26">
        <f t="shared" si="19"/>
        <v>178.66717499115143</v>
      </c>
      <c r="M38" s="26">
        <f t="shared" si="20"/>
        <v>313.98003420617658</v>
      </c>
      <c r="N38" s="26">
        <f t="shared" si="21"/>
        <v>125.04056597082599</v>
      </c>
      <c r="O38" s="26">
        <f t="shared" si="22"/>
        <v>168.16860465116278</v>
      </c>
      <c r="P38" s="22">
        <f t="shared" si="0"/>
        <v>0.35441084337349399</v>
      </c>
      <c r="Q38" s="22">
        <f t="shared" si="1"/>
        <v>0.3201666699542568</v>
      </c>
      <c r="R38" s="28">
        <f>Table1[[#This Row],[US Small cap (bottom decile)]]-Table1[[#This Row],[S&amp;P 500 (includes dividends)]]</f>
        <v>0.55268915662650597</v>
      </c>
      <c r="S38" s="28">
        <f t="shared" si="2"/>
        <v>0.29021218859531517</v>
      </c>
      <c r="T38" s="27"/>
      <c r="U38" s="46">
        <f>'Inflation Rate'!C43</f>
        <v>2.24719E-2</v>
      </c>
      <c r="V38" s="2">
        <f t="shared" si="3"/>
        <v>0.32836006874467061</v>
      </c>
      <c r="W38" s="2">
        <f t="shared" si="4"/>
        <v>0.86890221628584619</v>
      </c>
      <c r="X38" s="2">
        <f t="shared" si="5"/>
        <v>-1.8261528752037015E-2</v>
      </c>
      <c r="Y38" s="2">
        <f t="shared" si="6"/>
        <v>1.5230025802408065E-2</v>
      </c>
      <c r="Z38" s="2">
        <f t="shared" si="7"/>
        <v>4.4526167201444755E-2</v>
      </c>
      <c r="AA38" s="2">
        <f t="shared" si="8"/>
        <v>9.320731915817082E-2</v>
      </c>
      <c r="AB38" s="2">
        <f t="shared" si="9"/>
        <v>2.8698136745595182E-3</v>
      </c>
      <c r="AC38" s="104">
        <f t="shared" si="23"/>
        <v>214.50778647136624</v>
      </c>
      <c r="AD38" s="108">
        <f t="shared" si="23"/>
        <v>856.71650095715847</v>
      </c>
      <c r="AE38" s="26">
        <f t="shared" si="24"/>
        <v>113.28614141049623</v>
      </c>
      <c r="AF38" s="26">
        <f t="shared" si="25"/>
        <v>169.83197311772309</v>
      </c>
      <c r="AG38" s="26">
        <f t="shared" si="26"/>
        <v>298.45352808341028</v>
      </c>
      <c r="AH38" s="26">
        <f t="shared" si="27"/>
        <v>118.85723295078643</v>
      </c>
      <c r="AI38" s="26">
        <f t="shared" si="28"/>
        <v>159.85256354882068</v>
      </c>
      <c r="AJ38" s="2">
        <f>Table1[[#This Row],[S&amp;P 500 (includes dividends)2]]-Table1[[#This Row],[3-month T. Bill (Real)]]</f>
        <v>0.34662159749670762</v>
      </c>
      <c r="AK38" s="2">
        <f>Table1[[#This Row],[S&amp;P 500 (includes dividends)2]]-Table1[[#This Row],[!0-year T.Bonds]]</f>
        <v>0.31313004294226254</v>
      </c>
    </row>
    <row r="39" spans="1:37">
      <c r="A39" s="27">
        <v>1946</v>
      </c>
      <c r="B39" s="106">
        <f>('S&amp;P 500 &amp; Raw Data'!B22-'S&amp;P 500 &amp; Raw Data'!B21+'S&amp;P 500 &amp; Raw Data'!C22)/'S&amp;P 500 &amp; Raw Data'!B21</f>
        <v>-8.4291474654377807E-2</v>
      </c>
      <c r="C39" s="106">
        <f>'Small Cap'!B20</f>
        <v>-0.1532</v>
      </c>
      <c r="D39" s="106">
        <f>'T. Bill rates'!C24</f>
        <v>3.8E-3</v>
      </c>
      <c r="E39" s="106">
        <f>'S&amp;P 500 &amp; Raw Data'!F22</f>
        <v>3.1283745375695685E-2</v>
      </c>
      <c r="F39" s="106">
        <f>'S&amp;P 500 &amp; Raw Data'!J22</f>
        <v>2.5080329773195936E-2</v>
      </c>
      <c r="G39" s="106">
        <f>'Home Prices'!B22/'Home Prices'!B21-1</f>
        <v>0.24101685677580131</v>
      </c>
      <c r="H39" s="106">
        <f>'Gold Prices'!B21/'Gold Prices'!B20-1</f>
        <v>0</v>
      </c>
      <c r="I39" s="104">
        <f t="shared" si="16"/>
        <v>206.64534862054904</v>
      </c>
      <c r="J39" s="26">
        <f t="shared" si="17"/>
        <v>763.20867202633531</v>
      </c>
      <c r="K39" s="26">
        <f t="shared" si="18"/>
        <v>119.63253111246307</v>
      </c>
      <c r="L39" s="26">
        <f t="shared" si="19"/>
        <v>184.25655340056949</v>
      </c>
      <c r="M39" s="26">
        <f t="shared" si="20"/>
        <v>321.85475700626682</v>
      </c>
      <c r="N39" s="26">
        <f t="shared" si="21"/>
        <v>155.17745015058171</v>
      </c>
      <c r="O39" s="26">
        <f t="shared" si="22"/>
        <v>168.16860465116278</v>
      </c>
      <c r="P39" s="22">
        <f t="shared" si="0"/>
        <v>-8.8091474654377805E-2</v>
      </c>
      <c r="Q39" s="22">
        <f t="shared" si="1"/>
        <v>-0.11557522003007349</v>
      </c>
      <c r="R39" s="28">
        <f>Table1[[#This Row],[US Small cap (bottom decile)]]-Table1[[#This Row],[S&amp;P 500 (includes dividends)]]</f>
        <v>-6.8908525345622196E-2</v>
      </c>
      <c r="S39" s="28">
        <f t="shared" si="2"/>
        <v>-0.10937180442757374</v>
      </c>
      <c r="T39" s="27"/>
      <c r="U39" s="46">
        <f>'Inflation Rate'!C44</f>
        <v>0.1813187</v>
      </c>
      <c r="V39" s="2">
        <f t="shared" si="3"/>
        <v>-0.22484209777969133</v>
      </c>
      <c r="W39" s="2">
        <f t="shared" si="4"/>
        <v>-0.28317396482422574</v>
      </c>
      <c r="X39" s="2">
        <f t="shared" si="5"/>
        <v>-0.15027164134454152</v>
      </c>
      <c r="Y39" s="2">
        <f t="shared" si="6"/>
        <v>-0.12700633167349695</v>
      </c>
      <c r="Z39" s="2">
        <f t="shared" si="7"/>
        <v>-0.13225759503070944</v>
      </c>
      <c r="AA39" s="2">
        <f t="shared" si="8"/>
        <v>5.0535183076168444E-2</v>
      </c>
      <c r="AB39" s="2">
        <f t="shared" si="9"/>
        <v>-0.15348838547971855</v>
      </c>
      <c r="AC39" s="104">
        <f t="shared" si="23"/>
        <v>166.27740577106616</v>
      </c>
      <c r="AD39" s="108">
        <f t="shared" si="23"/>
        <v>614.11669265078228</v>
      </c>
      <c r="AE39" s="26">
        <f t="shared" si="24"/>
        <v>96.262446999151123</v>
      </c>
      <c r="AF39" s="26">
        <f t="shared" si="25"/>
        <v>148.26223721116915</v>
      </c>
      <c r="AG39" s="26">
        <f t="shared" si="26"/>
        <v>258.98078223066813</v>
      </c>
      <c r="AH39" s="26">
        <f t="shared" si="27"/>
        <v>124.86370497788121</v>
      </c>
      <c r="AI39" s="26">
        <f t="shared" si="28"/>
        <v>135.31705165491809</v>
      </c>
      <c r="AJ39" s="2">
        <f>Table1[[#This Row],[S&amp;P 500 (includes dividends)2]]-Table1[[#This Row],[3-month T. Bill (Real)]]</f>
        <v>-7.4570456435149812E-2</v>
      </c>
      <c r="AK39" s="2">
        <f>Table1[[#This Row],[S&amp;P 500 (includes dividends)2]]-Table1[[#This Row],[!0-year T.Bonds]]</f>
        <v>-9.7835766106194377E-2</v>
      </c>
    </row>
    <row r="40" spans="1:37">
      <c r="A40" s="27">
        <v>1947</v>
      </c>
      <c r="B40" s="106">
        <f>('S&amp;P 500 &amp; Raw Data'!B23-'S&amp;P 500 &amp; Raw Data'!B22+'S&amp;P 500 &amp; Raw Data'!C23)/'S&amp;P 500 &amp; Raw Data'!B22</f>
        <v>5.1999999999999998E-2</v>
      </c>
      <c r="C40" s="106">
        <f>'Small Cap'!B21</f>
        <v>-9.5999999999999992E-3</v>
      </c>
      <c r="D40" s="106">
        <f>'T. Bill rates'!C25</f>
        <v>6.0083333333333334E-3</v>
      </c>
      <c r="E40" s="106">
        <f>'S&amp;P 500 &amp; Raw Data'!F23</f>
        <v>9.1969680628322358E-3</v>
      </c>
      <c r="F40" s="106">
        <f>'S&amp;P 500 &amp; Raw Data'!J23</f>
        <v>2.6212022665691934E-3</v>
      </c>
      <c r="G40" s="106">
        <f>'Home Prices'!B23/'Home Prices'!B22-1</f>
        <v>0.2126388104648973</v>
      </c>
      <c r="H40" s="106">
        <f>'Gold Prices'!B22/'Gold Prices'!B21-1</f>
        <v>0</v>
      </c>
      <c r="I40" s="104">
        <f t="shared" si="16"/>
        <v>217.3909067488176</v>
      </c>
      <c r="J40" s="26">
        <f t="shared" si="17"/>
        <v>755.88186877488249</v>
      </c>
      <c r="K40" s="26">
        <f t="shared" si="18"/>
        <v>120.35132323689713</v>
      </c>
      <c r="L40" s="26">
        <f t="shared" si="19"/>
        <v>185.95115503756207</v>
      </c>
      <c r="M40" s="26">
        <f t="shared" si="20"/>
        <v>322.69840342483775</v>
      </c>
      <c r="N40" s="26">
        <f t="shared" si="21"/>
        <v>188.1741985615773</v>
      </c>
      <c r="O40" s="26">
        <f t="shared" si="22"/>
        <v>168.16860465116278</v>
      </c>
      <c r="P40" s="22">
        <f t="shared" si="0"/>
        <v>4.5991666666666667E-2</v>
      </c>
      <c r="Q40" s="22">
        <f t="shared" si="1"/>
        <v>4.2803031937167765E-2</v>
      </c>
      <c r="R40" s="28">
        <f>Table1[[#This Row],[US Small cap (bottom decile)]]-Table1[[#This Row],[S&amp;P 500 (includes dividends)]]</f>
        <v>-6.1599999999999995E-2</v>
      </c>
      <c r="S40" s="28">
        <f t="shared" si="2"/>
        <v>4.9378797733430804E-2</v>
      </c>
      <c r="T40" s="27"/>
      <c r="U40" s="46">
        <f>'Inflation Rate'!C45</f>
        <v>8.8372100000000009E-2</v>
      </c>
      <c r="V40" s="2">
        <f t="shared" si="3"/>
        <v>-3.3418809614836564E-2</v>
      </c>
      <c r="W40" s="2">
        <f t="shared" si="4"/>
        <v>-9.0017099850317694E-2</v>
      </c>
      <c r="X40" s="2">
        <f t="shared" si="5"/>
        <v>-7.5676109913757061E-2</v>
      </c>
      <c r="Y40" s="2">
        <f t="shared" si="6"/>
        <v>-7.2746381441758379E-2</v>
      </c>
      <c r="Z40" s="2">
        <f t="shared" si="7"/>
        <v>-7.8788217497885782E-2</v>
      </c>
      <c r="AA40" s="2">
        <f t="shared" si="8"/>
        <v>0.11417667768670059</v>
      </c>
      <c r="AB40" s="2">
        <f t="shared" si="9"/>
        <v>-8.1196587086346583E-2</v>
      </c>
      <c r="AC40" s="104">
        <f t="shared" si="23"/>
        <v>160.72061280435398</v>
      </c>
      <c r="AD40" s="108">
        <f t="shared" si="23"/>
        <v>558.83568900869</v>
      </c>
      <c r="AE40" s="26">
        <f t="shared" si="24"/>
        <v>88.977679479476151</v>
      </c>
      <c r="AF40" s="26">
        <f t="shared" si="25"/>
        <v>137.47669594959697</v>
      </c>
      <c r="AG40" s="26">
        <f t="shared" si="26"/>
        <v>238.57614803250564</v>
      </c>
      <c r="AH40" s="26">
        <f t="shared" si="27"/>
        <v>139.12022797590802</v>
      </c>
      <c r="AI40" s="26">
        <f t="shared" si="28"/>
        <v>124.32976888595188</v>
      </c>
      <c r="AJ40" s="2">
        <f>Table1[[#This Row],[S&amp;P 500 (includes dividends)2]]-Table1[[#This Row],[3-month T. Bill (Real)]]</f>
        <v>4.2257300298920497E-2</v>
      </c>
      <c r="AK40" s="2">
        <f>Table1[[#This Row],[S&amp;P 500 (includes dividends)2]]-Table1[[#This Row],[!0-year T.Bonds]]</f>
        <v>3.9327571826921814E-2</v>
      </c>
    </row>
    <row r="41" spans="1:37">
      <c r="A41" s="27">
        <v>1948</v>
      </c>
      <c r="B41" s="106">
        <f>('S&amp;P 500 &amp; Raw Data'!B24-'S&amp;P 500 &amp; Raw Data'!B23+'S&amp;P 500 &amp; Raw Data'!C24)/'S&amp;P 500 &amp; Raw Data'!B23</f>
        <v>5.7045751633986834E-2</v>
      </c>
      <c r="C41" s="106">
        <f>'Small Cap'!B22</f>
        <v>-7.0999999999999995E-3</v>
      </c>
      <c r="D41" s="106">
        <f>'T. Bill rates'!C26</f>
        <v>1.0449999999999999E-2</v>
      </c>
      <c r="E41" s="106">
        <f>'S&amp;P 500 &amp; Raw Data'!F24</f>
        <v>1.9510369413175046E-2</v>
      </c>
      <c r="F41" s="106">
        <f>'S&amp;P 500 &amp; Raw Data'!J24</f>
        <v>3.4369595605103213E-2</v>
      </c>
      <c r="G41" s="106">
        <f>'Home Prices'!B24/'Home Prices'!B23-1</f>
        <v>2.0585153855108507E-2</v>
      </c>
      <c r="H41" s="106">
        <f>'Gold Prices'!B23/'Gold Prices'!B22-1</f>
        <v>0</v>
      </c>
      <c r="I41" s="104">
        <f t="shared" si="16"/>
        <v>229.79213442269784</v>
      </c>
      <c r="J41" s="26">
        <f t="shared" si="17"/>
        <v>750.51510750658088</v>
      </c>
      <c r="K41" s="26">
        <f t="shared" si="18"/>
        <v>121.60899456472271</v>
      </c>
      <c r="L41" s="26">
        <f t="shared" si="19"/>
        <v>189.57913076515149</v>
      </c>
      <c r="M41" s="26">
        <f t="shared" si="20"/>
        <v>333.78941705296182</v>
      </c>
      <c r="N41" s="26">
        <f t="shared" si="21"/>
        <v>192.04779339052911</v>
      </c>
      <c r="O41" s="26">
        <f t="shared" si="22"/>
        <v>168.16860465116278</v>
      </c>
      <c r="P41" s="22">
        <f t="shared" si="0"/>
        <v>4.6595751633986833E-2</v>
      </c>
      <c r="Q41" s="22">
        <f t="shared" si="1"/>
        <v>3.7535382220811792E-2</v>
      </c>
      <c r="R41" s="28">
        <f>Table1[[#This Row],[US Small cap (bottom decile)]]-Table1[[#This Row],[S&amp;P 500 (includes dividends)]]</f>
        <v>-6.4145751633986836E-2</v>
      </c>
      <c r="S41" s="28">
        <f t="shared" si="2"/>
        <v>2.2676156028883621E-2</v>
      </c>
      <c r="T41" s="27"/>
      <c r="U41" s="46">
        <f>'Inflation Rate'!C46</f>
        <v>2.99145E-2</v>
      </c>
      <c r="V41" s="2">
        <f t="shared" si="3"/>
        <v>2.6343207745872954E-2</v>
      </c>
      <c r="W41" s="2">
        <f t="shared" si="4"/>
        <v>-3.5939391085376582E-2</v>
      </c>
      <c r="X41" s="2">
        <f t="shared" si="5"/>
        <v>-1.889914162777584E-2</v>
      </c>
      <c r="Y41" s="2">
        <f t="shared" si="6"/>
        <v>-1.0101936215894614E-2</v>
      </c>
      <c r="Z41" s="2">
        <f t="shared" si="7"/>
        <v>4.3256946135850072E-3</v>
      </c>
      <c r="AA41" s="2">
        <f t="shared" si="8"/>
        <v>-9.0583695490175087E-3</v>
      </c>
      <c r="AB41" s="2">
        <f t="shared" si="9"/>
        <v>-2.9045614951532461E-2</v>
      </c>
      <c r="AC41" s="104">
        <f t="shared" si="23"/>
        <v>164.95450929650309</v>
      </c>
      <c r="AD41" s="108">
        <f t="shared" si="23"/>
        <v>538.75147462894085</v>
      </c>
      <c r="AE41" s="26">
        <f t="shared" si="24"/>
        <v>87.296077713282685</v>
      </c>
      <c r="AF41" s="26">
        <f t="shared" si="25"/>
        <v>136.08791513594221</v>
      </c>
      <c r="AG41" s="26">
        <f t="shared" si="26"/>
        <v>239.60815559097972</v>
      </c>
      <c r="AH41" s="26">
        <f t="shared" si="27"/>
        <v>137.86002553915867</v>
      </c>
      <c r="AI41" s="26">
        <f t="shared" si="28"/>
        <v>120.7185342918775</v>
      </c>
      <c r="AJ41" s="2">
        <f>Table1[[#This Row],[S&amp;P 500 (includes dividends)2]]-Table1[[#This Row],[3-month T. Bill (Real)]]</f>
        <v>4.5242349373648794E-2</v>
      </c>
      <c r="AK41" s="2">
        <f>Table1[[#This Row],[S&amp;P 500 (includes dividends)2]]-Table1[[#This Row],[!0-year T.Bonds]]</f>
        <v>3.6445143961767568E-2</v>
      </c>
    </row>
    <row r="42" spans="1:37">
      <c r="A42" s="27">
        <v>1949</v>
      </c>
      <c r="B42" s="106">
        <f>('S&amp;P 500 &amp; Raw Data'!B25-'S&amp;P 500 &amp; Raw Data'!B24+'S&amp;P 500 &amp; Raw Data'!C25)/'S&amp;P 500 &amp; Raw Data'!B24</f>
        <v>0.18303223684210526</v>
      </c>
      <c r="C42" s="106">
        <f>'Small Cap'!B23</f>
        <v>0.2722</v>
      </c>
      <c r="D42" s="106">
        <f>'T. Bill rates'!C27</f>
        <v>1.115E-2</v>
      </c>
      <c r="E42" s="106">
        <f>'S&amp;P 500 &amp; Raw Data'!F25</f>
        <v>4.6634851827973139E-2</v>
      </c>
      <c r="F42" s="106">
        <f>'S&amp;P 500 &amp; Raw Data'!J25</f>
        <v>5.3773011179658936E-2</v>
      </c>
      <c r="G42" s="106">
        <f>'Home Prices'!B25/'Home Prices'!B24-1</f>
        <v>8.9348516244314169E-4</v>
      </c>
      <c r="H42" s="106">
        <f>'Gold Prices'!B24/'Gold Prices'!B23-1</f>
        <v>-8.7006626332469028E-2</v>
      </c>
      <c r="I42" s="104">
        <f t="shared" si="16"/>
        <v>271.85150279480598</v>
      </c>
      <c r="J42" s="26">
        <f t="shared" si="17"/>
        <v>954.8053197698722</v>
      </c>
      <c r="K42" s="26">
        <f t="shared" si="18"/>
        <v>122.96493485411936</v>
      </c>
      <c r="L42" s="26">
        <f t="shared" si="19"/>
        <v>198.42012543806027</v>
      </c>
      <c r="M42" s="26">
        <f t="shared" si="20"/>
        <v>351.73827910780261</v>
      </c>
      <c r="N42" s="26">
        <f t="shared" si="21"/>
        <v>192.2193852444035</v>
      </c>
      <c r="O42" s="26">
        <f t="shared" si="22"/>
        <v>153.53682170542635</v>
      </c>
      <c r="P42" s="22">
        <f t="shared" si="0"/>
        <v>0.17188223684210527</v>
      </c>
      <c r="Q42" s="22">
        <f t="shared" si="1"/>
        <v>0.13639738501413212</v>
      </c>
      <c r="R42" s="28">
        <f>Table1[[#This Row],[US Small cap (bottom decile)]]-Table1[[#This Row],[S&amp;P 500 (includes dividends)]]</f>
        <v>8.9167763157894736E-2</v>
      </c>
      <c r="S42" s="28">
        <f t="shared" si="2"/>
        <v>0.12925922566244633</v>
      </c>
      <c r="T42" s="27"/>
      <c r="U42" s="46">
        <f>'Inflation Rate'!C47</f>
        <v>-2.0746899999999999E-2</v>
      </c>
      <c r="V42" s="2">
        <f t="shared" si="3"/>
        <v>0.20809649399333563</v>
      </c>
      <c r="W42" s="2">
        <f t="shared" si="4"/>
        <v>0.29915340579468164</v>
      </c>
      <c r="X42" s="2">
        <f t="shared" si="5"/>
        <v>3.2572682179918599E-2</v>
      </c>
      <c r="Y42" s="2">
        <f t="shared" si="6"/>
        <v>6.8809332161392289E-2</v>
      </c>
      <c r="Z42" s="2">
        <f t="shared" si="7"/>
        <v>7.6098723792305645E-2</v>
      </c>
      <c r="AA42" s="2">
        <f t="shared" si="8"/>
        <v>2.209886817048945E-2</v>
      </c>
      <c r="AB42" s="2">
        <f t="shared" si="9"/>
        <v>-6.7663534925208824E-2</v>
      </c>
      <c r="AC42" s="104">
        <f t="shared" si="23"/>
        <v>199.28096434949649</v>
      </c>
      <c r="AD42" s="108">
        <f t="shared" si="23"/>
        <v>699.92081314109555</v>
      </c>
      <c r="AE42" s="26">
        <f t="shared" si="24"/>
        <v>90.139545108190916</v>
      </c>
      <c r="AF42" s="26">
        <f t="shared" si="25"/>
        <v>145.45203369168263</v>
      </c>
      <c r="AG42" s="26">
        <f t="shared" si="26"/>
        <v>257.84203044168146</v>
      </c>
      <c r="AH42" s="26">
        <f t="shared" si="27"/>
        <v>140.90657606952885</v>
      </c>
      <c r="AI42" s="26">
        <f t="shared" si="28"/>
        <v>112.55029153069903</v>
      </c>
      <c r="AJ42" s="2">
        <f>Table1[[#This Row],[S&amp;P 500 (includes dividends)2]]-Table1[[#This Row],[3-month T. Bill (Real)]]</f>
        <v>0.17552381181341703</v>
      </c>
      <c r="AK42" s="2">
        <f>Table1[[#This Row],[S&amp;P 500 (includes dividends)2]]-Table1[[#This Row],[!0-year T.Bonds]]</f>
        <v>0.13928716183194334</v>
      </c>
    </row>
    <row r="43" spans="1:37">
      <c r="A43" s="27">
        <v>1950</v>
      </c>
      <c r="B43" s="106">
        <f>('S&amp;P 500 &amp; Raw Data'!B26-'S&amp;P 500 &amp; Raw Data'!B25+'S&amp;P 500 &amp; Raw Data'!C26)/'S&amp;P 500 &amp; Raw Data'!B25</f>
        <v>0.30805539011316263</v>
      </c>
      <c r="C43" s="106">
        <f>'Small Cap'!B24</f>
        <v>0.52780000000000005</v>
      </c>
      <c r="D43" s="106">
        <f>'T. Bill rates'!C28</f>
        <v>1.2033333333333333E-2</v>
      </c>
      <c r="E43" s="106">
        <f>'S&amp;P 500 &amp; Raw Data'!F26</f>
        <v>4.2959574171096103E-3</v>
      </c>
      <c r="F43" s="106">
        <f>'S&amp;P 500 &amp; Raw Data'!J26</f>
        <v>4.2388173056720914E-2</v>
      </c>
      <c r="G43" s="106">
        <f>'Home Prices'!B26/'Home Prices'!B25-1</f>
        <v>3.6403925292814332E-2</v>
      </c>
      <c r="H43" s="106">
        <f>'Gold Prices'!B25/'Gold Prices'!B24-1</f>
        <v>9.5613758283370043E-2</v>
      </c>
      <c r="I43" s="104">
        <f t="shared" si="16"/>
        <v>355.59682354110947</v>
      </c>
      <c r="J43" s="26">
        <f t="shared" si="17"/>
        <v>1458.7515675444108</v>
      </c>
      <c r="K43" s="26">
        <f t="shared" si="18"/>
        <v>124.4446129035306</v>
      </c>
      <c r="L43" s="26">
        <f t="shared" si="19"/>
        <v>199.2725298476397</v>
      </c>
      <c r="M43" s="26">
        <f t="shared" si="20"/>
        <v>366.64782215329734</v>
      </c>
      <c r="N43" s="26">
        <f t="shared" si="21"/>
        <v>199.21692538467147</v>
      </c>
      <c r="O43" s="26">
        <f t="shared" si="22"/>
        <v>168.21705426356587</v>
      </c>
      <c r="P43" s="22">
        <f t="shared" si="0"/>
        <v>0.29602205677982929</v>
      </c>
      <c r="Q43" s="22">
        <f t="shared" si="1"/>
        <v>0.30375943269605304</v>
      </c>
      <c r="R43" s="28">
        <f>Table1[[#This Row],[US Small cap (bottom decile)]]-Table1[[#This Row],[S&amp;P 500 (includes dividends)]]</f>
        <v>0.21974460988683742</v>
      </c>
      <c r="S43" s="28">
        <f t="shared" si="2"/>
        <v>0.2656672170564417</v>
      </c>
      <c r="T43" s="27"/>
      <c r="U43" s="46">
        <f>'Inflation Rate'!C48</f>
        <v>5.9322E-2</v>
      </c>
      <c r="V43" s="2">
        <f t="shared" si="3"/>
        <v>0.23480432778056382</v>
      </c>
      <c r="W43" s="2">
        <f t="shared" si="4"/>
        <v>0.44224324615178379</v>
      </c>
      <c r="X43" s="2">
        <f t="shared" si="5"/>
        <v>-4.4640502761829515E-2</v>
      </c>
      <c r="Y43" s="2">
        <f t="shared" si="6"/>
        <v>-5.1944585860475456E-2</v>
      </c>
      <c r="Z43" s="2">
        <f t="shared" si="7"/>
        <v>-1.5985533145992714E-2</v>
      </c>
      <c r="AA43" s="2">
        <f t="shared" si="8"/>
        <v>-2.163466321589258E-2</v>
      </c>
      <c r="AB43" s="2">
        <f t="shared" si="9"/>
        <v>3.4259420915802696E-2</v>
      </c>
      <c r="AC43" s="104">
        <f t="shared" si="23"/>
        <v>246.07299722304251</v>
      </c>
      <c r="AD43" s="108">
        <f t="shared" si="23"/>
        <v>1009.4560655938097</v>
      </c>
      <c r="AE43" s="26">
        <f t="shared" si="24"/>
        <v>86.115670495838657</v>
      </c>
      <c r="AF43" s="26">
        <f t="shared" si="25"/>
        <v>137.89658803900426</v>
      </c>
      <c r="AG43" s="26">
        <f t="shared" si="26"/>
        <v>253.7202881176259</v>
      </c>
      <c r="AH43" s="26">
        <f t="shared" si="27"/>
        <v>137.85810975136005</v>
      </c>
      <c r="AI43" s="26">
        <f t="shared" si="28"/>
        <v>116.40619934244555</v>
      </c>
      <c r="AJ43" s="2">
        <f>Table1[[#This Row],[S&amp;P 500 (includes dividends)2]]-Table1[[#This Row],[3-month T. Bill (Real)]]</f>
        <v>0.27944483054239333</v>
      </c>
      <c r="AK43" s="2">
        <f>Table1[[#This Row],[S&amp;P 500 (includes dividends)2]]-Table1[[#This Row],[!0-year T.Bonds]]</f>
        <v>0.28674891364103927</v>
      </c>
    </row>
    <row r="44" spans="1:37">
      <c r="A44" s="27">
        <v>1951</v>
      </c>
      <c r="B44" s="106">
        <f>('S&amp;P 500 &amp; Raw Data'!B27-'S&amp;P 500 &amp; Raw Data'!B26+'S&amp;P 500 &amp; Raw Data'!C27)/'S&amp;P 500 &amp; Raw Data'!B26</f>
        <v>0.23678463044542339</v>
      </c>
      <c r="C44" s="106">
        <f>'Small Cap'!B25</f>
        <v>3.9199999999999999E-2</v>
      </c>
      <c r="D44" s="106">
        <f>'T. Bill rates'!C29</f>
        <v>1.5175000000000001E-2</v>
      </c>
      <c r="E44" s="106">
        <f>'S&amp;P 500 &amp; Raw Data'!F27</f>
        <v>-2.9531392208319886E-3</v>
      </c>
      <c r="F44" s="106">
        <f>'S&amp;P 500 &amp; Raw Data'!J27</f>
        <v>-1.9098091301369691E-3</v>
      </c>
      <c r="G44" s="106">
        <f>'Home Prices'!B27/'Home Prices'!B26-1</f>
        <v>6.0476481368356705E-2</v>
      </c>
      <c r="H44" s="106">
        <f>'Gold Prices'!B26/'Gold Prices'!B25-1</f>
        <v>0</v>
      </c>
      <c r="I44" s="104">
        <f t="shared" si="16"/>
        <v>439.7966859908575</v>
      </c>
      <c r="J44" s="26">
        <f t="shared" si="17"/>
        <v>1515.9346289921516</v>
      </c>
      <c r="K44" s="26">
        <f t="shared" si="18"/>
        <v>126.33305990434167</v>
      </c>
      <c r="L44" s="26">
        <f t="shared" si="19"/>
        <v>198.68405032411223</v>
      </c>
      <c r="M44" s="26">
        <f t="shared" si="20"/>
        <v>365.94759479500414</v>
      </c>
      <c r="N44" s="26">
        <f t="shared" si="21"/>
        <v>211.26486406095887</v>
      </c>
      <c r="O44" s="26">
        <f t="shared" si="22"/>
        <v>168.21705426356587</v>
      </c>
      <c r="P44" s="22">
        <f t="shared" si="0"/>
        <v>0.22160963044542339</v>
      </c>
      <c r="Q44" s="22">
        <f t="shared" si="1"/>
        <v>0.23973776966625537</v>
      </c>
      <c r="R44" s="28">
        <f>Table1[[#This Row],[US Small cap (bottom decile)]]-Table1[[#This Row],[S&amp;P 500 (includes dividends)]]</f>
        <v>-0.1975846304454234</v>
      </c>
      <c r="S44" s="28">
        <f t="shared" si="2"/>
        <v>0.23869443957556036</v>
      </c>
      <c r="T44" s="27"/>
      <c r="U44" s="46">
        <f>'Inflation Rate'!C49</f>
        <v>0.06</v>
      </c>
      <c r="V44" s="2">
        <f t="shared" si="3"/>
        <v>0.16677795325039924</v>
      </c>
      <c r="W44" s="2">
        <f t="shared" si="4"/>
        <v>-1.9622641509434158E-2</v>
      </c>
      <c r="X44" s="2">
        <f t="shared" si="5"/>
        <v>-4.2287735849056762E-2</v>
      </c>
      <c r="Y44" s="2">
        <f t="shared" si="6"/>
        <v>-5.9389753981917037E-2</v>
      </c>
      <c r="Z44" s="2">
        <f t="shared" si="7"/>
        <v>-5.8405480311449987E-2</v>
      </c>
      <c r="AA44" s="2">
        <f t="shared" si="8"/>
        <v>4.4951072486476562E-4</v>
      </c>
      <c r="AB44" s="2">
        <f t="shared" si="9"/>
        <v>-5.6603773584905759E-2</v>
      </c>
      <c r="AC44" s="104">
        <f t="shared" si="23"/>
        <v>287.1125480500927</v>
      </c>
      <c r="AD44" s="108">
        <f t="shared" si="23"/>
        <v>989.64787109913857</v>
      </c>
      <c r="AE44" s="26">
        <f t="shared" si="24"/>
        <v>82.474033769446223</v>
      </c>
      <c r="AF44" s="26">
        <f t="shared" si="25"/>
        <v>129.70694360042202</v>
      </c>
      <c r="AG44" s="26">
        <f t="shared" si="26"/>
        <v>238.90163282535647</v>
      </c>
      <c r="AH44" s="26">
        <f t="shared" si="27"/>
        <v>137.92007845020288</v>
      </c>
      <c r="AI44" s="26">
        <f t="shared" si="28"/>
        <v>109.81716919098635</v>
      </c>
      <c r="AJ44" s="2">
        <f>Table1[[#This Row],[S&amp;P 500 (includes dividends)2]]-Table1[[#This Row],[3-month T. Bill (Real)]]</f>
        <v>0.209065689099456</v>
      </c>
      <c r="AK44" s="2">
        <f>Table1[[#This Row],[S&amp;P 500 (includes dividends)2]]-Table1[[#This Row],[!0-year T.Bonds]]</f>
        <v>0.22616770723231627</v>
      </c>
    </row>
    <row r="45" spans="1:37">
      <c r="A45" s="27">
        <v>1952</v>
      </c>
      <c r="B45" s="106">
        <f>('S&amp;P 500 &amp; Raw Data'!B28-'S&amp;P 500 &amp; Raw Data'!B27+'S&amp;P 500 &amp; Raw Data'!C28)/'S&amp;P 500 &amp; Raw Data'!B27</f>
        <v>0.18150988641144306</v>
      </c>
      <c r="C45" s="106">
        <f>'Small Cap'!B26</f>
        <v>1.1899999999999999E-2</v>
      </c>
      <c r="D45" s="106">
        <f>'T. Bill rates'!C30</f>
        <v>1.7225000000000001E-2</v>
      </c>
      <c r="E45" s="106">
        <f>'S&amp;P 500 &amp; Raw Data'!F28</f>
        <v>2.2679961918305656E-2</v>
      </c>
      <c r="F45" s="106">
        <f>'S&amp;P 500 &amp; Raw Data'!J28</f>
        <v>4.4412415047400768E-2</v>
      </c>
      <c r="G45" s="106">
        <f>'Home Prices'!B28/'Home Prices'!B27-1</f>
        <v>4.4066820276497776E-2</v>
      </c>
      <c r="H45" s="106">
        <f>'Gold Prices'!B27/'Gold Prices'!B26-1</f>
        <v>-3.4562211981565838E-3</v>
      </c>
      <c r="I45" s="104">
        <f t="shared" si="16"/>
        <v>519.62413250918712</v>
      </c>
      <c r="J45" s="26">
        <f t="shared" si="17"/>
        <v>1533.9742510771582</v>
      </c>
      <c r="K45" s="26">
        <f t="shared" si="18"/>
        <v>128.50914686119395</v>
      </c>
      <c r="L45" s="26">
        <f t="shared" si="19"/>
        <v>203.19019701923781</v>
      </c>
      <c r="M45" s="26">
        <f t="shared" si="20"/>
        <v>382.2002112606379</v>
      </c>
      <c r="N45" s="26">
        <f t="shared" si="21"/>
        <v>220.57463485627187</v>
      </c>
      <c r="O45" s="26">
        <f t="shared" si="22"/>
        <v>167.63565891472868</v>
      </c>
      <c r="P45" s="22">
        <f t="shared" si="0"/>
        <v>0.16428488641144307</v>
      </c>
      <c r="Q45" s="22">
        <f t="shared" si="1"/>
        <v>0.1588299244931374</v>
      </c>
      <c r="R45" s="28">
        <f>Table1[[#This Row],[US Small cap (bottom decile)]]-Table1[[#This Row],[S&amp;P 500 (includes dividends)]]</f>
        <v>-0.16960988641144306</v>
      </c>
      <c r="S45" s="28">
        <f t="shared" si="2"/>
        <v>0.13709747136404229</v>
      </c>
      <c r="T45" s="27"/>
      <c r="U45" s="46">
        <f>'Inflation Rate'!C50</f>
        <v>7.5471999999999996E-3</v>
      </c>
      <c r="V45" s="2">
        <f t="shared" si="3"/>
        <v>0.17265958995414099</v>
      </c>
      <c r="W45" s="2">
        <f t="shared" si="4"/>
        <v>4.3201946271103076E-3</v>
      </c>
      <c r="X45" s="2">
        <f t="shared" si="5"/>
        <v>9.6053068283052934E-3</v>
      </c>
      <c r="Y45" s="2">
        <f t="shared" si="6"/>
        <v>1.5019407446425825E-2</v>
      </c>
      <c r="Z45" s="2">
        <f t="shared" si="7"/>
        <v>3.6589070018159697E-2</v>
      </c>
      <c r="AA45" s="2">
        <f t="shared" si="8"/>
        <v>3.6246063982409593E-2</v>
      </c>
      <c r="AB45" s="2">
        <f t="shared" si="9"/>
        <v>-1.0920998240237956E-2</v>
      </c>
      <c r="AC45" s="104">
        <f t="shared" si="23"/>
        <v>336.68528286711029</v>
      </c>
      <c r="AD45" s="108">
        <f t="shared" si="23"/>
        <v>993.92334251459226</v>
      </c>
      <c r="AE45" s="26">
        <f t="shared" si="24"/>
        <v>83.266222169169765</v>
      </c>
      <c r="AF45" s="26">
        <f t="shared" si="25"/>
        <v>131.65506503498733</v>
      </c>
      <c r="AG45" s="26">
        <f t="shared" si="26"/>
        <v>247.64282139625612</v>
      </c>
      <c r="AH45" s="26">
        <f t="shared" si="27"/>
        <v>142.91913843816789</v>
      </c>
      <c r="AI45" s="26">
        <f t="shared" si="28"/>
        <v>108.61785607950367</v>
      </c>
      <c r="AJ45" s="2">
        <f>Table1[[#This Row],[S&amp;P 500 (includes dividends)2]]-Table1[[#This Row],[3-month T. Bill (Real)]]</f>
        <v>0.1630542831258357</v>
      </c>
      <c r="AK45" s="2">
        <f>Table1[[#This Row],[S&amp;P 500 (includes dividends)2]]-Table1[[#This Row],[!0-year T.Bonds]]</f>
        <v>0.15764018250771517</v>
      </c>
    </row>
    <row r="46" spans="1:37">
      <c r="A46" s="27">
        <v>1953</v>
      </c>
      <c r="B46" s="106">
        <f>('S&amp;P 500 &amp; Raw Data'!B29-'S&amp;P 500 &amp; Raw Data'!B28+'S&amp;P 500 &amp; Raw Data'!C29)/'S&amp;P 500 &amp; Raw Data'!B28</f>
        <v>-1.2082047421904465E-2</v>
      </c>
      <c r="C46" s="106">
        <f>'Small Cap'!B27</f>
        <v>-5.7999999999999996E-2</v>
      </c>
      <c r="D46" s="106">
        <f>'T. Bill rates'!C31</f>
        <v>1.8908333333333333E-2</v>
      </c>
      <c r="E46" s="106">
        <f>'S&amp;P 500 &amp; Raw Data'!F29</f>
        <v>4.1438402589088513E-2</v>
      </c>
      <c r="F46" s="106">
        <f>'S&amp;P 500 &amp; Raw Data'!J29</f>
        <v>1.6201123818443276E-2</v>
      </c>
      <c r="G46" s="106">
        <f>'Home Prices'!B29/'Home Prices'!B28-1</f>
        <v>0.11516568544995809</v>
      </c>
      <c r="H46" s="106">
        <f>'Gold Prices'!B28/'Gold Prices'!B27-1</f>
        <v>6.9364161849712058E-3</v>
      </c>
      <c r="I46" s="104">
        <f t="shared" si="16"/>
        <v>513.34600909864514</v>
      </c>
      <c r="J46" s="26">
        <f t="shared" si="17"/>
        <v>1445.0037445146829</v>
      </c>
      <c r="K46" s="26">
        <f t="shared" si="18"/>
        <v>130.93904064642769</v>
      </c>
      <c r="L46" s="26">
        <f t="shared" si="19"/>
        <v>211.61007420547722</v>
      </c>
      <c r="M46" s="26">
        <f t="shared" si="20"/>
        <v>388.39228420670662</v>
      </c>
      <c r="N46" s="26">
        <f t="shared" si="21"/>
        <v>245.97726387236864</v>
      </c>
      <c r="O46" s="26">
        <f t="shared" si="22"/>
        <v>168.79844961240312</v>
      </c>
      <c r="P46" s="22">
        <f t="shared" si="0"/>
        <v>-3.0990380755237797E-2</v>
      </c>
      <c r="Q46" s="22">
        <f t="shared" si="1"/>
        <v>-5.3520450010992981E-2</v>
      </c>
      <c r="R46" s="28">
        <f>Table1[[#This Row],[US Small cap (bottom decile)]]-Table1[[#This Row],[S&amp;P 500 (includes dividends)]]</f>
        <v>-4.5917952578095528E-2</v>
      </c>
      <c r="S46" s="28">
        <f t="shared" si="2"/>
        <v>-2.8283171240347741E-2</v>
      </c>
      <c r="T46" s="27"/>
      <c r="U46" s="46">
        <f>'Inflation Rate'!C51</f>
        <v>7.4905999999999992E-3</v>
      </c>
      <c r="V46" s="2">
        <f t="shared" si="3"/>
        <v>-1.942712658748813E-2</v>
      </c>
      <c r="W46" s="2">
        <f t="shared" si="4"/>
        <v>-6.5003683409056046E-2</v>
      </c>
      <c r="X46" s="2">
        <f t="shared" si="5"/>
        <v>1.1332843535545978E-2</v>
      </c>
      <c r="Y46" s="2">
        <f t="shared" si="6"/>
        <v>3.3695403797403767E-2</v>
      </c>
      <c r="Z46" s="2">
        <f t="shared" si="7"/>
        <v>8.6457618745459097E-3</v>
      </c>
      <c r="AA46" s="2">
        <f t="shared" si="8"/>
        <v>0.10687453108739486</v>
      </c>
      <c r="AB46" s="2">
        <f t="shared" si="9"/>
        <v>-5.5006350930586478E-4</v>
      </c>
      <c r="AC46" s="104">
        <f t="shared" si="23"/>
        <v>330.14445525670669</v>
      </c>
      <c r="AD46" s="108">
        <f t="shared" si="23"/>
        <v>929.31466422490291</v>
      </c>
      <c r="AE46" s="26">
        <f t="shared" si="24"/>
        <v>84.20986523680898</v>
      </c>
      <c r="AF46" s="26">
        <f t="shared" si="25"/>
        <v>136.09123561331469</v>
      </c>
      <c r="AG46" s="26">
        <f t="shared" si="26"/>
        <v>249.78388225998887</v>
      </c>
      <c r="AH46" s="26">
        <f t="shared" si="27"/>
        <v>158.19355434216155</v>
      </c>
      <c r="AI46" s="26">
        <f t="shared" si="28"/>
        <v>108.5581093604153</v>
      </c>
      <c r="AJ46" s="2">
        <f>Table1[[#This Row],[S&amp;P 500 (includes dividends)2]]-Table1[[#This Row],[3-month T. Bill (Real)]]</f>
        <v>-3.0759970123034108E-2</v>
      </c>
      <c r="AK46" s="2">
        <f>Table1[[#This Row],[S&amp;P 500 (includes dividends)2]]-Table1[[#This Row],[!0-year T.Bonds]]</f>
        <v>-5.3122530384891897E-2</v>
      </c>
    </row>
    <row r="47" spans="1:37">
      <c r="A47" s="27">
        <v>1954</v>
      </c>
      <c r="B47" s="106">
        <f>('S&amp;P 500 &amp; Raw Data'!B30-'S&amp;P 500 &amp; Raw Data'!B29+'S&amp;P 500 &amp; Raw Data'!C30)/'S&amp;P 500 &amp; Raw Data'!B29</f>
        <v>0.52563321241434902</v>
      </c>
      <c r="C47" s="106">
        <f>'Small Cap'!B28</f>
        <v>0.63900000000000001</v>
      </c>
      <c r="D47" s="106">
        <f>'T. Bill rates'!C32</f>
        <v>9.3752000000000002E-3</v>
      </c>
      <c r="E47" s="106">
        <f>'S&amp;P 500 &amp; Raw Data'!F30</f>
        <v>3.2898034558095555E-2</v>
      </c>
      <c r="F47" s="106">
        <f>'S&amp;P 500 &amp; Raw Data'!J30</f>
        <v>6.1579051817707856E-2</v>
      </c>
      <c r="G47" s="106">
        <f>'Home Prices'!B30/'Home Prices'!B29-1</f>
        <v>9.2272202998846531E-3</v>
      </c>
      <c r="H47" s="106">
        <f>'Gold Prices'!B29/'Gold Prices'!B28-1</f>
        <v>5.7405281285876075E-3</v>
      </c>
      <c r="I47" s="104">
        <f t="shared" si="16"/>
        <v>783.17772094125166</v>
      </c>
      <c r="J47" s="26">
        <f t="shared" si="17"/>
        <v>2368.3611372595651</v>
      </c>
      <c r="K47" s="26">
        <f t="shared" si="18"/>
        <v>132.16662034029608</v>
      </c>
      <c r="L47" s="26">
        <f t="shared" si="19"/>
        <v>218.57162973953018</v>
      </c>
      <c r="M47" s="26">
        <f t="shared" si="20"/>
        <v>412.30911280146938</v>
      </c>
      <c r="N47" s="26">
        <f t="shared" si="21"/>
        <v>248.24695027488184</v>
      </c>
      <c r="O47" s="26">
        <f t="shared" si="22"/>
        <v>169.76744186046508</v>
      </c>
      <c r="P47" s="22">
        <f t="shared" si="0"/>
        <v>0.51625801241434899</v>
      </c>
      <c r="Q47" s="22">
        <f t="shared" si="1"/>
        <v>0.49273517785625348</v>
      </c>
      <c r="R47" s="28">
        <f>Table1[[#This Row],[US Small cap (bottom decile)]]-Table1[[#This Row],[S&amp;P 500 (includes dividends)]]</f>
        <v>0.113366787585651</v>
      </c>
      <c r="S47" s="28">
        <f t="shared" si="2"/>
        <v>0.46405416059664117</v>
      </c>
      <c r="T47" s="27"/>
      <c r="U47" s="46">
        <f>'Inflation Rate'!C52</f>
        <v>-7.4348999999999995E-3</v>
      </c>
      <c r="V47" s="2">
        <f t="shared" si="3"/>
        <v>0.53706110804656437</v>
      </c>
      <c r="W47" s="2">
        <f t="shared" si="4"/>
        <v>0.65127707996180817</v>
      </c>
      <c r="X47" s="2">
        <f t="shared" si="5"/>
        <v>1.6936017597233732E-2</v>
      </c>
      <c r="Y47" s="2">
        <f t="shared" si="6"/>
        <v>4.063505210700602E-2</v>
      </c>
      <c r="Z47" s="2">
        <f t="shared" si="7"/>
        <v>6.9530907159347066E-2</v>
      </c>
      <c r="AA47" s="2">
        <f t="shared" si="8"/>
        <v>1.6786929441589882E-2</v>
      </c>
      <c r="AB47" s="2">
        <f t="shared" si="9"/>
        <v>1.3274119882501934E-2</v>
      </c>
      <c r="AC47" s="104">
        <f t="shared" si="23"/>
        <v>507.45220221230301</v>
      </c>
      <c r="AD47" s="108">
        <f t="shared" si="23"/>
        <v>1534.5560051069858</v>
      </c>
      <c r="AE47" s="26">
        <f t="shared" si="24"/>
        <v>85.636044996320251</v>
      </c>
      <c r="AF47" s="26">
        <f t="shared" si="25"/>
        <v>141.62131006376856</v>
      </c>
      <c r="AG47" s="26">
        <f t="shared" si="26"/>
        <v>267.15158218730943</v>
      </c>
      <c r="AH47" s="26">
        <f t="shared" si="27"/>
        <v>160.84913837701774</v>
      </c>
      <c r="AI47" s="26">
        <f t="shared" si="28"/>
        <v>109.9991227182832</v>
      </c>
      <c r="AJ47" s="2">
        <f>Table1[[#This Row],[S&amp;P 500 (includes dividends)2]]-Table1[[#This Row],[3-month T. Bill (Real)]]</f>
        <v>0.52012509044933064</v>
      </c>
      <c r="AK47" s="2">
        <f>Table1[[#This Row],[S&amp;P 500 (includes dividends)2]]-Table1[[#This Row],[!0-year T.Bonds]]</f>
        <v>0.49642605593955835</v>
      </c>
    </row>
    <row r="48" spans="1:37">
      <c r="A48" s="27">
        <v>1955</v>
      </c>
      <c r="B48" s="106">
        <f>('S&amp;P 500 &amp; Raw Data'!B31-'S&amp;P 500 &amp; Raw Data'!B30+'S&amp;P 500 &amp; Raw Data'!C31)/'S&amp;P 500 &amp; Raw Data'!B30</f>
        <v>0.32597331851028349</v>
      </c>
      <c r="C48" s="106">
        <f>'Small Cap'!B29</f>
        <v>0.27089999999999997</v>
      </c>
      <c r="D48" s="106">
        <f>'T. Bill rates'!C33</f>
        <v>1.7243426294820716E-2</v>
      </c>
      <c r="E48" s="106">
        <f>'S&amp;P 500 &amp; Raw Data'!F31</f>
        <v>-1.3364391288618781E-2</v>
      </c>
      <c r="F48" s="106">
        <f>'S&amp;P 500 &amp; Raw Data'!J31</f>
        <v>2.044690004344954E-2</v>
      </c>
      <c r="G48" s="106">
        <f>'Home Prices'!B31/'Home Prices'!B30-1</f>
        <v>0</v>
      </c>
      <c r="H48" s="106">
        <f>'Gold Prices'!B30/'Gold Prices'!B29-1</f>
        <v>-2.8538812785383616E-4</v>
      </c>
      <c r="I48" s="104">
        <f t="shared" si="16"/>
        <v>1038.4727616197922</v>
      </c>
      <c r="J48" s="26">
        <f t="shared" si="17"/>
        <v>3009.9501693431812</v>
      </c>
      <c r="K48" s="26">
        <f t="shared" si="18"/>
        <v>134.44562571676951</v>
      </c>
      <c r="L48" s="26">
        <f t="shared" si="19"/>
        <v>215.65055295509998</v>
      </c>
      <c r="M48" s="26">
        <f t="shared" si="20"/>
        <v>420.73955601792437</v>
      </c>
      <c r="N48" s="26">
        <f t="shared" si="21"/>
        <v>248.24695027488184</v>
      </c>
      <c r="O48" s="26">
        <f t="shared" si="22"/>
        <v>169.71899224806199</v>
      </c>
      <c r="P48" s="22">
        <f t="shared" si="0"/>
        <v>0.30872989221546276</v>
      </c>
      <c r="Q48" s="22">
        <f t="shared" si="1"/>
        <v>0.33933770979890227</v>
      </c>
      <c r="R48" s="28">
        <f>Table1[[#This Row],[US Small cap (bottom decile)]]-Table1[[#This Row],[S&amp;P 500 (includes dividends)]]</f>
        <v>-5.507331851028352E-2</v>
      </c>
      <c r="S48" s="28">
        <f t="shared" si="2"/>
        <v>0.30552641846683393</v>
      </c>
      <c r="T48" s="27"/>
      <c r="U48" s="46">
        <f>'Inflation Rate'!C53</f>
        <v>3.7452999999999996E-3</v>
      </c>
      <c r="V48" s="2">
        <f t="shared" si="3"/>
        <v>0.32102568102713258</v>
      </c>
      <c r="W48" s="2">
        <f t="shared" si="4"/>
        <v>0.26615785897079647</v>
      </c>
      <c r="X48" s="2">
        <f t="shared" si="5"/>
        <v>1.344776039780271E-2</v>
      </c>
      <c r="Y48" s="2">
        <f t="shared" si="6"/>
        <v>-1.7045849468604102E-2</v>
      </c>
      <c r="Z48" s="2">
        <f t="shared" si="7"/>
        <v>1.6639280944527934E-2</v>
      </c>
      <c r="AA48" s="2">
        <f t="shared" si="8"/>
        <v>-3.7313250682220467E-3</v>
      </c>
      <c r="AB48" s="2">
        <f t="shared" si="9"/>
        <v>-4.0156483202002935E-3</v>
      </c>
      <c r="AC48" s="104">
        <f t="shared" si="23"/>
        <v>670.35739101622573</v>
      </c>
      <c r="AD48" s="108">
        <f t="shared" si="23"/>
        <v>1942.9901458970398</v>
      </c>
      <c r="AE48" s="26">
        <f t="shared" si="24"/>
        <v>86.787658010846215</v>
      </c>
      <c r="AF48" s="26">
        <f t="shared" si="25"/>
        <v>139.20725453087505</v>
      </c>
      <c r="AG48" s="26">
        <f t="shared" si="26"/>
        <v>271.5967924180992</v>
      </c>
      <c r="AH48" s="26">
        <f t="shared" si="27"/>
        <v>160.24895795478966</v>
      </c>
      <c r="AI48" s="26">
        <f t="shared" si="28"/>
        <v>109.55740492591602</v>
      </c>
      <c r="AJ48" s="2">
        <f>Table1[[#This Row],[S&amp;P 500 (includes dividends)2]]-Table1[[#This Row],[3-month T. Bill (Real)]]</f>
        <v>0.30757792062932987</v>
      </c>
      <c r="AK48" s="2">
        <f>Table1[[#This Row],[S&amp;P 500 (includes dividends)2]]-Table1[[#This Row],[!0-year T.Bonds]]</f>
        <v>0.33807153049573668</v>
      </c>
    </row>
    <row r="49" spans="1:37">
      <c r="A49" s="27">
        <v>1956</v>
      </c>
      <c r="B49" s="106">
        <f>('S&amp;P 500 &amp; Raw Data'!B32-'S&amp;P 500 &amp; Raw Data'!B31+'S&amp;P 500 &amp; Raw Data'!C32)/'S&amp;P 500 &amp; Raw Data'!B31</f>
        <v>7.4395118733509347E-2</v>
      </c>
      <c r="C49" s="106">
        <f>'Small Cap'!B30</f>
        <v>-9.8999999999999991E-3</v>
      </c>
      <c r="D49" s="106">
        <f>'T. Bill rates'!C34</f>
        <v>2.6213888888888887E-2</v>
      </c>
      <c r="E49" s="106">
        <f>'S&amp;P 500 &amp; Raw Data'!F32</f>
        <v>-2.2557738173154165E-2</v>
      </c>
      <c r="F49" s="106">
        <f>'S&amp;P 500 &amp; Raw Data'!J32</f>
        <v>-2.3526541979620903E-2</v>
      </c>
      <c r="G49" s="106">
        <f>'Home Prices'!B32/'Home Prices'!B31-1</f>
        <v>9.1428571428571193E-3</v>
      </c>
      <c r="H49" s="106">
        <f>'Gold Prices'!B31/'Gold Prices'!B30-1</f>
        <v>-1.1418783899515006E-3</v>
      </c>
      <c r="I49" s="104">
        <f t="shared" si="16"/>
        <v>1115.7300660220119</v>
      </c>
      <c r="J49" s="26">
        <f t="shared" si="17"/>
        <v>2980.1516626666835</v>
      </c>
      <c r="K49" s="26">
        <f t="shared" si="18"/>
        <v>137.96996841090606</v>
      </c>
      <c r="L49" s="26">
        <f t="shared" si="19"/>
        <v>210.78596424464291</v>
      </c>
      <c r="M49" s="26">
        <f t="shared" si="20"/>
        <v>410.84100919078162</v>
      </c>
      <c r="N49" s="26">
        <f t="shared" si="21"/>
        <v>250.51663667739504</v>
      </c>
      <c r="O49" s="26">
        <f t="shared" si="22"/>
        <v>169.52519379844958</v>
      </c>
      <c r="P49" s="22">
        <f t="shared" si="0"/>
        <v>4.8181229844620463E-2</v>
      </c>
      <c r="Q49" s="22">
        <f t="shared" si="1"/>
        <v>9.6952856906663512E-2</v>
      </c>
      <c r="R49" s="28">
        <f>Table1[[#This Row],[US Small cap (bottom decile)]]-Table1[[#This Row],[S&amp;P 500 (includes dividends)]]</f>
        <v>-8.4295118733509339E-2</v>
      </c>
      <c r="S49" s="28">
        <f t="shared" si="2"/>
        <v>9.7921660713130243E-2</v>
      </c>
      <c r="T49" s="27"/>
      <c r="U49" s="46">
        <f>'Inflation Rate'!C54</f>
        <v>2.9850699999999997E-2</v>
      </c>
      <c r="V49" s="2">
        <f t="shared" si="3"/>
        <v>4.3253278104786741E-2</v>
      </c>
      <c r="W49" s="2">
        <f t="shared" si="4"/>
        <v>-3.8598507531237169E-2</v>
      </c>
      <c r="X49" s="2">
        <f t="shared" si="5"/>
        <v>-3.5313964549530397E-3</v>
      </c>
      <c r="Y49" s="2">
        <f t="shared" si="6"/>
        <v>-5.0889355295048233E-2</v>
      </c>
      <c r="Z49" s="2">
        <f t="shared" si="7"/>
        <v>-5.1830077874026603E-2</v>
      </c>
      <c r="AA49" s="2">
        <f t="shared" si="8"/>
        <v>-2.0107616431335851E-2</v>
      </c>
      <c r="AB49" s="2">
        <f t="shared" si="9"/>
        <v>-3.0094244136505854E-2</v>
      </c>
      <c r="AC49" s="104">
        <f t="shared" si="23"/>
        <v>699.3525456794498</v>
      </c>
      <c r="AD49" s="108">
        <f t="shared" si="23"/>
        <v>1867.9936261175133</v>
      </c>
      <c r="AE49" s="26">
        <f t="shared" si="24"/>
        <v>86.481176383013036</v>
      </c>
      <c r="AF49" s="26">
        <f t="shared" si="25"/>
        <v>132.12308709540514</v>
      </c>
      <c r="AG49" s="26">
        <f t="shared" si="26"/>
        <v>257.51990951673326</v>
      </c>
      <c r="AH49" s="26">
        <f t="shared" si="27"/>
        <v>157.02673337471347</v>
      </c>
      <c r="AI49" s="26">
        <f t="shared" si="28"/>
        <v>106.26035763511346</v>
      </c>
      <c r="AJ49" s="2">
        <f>Table1[[#This Row],[S&amp;P 500 (includes dividends)2]]-Table1[[#This Row],[3-month T. Bill (Real)]]</f>
        <v>4.6784674559739781E-2</v>
      </c>
      <c r="AK49" s="2">
        <f>Table1[[#This Row],[S&amp;P 500 (includes dividends)2]]-Table1[[#This Row],[!0-year T.Bonds]]</f>
        <v>9.4142633399834974E-2</v>
      </c>
    </row>
    <row r="50" spans="1:37">
      <c r="A50" s="27">
        <v>1957</v>
      </c>
      <c r="B50" s="106">
        <f>('S&amp;P 500 &amp; Raw Data'!B33-'S&amp;P 500 &amp; Raw Data'!B32+'S&amp;P 500 &amp; Raw Data'!C33)/'S&amp;P 500 &amp; Raw Data'!B32</f>
        <v>-0.1045736018855796</v>
      </c>
      <c r="C50" s="106">
        <f>'Small Cap'!B31</f>
        <v>-0.1525</v>
      </c>
      <c r="D50" s="106">
        <f>'T. Bill rates'!C35</f>
        <v>3.2245669291338583E-2</v>
      </c>
      <c r="E50" s="106">
        <f>'S&amp;P 500 &amp; Raw Data'!F33</f>
        <v>6.7970128466249904E-2</v>
      </c>
      <c r="F50" s="106">
        <f>'S&amp;P 500 &amp; Raw Data'!J33</f>
        <v>-7.1892844025423647E-3</v>
      </c>
      <c r="G50" s="106">
        <f>'Home Prices'!B33/'Home Prices'!B32-1</f>
        <v>2.7180067950169917E-2</v>
      </c>
      <c r="H50" s="106">
        <f>'Gold Prices'!B32/'Gold Prices'!B31-1</f>
        <v>-1.1431837667904565E-3</v>
      </c>
      <c r="I50" s="104">
        <f t="shared" si="16"/>
        <v>999.05415428605454</v>
      </c>
      <c r="J50" s="26">
        <f t="shared" si="17"/>
        <v>2525.6785341100144</v>
      </c>
      <c r="K50" s="26">
        <f t="shared" si="18"/>
        <v>142.41890238442059</v>
      </c>
      <c r="L50" s="26">
        <f t="shared" si="19"/>
        <v>225.11311331323367</v>
      </c>
      <c r="M50" s="26">
        <f t="shared" si="20"/>
        <v>407.88735633148156</v>
      </c>
      <c r="N50" s="26">
        <f t="shared" si="21"/>
        <v>257.32569588493465</v>
      </c>
      <c r="O50" s="26">
        <f t="shared" si="22"/>
        <v>169.33139534883719</v>
      </c>
      <c r="P50" s="22">
        <f t="shared" si="0"/>
        <v>-0.13681927117691817</v>
      </c>
      <c r="Q50" s="22">
        <f t="shared" si="1"/>
        <v>-0.17254373035182952</v>
      </c>
      <c r="R50" s="28">
        <f>Table1[[#This Row],[US Small cap (bottom decile)]]-Table1[[#This Row],[S&amp;P 500 (includes dividends)]]</f>
        <v>-4.7926398114420399E-2</v>
      </c>
      <c r="S50" s="28">
        <f t="shared" si="2"/>
        <v>-9.7384317483037233E-2</v>
      </c>
      <c r="T50" s="27"/>
      <c r="U50" s="46">
        <f>'Inflation Rate'!C55</f>
        <v>2.8985500000000001E-2</v>
      </c>
      <c r="V50" s="2">
        <f t="shared" si="3"/>
        <v>-0.12979687457751321</v>
      </c>
      <c r="W50" s="2">
        <f t="shared" si="4"/>
        <v>-0.17637323363643131</v>
      </c>
      <c r="X50" s="2">
        <f t="shared" si="5"/>
        <v>3.1683335589651751E-3</v>
      </c>
      <c r="Y50" s="2">
        <f t="shared" si="6"/>
        <v>3.7886470184710808E-2</v>
      </c>
      <c r="Z50" s="2">
        <f t="shared" si="7"/>
        <v>-3.5155776638779224E-2</v>
      </c>
      <c r="AA50" s="2">
        <f t="shared" si="8"/>
        <v>-1.754574821346111E-3</v>
      </c>
      <c r="AB50" s="2">
        <f t="shared" si="9"/>
        <v>-2.927998865561332E-2</v>
      </c>
      <c r="AC50" s="104">
        <f t="shared" si="23"/>
        <v>608.57877102242969</v>
      </c>
      <c r="AD50" s="108">
        <f t="shared" si="23"/>
        <v>1538.5295498669245</v>
      </c>
      <c r="AE50" s="26">
        <f t="shared" si="24"/>
        <v>86.755177596366124</v>
      </c>
      <c r="AF50" s="26">
        <f t="shared" si="25"/>
        <v>137.12876449535716</v>
      </c>
      <c r="AG50" s="26">
        <f t="shared" si="26"/>
        <v>248.46659709772436</v>
      </c>
      <c r="AH50" s="26">
        <f t="shared" si="27"/>
        <v>156.75121822205597</v>
      </c>
      <c r="AI50" s="26">
        <f t="shared" si="28"/>
        <v>103.14905556901593</v>
      </c>
      <c r="AJ50" s="2">
        <f>Table1[[#This Row],[S&amp;P 500 (includes dividends)2]]-Table1[[#This Row],[3-month T. Bill (Real)]]</f>
        <v>-0.13296520813647839</v>
      </c>
      <c r="AK50" s="2">
        <f>Table1[[#This Row],[S&amp;P 500 (includes dividends)2]]-Table1[[#This Row],[!0-year T.Bonds]]</f>
        <v>-0.16768334476222402</v>
      </c>
    </row>
    <row r="51" spans="1:37">
      <c r="A51" s="27">
        <v>1958</v>
      </c>
      <c r="B51" s="106">
        <f>('S&amp;P 500 &amp; Raw Data'!B34-'S&amp;P 500 &amp; Raw Data'!B33+'S&amp;P 500 &amp; Raw Data'!C34)/'S&amp;P 500 &amp; Raw Data'!B33</f>
        <v>0.43719954988747184</v>
      </c>
      <c r="C51" s="106">
        <f>'Small Cap'!B32</f>
        <v>0.69349999999999989</v>
      </c>
      <c r="D51" s="106">
        <f>'T. Bill rates'!C36</f>
        <v>1.7665461847389558E-2</v>
      </c>
      <c r="E51" s="106">
        <f>'S&amp;P 500 &amp; Raw Data'!F34</f>
        <v>-2.0990181755274694E-2</v>
      </c>
      <c r="F51" s="106">
        <f>'S&amp;P 500 &amp; Raw Data'!J34</f>
        <v>6.4300928973360261E-2</v>
      </c>
      <c r="G51" s="106">
        <f>'Home Prices'!B34/'Home Prices'!B33-1</f>
        <v>6.6152149944873617E-3</v>
      </c>
      <c r="H51" s="106">
        <f>'Gold Prices'!B33/'Gold Prices'!B32-1</f>
        <v>4.2918454935620964E-3</v>
      </c>
      <c r="I51" s="104">
        <f t="shared" si="16"/>
        <v>1435.8401808531264</v>
      </c>
      <c r="J51" s="26">
        <f t="shared" si="17"/>
        <v>4277.2365975153089</v>
      </c>
      <c r="K51" s="26">
        <f t="shared" si="18"/>
        <v>144.93479807083966</v>
      </c>
      <c r="L51" s="26">
        <f t="shared" si="19"/>
        <v>220.38794814929315</v>
      </c>
      <c r="M51" s="26">
        <f t="shared" si="20"/>
        <v>434.11489226008382</v>
      </c>
      <c r="N51" s="26">
        <f t="shared" si="21"/>
        <v>259.02796068681954</v>
      </c>
      <c r="O51" s="26">
        <f t="shared" si="22"/>
        <v>170.05813953488368</v>
      </c>
      <c r="P51" s="22">
        <f t="shared" si="0"/>
        <v>0.4195340880400823</v>
      </c>
      <c r="Q51" s="22">
        <f t="shared" si="1"/>
        <v>0.45818973164274651</v>
      </c>
      <c r="R51" s="28">
        <f>Table1[[#This Row],[US Small cap (bottom decile)]]-Table1[[#This Row],[S&amp;P 500 (includes dividends)]]</f>
        <v>0.25630045011252806</v>
      </c>
      <c r="S51" s="28">
        <f t="shared" si="2"/>
        <v>0.37289862091411158</v>
      </c>
      <c r="T51" s="27"/>
      <c r="U51" s="46">
        <f>'Inflation Rate'!C56</f>
        <v>1.7605599999999999E-2</v>
      </c>
      <c r="V51" s="2">
        <f t="shared" si="3"/>
        <v>0.41233455268669106</v>
      </c>
      <c r="W51" s="2">
        <f t="shared" si="4"/>
        <v>0.66420074732293122</v>
      </c>
      <c r="X51" s="2">
        <f t="shared" si="5"/>
        <v>5.8826177243398448E-5</v>
      </c>
      <c r="Y51" s="2">
        <f t="shared" si="6"/>
        <v>-3.7928035925976267E-2</v>
      </c>
      <c r="Z51" s="2">
        <f t="shared" si="7"/>
        <v>4.5887452833750286E-2</v>
      </c>
      <c r="AA51" s="2">
        <f t="shared" si="8"/>
        <v>-1.0800240294975394E-2</v>
      </c>
      <c r="AB51" s="2">
        <f t="shared" si="9"/>
        <v>-1.3083413167574887E-2</v>
      </c>
      <c r="AC51" s="104">
        <f t="shared" si="23"/>
        <v>859.51682634657936</v>
      </c>
      <c r="AD51" s="108">
        <f t="shared" si="23"/>
        <v>2560.4220266669486</v>
      </c>
      <c r="AE51" s="26">
        <f t="shared" si="24"/>
        <v>86.760281071820188</v>
      </c>
      <c r="AF51" s="26">
        <f t="shared" si="25"/>
        <v>131.92773978909253</v>
      </c>
      <c r="AG51" s="26">
        <f t="shared" si="26"/>
        <v>259.86809635280861</v>
      </c>
      <c r="AH51" s="26">
        <f t="shared" si="27"/>
        <v>155.05826739872765</v>
      </c>
      <c r="AI51" s="26">
        <f t="shared" si="28"/>
        <v>101.79951385716136</v>
      </c>
      <c r="AJ51" s="2">
        <f>Table1[[#This Row],[S&amp;P 500 (includes dividends)2]]-Table1[[#This Row],[3-month T. Bill (Real)]]</f>
        <v>0.41227572650944766</v>
      </c>
      <c r="AK51" s="2">
        <f>Table1[[#This Row],[S&amp;P 500 (includes dividends)2]]-Table1[[#This Row],[!0-year T.Bonds]]</f>
        <v>0.45026258861266732</v>
      </c>
    </row>
    <row r="52" spans="1:37">
      <c r="A52" s="27">
        <v>1959</v>
      </c>
      <c r="B52" s="106">
        <f>('S&amp;P 500 &amp; Raw Data'!B35-'S&amp;P 500 &amp; Raw Data'!B34+'S&amp;P 500 &amp; Raw Data'!C35)/'S&amp;P 500 &amp; Raw Data'!B34</f>
        <v>0.12056457163557326</v>
      </c>
      <c r="C52" s="106">
        <f>'Small Cap'!B33</f>
        <v>0.12740000000000001</v>
      </c>
      <c r="D52" s="106">
        <f>'T. Bill rates'!C37</f>
        <v>3.3860159362549803E-2</v>
      </c>
      <c r="E52" s="106">
        <f>'S&amp;P 500 &amp; Raw Data'!F35</f>
        <v>-2.6466312591385065E-2</v>
      </c>
      <c r="F52" s="106">
        <f>'S&amp;P 500 &amp; Raw Data'!J35</f>
        <v>1.5743430895022732E-2</v>
      </c>
      <c r="G52" s="106">
        <f>'Home Prices'!B35/'Home Prices'!B34-1</f>
        <v>1.0952902519167917E-3</v>
      </c>
      <c r="H52" s="106">
        <f>'Gold Prices'!B34/'Gold Prices'!B33-1</f>
        <v>0</v>
      </c>
      <c r="I52" s="104">
        <f t="shared" si="16"/>
        <v>1608.9516371948275</v>
      </c>
      <c r="J52" s="26">
        <f t="shared" si="17"/>
        <v>4822.156540038759</v>
      </c>
      <c r="K52" s="26">
        <f t="shared" si="18"/>
        <v>149.84231343069726</v>
      </c>
      <c r="L52" s="26">
        <f t="shared" si="19"/>
        <v>214.55509182219998</v>
      </c>
      <c r="M52" s="26">
        <f t="shared" si="20"/>
        <v>440.94935006688075</v>
      </c>
      <c r="N52" s="26">
        <f t="shared" si="21"/>
        <v>259.31167148713371</v>
      </c>
      <c r="O52" s="26">
        <f t="shared" si="22"/>
        <v>170.05813953488368</v>
      </c>
      <c r="P52" s="22">
        <f t="shared" si="0"/>
        <v>8.6704412273023446E-2</v>
      </c>
      <c r="Q52" s="22">
        <f t="shared" si="1"/>
        <v>0.14703088422695831</v>
      </c>
      <c r="R52" s="28">
        <f>Table1[[#This Row],[US Small cap (bottom decile)]]-Table1[[#This Row],[S&amp;P 500 (includes dividends)]]</f>
        <v>6.8354283644267572E-3</v>
      </c>
      <c r="S52" s="28">
        <f t="shared" si="2"/>
        <v>0.10482114074055052</v>
      </c>
      <c r="T52" s="27"/>
      <c r="U52" s="46">
        <f>'Inflation Rate'!C57</f>
        <v>1.7301E-2</v>
      </c>
      <c r="V52" s="2">
        <f t="shared" si="3"/>
        <v>0.1015073922423877</v>
      </c>
      <c r="W52" s="2">
        <f t="shared" si="4"/>
        <v>0.10822657207650432</v>
      </c>
      <c r="X52" s="2">
        <f t="shared" si="5"/>
        <v>1.6277541615067559E-2</v>
      </c>
      <c r="Y52" s="2">
        <f t="shared" si="6"/>
        <v>-4.3022972150214223E-2</v>
      </c>
      <c r="Z52" s="2">
        <f t="shared" si="7"/>
        <v>-1.5310798917697044E-3</v>
      </c>
      <c r="AA52" s="2">
        <f t="shared" si="8"/>
        <v>-1.5930103035466603E-2</v>
      </c>
      <c r="AB52" s="2">
        <f t="shared" si="9"/>
        <v>-1.7006765942430002E-2</v>
      </c>
      <c r="AC52" s="104">
        <f t="shared" si="23"/>
        <v>946.76413797747387</v>
      </c>
      <c r="AD52" s="108">
        <f t="shared" si="23"/>
        <v>2837.5277256822883</v>
      </c>
      <c r="AE52" s="26">
        <f t="shared" si="24"/>
        <v>88.172525157501696</v>
      </c>
      <c r="AF52" s="26">
        <f t="shared" si="25"/>
        <v>126.25181631430569</v>
      </c>
      <c r="AG52" s="26">
        <f t="shared" si="26"/>
        <v>259.47021753597033</v>
      </c>
      <c r="AH52" s="26">
        <f t="shared" si="27"/>
        <v>152.58817322256499</v>
      </c>
      <c r="AI52" s="26">
        <f t="shared" si="28"/>
        <v>100.06823335193945</v>
      </c>
      <c r="AJ52" s="2">
        <f>Table1[[#This Row],[S&amp;P 500 (includes dividends)2]]-Table1[[#This Row],[3-month T. Bill (Real)]]</f>
        <v>8.5229850627320136E-2</v>
      </c>
      <c r="AK52" s="2">
        <f>Table1[[#This Row],[S&amp;P 500 (includes dividends)2]]-Table1[[#This Row],[!0-year T.Bonds]]</f>
        <v>0.14453036439260192</v>
      </c>
    </row>
    <row r="53" spans="1:37">
      <c r="A53" s="27">
        <v>1960</v>
      </c>
      <c r="B53" s="106">
        <f>('S&amp;P 500 &amp; Raw Data'!B36-'S&amp;P 500 &amp; Raw Data'!B35+'S&amp;P 500 &amp; Raw Data'!C36)/'S&amp;P 500 &amp; Raw Data'!B35</f>
        <v>3.36535314743695E-3</v>
      </c>
      <c r="C53" s="106">
        <f>'Small Cap'!B34</f>
        <v>-3.49E-2</v>
      </c>
      <c r="D53" s="106">
        <f>'T. Bill rates'!C38</f>
        <v>2.8729718875502006E-2</v>
      </c>
      <c r="E53" s="106">
        <f>'S&amp;P 500 &amp; Raw Data'!F36</f>
        <v>0.11639503690963365</v>
      </c>
      <c r="F53" s="106">
        <f>'S&amp;P 500 &amp; Raw Data'!J36</f>
        <v>6.6631871633034342E-2</v>
      </c>
      <c r="G53" s="106">
        <f>'Home Prices'!B36/'Home Prices'!B35-1</f>
        <v>7.6586433260392717E-3</v>
      </c>
      <c r="H53" s="106">
        <f>'Gold Prices'!B35/'Gold Prices'!B34-1</f>
        <v>4.8433048433049741E-3</v>
      </c>
      <c r="I53" s="104">
        <f t="shared" si="16"/>
        <v>1614.366327651135</v>
      </c>
      <c r="J53" s="26">
        <f t="shared" ref="J53:J84" si="29">J52*(1+C53)</f>
        <v>4653.863276791406</v>
      </c>
      <c r="K53" s="26">
        <f t="shared" si="18"/>
        <v>154.14724097121606</v>
      </c>
      <c r="L53" s="26">
        <f t="shared" si="19"/>
        <v>239.52823965399477</v>
      </c>
      <c r="M53" s="26">
        <f t="shared" si="20"/>
        <v>470.33063055720703</v>
      </c>
      <c r="N53" s="26">
        <f t="shared" si="21"/>
        <v>261.29764708933271</v>
      </c>
      <c r="O53" s="26">
        <f t="shared" si="22"/>
        <v>170.8817829457364</v>
      </c>
      <c r="P53" s="22">
        <f t="shared" ref="P53:P84" si="30">B53-D53</f>
        <v>-2.5364365728065056E-2</v>
      </c>
      <c r="Q53" s="22">
        <f t="shared" ref="Q53:Q84" si="31">B53-E53</f>
        <v>-0.1130296837621967</v>
      </c>
      <c r="R53" s="28">
        <f>Table1[[#This Row],[US Small cap (bottom decile)]]-Table1[[#This Row],[S&amp;P 500 (includes dividends)]]</f>
        <v>-3.8265353147436953E-2</v>
      </c>
      <c r="S53" s="28">
        <f t="shared" ref="S53:S84" si="32">B53-F53</f>
        <v>-6.3266518485597389E-2</v>
      </c>
      <c r="T53" s="28">
        <f t="shared" ref="T53:T84" si="33">((I53/100)^(1/(A53-$A$21+1)))-((L53/100)^(1/(A53-$A$21+1)))</f>
        <v>6.1119788031217315E-2</v>
      </c>
      <c r="U53" s="46">
        <f>'Inflation Rate'!C58</f>
        <v>1.36054E-2</v>
      </c>
      <c r="V53" s="2">
        <f t="shared" ref="V53:V84" si="34">(1+B53)/(1+$U53)-1</f>
        <v>-1.0102596979616685E-2</v>
      </c>
      <c r="W53" s="2">
        <f t="shared" ref="W53:W84" si="35">(1+C53)/(1+$U53)-1</f>
        <v>-4.7854322796622939E-2</v>
      </c>
      <c r="X53" s="2">
        <f t="shared" ref="X53:X84" si="36">(1+D53)/(1+$U53)-1</f>
        <v>1.4921308504771025E-2</v>
      </c>
      <c r="Y53" s="2">
        <f t="shared" ref="Y53:Y84" si="37">(1+E53)/(1+$U53)-1</f>
        <v>0.10140991445944691</v>
      </c>
      <c r="Z53" s="2">
        <f t="shared" ref="Z53:Z84" si="38">(1+F53)/(1+$U53)-1</f>
        <v>5.231470908998137E-2</v>
      </c>
      <c r="AA53" s="2">
        <f t="shared" ref="AA53:AA84" si="39">(1+G53)/(1+$U53)-1</f>
        <v>-5.8669346808539746E-3</v>
      </c>
      <c r="AB53" s="2">
        <f t="shared" ref="AB53:AB84" si="40">(1+H53)/(1+$U53)-1</f>
        <v>-8.6444835008723242E-3</v>
      </c>
      <c r="AC53" s="104">
        <f t="shared" si="23"/>
        <v>937.1993614567333</v>
      </c>
      <c r="AD53" s="108">
        <f t="shared" si="23"/>
        <v>2701.7397579531207</v>
      </c>
      <c r="AE53" s="26">
        <f t="shared" si="24"/>
        <v>89.488174607021463</v>
      </c>
      <c r="AF53" s="26">
        <f t="shared" si="25"/>
        <v>139.05500220708922</v>
      </c>
      <c r="AG53" s="26">
        <f t="shared" si="26"/>
        <v>273.04432648387882</v>
      </c>
      <c r="AH53" s="26">
        <f t="shared" si="27"/>
        <v>151.69294837719738</v>
      </c>
      <c r="AI53" s="26">
        <f t="shared" si="28"/>
        <v>99.203195159767176</v>
      </c>
      <c r="AJ53" s="2">
        <f>Table1[[#This Row],[S&amp;P 500 (includes dividends)2]]-Table1[[#This Row],[3-month T. Bill (Real)]]</f>
        <v>-2.502390548438771E-2</v>
      </c>
      <c r="AK53" s="2">
        <f>Table1[[#This Row],[S&amp;P 500 (includes dividends)2]]-Table1[[#This Row],[!0-year T.Bonds]]</f>
        <v>-0.1115125114390636</v>
      </c>
    </row>
    <row r="54" spans="1:37">
      <c r="A54" s="27">
        <v>1961</v>
      </c>
      <c r="B54" s="106">
        <f>('S&amp;P 500 &amp; Raw Data'!B37-'S&amp;P 500 &amp; Raw Data'!B36+'S&amp;P 500 &amp; Raw Data'!C37)/'S&amp;P 500 &amp; Raw Data'!B36</f>
        <v>0.26637712958182752</v>
      </c>
      <c r="C54" s="106">
        <f>'Small Cap'!B35</f>
        <v>0.29830000000000001</v>
      </c>
      <c r="D54" s="106">
        <f>'T. Bill rates'!C39</f>
        <v>2.3524899598393576E-2</v>
      </c>
      <c r="E54" s="106">
        <f>'S&amp;P 500 &amp; Raw Data'!F37</f>
        <v>2.0609208076323167E-2</v>
      </c>
      <c r="F54" s="106">
        <f>'S&amp;P 500 &amp; Raw Data'!J37</f>
        <v>5.0999999999999997E-2</v>
      </c>
      <c r="G54" s="106">
        <f>'Home Prices'!B37/'Home Prices'!B36-1</f>
        <v>9.7719869706840434E-3</v>
      </c>
      <c r="H54" s="106">
        <f>'Gold Prices'!B36/'Gold Prices'!B35-1</f>
        <v>-5.6705415367175327E-4</v>
      </c>
      <c r="I54" s="104">
        <f t="shared" ref="I54:I85" si="41">I53*(1+B54)</f>
        <v>2044.3965961044005</v>
      </c>
      <c r="J54" s="26">
        <f t="shared" si="29"/>
        <v>6042.1106922582821</v>
      </c>
      <c r="K54" s="26">
        <f t="shared" ref="K54:K85" si="42">K53*(1+D54)</f>
        <v>157.77353933843332</v>
      </c>
      <c r="L54" s="26">
        <f t="shared" ref="L54:L85" si="43">L53*(1+E54)</f>
        <v>244.46472698517934</v>
      </c>
      <c r="M54" s="26">
        <f t="shared" ref="M54:M85" si="44">M53*(1+F54)</f>
        <v>494.31749271562455</v>
      </c>
      <c r="N54" s="26">
        <f t="shared" ref="N54:N85" si="45">N53*(1+G54)</f>
        <v>263.85104429216005</v>
      </c>
      <c r="O54" s="26">
        <f t="shared" ref="O54:O85" si="46">O53*(1+H54)</f>
        <v>170.7848837209302</v>
      </c>
      <c r="P54" s="22">
        <f t="shared" si="30"/>
        <v>0.24285222998343395</v>
      </c>
      <c r="Q54" s="22">
        <f t="shared" si="31"/>
        <v>0.24576792150550436</v>
      </c>
      <c r="R54" s="28">
        <f>Table1[[#This Row],[US Small cap (bottom decile)]]-Table1[[#This Row],[S&amp;P 500 (includes dividends)]]</f>
        <v>3.1922870418172489E-2</v>
      </c>
      <c r="S54" s="28">
        <f t="shared" si="32"/>
        <v>0.21537712958182753</v>
      </c>
      <c r="T54" s="28">
        <f t="shared" si="33"/>
        <v>6.6173591829972622E-2</v>
      </c>
      <c r="U54" s="46">
        <f>'Inflation Rate'!C59</f>
        <v>6.7113999999999993E-3</v>
      </c>
      <c r="V54" s="2">
        <f t="shared" si="34"/>
        <v>0.25793462712533866</v>
      </c>
      <c r="W54" s="2">
        <f t="shared" si="35"/>
        <v>0.28964467870335042</v>
      </c>
      <c r="X54" s="2">
        <f t="shared" si="36"/>
        <v>1.6701409756950891E-2</v>
      </c>
      <c r="Y54" s="2">
        <f t="shared" si="37"/>
        <v>1.3805156151329268E-2</v>
      </c>
      <c r="Z54" s="2">
        <f t="shared" si="38"/>
        <v>4.3993343077271208E-2</v>
      </c>
      <c r="AA54" s="2">
        <f t="shared" si="39"/>
        <v>3.0401830859212442E-3</v>
      </c>
      <c r="AB54" s="2">
        <f t="shared" si="40"/>
        <v>-7.2299311934599375E-3</v>
      </c>
      <c r="AC54" s="104">
        <f t="shared" si="23"/>
        <v>1178.9355292961814</v>
      </c>
      <c r="AD54" s="108">
        <f t="shared" si="23"/>
        <v>3484.2843020855203</v>
      </c>
      <c r="AE54" s="26">
        <f t="shared" si="24"/>
        <v>90.98275327953489</v>
      </c>
      <c r="AF54" s="26">
        <f t="shared" si="25"/>
        <v>140.97467822618151</v>
      </c>
      <c r="AG54" s="26">
        <f t="shared" si="26"/>
        <v>285.05645921418653</v>
      </c>
      <c r="AH54" s="26">
        <f t="shared" si="27"/>
        <v>152.15412271310726</v>
      </c>
      <c r="AI54" s="26">
        <f t="shared" si="28"/>
        <v>98.485962884590677</v>
      </c>
      <c r="AJ54" s="2">
        <f>Table1[[#This Row],[S&amp;P 500 (includes dividends)2]]-Table1[[#This Row],[3-month T. Bill (Real)]]</f>
        <v>0.24123321736838776</v>
      </c>
      <c r="AK54" s="2">
        <f>Table1[[#This Row],[S&amp;P 500 (includes dividends)2]]-Table1[[#This Row],[!0-year T.Bonds]]</f>
        <v>0.24412947097400939</v>
      </c>
    </row>
    <row r="55" spans="1:37">
      <c r="A55" s="27">
        <v>1962</v>
      </c>
      <c r="B55" s="106">
        <f>('S&amp;P 500 &amp; Raw Data'!B38-'S&amp;P 500 &amp; Raw Data'!B37+'S&amp;P 500 &amp; Raw Data'!C38)/'S&amp;P 500 &amp; Raw Data'!B37</f>
        <v>-8.8114605171208879E-2</v>
      </c>
      <c r="C55" s="106">
        <f>'Small Cap'!B36</f>
        <v>-9.7599999999999992E-2</v>
      </c>
      <c r="D55" s="106">
        <f>'T. Bill rates'!C40</f>
        <v>2.7723694779116466E-2</v>
      </c>
      <c r="E55" s="106">
        <f>'S&amp;P 500 &amp; Raw Data'!F38</f>
        <v>5.693544054008462E-2</v>
      </c>
      <c r="F55" s="106">
        <f>'S&amp;P 500 &amp; Raw Data'!J38</f>
        <v>6.4953279936065755E-2</v>
      </c>
      <c r="G55" s="106">
        <f>'Home Prices'!B38/'Home Prices'!B37-1</f>
        <v>3.2258064516126339E-3</v>
      </c>
      <c r="H55" s="106">
        <f>'Gold Prices'!B37/'Gold Prices'!B36-1</f>
        <v>-5.6737588652489013E-4</v>
      </c>
      <c r="I55" s="104">
        <f t="shared" si="41"/>
        <v>1864.2553972252979</v>
      </c>
      <c r="J55" s="26">
        <f t="shared" si="29"/>
        <v>5452.4006886938732</v>
      </c>
      <c r="K55" s="26">
        <f t="shared" si="42"/>
        <v>162.14760478727297</v>
      </c>
      <c r="L55" s="26">
        <f t="shared" si="43"/>
        <v>258.38343391259201</v>
      </c>
      <c r="M55" s="26">
        <f t="shared" si="44"/>
        <v>526.42503519727666</v>
      </c>
      <c r="N55" s="26">
        <f t="shared" si="45"/>
        <v>264.70217669310244</v>
      </c>
      <c r="O55" s="26">
        <f t="shared" si="46"/>
        <v>170.68798449612399</v>
      </c>
      <c r="P55" s="22">
        <f t="shared" si="30"/>
        <v>-0.11583829995032535</v>
      </c>
      <c r="Q55" s="22">
        <f t="shared" si="31"/>
        <v>-0.14505004571129348</v>
      </c>
      <c r="R55" s="28">
        <f>Table1[[#This Row],[US Small cap (bottom decile)]]-Table1[[#This Row],[S&amp;P 500 (includes dividends)]]</f>
        <v>-9.4853948287911133E-3</v>
      </c>
      <c r="S55" s="28">
        <f t="shared" si="32"/>
        <v>-0.15306788510727465</v>
      </c>
      <c r="T55" s="28">
        <f t="shared" si="33"/>
        <v>5.9683465378989942E-2</v>
      </c>
      <c r="U55" s="46">
        <f>'Inflation Rate'!C60</f>
        <v>1.3333299999999999E-2</v>
      </c>
      <c r="V55" s="2">
        <f t="shared" si="34"/>
        <v>-0.10011306760688599</v>
      </c>
      <c r="W55" s="2">
        <f t="shared" si="35"/>
        <v>-0.10947365491689653</v>
      </c>
      <c r="X55" s="2">
        <f t="shared" si="36"/>
        <v>1.4201047946530876E-2</v>
      </c>
      <c r="Y55" s="2">
        <f t="shared" si="37"/>
        <v>4.302842957996611E-2</v>
      </c>
      <c r="Z55" s="2">
        <f t="shared" si="38"/>
        <v>5.0940771349432312E-2</v>
      </c>
      <c r="AA55" s="2">
        <f t="shared" si="39"/>
        <v>-9.9745005403328868E-3</v>
      </c>
      <c r="AB55" s="2">
        <f t="shared" si="40"/>
        <v>-1.3717772707681597E-2</v>
      </c>
      <c r="AC55" s="104">
        <f t="shared" si="23"/>
        <v>1060.9086769475928</v>
      </c>
      <c r="AD55" s="108">
        <f t="shared" si="23"/>
        <v>3102.8469647666502</v>
      </c>
      <c r="AE55" s="26">
        <f t="shared" si="24"/>
        <v>92.274803721164957</v>
      </c>
      <c r="AF55" s="26">
        <f t="shared" si="25"/>
        <v>147.04059724079514</v>
      </c>
      <c r="AG55" s="26">
        <f t="shared" si="26"/>
        <v>299.57745512469518</v>
      </c>
      <c r="AH55" s="26">
        <f t="shared" si="27"/>
        <v>150.6364613338915</v>
      </c>
      <c r="AI55" s="26">
        <f t="shared" si="28"/>
        <v>97.134954830842702</v>
      </c>
      <c r="AJ55" s="2">
        <f>Table1[[#This Row],[S&amp;P 500 (includes dividends)2]]-Table1[[#This Row],[3-month T. Bill (Real)]]</f>
        <v>-0.11431411555341686</v>
      </c>
      <c r="AK55" s="2">
        <f>Table1[[#This Row],[S&amp;P 500 (includes dividends)2]]-Table1[[#This Row],[!0-year T.Bonds]]</f>
        <v>-0.1431414971868521</v>
      </c>
    </row>
    <row r="56" spans="1:37">
      <c r="A56" s="27">
        <v>1963</v>
      </c>
      <c r="B56" s="106">
        <f>('S&amp;P 500 &amp; Raw Data'!B39-'S&amp;P 500 &amp; Raw Data'!B38+'S&amp;P 500 &amp; Raw Data'!C39)/'S&amp;P 500 &amp; Raw Data'!B38</f>
        <v>0.22611927099841514</v>
      </c>
      <c r="C56" s="106">
        <f>'Small Cap'!B37</f>
        <v>0.1993</v>
      </c>
      <c r="D56" s="106">
        <f>'T. Bill rates'!C41</f>
        <v>3.1560240963855422E-2</v>
      </c>
      <c r="E56" s="106">
        <f>'S&amp;P 500 &amp; Raw Data'!F39</f>
        <v>1.6841620739546127E-2</v>
      </c>
      <c r="F56" s="106">
        <f>'S&amp;P 500 &amp; Raw Data'!J39</f>
        <v>5.4644805711862345E-2</v>
      </c>
      <c r="G56" s="106">
        <f>'Home Prices'!B39/'Home Prices'!B38-1</f>
        <v>2.143622722400873E-2</v>
      </c>
      <c r="H56" s="106">
        <f>'Gold Prices'!B38/'Gold Prices'!B37-1</f>
        <v>-3.9738858927048648E-3</v>
      </c>
      <c r="I56" s="104">
        <f t="shared" si="41"/>
        <v>2285.7994686007432</v>
      </c>
      <c r="J56" s="26">
        <f t="shared" si="29"/>
        <v>6539.0641459505623</v>
      </c>
      <c r="K56" s="26">
        <f t="shared" si="42"/>
        <v>167.2650222660713</v>
      </c>
      <c r="L56" s="26">
        <f t="shared" si="43"/>
        <v>262.73502971192949</v>
      </c>
      <c r="M56" s="26">
        <f t="shared" si="44"/>
        <v>555.19142896749213</v>
      </c>
      <c r="N56" s="26">
        <f t="shared" si="45"/>
        <v>270.37639269938552</v>
      </c>
      <c r="O56" s="26">
        <f t="shared" si="46"/>
        <v>170.00968992248062</v>
      </c>
      <c r="P56" s="22">
        <f t="shared" si="30"/>
        <v>0.19455903003455971</v>
      </c>
      <c r="Q56" s="22">
        <f t="shared" si="31"/>
        <v>0.20927765025886902</v>
      </c>
      <c r="R56" s="28">
        <f>Table1[[#This Row],[US Small cap (bottom decile)]]-Table1[[#This Row],[S&amp;P 500 (includes dividends)]]</f>
        <v>-2.6819270998415135E-2</v>
      </c>
      <c r="S56" s="28">
        <f t="shared" si="32"/>
        <v>0.1714744652865528</v>
      </c>
      <c r="T56" s="28">
        <f t="shared" si="33"/>
        <v>6.3618993911514821E-2</v>
      </c>
      <c r="U56" s="46">
        <f>'Inflation Rate'!C61</f>
        <v>1.6447400000000001E-2</v>
      </c>
      <c r="V56" s="2">
        <f t="shared" si="34"/>
        <v>0.20627911586808634</v>
      </c>
      <c r="W56" s="2">
        <f t="shared" si="35"/>
        <v>0.17989381447579067</v>
      </c>
      <c r="X56" s="2">
        <f t="shared" si="36"/>
        <v>1.4868296149761706E-2</v>
      </c>
      <c r="Y56" s="2">
        <f t="shared" si="37"/>
        <v>3.8784175112849262E-4</v>
      </c>
      <c r="Z56" s="2">
        <f t="shared" si="38"/>
        <v>3.7579323545775312E-2</v>
      </c>
      <c r="AA56" s="2">
        <f t="shared" si="39"/>
        <v>4.9081017119121384E-3</v>
      </c>
      <c r="AB56" s="2">
        <f t="shared" si="40"/>
        <v>-2.0090843749223986E-2</v>
      </c>
      <c r="AC56" s="104">
        <f t="shared" si="23"/>
        <v>1279.7519808451234</v>
      </c>
      <c r="AD56" s="108">
        <f t="shared" si="23"/>
        <v>3661.0299409931522</v>
      </c>
      <c r="AE56" s="26">
        <f t="shared" si="24"/>
        <v>93.64677283005237</v>
      </c>
      <c r="AF56" s="26">
        <f t="shared" si="25"/>
        <v>147.09762572351599</v>
      </c>
      <c r="AG56" s="26">
        <f t="shared" si="26"/>
        <v>310.83537323784606</v>
      </c>
      <c r="AH56" s="26">
        <f t="shared" si="27"/>
        <v>151.37580040764075</v>
      </c>
      <c r="AI56" s="26">
        <f t="shared" si="28"/>
        <v>95.183431630748316</v>
      </c>
      <c r="AJ56" s="2">
        <f>Table1[[#This Row],[S&amp;P 500 (includes dividends)2]]-Table1[[#This Row],[3-month T. Bill (Real)]]</f>
        <v>0.19141081971832463</v>
      </c>
      <c r="AK56" s="2">
        <f>Table1[[#This Row],[S&amp;P 500 (includes dividends)2]]-Table1[[#This Row],[!0-year T.Bonds]]</f>
        <v>0.20589127411695785</v>
      </c>
    </row>
    <row r="57" spans="1:37">
      <c r="A57" s="27">
        <v>1964</v>
      </c>
      <c r="B57" s="106">
        <f>('S&amp;P 500 &amp; Raw Data'!B40-'S&amp;P 500 &amp; Raw Data'!B39+'S&amp;P 500 &amp; Raw Data'!C40)/'S&amp;P 500 &amp; Raw Data'!B39</f>
        <v>0.16415455878432425</v>
      </c>
      <c r="C57" s="106">
        <f>'Small Cap'!B38</f>
        <v>0.23149999999999998</v>
      </c>
      <c r="D57" s="106">
        <f>'T. Bill rates'!C42</f>
        <v>3.5457370517928286E-2</v>
      </c>
      <c r="E57" s="106">
        <f>'S&amp;P 500 &amp; Raw Data'!F40</f>
        <v>3.7280648911540815E-2</v>
      </c>
      <c r="F57" s="106">
        <f>'S&amp;P 500 &amp; Raw Data'!J40</f>
        <v>5.1617392722850271E-2</v>
      </c>
      <c r="G57" s="106">
        <f>'Home Prices'!B40/'Home Prices'!B39-1</f>
        <v>1.2591815320041944E-2</v>
      </c>
      <c r="H57" s="106">
        <f>'Gold Prices'!B39/'Gold Prices'!B38-1</f>
        <v>2.8498147620403813E-4</v>
      </c>
      <c r="I57" s="104">
        <f t="shared" si="41"/>
        <v>2661.0238718383412</v>
      </c>
      <c r="J57" s="26">
        <f t="shared" si="29"/>
        <v>8052.8574957381179</v>
      </c>
      <c r="K57" s="26">
        <f t="shared" si="42"/>
        <v>173.1958001352489</v>
      </c>
      <c r="L57" s="26">
        <f t="shared" si="43"/>
        <v>272.52996211138321</v>
      </c>
      <c r="M57" s="26">
        <f t="shared" si="44"/>
        <v>583.84896299286754</v>
      </c>
      <c r="N57" s="26">
        <f t="shared" si="45"/>
        <v>273.78092230315531</v>
      </c>
      <c r="O57" s="26">
        <f t="shared" si="46"/>
        <v>170.05813953488371</v>
      </c>
      <c r="P57" s="22">
        <f t="shared" si="30"/>
        <v>0.12869718826639598</v>
      </c>
      <c r="Q57" s="22">
        <f t="shared" si="31"/>
        <v>0.12687390987278344</v>
      </c>
      <c r="R57" s="28">
        <f>Table1[[#This Row],[US Small cap (bottom decile)]]-Table1[[#This Row],[S&amp;P 500 (includes dividends)]]</f>
        <v>6.7345441215675733E-2</v>
      </c>
      <c r="S57" s="28">
        <f t="shared" si="32"/>
        <v>0.11253716606147399</v>
      </c>
      <c r="T57" s="28">
        <f t="shared" si="33"/>
        <v>6.5267777442658215E-2</v>
      </c>
      <c r="U57" s="46">
        <f>'Inflation Rate'!C62</f>
        <v>9.7087000000000007E-3</v>
      </c>
      <c r="V57" s="2">
        <f t="shared" si="34"/>
        <v>0.15296080818588997</v>
      </c>
      <c r="W57" s="2">
        <f t="shared" si="35"/>
        <v>0.21965869958335515</v>
      </c>
      <c r="X57" s="2">
        <f t="shared" si="36"/>
        <v>2.5501088103854208E-2</v>
      </c>
      <c r="Y57" s="2">
        <f t="shared" si="37"/>
        <v>2.7306835042167021E-2</v>
      </c>
      <c r="Z57" s="2">
        <f t="shared" si="38"/>
        <v>4.1505726080056871E-2</v>
      </c>
      <c r="AA57" s="2">
        <f t="shared" si="39"/>
        <v>2.8553931644264008E-3</v>
      </c>
      <c r="AB57" s="2">
        <f t="shared" si="40"/>
        <v>-9.333106195674068E-3</v>
      </c>
      <c r="AC57" s="104">
        <f t="shared" si="23"/>
        <v>1475.5038781126871</v>
      </c>
      <c r="AD57" s="108">
        <f t="shared" si="23"/>
        <v>4465.2070169674353</v>
      </c>
      <c r="AE57" s="26">
        <f t="shared" si="24"/>
        <v>96.034867434633156</v>
      </c>
      <c r="AF57" s="26">
        <f t="shared" si="25"/>
        <v>151.11439632424248</v>
      </c>
      <c r="AG57" s="26">
        <f t="shared" si="26"/>
        <v>323.73682109544836</v>
      </c>
      <c r="AH57" s="26">
        <f t="shared" si="27"/>
        <v>151.8080378333843</v>
      </c>
      <c r="AI57" s="26">
        <f t="shared" si="28"/>
        <v>94.295074555269863</v>
      </c>
      <c r="AJ57" s="2">
        <f>Table1[[#This Row],[S&amp;P 500 (includes dividends)2]]-Table1[[#This Row],[3-month T. Bill (Real)]]</f>
        <v>0.12745972008203577</v>
      </c>
      <c r="AK57" s="2">
        <f>Table1[[#This Row],[S&amp;P 500 (includes dividends)2]]-Table1[[#This Row],[!0-year T.Bonds]]</f>
        <v>0.12565397314372295</v>
      </c>
    </row>
    <row r="58" spans="1:37">
      <c r="A58" s="27">
        <v>1965</v>
      </c>
      <c r="B58" s="106">
        <f>('S&amp;P 500 &amp; Raw Data'!B41-'S&amp;P 500 &amp; Raw Data'!B40+'S&amp;P 500 &amp; Raw Data'!C41)/'S&amp;P 500 &amp; Raw Data'!B40</f>
        <v>0.12399242477876114</v>
      </c>
      <c r="C58" s="106">
        <f>'Small Cap'!B39</f>
        <v>0.45659999999999995</v>
      </c>
      <c r="D58" s="106">
        <f>'T. Bill rates'!C43</f>
        <v>3.9490763052208833E-2</v>
      </c>
      <c r="E58" s="106">
        <f>'S&amp;P 500 &amp; Raw Data'!F41</f>
        <v>7.1885509359262342E-3</v>
      </c>
      <c r="F58" s="106">
        <f>'S&amp;P 500 &amp; Raw Data'!J41</f>
        <v>3.1900094622538809E-2</v>
      </c>
      <c r="G58" s="106">
        <f>'Home Prices'!B41/'Home Prices'!B40-1</f>
        <v>1.6580310880829119E-2</v>
      </c>
      <c r="H58" s="106">
        <f>'Gold Prices'!B40/'Gold Prices'!B39-1</f>
        <v>5.6980056980049376E-4</v>
      </c>
      <c r="I58" s="104">
        <f t="shared" si="41"/>
        <v>2990.9706741017444</v>
      </c>
      <c r="J58" s="26">
        <f t="shared" si="29"/>
        <v>11729.792228292141</v>
      </c>
      <c r="K58" s="26">
        <f t="shared" si="42"/>
        <v>180.03543444002773</v>
      </c>
      <c r="L58" s="26">
        <f t="shared" si="43"/>
        <v>274.48905762558695</v>
      </c>
      <c r="M58" s="26">
        <f t="shared" si="44"/>
        <v>602.47380015761109</v>
      </c>
      <c r="N58" s="26">
        <f t="shared" si="45"/>
        <v>278.32029510818177</v>
      </c>
      <c r="O58" s="26">
        <f t="shared" si="46"/>
        <v>170.15503875968989</v>
      </c>
      <c r="P58" s="22">
        <f t="shared" si="30"/>
        <v>8.450166172655231E-2</v>
      </c>
      <c r="Q58" s="22">
        <f t="shared" si="31"/>
        <v>0.11680387384283492</v>
      </c>
      <c r="R58" s="28">
        <f>Table1[[#This Row],[US Small cap (bottom decile)]]-Table1[[#This Row],[S&amp;P 500 (includes dividends)]]</f>
        <v>0.33260757522123879</v>
      </c>
      <c r="S58" s="28">
        <f t="shared" si="32"/>
        <v>9.2092330156222341E-2</v>
      </c>
      <c r="T58" s="28">
        <f t="shared" si="33"/>
        <v>6.6617941689874449E-2</v>
      </c>
      <c r="U58" s="46">
        <f>'Inflation Rate'!C63</f>
        <v>1.9230799999999999E-2</v>
      </c>
      <c r="V58" s="2">
        <f t="shared" si="34"/>
        <v>0.10278498724603002</v>
      </c>
      <c r="W58" s="2">
        <f t="shared" si="35"/>
        <v>0.42911693798892236</v>
      </c>
      <c r="X58" s="2">
        <f t="shared" si="36"/>
        <v>1.9877698998312043E-2</v>
      </c>
      <c r="Y58" s="2">
        <f t="shared" si="37"/>
        <v>-1.1815036460901651E-2</v>
      </c>
      <c r="Z58" s="2">
        <f t="shared" si="38"/>
        <v>1.2430250952520927E-2</v>
      </c>
      <c r="AA58" s="2">
        <f t="shared" si="39"/>
        <v>-2.6004798120022876E-3</v>
      </c>
      <c r="AB58" s="2">
        <f t="shared" si="40"/>
        <v>-1.8308904548606231E-2</v>
      </c>
      <c r="AC58" s="104">
        <f t="shared" si="23"/>
        <v>1627.1635254059674</v>
      </c>
      <c r="AD58" s="108">
        <f t="shared" si="23"/>
        <v>6381.3029795751509</v>
      </c>
      <c r="AE58" s="26">
        <f t="shared" si="24"/>
        <v>97.943819622841588</v>
      </c>
      <c r="AF58" s="26">
        <f t="shared" si="25"/>
        <v>149.32897422190442</v>
      </c>
      <c r="AG58" s="26">
        <f t="shared" si="26"/>
        <v>327.76095102423614</v>
      </c>
      <c r="AH58" s="26">
        <f t="shared" si="27"/>
        <v>151.41326409569891</v>
      </c>
      <c r="AI58" s="26">
        <f t="shared" si="28"/>
        <v>92.568635035833722</v>
      </c>
      <c r="AJ58" s="2">
        <f>Table1[[#This Row],[S&amp;P 500 (includes dividends)2]]-Table1[[#This Row],[3-month T. Bill (Real)]]</f>
        <v>8.2907288247717981E-2</v>
      </c>
      <c r="AK58" s="2">
        <f>Table1[[#This Row],[S&amp;P 500 (includes dividends)2]]-Table1[[#This Row],[!0-year T.Bonds]]</f>
        <v>0.11460002370693168</v>
      </c>
    </row>
    <row r="59" spans="1:37">
      <c r="A59" s="27">
        <v>1966</v>
      </c>
      <c r="B59" s="106">
        <f>('S&amp;P 500 &amp; Raw Data'!B42-'S&amp;P 500 &amp; Raw Data'!B41+'S&amp;P 500 &amp; Raw Data'!C42)/'S&amp;P 500 &amp; Raw Data'!B41</f>
        <v>-9.9709542356377898E-2</v>
      </c>
      <c r="C59" s="106">
        <f>'Small Cap'!B40</f>
        <v>-9.4899999999999998E-2</v>
      </c>
      <c r="D59" s="106">
        <f>'T. Bill rates'!C44</f>
        <v>4.8557199999999995E-2</v>
      </c>
      <c r="E59" s="106">
        <f>'S&amp;P 500 &amp; Raw Data'!F42</f>
        <v>2.9079409324299622E-2</v>
      </c>
      <c r="F59" s="106">
        <f>'S&amp;P 500 &amp; Raw Data'!J42</f>
        <v>-3.4453615975776369E-2</v>
      </c>
      <c r="G59" s="106">
        <f>'Home Prices'!B42/'Home Prices'!B41-1</f>
        <v>1.2232415902140525E-2</v>
      </c>
      <c r="H59" s="106">
        <f>'Gold Prices'!B41/'Gold Prices'!B40-1</f>
        <v>2.8473804100248579E-4</v>
      </c>
      <c r="I59" s="104">
        <f t="shared" si="41"/>
        <v>2692.7423569857124</v>
      </c>
      <c r="J59" s="26">
        <f t="shared" si="29"/>
        <v>10616.634945827216</v>
      </c>
      <c r="K59" s="26">
        <f t="shared" si="42"/>
        <v>188.77745103721907</v>
      </c>
      <c r="L59" s="26">
        <f t="shared" si="43"/>
        <v>282.47103728732264</v>
      </c>
      <c r="M59" s="26">
        <f t="shared" si="44"/>
        <v>581.71639921151416</v>
      </c>
      <c r="N59" s="26">
        <f t="shared" si="45"/>
        <v>281.72482471195156</v>
      </c>
      <c r="O59" s="26">
        <f t="shared" si="46"/>
        <v>170.20348837209303</v>
      </c>
      <c r="P59" s="22">
        <f t="shared" si="30"/>
        <v>-0.14826674235637788</v>
      </c>
      <c r="Q59" s="22">
        <f t="shared" si="31"/>
        <v>-0.12878895168067753</v>
      </c>
      <c r="R59" s="28">
        <f>Table1[[#This Row],[US Small cap (bottom decile)]]-Table1[[#This Row],[S&amp;P 500 (includes dividends)]]</f>
        <v>4.8095423563778994E-3</v>
      </c>
      <c r="S59" s="28">
        <f t="shared" si="32"/>
        <v>-6.5255926380601528E-2</v>
      </c>
      <c r="T59" s="28">
        <f t="shared" si="33"/>
        <v>6.1123719679815336E-2</v>
      </c>
      <c r="U59" s="46">
        <f>'Inflation Rate'!C64</f>
        <v>3.4591200000000003E-2</v>
      </c>
      <c r="V59" s="2">
        <f t="shared" si="34"/>
        <v>-0.12981044334842384</v>
      </c>
      <c r="W59" s="2">
        <f t="shared" si="35"/>
        <v>-0.12516170638219226</v>
      </c>
      <c r="X59" s="2">
        <f t="shared" si="36"/>
        <v>1.3499051606083778E-2</v>
      </c>
      <c r="Y59" s="2">
        <f t="shared" si="37"/>
        <v>-5.3275058551631727E-3</v>
      </c>
      <c r="Z59" s="2">
        <f t="shared" si="38"/>
        <v>-6.6736326363278864E-2</v>
      </c>
      <c r="AA59" s="2">
        <f t="shared" si="39"/>
        <v>-2.1611225861827732E-2</v>
      </c>
      <c r="AB59" s="2">
        <f t="shared" si="40"/>
        <v>-3.3159437233757139E-2</v>
      </c>
      <c r="AC59" s="104">
        <f t="shared" si="23"/>
        <v>1415.9407067726345</v>
      </c>
      <c r="AD59" s="108">
        <f t="shared" si="23"/>
        <v>5582.6082097097569</v>
      </c>
      <c r="AE59" s="26">
        <f t="shared" si="24"/>
        <v>99.265968298427282</v>
      </c>
      <c r="AF59" s="26">
        <f t="shared" si="25"/>
        <v>148.5334232373917</v>
      </c>
      <c r="AG59" s="26">
        <f t="shared" si="26"/>
        <v>305.88738922754408</v>
      </c>
      <c r="AH59" s="26">
        <f t="shared" si="27"/>
        <v>148.1410378468502</v>
      </c>
      <c r="AI59" s="26">
        <f t="shared" si="28"/>
        <v>89.499111192548426</v>
      </c>
      <c r="AJ59" s="2">
        <f>Table1[[#This Row],[S&amp;P 500 (includes dividends)2]]-Table1[[#This Row],[3-month T. Bill (Real)]]</f>
        <v>-0.14330949495450762</v>
      </c>
      <c r="AK59" s="2">
        <f>Table1[[#This Row],[S&amp;P 500 (includes dividends)2]]-Table1[[#This Row],[!0-year T.Bonds]]</f>
        <v>-0.12448293749326067</v>
      </c>
    </row>
    <row r="60" spans="1:37">
      <c r="A60" s="27">
        <v>1967</v>
      </c>
      <c r="B60" s="106">
        <f>('S&amp;P 500 &amp; Raw Data'!B43-'S&amp;P 500 &amp; Raw Data'!B42+'S&amp;P 500 &amp; Raw Data'!C43)/'S&amp;P 500 &amp; Raw Data'!B42</f>
        <v>0.23802966513133328</v>
      </c>
      <c r="C60" s="106">
        <f>'Small Cap'!B41</f>
        <v>1.1679000000000002</v>
      </c>
      <c r="D60" s="106">
        <f>'T. Bill rates'!C45</f>
        <v>4.2934538152610439E-2</v>
      </c>
      <c r="E60" s="106">
        <f>'S&amp;P 500 &amp; Raw Data'!F43</f>
        <v>-1.5806209932824666E-2</v>
      </c>
      <c r="F60" s="106">
        <f>'S&amp;P 500 &amp; Raw Data'!J43</f>
        <v>8.9522661484468247E-3</v>
      </c>
      <c r="G60" s="106">
        <f>'Home Prices'!B43/'Home Prices'!B42-1</f>
        <v>2.3162134944612278E-2</v>
      </c>
      <c r="H60" s="106">
        <f>'Gold Prices'!B42/'Gold Prices'!B41-1</f>
        <v>-5.1238257899230977E-3</v>
      </c>
      <c r="I60" s="104">
        <f t="shared" si="41"/>
        <v>3333.6949185039784</v>
      </c>
      <c r="J60" s="26">
        <f t="shared" si="29"/>
        <v>23015.802899058825</v>
      </c>
      <c r="K60" s="26">
        <f t="shared" si="42"/>
        <v>196.8825237111291</v>
      </c>
      <c r="L60" s="26">
        <f t="shared" si="43"/>
        <v>278.0062407720165</v>
      </c>
      <c r="M60" s="26">
        <f t="shared" si="44"/>
        <v>586.92407924017186</v>
      </c>
      <c r="N60" s="26">
        <f t="shared" si="45"/>
        <v>288.25017311917702</v>
      </c>
      <c r="O60" s="26">
        <f t="shared" si="46"/>
        <v>169.33139534883722</v>
      </c>
      <c r="P60" s="22">
        <f t="shared" si="30"/>
        <v>0.19509512697872283</v>
      </c>
      <c r="Q60" s="22">
        <f t="shared" si="31"/>
        <v>0.25383587506415795</v>
      </c>
      <c r="R60" s="28">
        <f>Table1[[#This Row],[US Small cap (bottom decile)]]-Table1[[#This Row],[S&amp;P 500 (includes dividends)]]</f>
        <v>0.92987033486866688</v>
      </c>
      <c r="S60" s="28">
        <f t="shared" si="32"/>
        <v>0.22907739898288645</v>
      </c>
      <c r="T60" s="28">
        <f t="shared" si="33"/>
        <v>6.5732838776739522E-2</v>
      </c>
      <c r="U60" s="46">
        <f>'Inflation Rate'!C65</f>
        <v>3.0395099999999998E-2</v>
      </c>
      <c r="V60" s="2">
        <f t="shared" si="34"/>
        <v>0.20150965889815775</v>
      </c>
      <c r="W60" s="2">
        <f t="shared" si="35"/>
        <v>1.1039502225893743</v>
      </c>
      <c r="X60" s="2">
        <f t="shared" si="36"/>
        <v>1.2169543656225246E-2</v>
      </c>
      <c r="Y60" s="2">
        <f t="shared" si="37"/>
        <v>-4.4838441033759446E-2</v>
      </c>
      <c r="Z60" s="2">
        <f t="shared" si="38"/>
        <v>-2.0810302622317534E-2</v>
      </c>
      <c r="AA60" s="2">
        <f t="shared" si="39"/>
        <v>-7.0196035048960548E-3</v>
      </c>
      <c r="AB60" s="2">
        <f t="shared" si="40"/>
        <v>-3.4471171097303466E-2</v>
      </c>
      <c r="AC60" s="104">
        <f t="shared" si="23"/>
        <v>1701.2664356144044</v>
      </c>
      <c r="AD60" s="108">
        <f t="shared" si="23"/>
        <v>11745.52978544811</v>
      </c>
      <c r="AE60" s="26">
        <f t="shared" si="24"/>
        <v>100.47398983321247</v>
      </c>
      <c r="AF60" s="26">
        <f t="shared" si="25"/>
        <v>141.87341609801948</v>
      </c>
      <c r="AG60" s="26">
        <f t="shared" si="26"/>
        <v>299.52178008936824</v>
      </c>
      <c r="AH60" s="26">
        <f t="shared" si="27"/>
        <v>147.10114649836152</v>
      </c>
      <c r="AI60" s="26">
        <f t="shared" si="28"/>
        <v>86.413972017573499</v>
      </c>
      <c r="AJ60" s="2">
        <f>Table1[[#This Row],[S&amp;P 500 (includes dividends)2]]-Table1[[#This Row],[3-month T. Bill (Real)]]</f>
        <v>0.18934011524193251</v>
      </c>
      <c r="AK60" s="2">
        <f>Table1[[#This Row],[S&amp;P 500 (includes dividends)2]]-Table1[[#This Row],[!0-year T.Bonds]]</f>
        <v>0.2463480999319172</v>
      </c>
    </row>
    <row r="61" spans="1:37">
      <c r="A61" s="27">
        <v>1968</v>
      </c>
      <c r="B61" s="106">
        <f>('S&amp;P 500 &amp; Raw Data'!B44-'S&amp;P 500 &amp; Raw Data'!B43+'S&amp;P 500 &amp; Raw Data'!C44)/'S&amp;P 500 &amp; Raw Data'!B43</f>
        <v>0.10814862651601535</v>
      </c>
      <c r="C61" s="106">
        <f>'Small Cap'!B42</f>
        <v>0.60699999999999998</v>
      </c>
      <c r="D61" s="106">
        <f>'T. Bill rates'!C46</f>
        <v>5.3376E-2</v>
      </c>
      <c r="E61" s="106">
        <f>'S&amp;P 500 &amp; Raw Data'!F44</f>
        <v>3.2746196950768365E-2</v>
      </c>
      <c r="F61" s="106">
        <f>'S&amp;P 500 &amp; Raw Data'!J44</f>
        <v>4.845146224309746E-2</v>
      </c>
      <c r="G61" s="106">
        <f>'Home Prices'!B44/'Home Prices'!B43-1</f>
        <v>4.1338582677165281E-2</v>
      </c>
      <c r="H61" s="106">
        <f>'Gold Prices'!B43/'Gold Prices'!B42-1</f>
        <v>0.12474964234620889</v>
      </c>
      <c r="I61" s="104">
        <f t="shared" si="41"/>
        <v>3694.2294451636035</v>
      </c>
      <c r="J61" s="26">
        <f>J60*(1+C61)</f>
        <v>36986.395258787532</v>
      </c>
      <c r="K61" s="26">
        <f t="shared" si="42"/>
        <v>207.39132529673435</v>
      </c>
      <c r="L61" s="26">
        <f t="shared" si="43"/>
        <v>287.10988788587969</v>
      </c>
      <c r="M61" s="26">
        <f t="shared" si="44"/>
        <v>615.36140910504173</v>
      </c>
      <c r="N61" s="26">
        <f t="shared" si="45"/>
        <v>300.16602673237134</v>
      </c>
      <c r="O61" s="26">
        <f t="shared" si="46"/>
        <v>190.45542635658916</v>
      </c>
      <c r="P61" s="22">
        <f t="shared" si="30"/>
        <v>5.4772626516015353E-2</v>
      </c>
      <c r="Q61" s="22">
        <f t="shared" si="31"/>
        <v>7.5402429565246981E-2</v>
      </c>
      <c r="R61" s="28">
        <f>Table1[[#This Row],[US Small cap (bottom decile)]]-Table1[[#This Row],[S&amp;P 500 (includes dividends)]]</f>
        <v>0.49885137348398462</v>
      </c>
      <c r="S61" s="28">
        <f t="shared" si="32"/>
        <v>5.9697164272917894E-2</v>
      </c>
      <c r="T61" s="28">
        <f t="shared" si="33"/>
        <v>6.596627828748769E-2</v>
      </c>
      <c r="U61" s="46">
        <f>'Inflation Rate'!C66</f>
        <v>4.7197599999999999E-2</v>
      </c>
      <c r="V61" s="2">
        <f t="shared" si="34"/>
        <v>5.8203940226768447E-2</v>
      </c>
      <c r="W61" s="2">
        <f t="shared" si="35"/>
        <v>0.53457188977514836</v>
      </c>
      <c r="X61" s="2">
        <f t="shared" si="36"/>
        <v>5.8999371274341961E-3</v>
      </c>
      <c r="Y61" s="2">
        <f t="shared" si="37"/>
        <v>-1.3800072736255053E-2</v>
      </c>
      <c r="Z61" s="2">
        <f t="shared" si="38"/>
        <v>1.1973501878703718E-3</v>
      </c>
      <c r="AA61" s="2">
        <f t="shared" si="39"/>
        <v>-5.5949491507951699E-3</v>
      </c>
      <c r="AB61" s="2">
        <f t="shared" si="40"/>
        <v>7.4056741866299847E-2</v>
      </c>
      <c r="AC61" s="104">
        <f t="shared" si="23"/>
        <v>1800.2868455427126</v>
      </c>
      <c r="AD61" s="108">
        <f t="shared" si="23"/>
        <v>18024.359839265398</v>
      </c>
      <c r="AE61" s="26">
        <f t="shared" si="24"/>
        <v>101.06678005617088</v>
      </c>
      <c r="AF61" s="26">
        <f t="shared" si="25"/>
        <v>139.91555263652583</v>
      </c>
      <c r="AG61" s="26">
        <f t="shared" si="26"/>
        <v>299.88041254902953</v>
      </c>
      <c r="AH61" s="26">
        <f t="shared" si="27"/>
        <v>146.27812306367952</v>
      </c>
      <c r="AI61" s="26">
        <f t="shared" si="28"/>
        <v>92.813509236920595</v>
      </c>
      <c r="AJ61" s="2">
        <f>Table1[[#This Row],[S&amp;P 500 (includes dividends)2]]-Table1[[#This Row],[3-month T. Bill (Real)]]</f>
        <v>5.2304003099334251E-2</v>
      </c>
      <c r="AK61" s="2">
        <f>Table1[[#This Row],[S&amp;P 500 (includes dividends)2]]-Table1[[#This Row],[!0-year T.Bonds]]</f>
        <v>7.20040129630235E-2</v>
      </c>
    </row>
    <row r="62" spans="1:37">
      <c r="A62" s="27">
        <v>1969</v>
      </c>
      <c r="B62" s="106">
        <f>('S&amp;P 500 &amp; Raw Data'!B45-'S&amp;P 500 &amp; Raw Data'!B44+'S&amp;P 500 &amp; Raw Data'!C45)/'S&amp;P 500 &amp; Raw Data'!B44</f>
        <v>-8.2413710764490639E-2</v>
      </c>
      <c r="C62" s="106">
        <f>'Small Cap'!B43</f>
        <v>-0.33049999999999996</v>
      </c>
      <c r="D62" s="106">
        <f>'T. Bill rates'!C47</f>
        <v>6.668467741935484E-2</v>
      </c>
      <c r="E62" s="106">
        <f>'S&amp;P 500 &amp; Raw Data'!F45</f>
        <v>-5.0140493209926106E-2</v>
      </c>
      <c r="F62" s="106">
        <f>'S&amp;P 500 &amp; Raw Data'!J45</f>
        <v>-2.0251642507921469E-2</v>
      </c>
      <c r="G62" s="106">
        <f>'Home Prices'!B45/'Home Prices'!B44-1</f>
        <v>6.9943289224952743E-2</v>
      </c>
      <c r="H62" s="106">
        <f>'Gold Prices'!B44/'Gold Prices'!B43-1</f>
        <v>5.0114474688374377E-2</v>
      </c>
      <c r="I62" s="104">
        <f t="shared" si="41"/>
        <v>3389.7742881722256</v>
      </c>
      <c r="J62" s="26">
        <f t="shared" si="29"/>
        <v>24762.391625758253</v>
      </c>
      <c r="K62" s="26">
        <f t="shared" si="42"/>
        <v>221.22114892371957</v>
      </c>
      <c r="L62" s="26">
        <f t="shared" si="43"/>
        <v>272.7140565018351</v>
      </c>
      <c r="M62" s="26">
        <f t="shared" si="44"/>
        <v>602.89932983467565</v>
      </c>
      <c r="N62" s="26">
        <f t="shared" si="45"/>
        <v>321.16062595561846</v>
      </c>
      <c r="O62" s="26">
        <f t="shared" si="46"/>
        <v>200</v>
      </c>
      <c r="P62" s="22">
        <f t="shared" si="30"/>
        <v>-0.14909838818384546</v>
      </c>
      <c r="Q62" s="22">
        <f t="shared" si="31"/>
        <v>-3.2273217554564533E-2</v>
      </c>
      <c r="R62" s="28">
        <f>Table1[[#This Row],[US Small cap (bottom decile)]]-Table1[[#This Row],[S&amp;P 500 (includes dividends)]]</f>
        <v>-0.24808628923550932</v>
      </c>
      <c r="S62" s="28">
        <f t="shared" si="32"/>
        <v>-6.216206825656917E-2</v>
      </c>
      <c r="T62" s="28">
        <f t="shared" si="33"/>
        <v>6.3333872734198771E-2</v>
      </c>
      <c r="U62" s="46">
        <f>'Inflation Rate'!C67</f>
        <v>6.19718E-2</v>
      </c>
      <c r="V62" s="2">
        <f t="shared" si="34"/>
        <v>-0.13595983505822917</v>
      </c>
      <c r="W62" s="2">
        <f t="shared" si="35"/>
        <v>-0.36956894712270139</v>
      </c>
      <c r="X62" s="2">
        <f t="shared" si="36"/>
        <v>4.4378555243695939E-3</v>
      </c>
      <c r="Y62" s="2">
        <f t="shared" si="37"/>
        <v>-0.10556993435223616</v>
      </c>
      <c r="Z62" s="2">
        <f t="shared" si="38"/>
        <v>-7.7425259793076906E-2</v>
      </c>
      <c r="AA62" s="2">
        <f t="shared" si="39"/>
        <v>7.5063097013994273E-3</v>
      </c>
      <c r="AB62" s="2">
        <f t="shared" si="40"/>
        <v>-1.1165386229300633E-2</v>
      </c>
      <c r="AC62" s="104">
        <f t="shared" si="23"/>
        <v>1555.5201429652257</v>
      </c>
      <c r="AD62" s="108">
        <f t="shared" si="23"/>
        <v>11363.116150907383</v>
      </c>
      <c r="AE62" s="26">
        <f t="shared" si="24"/>
        <v>101.51529982437341</v>
      </c>
      <c r="AF62" s="26">
        <f t="shared" si="25"/>
        <v>125.14467692983095</v>
      </c>
      <c r="AG62" s="26">
        <f t="shared" si="26"/>
        <v>276.66209370056583</v>
      </c>
      <c r="AH62" s="26">
        <f t="shared" si="27"/>
        <v>147.37613195793492</v>
      </c>
      <c r="AI62" s="26">
        <f t="shared" si="28"/>
        <v>91.777210558993616</v>
      </c>
      <c r="AJ62" s="2">
        <f>Table1[[#This Row],[S&amp;P 500 (includes dividends)2]]-Table1[[#This Row],[3-month T. Bill (Real)]]</f>
        <v>-0.14039769058259877</v>
      </c>
      <c r="AK62" s="2">
        <f>Table1[[#This Row],[S&amp;P 500 (includes dividends)2]]-Table1[[#This Row],[!0-year T.Bonds]]</f>
        <v>-3.0389900705993012E-2</v>
      </c>
    </row>
    <row r="63" spans="1:37">
      <c r="A63" s="27">
        <v>1970</v>
      </c>
      <c r="B63" s="106">
        <f>('S&amp;P 500 &amp; Raw Data'!B46-'S&amp;P 500 &amp; Raw Data'!B45+'S&amp;P 500 &amp; Raw Data'!C46)/'S&amp;P 500 &amp; Raw Data'!B45</f>
        <v>3.5611449054964189E-2</v>
      </c>
      <c r="C63" s="106">
        <f>'Small Cap'!B44</f>
        <v>-0.19</v>
      </c>
      <c r="D63" s="106">
        <f>'T. Bill rates'!C48</f>
        <v>6.3909999999999995E-2</v>
      </c>
      <c r="E63" s="106">
        <f>'S&amp;P 500 &amp; Raw Data'!F46</f>
        <v>0.16754737183412338</v>
      </c>
      <c r="F63" s="106">
        <f>'S&amp;P 500 &amp; Raw Data'!J46</f>
        <v>5.6495676569888728E-2</v>
      </c>
      <c r="G63" s="106">
        <f>'Home Prices'!B46/'Home Prices'!B45-1</f>
        <v>8.2155477031802038E-2</v>
      </c>
      <c r="H63" s="106">
        <f>'Gold Prices'!B45/'Gold Prices'!B44-1</f>
        <v>-9.4476744186046457E-2</v>
      </c>
      <c r="I63" s="104">
        <f t="shared" si="41"/>
        <v>3510.4890625432981</v>
      </c>
      <c r="J63" s="26">
        <f t="shared" si="29"/>
        <v>20057.537216864188</v>
      </c>
      <c r="K63" s="26">
        <f t="shared" si="42"/>
        <v>235.35939255143447</v>
      </c>
      <c r="L63" s="26">
        <f t="shared" si="43"/>
        <v>318.40657993094021</v>
      </c>
      <c r="M63" s="26">
        <f t="shared" si="44"/>
        <v>636.96053537721821</v>
      </c>
      <c r="N63" s="26">
        <f t="shared" si="45"/>
        <v>347.54573038483443</v>
      </c>
      <c r="O63" s="26">
        <f t="shared" si="46"/>
        <v>181.1046511627907</v>
      </c>
      <c r="P63" s="22">
        <f t="shared" si="30"/>
        <v>-2.8298550945035805E-2</v>
      </c>
      <c r="Q63" s="22">
        <f t="shared" si="31"/>
        <v>-0.13193592277915919</v>
      </c>
      <c r="R63" s="28">
        <f>Table1[[#This Row],[US Small cap (bottom decile)]]-Table1[[#This Row],[S&amp;P 500 (includes dividends)]]</f>
        <v>-0.22561144905496419</v>
      </c>
      <c r="S63" s="28">
        <f t="shared" si="32"/>
        <v>-2.0884227514924539E-2</v>
      </c>
      <c r="T63" s="28">
        <f t="shared" si="33"/>
        <v>5.8972566666315007E-2</v>
      </c>
      <c r="U63" s="46">
        <f>'Inflation Rate'!C68</f>
        <v>5.57029E-2</v>
      </c>
      <c r="V63" s="2">
        <f t="shared" si="34"/>
        <v>-1.9031349582383283E-2</v>
      </c>
      <c r="W63" s="2">
        <f t="shared" si="35"/>
        <v>-0.23273868055112845</v>
      </c>
      <c r="X63" s="2">
        <f t="shared" si="36"/>
        <v>7.7740621911712715E-3</v>
      </c>
      <c r="Y63" s="2">
        <f t="shared" si="37"/>
        <v>0.10594313213890327</v>
      </c>
      <c r="Z63" s="2">
        <f t="shared" si="38"/>
        <v>7.5094666301356305E-4</v>
      </c>
      <c r="AA63" s="2">
        <f t="shared" si="39"/>
        <v>2.5056838464498021E-2</v>
      </c>
      <c r="AB63" s="2">
        <f t="shared" si="40"/>
        <v>-0.14225559500314577</v>
      </c>
      <c r="AC63" s="104">
        <f t="shared" si="23"/>
        <v>1525.9164953420157</v>
      </c>
      <c r="AD63" s="108">
        <f t="shared" si="23"/>
        <v>8718.4794909959819</v>
      </c>
      <c r="AE63" s="26">
        <f t="shared" si="24"/>
        <v>102.30448607856349</v>
      </c>
      <c r="AF63" s="26">
        <f t="shared" si="25"/>
        <v>138.40289597428838</v>
      </c>
      <c r="AG63" s="26">
        <f t="shared" si="26"/>
        <v>276.8698521766126</v>
      </c>
      <c r="AH63" s="26">
        <f t="shared" si="27"/>
        <v>151.06891188992745</v>
      </c>
      <c r="AI63" s="26">
        <f t="shared" si="28"/>
        <v>78.721388863194989</v>
      </c>
      <c r="AJ63" s="2">
        <f>Table1[[#This Row],[S&amp;P 500 (includes dividends)2]]-Table1[[#This Row],[3-month T. Bill (Real)]]</f>
        <v>-2.6805411773554555E-2</v>
      </c>
      <c r="AK63" s="2">
        <f>Table1[[#This Row],[S&amp;P 500 (includes dividends)2]]-Table1[[#This Row],[!0-year T.Bonds]]</f>
        <v>-0.12497448172128656</v>
      </c>
    </row>
    <row r="64" spans="1:37">
      <c r="A64" s="27">
        <v>1971</v>
      </c>
      <c r="B64" s="106">
        <f>('S&amp;P 500 &amp; Raw Data'!B47-'S&amp;P 500 &amp; Raw Data'!B46+'S&amp;P 500 &amp; Raw Data'!C47)/'S&amp;P 500 &amp; Raw Data'!B46</f>
        <v>0.14221150298426474</v>
      </c>
      <c r="C64" s="106">
        <f>'Small Cap'!B45</f>
        <v>0.16489999999999999</v>
      </c>
      <c r="D64" s="106">
        <f>'T. Bill rates'!C49</f>
        <v>4.3342570281124503E-2</v>
      </c>
      <c r="E64" s="106">
        <f>'S&amp;P 500 &amp; Raw Data'!F47</f>
        <v>9.7868966197122972E-2</v>
      </c>
      <c r="F64" s="106">
        <f>'S&amp;P 500 &amp; Raw Data'!J47</f>
        <v>0.1400146617421994</v>
      </c>
      <c r="G64" s="106">
        <f>'Home Prices'!B47/'Home Prices'!B46-1</f>
        <v>4.24489795918368E-2</v>
      </c>
      <c r="H64" s="106">
        <f>'Gold Prices'!B46/'Gold Prices'!B45-1</f>
        <v>0.16693418940609939</v>
      </c>
      <c r="I64" s="104">
        <f t="shared" si="41"/>
        <v>4009.720988337403</v>
      </c>
      <c r="J64" s="26">
        <f>J63*(1+C64)</f>
        <v>23365.025103925094</v>
      </c>
      <c r="K64" s="26">
        <f t="shared" si="42"/>
        <v>245.5604735644178</v>
      </c>
      <c r="L64" s="26">
        <f t="shared" si="43"/>
        <v>349.56870273914296</v>
      </c>
      <c r="M64" s="26">
        <f t="shared" si="44"/>
        <v>726.14434928118965</v>
      </c>
      <c r="N64" s="26">
        <f t="shared" si="45"/>
        <v>362.29869200117025</v>
      </c>
      <c r="O64" s="26">
        <f t="shared" si="46"/>
        <v>211.33720930232556</v>
      </c>
      <c r="P64" s="22">
        <f t="shared" si="30"/>
        <v>9.8868932703140233E-2</v>
      </c>
      <c r="Q64" s="22">
        <f t="shared" si="31"/>
        <v>4.434253678714177E-2</v>
      </c>
      <c r="R64" s="28">
        <f>Table1[[#This Row],[US Small cap (bottom decile)]]-Table1[[#This Row],[S&amp;P 500 (includes dividends)]]</f>
        <v>2.2688497015735248E-2</v>
      </c>
      <c r="S64" s="28">
        <f t="shared" si="32"/>
        <v>2.1968412420653449E-3</v>
      </c>
      <c r="T64" s="28">
        <f t="shared" si="33"/>
        <v>5.8660636809878541E-2</v>
      </c>
      <c r="U64" s="46">
        <f>'Inflation Rate'!C69</f>
        <v>3.2663299999999999E-2</v>
      </c>
      <c r="V64" s="2">
        <f t="shared" si="34"/>
        <v>0.10608317636955311</v>
      </c>
      <c r="W64" s="2">
        <f t="shared" si="35"/>
        <v>0.12805403271327642</v>
      </c>
      <c r="X64" s="2">
        <f t="shared" si="36"/>
        <v>1.0341483309346255E-2</v>
      </c>
      <c r="Y64" s="2">
        <f t="shared" si="37"/>
        <v>6.3143200883698514E-2</v>
      </c>
      <c r="Z64" s="2">
        <f t="shared" si="38"/>
        <v>0.10395582155597016</v>
      </c>
      <c r="AA64" s="2">
        <f t="shared" si="39"/>
        <v>9.4761570318580013E-3</v>
      </c>
      <c r="AB64" s="2">
        <f t="shared" si="40"/>
        <v>0.13002388039363777</v>
      </c>
      <c r="AC64" s="104">
        <f t="shared" si="23"/>
        <v>1687.7905640425931</v>
      </c>
      <c r="AD64" s="108">
        <f t="shared" si="23"/>
        <v>9834.9159489460108</v>
      </c>
      <c r="AE64" s="26">
        <f t="shared" si="24"/>
        <v>103.36246621381619</v>
      </c>
      <c r="AF64" s="26">
        <f t="shared" si="25"/>
        <v>147.14209783767851</v>
      </c>
      <c r="AG64" s="26">
        <f t="shared" si="26"/>
        <v>305.65208512371237</v>
      </c>
      <c r="AH64" s="26">
        <f t="shared" si="27"/>
        <v>152.50046462162831</v>
      </c>
      <c r="AI64" s="26">
        <f t="shared" si="28"/>
        <v>88.957049313164106</v>
      </c>
      <c r="AJ64" s="2">
        <f>Table1[[#This Row],[S&amp;P 500 (includes dividends)2]]-Table1[[#This Row],[3-month T. Bill (Real)]]</f>
        <v>9.5741693060206856E-2</v>
      </c>
      <c r="AK64" s="2">
        <f>Table1[[#This Row],[S&amp;P 500 (includes dividends)2]]-Table1[[#This Row],[!0-year T.Bonds]]</f>
        <v>4.2939975485854598E-2</v>
      </c>
    </row>
    <row r="65" spans="1:37">
      <c r="A65" s="27">
        <v>1972</v>
      </c>
      <c r="B65" s="106">
        <f>('S&amp;P 500 &amp; Raw Data'!B48-'S&amp;P 500 &amp; Raw Data'!B47+'S&amp;P 500 &amp; Raw Data'!C48)/'S&amp;P 500 &amp; Raw Data'!B47</f>
        <v>0.18755362915074925</v>
      </c>
      <c r="C65" s="106">
        <f>'Small Cap'!B46</f>
        <v>2.5999999999999999E-3</v>
      </c>
      <c r="D65" s="106">
        <f>'T. Bill rates'!C50</f>
        <v>4.0618399999999999E-2</v>
      </c>
      <c r="E65" s="106">
        <f>'S&amp;P 500 &amp; Raw Data'!F48</f>
        <v>2.818449050444969E-2</v>
      </c>
      <c r="F65" s="106">
        <f>'S&amp;P 500 &amp; Raw Data'!J48</f>
        <v>0.11409093579389698</v>
      </c>
      <c r="G65" s="106">
        <f>'Home Prices'!B48/'Home Prices'!B47-1</f>
        <v>2.9757243539545897E-2</v>
      </c>
      <c r="H65" s="106">
        <f>'Gold Prices'!B47/'Gold Prices'!B46-1</f>
        <v>0.48784961027051832</v>
      </c>
      <c r="I65" s="104">
        <f t="shared" si="41"/>
        <v>4761.7587115820115</v>
      </c>
      <c r="J65" s="26">
        <f t="shared" si="29"/>
        <v>23425.774169195298</v>
      </c>
      <c r="K65" s="26">
        <f t="shared" si="42"/>
        <v>255.53474710384677</v>
      </c>
      <c r="L65" s="26">
        <f t="shared" si="43"/>
        <v>359.42111852214714</v>
      </c>
      <c r="M65" s="26">
        <f t="shared" si="44"/>
        <v>808.99083761213103</v>
      </c>
      <c r="N65" s="26">
        <f t="shared" si="45"/>
        <v>373.07970241310801</v>
      </c>
      <c r="O65" s="26">
        <f t="shared" si="46"/>
        <v>314.43798449612405</v>
      </c>
      <c r="P65" s="22">
        <f t="shared" si="30"/>
        <v>0.14693522915074925</v>
      </c>
      <c r="Q65" s="22">
        <f t="shared" si="31"/>
        <v>0.15936913864629956</v>
      </c>
      <c r="R65" s="28">
        <f>Table1[[#This Row],[US Small cap (bottom decile)]]-Table1[[#This Row],[S&amp;P 500 (includes dividends)]]</f>
        <v>-0.18495362915074925</v>
      </c>
      <c r="S65" s="28">
        <f t="shared" si="32"/>
        <v>7.3462693356852266E-2</v>
      </c>
      <c r="T65" s="28">
        <f t="shared" si="33"/>
        <v>6.0804303728189568E-2</v>
      </c>
      <c r="U65" s="46">
        <f>'Inflation Rate'!C70</f>
        <v>3.4063299999999998E-2</v>
      </c>
      <c r="V65" s="2">
        <f t="shared" si="34"/>
        <v>0.14843417143877868</v>
      </c>
      <c r="W65" s="2">
        <f t="shared" si="35"/>
        <v>-3.0426860715393356E-2</v>
      </c>
      <c r="X65" s="2">
        <f t="shared" si="36"/>
        <v>6.3391670509920228E-3</v>
      </c>
      <c r="Y65" s="2">
        <f t="shared" si="37"/>
        <v>-5.6851543764778745E-3</v>
      </c>
      <c r="Z65" s="2">
        <f t="shared" si="38"/>
        <v>7.739142835249746E-2</v>
      </c>
      <c r="AA65" s="2">
        <f t="shared" si="39"/>
        <v>-4.1642097349882112E-3</v>
      </c>
      <c r="AB65" s="2">
        <f t="shared" si="40"/>
        <v>0.43883803851323067</v>
      </c>
      <c r="AC65" s="104">
        <f t="shared" si="23"/>
        <v>1938.3163579784443</v>
      </c>
      <c r="AD65" s="108">
        <f t="shared" si="23"/>
        <v>9535.6703312198297</v>
      </c>
      <c r="AE65" s="26">
        <f t="shared" si="24"/>
        <v>104.01769815394809</v>
      </c>
      <c r="AF65" s="26">
        <f t="shared" si="25"/>
        <v>146.30557229619248</v>
      </c>
      <c r="AG65" s="26">
        <f t="shared" si="26"/>
        <v>329.30693657035562</v>
      </c>
      <c r="AH65" s="26">
        <f t="shared" si="27"/>
        <v>151.86542070226071</v>
      </c>
      <c r="AI65" s="26">
        <f t="shared" si="28"/>
        <v>127.99478634567778</v>
      </c>
      <c r="AJ65" s="2">
        <f>Table1[[#This Row],[S&amp;P 500 (includes dividends)2]]-Table1[[#This Row],[3-month T. Bill (Real)]]</f>
        <v>0.14209500438778666</v>
      </c>
      <c r="AK65" s="2">
        <f>Table1[[#This Row],[S&amp;P 500 (includes dividends)2]]-Table1[[#This Row],[!0-year T.Bonds]]</f>
        <v>0.15411932581525656</v>
      </c>
    </row>
    <row r="66" spans="1:37">
      <c r="A66" s="27">
        <v>1973</v>
      </c>
      <c r="B66" s="106">
        <f>('S&amp;P 500 &amp; Raw Data'!B49-'S&amp;P 500 &amp; Raw Data'!B48+'S&amp;P 500 &amp; Raw Data'!C49)/'S&amp;P 500 &amp; Raw Data'!B48</f>
        <v>-0.14308047437526472</v>
      </c>
      <c r="C66" s="106">
        <f>'Small Cap'!B47</f>
        <v>-0.38630000000000003</v>
      </c>
      <c r="D66" s="106">
        <f>'T. Bill rates'!C51</f>
        <v>7.0354435483870964E-2</v>
      </c>
      <c r="E66" s="106">
        <f>'S&amp;P 500 &amp; Raw Data'!F49</f>
        <v>3.6586646024150085E-2</v>
      </c>
      <c r="F66" s="106">
        <f>'S&amp;P 500 &amp; Raw Data'!J49</f>
        <v>4.3180404854323576E-2</v>
      </c>
      <c r="G66" s="106">
        <f>'Home Prices'!B49/'Home Prices'!B48-1</f>
        <v>3.4220532319391594E-2</v>
      </c>
      <c r="H66" s="106">
        <f>'Gold Prices'!B48/'Gold Prices'!B47-1</f>
        <v>0.72958397534668706</v>
      </c>
      <c r="I66" s="104">
        <f t="shared" si="41"/>
        <v>4080.4440162683081</v>
      </c>
      <c r="J66" s="26">
        <f t="shared" si="29"/>
        <v>14376.397607635152</v>
      </c>
      <c r="K66" s="26">
        <f t="shared" si="42"/>
        <v>273.51274998285163</v>
      </c>
      <c r="L66" s="26">
        <f t="shared" si="43"/>
        <v>372.57113175912104</v>
      </c>
      <c r="M66" s="26">
        <f t="shared" si="44"/>
        <v>843.92338950366127</v>
      </c>
      <c r="N66" s="26">
        <f t="shared" si="45"/>
        <v>385.84668842724477</v>
      </c>
      <c r="O66" s="26">
        <f t="shared" si="46"/>
        <v>543.84689922480618</v>
      </c>
      <c r="P66" s="22">
        <f t="shared" si="30"/>
        <v>-0.21343490985913569</v>
      </c>
      <c r="Q66" s="22">
        <f t="shared" si="31"/>
        <v>-0.17966712039941479</v>
      </c>
      <c r="R66" s="28">
        <f>Table1[[#This Row],[US Small cap (bottom decile)]]-Table1[[#This Row],[S&amp;P 500 (includes dividends)]]</f>
        <v>-0.24321952562473531</v>
      </c>
      <c r="S66" s="28">
        <f t="shared" si="32"/>
        <v>-0.18626087922958828</v>
      </c>
      <c r="T66" s="28">
        <f t="shared" si="33"/>
        <v>5.4960045718843054E-2</v>
      </c>
      <c r="U66" s="46">
        <f>'Inflation Rate'!C71</f>
        <v>8.7058800000000006E-2</v>
      </c>
      <c r="V66" s="2">
        <f t="shared" si="34"/>
        <v>-0.21170821152937158</v>
      </c>
      <c r="W66" s="2">
        <f t="shared" si="35"/>
        <v>-0.43544912197941832</v>
      </c>
      <c r="X66" s="2">
        <f t="shared" si="36"/>
        <v>-1.5366569422122445E-2</v>
      </c>
      <c r="Y66" s="2">
        <f t="shared" si="37"/>
        <v>-4.6430012779299479E-2</v>
      </c>
      <c r="Z66" s="2">
        <f t="shared" si="38"/>
        <v>-4.0364325412458379E-2</v>
      </c>
      <c r="AA66" s="2">
        <f t="shared" si="39"/>
        <v>-4.8606632576460918E-2</v>
      </c>
      <c r="AB66" s="2">
        <f t="shared" si="40"/>
        <v>0.59106754422731034</v>
      </c>
      <c r="AC66" s="104">
        <f t="shared" si="23"/>
        <v>1527.9588684527027</v>
      </c>
      <c r="AD66" s="108">
        <f t="shared" si="23"/>
        <v>5383.3710580049656</v>
      </c>
      <c r="AE66" s="26">
        <f t="shared" si="24"/>
        <v>102.41930297413607</v>
      </c>
      <c r="AF66" s="26">
        <f t="shared" si="25"/>
        <v>139.51260270479753</v>
      </c>
      <c r="AG66" s="26">
        <f t="shared" si="26"/>
        <v>316.01468422204999</v>
      </c>
      <c r="AH66" s="26">
        <f t="shared" si="27"/>
        <v>144.48375399711625</v>
      </c>
      <c r="AI66" s="26">
        <f t="shared" si="28"/>
        <v>203.64835038491682</v>
      </c>
      <c r="AJ66" s="2">
        <f>Table1[[#This Row],[S&amp;P 500 (includes dividends)2]]-Table1[[#This Row],[3-month T. Bill (Real)]]</f>
        <v>-0.19634164210724914</v>
      </c>
      <c r="AK66" s="2">
        <f>Table1[[#This Row],[S&amp;P 500 (includes dividends)2]]-Table1[[#This Row],[!0-year T.Bonds]]</f>
        <v>-0.1652781987500721</v>
      </c>
    </row>
    <row r="67" spans="1:37">
      <c r="A67" s="27">
        <v>1974</v>
      </c>
      <c r="B67" s="106">
        <f>('S&amp;P 500 &amp; Raw Data'!B50-'S&amp;P 500 &amp; Raw Data'!B49+'S&amp;P 500 &amp; Raw Data'!C50)/'S&amp;P 500 &amp; Raw Data'!B49</f>
        <v>-0.25901785750896972</v>
      </c>
      <c r="C67" s="106">
        <f>'Small Cap'!B48</f>
        <v>-0.2681</v>
      </c>
      <c r="D67" s="106">
        <f>'T. Bill rates'!C52</f>
        <v>7.8457831325301208E-2</v>
      </c>
      <c r="E67" s="106">
        <f>'S&amp;P 500 &amp; Raw Data'!F50</f>
        <v>1.9886086932378574E-2</v>
      </c>
      <c r="F67" s="106">
        <f>'S&amp;P 500 &amp; Raw Data'!J50</f>
        <v>-4.3807197977191667E-2</v>
      </c>
      <c r="G67" s="106">
        <f>'Home Prices'!B50/'Home Prices'!B49-1</f>
        <v>0.10073529411764692</v>
      </c>
      <c r="H67" s="106">
        <f>'Gold Prices'!B49/'Gold Prices'!B48-1</f>
        <v>0.66146993318485525</v>
      </c>
      <c r="I67" s="104">
        <f t="shared" si="41"/>
        <v>3023.5361494891954</v>
      </c>
      <c r="J67" s="26">
        <f>J66*(1+C67)</f>
        <v>10522.085409028168</v>
      </c>
      <c r="K67" s="26">
        <f t="shared" si="42"/>
        <v>294.97196718632551</v>
      </c>
      <c r="L67" s="26">
        <f t="shared" si="43"/>
        <v>379.98011367377757</v>
      </c>
      <c r="M67" s="26">
        <f t="shared" si="44"/>
        <v>806.9534705020917</v>
      </c>
      <c r="N67" s="26">
        <f t="shared" si="45"/>
        <v>424.71506807028334</v>
      </c>
      <c r="O67" s="26">
        <f t="shared" si="46"/>
        <v>903.58527131782944</v>
      </c>
      <c r="P67" s="22">
        <f t="shared" si="30"/>
        <v>-0.33747568883427093</v>
      </c>
      <c r="Q67" s="22">
        <f t="shared" si="31"/>
        <v>-0.27890394444134831</v>
      </c>
      <c r="R67" s="28">
        <f>Table1[[#This Row],[US Small cap (bottom decile)]]-Table1[[#This Row],[S&amp;P 500 (includes dividends)]]</f>
        <v>-9.0821424910302873E-3</v>
      </c>
      <c r="S67" s="28">
        <f t="shared" si="32"/>
        <v>-0.21521065953177804</v>
      </c>
      <c r="T67" s="28">
        <f t="shared" si="33"/>
        <v>4.6417018581159875E-2</v>
      </c>
      <c r="U67" s="46">
        <f>'Inflation Rate'!C72</f>
        <v>0.1233766</v>
      </c>
      <c r="V67" s="2">
        <f t="shared" si="34"/>
        <v>-0.34039738544399956</v>
      </c>
      <c r="W67" s="2">
        <f t="shared" si="35"/>
        <v>-0.34848206736725695</v>
      </c>
      <c r="X67" s="2">
        <f t="shared" si="36"/>
        <v>-3.9985494334401128E-2</v>
      </c>
      <c r="Y67" s="2">
        <f t="shared" si="37"/>
        <v>-9.2124504878970725E-2</v>
      </c>
      <c r="Z67" s="2">
        <f t="shared" si="38"/>
        <v>-0.1488225747066404</v>
      </c>
      <c r="AA67" s="2">
        <f t="shared" si="39"/>
        <v>-2.0154688892712547E-2</v>
      </c>
      <c r="AB67" s="2">
        <f t="shared" si="40"/>
        <v>0.47899638748470919</v>
      </c>
      <c r="AC67" s="104">
        <f t="shared" si="23"/>
        <v>1007.8456645654306</v>
      </c>
      <c r="AD67" s="108">
        <f t="shared" si="23"/>
        <v>3507.362782306338</v>
      </c>
      <c r="AE67" s="26">
        <f t="shared" si="24"/>
        <v>98.324016515330442</v>
      </c>
      <c r="AF67" s="26">
        <f t="shared" si="25"/>
        <v>126.6600732562415</v>
      </c>
      <c r="AG67" s="26">
        <f t="shared" si="26"/>
        <v>268.9845652710186</v>
      </c>
      <c r="AH67" s="26">
        <f t="shared" si="27"/>
        <v>141.57172888525315</v>
      </c>
      <c r="AI67" s="26">
        <f t="shared" si="28"/>
        <v>301.19517453651224</v>
      </c>
      <c r="AJ67" s="2">
        <f>Table1[[#This Row],[S&amp;P 500 (includes dividends)2]]-Table1[[#This Row],[3-month T. Bill (Real)]]</f>
        <v>-0.30041189110959843</v>
      </c>
      <c r="AK67" s="2">
        <f>Table1[[#This Row],[S&amp;P 500 (includes dividends)2]]-Table1[[#This Row],[!0-year T.Bonds]]</f>
        <v>-0.24827288056502883</v>
      </c>
    </row>
    <row r="68" spans="1:37">
      <c r="A68" s="27">
        <v>1975</v>
      </c>
      <c r="B68" s="106">
        <f>('S&amp;P 500 &amp; Raw Data'!B51-'S&amp;P 500 &amp; Raw Data'!B50+'S&amp;P 500 &amp; Raw Data'!C51)/'S&amp;P 500 &amp; Raw Data'!B50</f>
        <v>0.36995137106184356</v>
      </c>
      <c r="C68" s="106">
        <f>'Small Cap'!B49</f>
        <v>0.59350000000000003</v>
      </c>
      <c r="D68" s="106">
        <f>'T. Bill rates'!C53</f>
        <v>5.7863855421686747E-2</v>
      </c>
      <c r="E68" s="106">
        <f>'S&amp;P 500 &amp; Raw Data'!F51</f>
        <v>3.6052536026033838E-2</v>
      </c>
      <c r="F68" s="106">
        <f>'S&amp;P 500 &amp; Raw Data'!J51</f>
        <v>0.11049964074144952</v>
      </c>
      <c r="G68" s="106">
        <f>'Home Prices'!B51/'Home Prices'!B50-1</f>
        <v>6.7737093749264288E-2</v>
      </c>
      <c r="H68" s="106">
        <f>'Gold Prices'!B50/'Gold Prices'!B49-1</f>
        <v>-0.24798927613941024</v>
      </c>
      <c r="I68" s="104">
        <f t="shared" si="41"/>
        <v>4142.0974934477708</v>
      </c>
      <c r="J68" s="26">
        <f t="shared" si="29"/>
        <v>16766.943099286389</v>
      </c>
      <c r="K68" s="26">
        <f t="shared" si="42"/>
        <v>312.04018244904557</v>
      </c>
      <c r="L68" s="26">
        <f t="shared" si="43"/>
        <v>393.67936041117781</v>
      </c>
      <c r="M68" s="26">
        <f t="shared" si="44"/>
        <v>896.12153908763878</v>
      </c>
      <c r="N68" s="26">
        <f t="shared" si="45"/>
        <v>453.48403245288529</v>
      </c>
      <c r="O68" s="26">
        <f t="shared" si="46"/>
        <v>679.50581395348831</v>
      </c>
      <c r="P68" s="22">
        <f t="shared" si="30"/>
        <v>0.3120875156401568</v>
      </c>
      <c r="Q68" s="22">
        <f t="shared" si="31"/>
        <v>0.33389883503580975</v>
      </c>
      <c r="R68" s="28">
        <f>Table1[[#This Row],[US Small cap (bottom decile)]]-Table1[[#This Row],[S&amp;P 500 (includes dividends)]]</f>
        <v>0.22354862893815647</v>
      </c>
      <c r="S68" s="28">
        <f t="shared" si="32"/>
        <v>0.25945173032039404</v>
      </c>
      <c r="T68" s="28">
        <f t="shared" si="33"/>
        <v>5.1706756781676244E-2</v>
      </c>
      <c r="U68" s="46">
        <f>'Inflation Rate'!C73</f>
        <v>6.9364200000000001E-2</v>
      </c>
      <c r="V68" s="2">
        <f t="shared" si="34"/>
        <v>0.28108961480274308</v>
      </c>
      <c r="W68" s="2">
        <f t="shared" si="35"/>
        <v>0.49013778467616542</v>
      </c>
      <c r="X68" s="2">
        <f t="shared" si="36"/>
        <v>-1.0754375897672031E-2</v>
      </c>
      <c r="Y68" s="2">
        <f t="shared" si="37"/>
        <v>-3.1150906280541624E-2</v>
      </c>
      <c r="Z68" s="2">
        <f t="shared" si="38"/>
        <v>3.8467194564255625E-2</v>
      </c>
      <c r="AA68" s="2">
        <f t="shared" si="39"/>
        <v>-1.5215641693782089E-3</v>
      </c>
      <c r="AB68" s="2">
        <f t="shared" si="40"/>
        <v>-0.29676837520782007</v>
      </c>
      <c r="AC68" s="104">
        <f t="shared" si="23"/>
        <v>1291.1406141987422</v>
      </c>
      <c r="AD68" s="108">
        <f t="shared" si="23"/>
        <v>5226.4538064815979</v>
      </c>
      <c r="AE68" s="26">
        <f t="shared" si="24"/>
        <v>97.266603081955665</v>
      </c>
      <c r="AF68" s="26">
        <f t="shared" si="25"/>
        <v>122.71449718474979</v>
      </c>
      <c r="AG68" s="26">
        <f t="shared" si="26"/>
        <v>279.33164687808056</v>
      </c>
      <c r="AH68" s="26">
        <f t="shared" si="27"/>
        <v>141.35631841518443</v>
      </c>
      <c r="AI68" s="26">
        <f t="shared" si="28"/>
        <v>211.80997196887571</v>
      </c>
      <c r="AJ68" s="2">
        <f>Table1[[#This Row],[S&amp;P 500 (includes dividends)2]]-Table1[[#This Row],[3-month T. Bill (Real)]]</f>
        <v>0.29184399070041511</v>
      </c>
      <c r="AK68" s="2">
        <f>Table1[[#This Row],[S&amp;P 500 (includes dividends)2]]-Table1[[#This Row],[!0-year T.Bonds]]</f>
        <v>0.31224052108328471</v>
      </c>
    </row>
    <row r="69" spans="1:37">
      <c r="A69" s="27">
        <v>1976</v>
      </c>
      <c r="B69" s="106">
        <f>('S&amp;P 500 &amp; Raw Data'!B52-'S&amp;P 500 &amp; Raw Data'!B51+'S&amp;P 500 &amp; Raw Data'!C52)/'S&amp;P 500 &amp; Raw Data'!B51</f>
        <v>0.23830999002106662</v>
      </c>
      <c r="C69" s="106">
        <f>'Small Cap'!B50</f>
        <v>0.48509999999999998</v>
      </c>
      <c r="D69" s="106">
        <f>'T. Bill rates'!C54</f>
        <v>4.9766000000000005E-2</v>
      </c>
      <c r="E69" s="106">
        <f>'S&amp;P 500 &amp; Raw Data'!F52</f>
        <v>0.1598456074290921</v>
      </c>
      <c r="F69" s="106">
        <f>'S&amp;P 500 &amp; Raw Data'!J52</f>
        <v>0.19752813987098014</v>
      </c>
      <c r="G69" s="106">
        <f>'Home Prices'!B52/'Home Prices'!B51-1</f>
        <v>8.1778348568406711E-2</v>
      </c>
      <c r="H69" s="106">
        <f>'Gold Prices'!B51/'Gold Prices'!B50-1</f>
        <v>-4.099821746880572E-2</v>
      </c>
      <c r="I69" s="104">
        <f t="shared" si="41"/>
        <v>5129.2007057775936</v>
      </c>
      <c r="J69" s="26">
        <f t="shared" si="29"/>
        <v>24900.587196750217</v>
      </c>
      <c r="K69" s="26">
        <f t="shared" si="42"/>
        <v>327.56917416880475</v>
      </c>
      <c r="L69" s="26">
        <f t="shared" si="43"/>
        <v>456.607276908399</v>
      </c>
      <c r="M69" s="26">
        <f t="shared" si="44"/>
        <v>1073.1307598019398</v>
      </c>
      <c r="N69" s="26">
        <f t="shared" si="45"/>
        <v>490.56920772902401</v>
      </c>
      <c r="O69" s="26">
        <f t="shared" si="46"/>
        <v>651.64728682170539</v>
      </c>
      <c r="P69" s="22">
        <f t="shared" si="30"/>
        <v>0.18854399002106662</v>
      </c>
      <c r="Q69" s="22">
        <f t="shared" si="31"/>
        <v>7.8464382591974524E-2</v>
      </c>
      <c r="R69" s="28">
        <f>Table1[[#This Row],[US Small cap (bottom decile)]]-Table1[[#This Row],[S&amp;P 500 (includes dividends)]]</f>
        <v>0.24679000997893336</v>
      </c>
      <c r="S69" s="28">
        <f t="shared" si="32"/>
        <v>4.0781850150086479E-2</v>
      </c>
      <c r="T69" s="28">
        <f t="shared" si="33"/>
        <v>5.2196588038950109E-2</v>
      </c>
      <c r="U69" s="46">
        <f>'Inflation Rate'!C74</f>
        <v>4.86486E-2</v>
      </c>
      <c r="V69" s="2">
        <f t="shared" si="34"/>
        <v>0.18086267413227519</v>
      </c>
      <c r="W69" s="2">
        <f t="shared" si="35"/>
        <v>0.41620367394759339</v>
      </c>
      <c r="X69" s="2">
        <f t="shared" si="36"/>
        <v>1.0655619051034293E-3</v>
      </c>
      <c r="Y69" s="2">
        <f t="shared" si="37"/>
        <v>0.10603838829241008</v>
      </c>
      <c r="Z69" s="2">
        <f t="shared" si="38"/>
        <v>0.14197276367982581</v>
      </c>
      <c r="AA69" s="2">
        <f t="shared" si="39"/>
        <v>3.1592802935517916E-2</v>
      </c>
      <c r="AB69" s="2">
        <f t="shared" si="40"/>
        <v>-8.5487948459384455E-2</v>
      </c>
      <c r="AC69" s="104">
        <f t="shared" si="23"/>
        <v>1524.659758363515</v>
      </c>
      <c r="AD69" s="108">
        <f t="shared" si="23"/>
        <v>7401.7230824566232</v>
      </c>
      <c r="AE69" s="26">
        <f t="shared" si="24"/>
        <v>97.370246668838618</v>
      </c>
      <c r="AF69" s="26">
        <f t="shared" si="25"/>
        <v>135.72694468633415</v>
      </c>
      <c r="AG69" s="26">
        <f t="shared" si="26"/>
        <v>318.98913276859884</v>
      </c>
      <c r="AH69" s="26">
        <f t="shared" si="27"/>
        <v>145.82216072656567</v>
      </c>
      <c r="AI69" s="26">
        <f t="shared" si="28"/>
        <v>193.70277200201681</v>
      </c>
      <c r="AJ69" s="2">
        <f>Table1[[#This Row],[S&amp;P 500 (includes dividends)2]]-Table1[[#This Row],[3-month T. Bill (Real)]]</f>
        <v>0.17979711222717176</v>
      </c>
      <c r="AK69" s="2">
        <f>Table1[[#This Row],[S&amp;P 500 (includes dividends)2]]-Table1[[#This Row],[!0-year T.Bonds]]</f>
        <v>7.4824285839865112E-2</v>
      </c>
    </row>
    <row r="70" spans="1:37">
      <c r="A70" s="27">
        <v>1977</v>
      </c>
      <c r="B70" s="106">
        <f>('S&amp;P 500 &amp; Raw Data'!B53-'S&amp;P 500 &amp; Raw Data'!B52+'S&amp;P 500 &amp; Raw Data'!C53)/'S&amp;P 500 &amp; Raw Data'!B52</f>
        <v>-6.9797040759352322E-2</v>
      </c>
      <c r="C70" s="106">
        <f>'Small Cap'!B51</f>
        <v>0.30670000000000003</v>
      </c>
      <c r="D70" s="106">
        <f>'T. Bill rates'!C55</f>
        <v>5.2609638554216867E-2</v>
      </c>
      <c r="E70" s="106">
        <f>'S&amp;P 500 &amp; Raw Data'!F53</f>
        <v>1.2899606071070449E-2</v>
      </c>
      <c r="F70" s="106">
        <f>'S&amp;P 500 &amp; Raw Data'!J53</f>
        <v>9.9546628520906386E-2</v>
      </c>
      <c r="G70" s="106">
        <f>'Home Prices'!B53/'Home Prices'!B52-1</f>
        <v>0.14654841300324728</v>
      </c>
      <c r="H70" s="106">
        <f>'Gold Prices'!B52/'Gold Prices'!B51-1</f>
        <v>0.2263940520446095</v>
      </c>
      <c r="I70" s="104">
        <f t="shared" si="41"/>
        <v>4771.1976750535359</v>
      </c>
      <c r="J70" s="26">
        <f t="shared" si="29"/>
        <v>32537.597289993508</v>
      </c>
      <c r="K70" s="26">
        <f t="shared" si="42"/>
        <v>344.80247002332891</v>
      </c>
      <c r="L70" s="26">
        <f t="shared" si="43"/>
        <v>462.49733090970153</v>
      </c>
      <c r="M70" s="26">
        <f t="shared" si="44"/>
        <v>1179.9573089023015</v>
      </c>
      <c r="N70" s="26">
        <f t="shared" si="45"/>
        <v>562.46134658997278</v>
      </c>
      <c r="O70" s="26">
        <f t="shared" si="46"/>
        <v>799.17635658914719</v>
      </c>
      <c r="P70" s="22">
        <f t="shared" si="30"/>
        <v>-0.12240667931356919</v>
      </c>
      <c r="Q70" s="22">
        <f t="shared" si="31"/>
        <v>-8.2696646830422771E-2</v>
      </c>
      <c r="R70" s="28">
        <f>Table1[[#This Row],[US Small cap (bottom decile)]]-Table1[[#This Row],[S&amp;P 500 (includes dividends)]]</f>
        <v>0.37649704075935236</v>
      </c>
      <c r="S70" s="28">
        <f t="shared" si="32"/>
        <v>-0.16934366928025871</v>
      </c>
      <c r="T70" s="28">
        <f t="shared" si="33"/>
        <v>4.9266761357046551E-2</v>
      </c>
      <c r="U70" s="46">
        <f>'Inflation Rate'!C75</f>
        <v>6.7010300000000009E-2</v>
      </c>
      <c r="V70" s="2">
        <f t="shared" si="34"/>
        <v>-0.12821557651257187</v>
      </c>
      <c r="W70" s="2">
        <f t="shared" si="35"/>
        <v>0.22463672562486048</v>
      </c>
      <c r="X70" s="2">
        <f t="shared" si="36"/>
        <v>-1.3496272196981574E-2</v>
      </c>
      <c r="Y70" s="2">
        <f t="shared" si="37"/>
        <v>-5.0712438229443046E-2</v>
      </c>
      <c r="Z70" s="2">
        <f t="shared" si="38"/>
        <v>3.0492984482817453E-2</v>
      </c>
      <c r="AA70" s="2">
        <f t="shared" si="39"/>
        <v>7.4542966458006399E-2</v>
      </c>
      <c r="AB70" s="2">
        <f t="shared" si="40"/>
        <v>0.1493741457271871</v>
      </c>
      <c r="AC70" s="104">
        <f t="shared" si="23"/>
        <v>1329.1746284594185</v>
      </c>
      <c r="AD70" s="108">
        <f t="shared" si="23"/>
        <v>9064.4219196816284</v>
      </c>
      <c r="AE70" s="26">
        <f t="shared" si="24"/>
        <v>96.056111315908737</v>
      </c>
      <c r="AF70" s="26">
        <f t="shared" si="25"/>
        <v>128.84390038785739</v>
      </c>
      <c r="AG70" s="26">
        <f t="shared" si="26"/>
        <v>328.7160634442991</v>
      </c>
      <c r="AH70" s="26">
        <f t="shared" si="27"/>
        <v>156.69217716244006</v>
      </c>
      <c r="AI70" s="26">
        <f t="shared" si="28"/>
        <v>222.63695809480618</v>
      </c>
      <c r="AJ70" s="2">
        <f>Table1[[#This Row],[S&amp;P 500 (includes dividends)2]]-Table1[[#This Row],[3-month T. Bill (Real)]]</f>
        <v>-0.1147193043155903</v>
      </c>
      <c r="AK70" s="2">
        <f>Table1[[#This Row],[S&amp;P 500 (includes dividends)2]]-Table1[[#This Row],[!0-year T.Bonds]]</f>
        <v>-7.7503138283128825E-2</v>
      </c>
    </row>
    <row r="71" spans="1:37">
      <c r="A71" s="27">
        <v>1978</v>
      </c>
      <c r="B71" s="106">
        <f>('S&amp;P 500 &amp; Raw Data'!B54-'S&amp;P 500 &amp; Raw Data'!B53+'S&amp;P 500 &amp; Raw Data'!C54)/'S&amp;P 500 &amp; Raw Data'!B53</f>
        <v>6.50928391167193E-2</v>
      </c>
      <c r="C71" s="106">
        <f>'Small Cap'!B52</f>
        <v>0.29320000000000002</v>
      </c>
      <c r="D71" s="106">
        <f>'T. Bill rates'!C56</f>
        <v>7.1783064516129036E-2</v>
      </c>
      <c r="E71" s="106">
        <f>'S&amp;P 500 &amp; Raw Data'!F54</f>
        <v>-7.7758069075086478E-3</v>
      </c>
      <c r="F71" s="106">
        <f>'S&amp;P 500 &amp; Raw Data'!J54</f>
        <v>3.1375849771690861E-2</v>
      </c>
      <c r="G71" s="106">
        <f>'Home Prices'!B54/'Home Prices'!B53-1</f>
        <v>0.15723596053112443</v>
      </c>
      <c r="H71" s="106">
        <f>'Gold Prices'!B53/'Gold Prices'!B52-1</f>
        <v>0.37011215519854512</v>
      </c>
      <c r="I71" s="104">
        <f t="shared" si="41"/>
        <v>5081.7684777098611</v>
      </c>
      <c r="J71" s="26">
        <f t="shared" si="29"/>
        <v>42077.620815419607</v>
      </c>
      <c r="K71" s="26">
        <f t="shared" si="42"/>
        <v>369.55344797433418</v>
      </c>
      <c r="L71" s="26">
        <f t="shared" si="43"/>
        <v>458.90104096930958</v>
      </c>
      <c r="M71" s="26">
        <f t="shared" si="44"/>
        <v>1216.9794721634289</v>
      </c>
      <c r="N71" s="26">
        <f t="shared" si="45"/>
        <v>650.90049668267682</v>
      </c>
      <c r="O71" s="26">
        <f t="shared" si="46"/>
        <v>1094.9612403100775</v>
      </c>
      <c r="P71" s="22">
        <f t="shared" si="30"/>
        <v>-6.6902253994097355E-3</v>
      </c>
      <c r="Q71" s="22">
        <f t="shared" si="31"/>
        <v>7.2868646024227948E-2</v>
      </c>
      <c r="R71" s="28">
        <f>Table1[[#This Row],[US Small cap (bottom decile)]]-Table1[[#This Row],[S&amp;P 500 (includes dividends)]]</f>
        <v>0.2281071608832807</v>
      </c>
      <c r="S71" s="28">
        <f t="shared" si="32"/>
        <v>3.3716989345028439E-2</v>
      </c>
      <c r="T71" s="28">
        <f t="shared" si="33"/>
        <v>4.9741898913203242E-2</v>
      </c>
      <c r="U71" s="46">
        <f>'Inflation Rate'!C76</f>
        <v>9.0177099999999996E-2</v>
      </c>
      <c r="V71" s="2">
        <f t="shared" si="34"/>
        <v>-2.3009344888349492E-2</v>
      </c>
      <c r="W71" s="2">
        <f t="shared" si="35"/>
        <v>0.18622928329718191</v>
      </c>
      <c r="X71" s="2">
        <f t="shared" si="36"/>
        <v>-1.6872520514209066E-2</v>
      </c>
      <c r="Y71" s="2">
        <f t="shared" si="37"/>
        <v>-8.9850453570808564E-2</v>
      </c>
      <c r="Z71" s="2">
        <f t="shared" si="38"/>
        <v>-5.3937337546632658E-2</v>
      </c>
      <c r="AA71" s="2">
        <f t="shared" si="39"/>
        <v>6.1511896123230381E-2</v>
      </c>
      <c r="AB71" s="2">
        <f t="shared" si="40"/>
        <v>0.25677943079023136</v>
      </c>
      <c r="AC71" s="104">
        <f t="shared" si="23"/>
        <v>1298.591191016352</v>
      </c>
      <c r="AD71" s="108">
        <f t="shared" si="23"/>
        <v>10752.482717287205</v>
      </c>
      <c r="AE71" s="26">
        <f t="shared" si="24"/>
        <v>94.43540260721592</v>
      </c>
      <c r="AF71" s="26">
        <f t="shared" si="25"/>
        <v>117.26721749817632</v>
      </c>
      <c r="AG71" s="26">
        <f t="shared" si="26"/>
        <v>310.9859941733036</v>
      </c>
      <c r="AH71" s="26">
        <f t="shared" si="27"/>
        <v>166.33061008737889</v>
      </c>
      <c r="AI71" s="26">
        <f t="shared" si="28"/>
        <v>279.80554946725908</v>
      </c>
      <c r="AJ71" s="2">
        <f>Table1[[#This Row],[S&amp;P 500 (includes dividends)2]]-Table1[[#This Row],[3-month T. Bill (Real)]]</f>
        <v>-6.136824374140426E-3</v>
      </c>
      <c r="AK71" s="2">
        <f>Table1[[#This Row],[S&amp;P 500 (includes dividends)2]]-Table1[[#This Row],[!0-year T.Bonds]]</f>
        <v>6.6841108682459072E-2</v>
      </c>
    </row>
    <row r="72" spans="1:37">
      <c r="A72" s="27">
        <v>1979</v>
      </c>
      <c r="B72" s="106">
        <f>('S&amp;P 500 &amp; Raw Data'!B55-'S&amp;P 500 &amp; Raw Data'!B54+'S&amp;P 500 &amp; Raw Data'!C55)/'S&amp;P 500 &amp; Raw Data'!B54</f>
        <v>0.18519490167516386</v>
      </c>
      <c r="C72" s="106">
        <f>'Small Cap'!B53</f>
        <v>0.41969999999999996</v>
      </c>
      <c r="D72" s="106">
        <f>'T. Bill rates'!C57</f>
        <v>0.10054274193548388</v>
      </c>
      <c r="E72" s="106">
        <f>'S&amp;P 500 &amp; Raw Data'!F55</f>
        <v>6.7072031247235459E-3</v>
      </c>
      <c r="F72" s="106">
        <f>'S&amp;P 500 &amp; Raw Data'!J55</f>
        <v>-2.0091101436615355E-2</v>
      </c>
      <c r="G72" s="106">
        <f>'Home Prices'!B55/'Home Prices'!B54-1</f>
        <v>0.13742466907023854</v>
      </c>
      <c r="H72" s="106">
        <f>'Gold Prices'!B54/'Gold Prices'!B53-1</f>
        <v>1.2654867256637168</v>
      </c>
      <c r="I72" s="104">
        <f t="shared" si="41"/>
        <v>6022.8860912752862</v>
      </c>
      <c r="J72" s="26">
        <f t="shared" si="29"/>
        <v>59737.598271651215</v>
      </c>
      <c r="K72" s="26">
        <f t="shared" si="42"/>
        <v>406.7093649253859</v>
      </c>
      <c r="L72" s="26">
        <f t="shared" si="43"/>
        <v>461.97898346523777</v>
      </c>
      <c r="M72" s="26">
        <f t="shared" si="44"/>
        <v>1192.5290141419148</v>
      </c>
      <c r="N72" s="26">
        <f t="shared" si="45"/>
        <v>740.35028203694753</v>
      </c>
      <c r="O72" s="26">
        <f t="shared" si="46"/>
        <v>2480.6201550387595</v>
      </c>
      <c r="P72" s="22">
        <f t="shared" si="30"/>
        <v>8.4652159739679989E-2</v>
      </c>
      <c r="Q72" s="22">
        <f t="shared" si="31"/>
        <v>0.17848769855044033</v>
      </c>
      <c r="R72" s="28">
        <f>Table1[[#This Row],[US Small cap (bottom decile)]]-Table1[[#This Row],[S&amp;P 500 (includes dividends)]]</f>
        <v>0.2345050983248361</v>
      </c>
      <c r="S72" s="28">
        <f t="shared" si="32"/>
        <v>0.20528600311177922</v>
      </c>
      <c r="T72" s="28">
        <f t="shared" si="33"/>
        <v>5.2132252828986925E-2</v>
      </c>
      <c r="U72" s="46">
        <f>'Inflation Rate'!C77</f>
        <v>0.13293939999999999</v>
      </c>
      <c r="V72" s="2">
        <f t="shared" si="34"/>
        <v>4.6123827695606634E-2</v>
      </c>
      <c r="W72" s="2">
        <f t="shared" si="35"/>
        <v>0.25311203759000711</v>
      </c>
      <c r="X72" s="2">
        <f t="shared" si="36"/>
        <v>-2.8595225891619669E-2</v>
      </c>
      <c r="Y72" s="2">
        <f t="shared" si="37"/>
        <v>-0.111420078492527</v>
      </c>
      <c r="Z72" s="2">
        <f t="shared" si="38"/>
        <v>-0.13507386311802316</v>
      </c>
      <c r="AA72" s="2">
        <f t="shared" si="39"/>
        <v>3.9589664462535978E-3</v>
      </c>
      <c r="AB72" s="2">
        <f t="shared" si="40"/>
        <v>0.99965393176697437</v>
      </c>
      <c r="AC72" s="104">
        <f t="shared" si="23"/>
        <v>1358.4871873578229</v>
      </c>
      <c r="AD72" s="108">
        <f t="shared" si="23"/>
        <v>13474.065527011106</v>
      </c>
      <c r="AE72" s="26">
        <f t="shared" si="24"/>
        <v>91.735000937496537</v>
      </c>
      <c r="AF72" s="26">
        <f t="shared" si="25"/>
        <v>104.20129491992928</v>
      </c>
      <c r="AG72" s="26">
        <f t="shared" si="26"/>
        <v>268.97991456471641</v>
      </c>
      <c r="AH72" s="26">
        <f t="shared" si="27"/>
        <v>166.98910739169972</v>
      </c>
      <c r="AI72" s="26">
        <f t="shared" si="28"/>
        <v>559.51426712242323</v>
      </c>
      <c r="AJ72" s="2">
        <f>Table1[[#This Row],[S&amp;P 500 (includes dividends)2]]-Table1[[#This Row],[3-month T. Bill (Real)]]</f>
        <v>7.4719053587226303E-2</v>
      </c>
      <c r="AK72" s="2">
        <f>Table1[[#This Row],[S&amp;P 500 (includes dividends)2]]-Table1[[#This Row],[!0-year T.Bonds]]</f>
        <v>0.15754390618813363</v>
      </c>
    </row>
    <row r="73" spans="1:37">
      <c r="A73" s="27">
        <v>1980</v>
      </c>
      <c r="B73" s="106">
        <f>('S&amp;P 500 &amp; Raw Data'!B56-'S&amp;P 500 &amp; Raw Data'!B55+'S&amp;P 500 &amp; Raw Data'!C56)/'S&amp;P 500 &amp; Raw Data'!B55</f>
        <v>0.3173524550676301</v>
      </c>
      <c r="C73" s="106">
        <f>'Small Cap'!B54</f>
        <v>0.42409999999999998</v>
      </c>
      <c r="D73" s="106">
        <f>'T. Bill rates'!C58</f>
        <v>0.1139188</v>
      </c>
      <c r="E73" s="106">
        <f>'S&amp;P 500 &amp; Raw Data'!F56</f>
        <v>-2.989744251999403E-2</v>
      </c>
      <c r="F73" s="106">
        <f>'S&amp;P 500 &amp; Raw Data'!J56</f>
        <v>-3.3156783371910456E-2</v>
      </c>
      <c r="G73" s="106">
        <f>'Home Prices'!B56/'Home Prices'!B55-1</f>
        <v>7.3968672635987165E-2</v>
      </c>
      <c r="H73" s="106">
        <f>'Gold Prices'!B55/'Gold Prices'!B54-1</f>
        <v>0.15185546875</v>
      </c>
      <c r="I73" s="104">
        <f t="shared" si="41"/>
        <v>7934.2637789341807</v>
      </c>
      <c r="J73" s="26">
        <f t="shared" si="29"/>
        <v>85072.313698658487</v>
      </c>
      <c r="K73" s="26">
        <f t="shared" si="42"/>
        <v>453.04120772644796</v>
      </c>
      <c r="L73" s="26">
        <f t="shared" si="43"/>
        <v>448.16699336164055</v>
      </c>
      <c r="M73" s="26">
        <f t="shared" si="44"/>
        <v>1152.9885879552935</v>
      </c>
      <c r="N73" s="26">
        <f t="shared" si="45"/>
        <v>795.11300968489923</v>
      </c>
      <c r="O73" s="26">
        <f t="shared" si="46"/>
        <v>2857.3158914728679</v>
      </c>
      <c r="P73" s="22">
        <f t="shared" si="30"/>
        <v>0.20343365506763011</v>
      </c>
      <c r="Q73" s="22">
        <f t="shared" si="31"/>
        <v>0.34724989758762415</v>
      </c>
      <c r="R73" s="28">
        <f>Table1[[#This Row],[US Small cap (bottom decile)]]-Table1[[#This Row],[S&amp;P 500 (includes dividends)]]</f>
        <v>0.10674754493236988</v>
      </c>
      <c r="S73" s="28">
        <f t="shared" si="32"/>
        <v>0.35050923843954057</v>
      </c>
      <c r="T73" s="28">
        <f t="shared" si="33"/>
        <v>5.7318705257589642E-2</v>
      </c>
      <c r="U73" s="46">
        <f>'Inflation Rate'!C78</f>
        <v>0.125163</v>
      </c>
      <c r="V73" s="2">
        <f t="shared" si="34"/>
        <v>0.17081032265336682</v>
      </c>
      <c r="W73" s="2">
        <f t="shared" si="35"/>
        <v>0.26568328322207546</v>
      </c>
      <c r="X73" s="2">
        <f t="shared" si="36"/>
        <v>-9.993396512327446E-3</v>
      </c>
      <c r="Y73" s="2">
        <f t="shared" si="37"/>
        <v>-0.13781153710173011</v>
      </c>
      <c r="Z73" s="2">
        <f t="shared" si="38"/>
        <v>-0.14070830926000089</v>
      </c>
      <c r="AA73" s="2">
        <f t="shared" si="39"/>
        <v>-4.5499476399430749E-2</v>
      </c>
      <c r="AB73" s="2">
        <f t="shared" si="40"/>
        <v>2.3723201660559523E-2</v>
      </c>
      <c r="AC73" s="104">
        <f t="shared" si="23"/>
        <v>1590.5308221508774</v>
      </c>
      <c r="AD73" s="108">
        <f t="shared" si="23"/>
        <v>17053.899494576799</v>
      </c>
      <c r="AE73" s="26">
        <f t="shared" si="24"/>
        <v>90.818256699069408</v>
      </c>
      <c r="AF73" s="26">
        <f t="shared" si="25"/>
        <v>89.841154299023131</v>
      </c>
      <c r="AG73" s="26">
        <f t="shared" si="26"/>
        <v>231.13220556141567</v>
      </c>
      <c r="AH73" s="26">
        <f t="shared" si="27"/>
        <v>159.39119044096907</v>
      </c>
      <c r="AI73" s="26">
        <f t="shared" si="28"/>
        <v>572.78773691332867</v>
      </c>
      <c r="AJ73" s="2">
        <f>Table1[[#This Row],[S&amp;P 500 (includes dividends)2]]-Table1[[#This Row],[3-month T. Bill (Real)]]</f>
        <v>0.18080371916569427</v>
      </c>
      <c r="AK73" s="2">
        <f>Table1[[#This Row],[S&amp;P 500 (includes dividends)2]]-Table1[[#This Row],[!0-year T.Bonds]]</f>
        <v>0.30862185975509693</v>
      </c>
    </row>
    <row r="74" spans="1:37">
      <c r="A74" s="27">
        <v>1981</v>
      </c>
      <c r="B74" s="106">
        <f>('S&amp;P 500 &amp; Raw Data'!B57-'S&amp;P 500 &amp; Raw Data'!B56+'S&amp;P 500 &amp; Raw Data'!C57)/'S&amp;P 500 &amp; Raw Data'!B56</f>
        <v>-4.7023902474955762E-2</v>
      </c>
      <c r="C74" s="106">
        <f>'Small Cap'!B55</f>
        <v>-4.1399999999999999E-2</v>
      </c>
      <c r="D74" s="106">
        <f>'T. Bill rates'!C59</f>
        <v>0.14036184738955823</v>
      </c>
      <c r="E74" s="106">
        <f>'S&amp;P 500 &amp; Raw Data'!F57</f>
        <v>8.1992153358923542E-2</v>
      </c>
      <c r="F74" s="106">
        <f>'S&amp;P 500 &amp; Raw Data'!J57</f>
        <v>8.4623994808912056E-2</v>
      </c>
      <c r="G74" s="106">
        <f>'Home Prices'!B57/'Home Prices'!B56-1</f>
        <v>5.0950062475763724E-2</v>
      </c>
      <c r="H74" s="106">
        <f>'Gold Prices'!B56/'Gold Prices'!B55-1</f>
        <v>-0.32598558711318359</v>
      </c>
      <c r="I74" s="104">
        <f t="shared" si="41"/>
        <v>7561.1637327830058</v>
      </c>
      <c r="J74" s="26">
        <f t="shared" si="29"/>
        <v>81550.319911534025</v>
      </c>
      <c r="K74" s="26">
        <f t="shared" si="42"/>
        <v>516.63090858652879</v>
      </c>
      <c r="L74" s="26">
        <f t="shared" si="43"/>
        <v>484.91317021175587</v>
      </c>
      <c r="M74" s="26">
        <f t="shared" si="44"/>
        <v>1250.5590882371571</v>
      </c>
      <c r="N74" s="26">
        <f t="shared" si="45"/>
        <v>835.62406720363742</v>
      </c>
      <c r="O74" s="26">
        <f t="shared" si="46"/>
        <v>1925.8720930232555</v>
      </c>
      <c r="P74" s="22">
        <f t="shared" si="30"/>
        <v>-0.18738574986451401</v>
      </c>
      <c r="Q74" s="22">
        <f t="shared" si="31"/>
        <v>-0.12901605583387932</v>
      </c>
      <c r="R74" s="28">
        <f>Table1[[#This Row],[US Small cap (bottom decile)]]-Table1[[#This Row],[S&amp;P 500 (includes dividends)]]</f>
        <v>5.6239024749557623E-3</v>
      </c>
      <c r="S74" s="28">
        <f t="shared" si="32"/>
        <v>-0.13164789728386783</v>
      </c>
      <c r="T74" s="28">
        <f t="shared" si="33"/>
        <v>5.3730990468644491E-2</v>
      </c>
      <c r="U74" s="46">
        <f>'Inflation Rate'!C79</f>
        <v>8.92236E-2</v>
      </c>
      <c r="V74" s="2">
        <f t="shared" si="34"/>
        <v>-0.12508680722209453</v>
      </c>
      <c r="W74" s="2">
        <f t="shared" si="35"/>
        <v>-0.11992358593772656</v>
      </c>
      <c r="X74" s="2">
        <f t="shared" si="36"/>
        <v>4.694926495308982E-2</v>
      </c>
      <c r="Y74" s="2">
        <f t="shared" si="37"/>
        <v>-6.63908369326216E-3</v>
      </c>
      <c r="Z74" s="2">
        <f t="shared" si="38"/>
        <v>-4.2228291703263476E-3</v>
      </c>
      <c r="AA74" s="2">
        <f t="shared" si="39"/>
        <v>-3.513836601064857E-2</v>
      </c>
      <c r="AB74" s="2">
        <f t="shared" si="40"/>
        <v>-0.38119738418556448</v>
      </c>
      <c r="AC74" s="104">
        <f t="shared" si="23"/>
        <v>1391.576399819691</v>
      </c>
      <c r="AD74" s="108">
        <f t="shared" si="23"/>
        <v>15008.734712965566</v>
      </c>
      <c r="AE74" s="26">
        <f t="shared" si="24"/>
        <v>95.082107095411743</v>
      </c>
      <c r="AF74" s="26">
        <f t="shared" si="25"/>
        <v>89.244691356532641</v>
      </c>
      <c r="AG74" s="26">
        <f t="shared" si="26"/>
        <v>230.15617374156906</v>
      </c>
      <c r="AH74" s="26">
        <f t="shared" si="27"/>
        <v>153.79044445238131</v>
      </c>
      <c r="AI74" s="26">
        <f t="shared" si="28"/>
        <v>354.44254990839846</v>
      </c>
      <c r="AJ74" s="2">
        <f>Table1[[#This Row],[S&amp;P 500 (includes dividends)2]]-Table1[[#This Row],[3-month T. Bill (Real)]]</f>
        <v>-0.17203607217518435</v>
      </c>
      <c r="AK74" s="2">
        <f>Table1[[#This Row],[S&amp;P 500 (includes dividends)2]]-Table1[[#This Row],[!0-year T.Bonds]]</f>
        <v>-0.11844772352883237</v>
      </c>
    </row>
    <row r="75" spans="1:37">
      <c r="A75" s="27">
        <v>1982</v>
      </c>
      <c r="B75" s="106">
        <f>('S&amp;P 500 &amp; Raw Data'!B58-'S&amp;P 500 &amp; Raw Data'!B57+'S&amp;P 500 &amp; Raw Data'!C58)/'S&amp;P 500 &amp; Raw Data'!B57</f>
        <v>0.20419055079559353</v>
      </c>
      <c r="C75" s="106">
        <f>'Small Cap'!B56</f>
        <v>0.27110000000000001</v>
      </c>
      <c r="D75" s="106">
        <f>'T. Bill rates'!C60</f>
        <v>0.10603413654618475</v>
      </c>
      <c r="E75" s="106">
        <f>'S&amp;P 500 &amp; Raw Data'!F58</f>
        <v>0.32814549486295586</v>
      </c>
      <c r="F75" s="106">
        <f>'S&amp;P 500 &amp; Raw Data'!J58</f>
        <v>0.2905245565590866</v>
      </c>
      <c r="G75" s="106">
        <f>'Home Prices'!B58/'Home Prices'!B57-1</f>
        <v>5.6372096837011831E-3</v>
      </c>
      <c r="H75" s="106">
        <f>'Gold Prices'!B57/'Gold Prices'!B56-1</f>
        <v>0.15622641509433977</v>
      </c>
      <c r="I75" s="104">
        <f t="shared" si="41"/>
        <v>9105.0819200356327</v>
      </c>
      <c r="J75" s="26">
        <f t="shared" si="29"/>
        <v>103658.6116395509</v>
      </c>
      <c r="K75" s="26">
        <f t="shared" si="42"/>
        <v>571.41142089157233</v>
      </c>
      <c r="L75" s="26">
        <f t="shared" si="43"/>
        <v>644.03524241645721</v>
      </c>
      <c r="M75" s="26">
        <f t="shared" si="44"/>
        <v>1613.8772127981929</v>
      </c>
      <c r="N75" s="26">
        <f t="shared" si="45"/>
        <v>840.33465528721149</v>
      </c>
      <c r="O75" s="26">
        <f t="shared" si="46"/>
        <v>2226.7441860465115</v>
      </c>
      <c r="P75" s="22">
        <f t="shared" si="30"/>
        <v>9.8156414249408783E-2</v>
      </c>
      <c r="Q75" s="22">
        <f t="shared" si="31"/>
        <v>-0.12395494406736232</v>
      </c>
      <c r="R75" s="28">
        <f>Table1[[#This Row],[US Small cap (bottom decile)]]-Table1[[#This Row],[S&amp;P 500 (includes dividends)]]</f>
        <v>6.6909449204406474E-2</v>
      </c>
      <c r="S75" s="28">
        <f t="shared" si="32"/>
        <v>-8.6334005763493066E-2</v>
      </c>
      <c r="T75" s="28">
        <f t="shared" si="33"/>
        <v>5.1038688692139678E-2</v>
      </c>
      <c r="U75" s="46">
        <f>'Inflation Rate'!C80</f>
        <v>3.8297900000000003E-2</v>
      </c>
      <c r="V75" s="2">
        <f t="shared" si="34"/>
        <v>0.15977365532145771</v>
      </c>
      <c r="W75" s="2">
        <f t="shared" si="35"/>
        <v>0.22421513132213788</v>
      </c>
      <c r="X75" s="2">
        <f t="shared" si="36"/>
        <v>6.5237767066835595E-2</v>
      </c>
      <c r="Y75" s="2">
        <f t="shared" si="37"/>
        <v>0.27915648761589118</v>
      </c>
      <c r="Z75" s="2">
        <f t="shared" si="38"/>
        <v>0.24292320783764132</v>
      </c>
      <c r="AA75" s="2">
        <f t="shared" si="39"/>
        <v>-3.1455991884697942E-2</v>
      </c>
      <c r="AB75" s="2">
        <f t="shared" si="40"/>
        <v>0.11357868979060792</v>
      </c>
      <c r="AC75" s="104">
        <f t="shared" si="23"/>
        <v>1613.9136478779574</v>
      </c>
      <c r="AD75" s="108">
        <f t="shared" si="23"/>
        <v>18373.920137612269</v>
      </c>
      <c r="AE75" s="26">
        <f t="shared" si="24"/>
        <v>101.28505145032614</v>
      </c>
      <c r="AF75" s="26">
        <f t="shared" si="25"/>
        <v>114.15792593398658</v>
      </c>
      <c r="AG75" s="26">
        <f t="shared" si="26"/>
        <v>286.06644977050854</v>
      </c>
      <c r="AH75" s="26">
        <f t="shared" si="27"/>
        <v>148.9528134797431</v>
      </c>
      <c r="AI75" s="26">
        <f t="shared" si="28"/>
        <v>394.69967033303652</v>
      </c>
      <c r="AJ75" s="2">
        <f>Table1[[#This Row],[S&amp;P 500 (includes dividends)2]]-Table1[[#This Row],[3-month T. Bill (Real)]]</f>
        <v>9.4535888254622114E-2</v>
      </c>
      <c r="AK75" s="2">
        <f>Table1[[#This Row],[S&amp;P 500 (includes dividends)2]]-Table1[[#This Row],[!0-year T.Bonds]]</f>
        <v>-0.11938283229443347</v>
      </c>
    </row>
    <row r="76" spans="1:37">
      <c r="A76" s="27">
        <v>1983</v>
      </c>
      <c r="B76" s="106">
        <f>('S&amp;P 500 &amp; Raw Data'!B59-'S&amp;P 500 &amp; Raw Data'!B58+'S&amp;P 500 &amp; Raw Data'!C59)/'S&amp;P 500 &amp; Raw Data'!B58</f>
        <v>0.22337155858930619</v>
      </c>
      <c r="C76" s="106">
        <f>'Small Cap'!B57</f>
        <v>0.35859999999999997</v>
      </c>
      <c r="D76" s="106">
        <f>'T. Bill rates'!C61</f>
        <v>8.61764E-2</v>
      </c>
      <c r="E76" s="106">
        <f>'S&amp;P 500 &amp; Raw Data'!F59</f>
        <v>3.2002094451429264E-2</v>
      </c>
      <c r="F76" s="106">
        <f>'S&amp;P 500 &amp; Raw Data'!J59</f>
        <v>0.16194289622798344</v>
      </c>
      <c r="G76" s="106">
        <f>'Home Prices'!B59/'Home Prices'!B58-1</f>
        <v>4.7494802071017972E-2</v>
      </c>
      <c r="H76" s="106">
        <f>'Gold Prices'!B58/'Gold Prices'!B57-1</f>
        <v>-0.16797214969538743</v>
      </c>
      <c r="I76" s="104">
        <f t="shared" si="41"/>
        <v>11138.898259597305</v>
      </c>
      <c r="J76" s="26">
        <f t="shared" si="29"/>
        <v>140830.58977349385</v>
      </c>
      <c r="K76" s="26">
        <f t="shared" si="42"/>
        <v>620.65360006289291</v>
      </c>
      <c r="L76" s="26">
        <f t="shared" si="43"/>
        <v>664.64571907431775</v>
      </c>
      <c r="M76" s="26">
        <f t="shared" si="44"/>
        <v>1875.2331627950778</v>
      </c>
      <c r="N76" s="26">
        <f t="shared" si="45"/>
        <v>880.24618341349469</v>
      </c>
      <c r="O76" s="26">
        <f t="shared" si="46"/>
        <v>1852.7131782945733</v>
      </c>
      <c r="P76" s="22">
        <f t="shared" si="30"/>
        <v>0.1371951585893062</v>
      </c>
      <c r="Q76" s="22">
        <f t="shared" si="31"/>
        <v>0.19136946413787692</v>
      </c>
      <c r="R76" s="28">
        <f>Table1[[#This Row],[US Small cap (bottom decile)]]-Table1[[#This Row],[S&amp;P 500 (includes dividends)]]</f>
        <v>0.13522844141069379</v>
      </c>
      <c r="S76" s="28">
        <f t="shared" si="32"/>
        <v>6.1428662361322744E-2</v>
      </c>
      <c r="T76" s="28">
        <f t="shared" si="33"/>
        <v>5.3402830654563971E-2</v>
      </c>
      <c r="U76" s="46">
        <f>'Inflation Rate'!C81</f>
        <v>3.79098E-2</v>
      </c>
      <c r="V76" s="2">
        <f t="shared" si="34"/>
        <v>0.17868774202662507</v>
      </c>
      <c r="W76" s="2">
        <f t="shared" si="35"/>
        <v>0.30897694578083756</v>
      </c>
      <c r="X76" s="2">
        <f t="shared" si="36"/>
        <v>4.6503655712664127E-2</v>
      </c>
      <c r="Y76" s="2">
        <f t="shared" si="37"/>
        <v>-5.6919257806129497E-3</v>
      </c>
      <c r="Z76" s="2">
        <f t="shared" si="38"/>
        <v>0.11950277011353339</v>
      </c>
      <c r="AA76" s="2">
        <f t="shared" si="39"/>
        <v>9.2349085354217486E-3</v>
      </c>
      <c r="AB76" s="2">
        <f t="shared" si="40"/>
        <v>-0.19836208280853251</v>
      </c>
      <c r="AC76" s="104">
        <f t="shared" si="23"/>
        <v>1902.3002334432233</v>
      </c>
      <c r="AD76" s="108">
        <f t="shared" si="23"/>
        <v>24051.037863752736</v>
      </c>
      <c r="AE76" s="26">
        <f t="shared" si="24"/>
        <v>105.99517661181157</v>
      </c>
      <c r="AF76" s="26">
        <f t="shared" si="25"/>
        <v>113.50814749230162</v>
      </c>
      <c r="AG76" s="26">
        <f t="shared" si="26"/>
        <v>320.25218295462827</v>
      </c>
      <c r="AH76" s="26">
        <f t="shared" si="27"/>
        <v>150.32837908832227</v>
      </c>
      <c r="AI76" s="26">
        <f t="shared" si="28"/>
        <v>316.40622164193422</v>
      </c>
      <c r="AJ76" s="2">
        <f>Table1[[#This Row],[S&amp;P 500 (includes dividends)2]]-Table1[[#This Row],[3-month T. Bill (Real)]]</f>
        <v>0.13218408631396095</v>
      </c>
      <c r="AK76" s="2">
        <f>Table1[[#This Row],[S&amp;P 500 (includes dividends)2]]-Table1[[#This Row],[!0-year T.Bonds]]</f>
        <v>0.18437966780723802</v>
      </c>
    </row>
    <row r="77" spans="1:37">
      <c r="A77" s="27">
        <v>1984</v>
      </c>
      <c r="B77" s="106">
        <f>('S&amp;P 500 &amp; Raw Data'!B60-'S&amp;P 500 &amp; Raw Data'!B59+'S&amp;P 500 &amp; Raw Data'!C60)/'S&amp;P 500 &amp; Raw Data'!B59</f>
        <v>6.14614199963621E-2</v>
      </c>
      <c r="C77" s="106">
        <f>'Small Cap'!B58</f>
        <v>-0.1452</v>
      </c>
      <c r="D77" s="106">
        <f>'T. Bill rates'!C62</f>
        <v>9.5402811244979929E-2</v>
      </c>
      <c r="E77" s="106">
        <f>'S&amp;P 500 &amp; Raw Data'!F60</f>
        <v>0.13733364344102345</v>
      </c>
      <c r="F77" s="106">
        <f>'S&amp;P 500 &amp; Raw Data'!J60</f>
        <v>0.15619207332454216</v>
      </c>
      <c r="G77" s="106">
        <f>'Home Prices'!B60/'Home Prices'!B59-1</f>
        <v>4.6781349731454869E-2</v>
      </c>
      <c r="H77" s="106">
        <f>'Gold Prices'!B59/'Gold Prices'!B58-1</f>
        <v>-0.193776150627615</v>
      </c>
      <c r="I77" s="104">
        <f t="shared" si="41"/>
        <v>11823.510763827162</v>
      </c>
      <c r="J77" s="26">
        <f t="shared" si="29"/>
        <v>120381.98813838254</v>
      </c>
      <c r="K77" s="26">
        <f t="shared" si="42"/>
        <v>679.86569831821032</v>
      </c>
      <c r="L77" s="26">
        <f t="shared" si="43"/>
        <v>755.92393727227272</v>
      </c>
      <c r="M77" s="26">
        <f t="shared" si="44"/>
        <v>2168.1297184589794</v>
      </c>
      <c r="N77" s="26">
        <f t="shared" si="45"/>
        <v>921.4252879695398</v>
      </c>
      <c r="O77" s="26">
        <f t="shared" si="46"/>
        <v>1493.7015503875966</v>
      </c>
      <c r="P77" s="22">
        <f t="shared" si="30"/>
        <v>-3.3941391248617829E-2</v>
      </c>
      <c r="Q77" s="22">
        <f t="shared" si="31"/>
        <v>-7.5872223444661352E-2</v>
      </c>
      <c r="R77" s="28">
        <f>Table1[[#This Row],[US Small cap (bottom decile)]]-Table1[[#This Row],[S&amp;P 500 (includes dividends)]]</f>
        <v>-0.20666141999636209</v>
      </c>
      <c r="S77" s="28">
        <f t="shared" si="32"/>
        <v>-9.4730653328180064E-2</v>
      </c>
      <c r="T77" s="28">
        <f t="shared" si="33"/>
        <v>5.1212126318051387E-2</v>
      </c>
      <c r="U77" s="46">
        <f>'Inflation Rate'!C82</f>
        <v>3.94867E-2</v>
      </c>
      <c r="V77" s="2">
        <f t="shared" si="34"/>
        <v>2.1139972253961581E-2</v>
      </c>
      <c r="W77" s="2">
        <f t="shared" si="35"/>
        <v>-0.17767105630115332</v>
      </c>
      <c r="X77" s="2">
        <f t="shared" si="36"/>
        <v>5.3792041057360018E-2</v>
      </c>
      <c r="Y77" s="2">
        <f t="shared" si="37"/>
        <v>9.4130058076763667E-2</v>
      </c>
      <c r="Z77" s="2">
        <f t="shared" si="38"/>
        <v>0.11227211788716684</v>
      </c>
      <c r="AA77" s="2">
        <f t="shared" si="39"/>
        <v>7.0175498459525976E-3</v>
      </c>
      <c r="AB77" s="2">
        <f t="shared" si="40"/>
        <v>-0.22440195783901329</v>
      </c>
      <c r="AC77" s="104">
        <f t="shared" si="23"/>
        <v>1942.5148075969178</v>
      </c>
      <c r="AD77" s="108">
        <f t="shared" si="23"/>
        <v>19777.864561360751</v>
      </c>
      <c r="AE77" s="26">
        <f t="shared" si="24"/>
        <v>111.69687350399627</v>
      </c>
      <c r="AF77" s="26">
        <f t="shared" si="25"/>
        <v>124.19267600793782</v>
      </c>
      <c r="AG77" s="26">
        <f t="shared" si="26"/>
        <v>356.20757379293281</v>
      </c>
      <c r="AH77" s="26">
        <f t="shared" si="27"/>
        <v>151.38331598183584</v>
      </c>
      <c r="AI77" s="26">
        <f t="shared" si="28"/>
        <v>245.40404603303941</v>
      </c>
      <c r="AJ77" s="2">
        <f>Table1[[#This Row],[S&amp;P 500 (includes dividends)2]]-Table1[[#This Row],[3-month T. Bill (Real)]]</f>
        <v>-3.2652068803398437E-2</v>
      </c>
      <c r="AK77" s="2">
        <f>Table1[[#This Row],[S&amp;P 500 (includes dividends)2]]-Table1[[#This Row],[!0-year T.Bonds]]</f>
        <v>-7.2990085822802087E-2</v>
      </c>
    </row>
    <row r="78" spans="1:37">
      <c r="A78" s="27">
        <v>1985</v>
      </c>
      <c r="B78" s="106">
        <f>('S&amp;P 500 &amp; Raw Data'!B61-'S&amp;P 500 &amp; Raw Data'!B60+'S&amp;P 500 &amp; Raw Data'!C61)/'S&amp;P 500 &amp; Raw Data'!B60</f>
        <v>0.31235149485768948</v>
      </c>
      <c r="C78" s="106">
        <f>'Small Cap'!B59</f>
        <v>0.25140000000000001</v>
      </c>
      <c r="D78" s="106">
        <f>'T. Bill rates'!C63</f>
        <v>7.4711290322580642E-2</v>
      </c>
      <c r="E78" s="106">
        <f>'S&amp;P 500 &amp; Raw Data'!F61</f>
        <v>0.2571248821260641</v>
      </c>
      <c r="F78" s="106">
        <f>'S&amp;P 500 &amp; Raw Data'!J61</f>
        <v>0.23862641849916477</v>
      </c>
      <c r="G78" s="106">
        <f>'Home Prices'!B61/'Home Prices'!B60-1</f>
        <v>7.4713712076145189E-2</v>
      </c>
      <c r="H78" s="106">
        <f>'Gold Prices'!B60/'Gold Prices'!B59-1</f>
        <v>6.0006487187804103E-2</v>
      </c>
      <c r="I78" s="104">
        <f t="shared" si="41"/>
        <v>15516.602025374559</v>
      </c>
      <c r="J78" s="26">
        <f t="shared" si="29"/>
        <v>150646.01995637192</v>
      </c>
      <c r="K78" s="26">
        <f t="shared" si="42"/>
        <v>730.65934188562619</v>
      </c>
      <c r="L78" s="26">
        <f t="shared" si="43"/>
        <v>950.2907905396761</v>
      </c>
      <c r="M78" s="26">
        <f t="shared" si="44"/>
        <v>2685.5027480164476</v>
      </c>
      <c r="N78" s="26">
        <f t="shared" si="45"/>
        <v>990.26839163457521</v>
      </c>
      <c r="O78" s="26">
        <f t="shared" si="46"/>
        <v>1583.333333333333</v>
      </c>
      <c r="P78" s="22">
        <f t="shared" si="30"/>
        <v>0.23764020453510884</v>
      </c>
      <c r="Q78" s="22">
        <f t="shared" si="31"/>
        <v>5.522661273162538E-2</v>
      </c>
      <c r="R78" s="28">
        <f>Table1[[#This Row],[US Small cap (bottom decile)]]-Table1[[#This Row],[S&amp;P 500 (includes dividends)]]</f>
        <v>-6.095149485768947E-2</v>
      </c>
      <c r="S78" s="28">
        <f t="shared" si="32"/>
        <v>7.372507635852471E-2</v>
      </c>
      <c r="T78" s="28">
        <f t="shared" si="33"/>
        <v>5.1284365102581608E-2</v>
      </c>
      <c r="U78" s="46">
        <f>'Inflation Rate'!C83</f>
        <v>3.7986699999999998E-2</v>
      </c>
      <c r="V78" s="2">
        <f t="shared" si="34"/>
        <v>0.26432399842665566</v>
      </c>
      <c r="W78" s="2">
        <f t="shared" si="35"/>
        <v>0.20560311610929127</v>
      </c>
      <c r="X78" s="2">
        <f t="shared" si="36"/>
        <v>3.5380598154658882E-2</v>
      </c>
      <c r="Y78" s="2">
        <f t="shared" si="37"/>
        <v>0.21111848747779138</v>
      </c>
      <c r="Z78" s="2">
        <f t="shared" si="38"/>
        <v>0.19329700322669319</v>
      </c>
      <c r="AA78" s="2">
        <f t="shared" si="39"/>
        <v>3.5382931280473207E-2</v>
      </c>
      <c r="AB78" s="2">
        <f t="shared" si="40"/>
        <v>2.12139396273614E-2</v>
      </c>
      <c r="AC78" s="104">
        <f t="shared" si="23"/>
        <v>2455.9680885439207</v>
      </c>
      <c r="AD78" s="108">
        <f t="shared" si="23"/>
        <v>23844.255145164043</v>
      </c>
      <c r="AE78" s="26">
        <f t="shared" si="24"/>
        <v>115.64877570057293</v>
      </c>
      <c r="AF78" s="26">
        <f t="shared" si="25"/>
        <v>150.41204592255303</v>
      </c>
      <c r="AG78" s="26">
        <f t="shared" si="26"/>
        <v>425.06143033375787</v>
      </c>
      <c r="AH78" s="26">
        <f t="shared" si="27"/>
        <v>156.7397014482313</v>
      </c>
      <c r="AI78" s="26">
        <f t="shared" si="28"/>
        <v>250.61003264989452</v>
      </c>
      <c r="AJ78" s="2">
        <f>Table1[[#This Row],[S&amp;P 500 (includes dividends)2]]-Table1[[#This Row],[3-month T. Bill (Real)]]</f>
        <v>0.22894340027199678</v>
      </c>
      <c r="AK78" s="2">
        <f>Table1[[#This Row],[S&amp;P 500 (includes dividends)2]]-Table1[[#This Row],[!0-year T.Bonds]]</f>
        <v>5.3205510948864276E-2</v>
      </c>
    </row>
    <row r="79" spans="1:37">
      <c r="A79" s="27">
        <v>1986</v>
      </c>
      <c r="B79" s="106">
        <f>('S&amp;P 500 &amp; Raw Data'!B62-'S&amp;P 500 &amp; Raw Data'!B61+'S&amp;P 500 &amp; Raw Data'!C62)/'S&amp;P 500 &amp; Raw Data'!B61</f>
        <v>0.18494578758046187</v>
      </c>
      <c r="C79" s="106">
        <f>'Small Cap'!B60</f>
        <v>2.1600000000000001E-2</v>
      </c>
      <c r="D79" s="106">
        <f>'T. Bill rates'!C64</f>
        <v>5.9692800000000004E-2</v>
      </c>
      <c r="E79" s="106">
        <f>'S&amp;P 500 &amp; Raw Data'!F62</f>
        <v>0.24284215141767618</v>
      </c>
      <c r="F79" s="106">
        <f>'S&amp;P 500 &amp; Raw Data'!J62</f>
        <v>0.21354060117746398</v>
      </c>
      <c r="G79" s="106">
        <f>'Home Prices'!B62/'Home Prices'!B61-1</f>
        <v>9.6123575098164826E-2</v>
      </c>
      <c r="H79" s="106">
        <f>'Gold Prices'!B61/'Gold Prices'!B60-1</f>
        <v>0.18956548347613222</v>
      </c>
      <c r="I79" s="104">
        <f t="shared" si="41"/>
        <v>18386.332207530046</v>
      </c>
      <c r="J79" s="26">
        <f t="shared" si="29"/>
        <v>153899.97398742958</v>
      </c>
      <c r="K79" s="26">
        <f t="shared" si="42"/>
        <v>774.27444384893658</v>
      </c>
      <c r="L79" s="26">
        <f t="shared" si="43"/>
        <v>1181.0614505867354</v>
      </c>
      <c r="M79" s="26">
        <f t="shared" si="44"/>
        <v>3258.9666192916111</v>
      </c>
      <c r="N79" s="26">
        <f t="shared" si="45"/>
        <v>1085.4565297452002</v>
      </c>
      <c r="O79" s="26">
        <f t="shared" si="46"/>
        <v>1883.4786821705422</v>
      </c>
      <c r="P79" s="22">
        <f t="shared" si="30"/>
        <v>0.12525298758046188</v>
      </c>
      <c r="Q79" s="22">
        <f t="shared" si="31"/>
        <v>-5.7896363837214304E-2</v>
      </c>
      <c r="R79" s="28">
        <f>Table1[[#This Row],[US Small cap (bottom decile)]]-Table1[[#This Row],[S&amp;P 500 (includes dividends)]]</f>
        <v>-0.16334578758046187</v>
      </c>
      <c r="S79" s="28">
        <f t="shared" si="32"/>
        <v>-2.8594813597002111E-2</v>
      </c>
      <c r="T79" s="28">
        <f t="shared" si="33"/>
        <v>4.9663565599739057E-2</v>
      </c>
      <c r="U79" s="46">
        <f>'Inflation Rate'!C84</f>
        <v>1.0979000000000001E-2</v>
      </c>
      <c r="V79" s="2">
        <f t="shared" si="34"/>
        <v>0.17207754817900445</v>
      </c>
      <c r="W79" s="2">
        <f t="shared" si="35"/>
        <v>1.0505658376682492E-2</v>
      </c>
      <c r="X79" s="2">
        <f t="shared" si="36"/>
        <v>4.818477930797771E-2</v>
      </c>
      <c r="Y79" s="2">
        <f t="shared" si="37"/>
        <v>0.22934517078759908</v>
      </c>
      <c r="Z79" s="2">
        <f t="shared" si="38"/>
        <v>0.20036182866059904</v>
      </c>
      <c r="AA79" s="2">
        <f t="shared" si="39"/>
        <v>8.4219924546568015E-2</v>
      </c>
      <c r="AB79" s="2">
        <f t="shared" si="40"/>
        <v>0.17664707523710388</v>
      </c>
      <c r="AC79" s="104">
        <f t="shared" si="23"/>
        <v>2878.5850556264345</v>
      </c>
      <c r="AD79" s="108">
        <f t="shared" si="23"/>
        <v>24094.75474396559</v>
      </c>
      <c r="AE79" s="26">
        <f t="shared" si="24"/>
        <v>121.22128643494285</v>
      </c>
      <c r="AF79" s="26">
        <f t="shared" si="25"/>
        <v>184.90832228317316</v>
      </c>
      <c r="AG79" s="26">
        <f t="shared" si="26"/>
        <v>510.2275158085194</v>
      </c>
      <c r="AH79" s="26">
        <f t="shared" si="27"/>
        <v>169.94030727765295</v>
      </c>
      <c r="AI79" s="26">
        <f t="shared" si="28"/>
        <v>294.8795619425735</v>
      </c>
      <c r="AJ79" s="2">
        <f>Table1[[#This Row],[S&amp;P 500 (includes dividends)2]]-Table1[[#This Row],[3-month T. Bill (Real)]]</f>
        <v>0.12389276887102674</v>
      </c>
      <c r="AK79" s="2">
        <f>Table1[[#This Row],[S&amp;P 500 (includes dividends)2]]-Table1[[#This Row],[!0-year T.Bonds]]</f>
        <v>-5.7267622608594637E-2</v>
      </c>
    </row>
    <row r="80" spans="1:37">
      <c r="A80" s="27">
        <v>1987</v>
      </c>
      <c r="B80" s="106">
        <f>('S&amp;P 500 &amp; Raw Data'!B63-'S&amp;P 500 &amp; Raw Data'!B62+'S&amp;P 500 &amp; Raw Data'!C63)/'S&amp;P 500 &amp; Raw Data'!B62</f>
        <v>5.8127216418218712E-2</v>
      </c>
      <c r="C80" s="106">
        <f>'Small Cap'!B61</f>
        <v>-0.14029999999999998</v>
      </c>
      <c r="D80" s="106">
        <f>'T. Bill rates'!C65</f>
        <v>5.7773600000000001E-2</v>
      </c>
      <c r="E80" s="106">
        <f>'S&amp;P 500 &amp; Raw Data'!F63</f>
        <v>-4.9605089379262279E-2</v>
      </c>
      <c r="F80" s="106">
        <f>'S&amp;P 500 &amp; Raw Data'!J63</f>
        <v>2.8125853555458283E-2</v>
      </c>
      <c r="G80" s="106">
        <f>'Home Prices'!B63/'Home Prices'!B62-1</f>
        <v>7.8493877035726189E-2</v>
      </c>
      <c r="H80" s="106">
        <f>'Gold Prices'!B62/'Gold Prices'!B61-1</f>
        <v>0.24527331189710622</v>
      </c>
      <c r="I80" s="104">
        <f t="shared" si="41"/>
        <v>19455.07851889441</v>
      </c>
      <c r="J80" s="26">
        <f t="shared" si="29"/>
        <v>132307.80763699321</v>
      </c>
      <c r="K80" s="26">
        <f t="shared" si="42"/>
        <v>819.00706585808746</v>
      </c>
      <c r="L80" s="26">
        <f t="shared" si="43"/>
        <v>1122.4747917679792</v>
      </c>
      <c r="M80" s="26">
        <f t="shared" si="44"/>
        <v>3350.6278371679336</v>
      </c>
      <c r="N80" s="26">
        <f t="shared" si="45"/>
        <v>1170.658221118646</v>
      </c>
      <c r="O80" s="26">
        <f t="shared" si="46"/>
        <v>2345.4457364341083</v>
      </c>
      <c r="P80" s="22">
        <f t="shared" si="30"/>
        <v>3.536164182187107E-4</v>
      </c>
      <c r="Q80" s="22">
        <f t="shared" si="31"/>
        <v>0.107732305797481</v>
      </c>
      <c r="R80" s="28">
        <f>Table1[[#This Row],[US Small cap (bottom decile)]]-Table1[[#This Row],[S&amp;P 500 (includes dividends)]]</f>
        <v>-0.1984272164182187</v>
      </c>
      <c r="S80" s="28">
        <f t="shared" si="32"/>
        <v>3.0001362862760429E-2</v>
      </c>
      <c r="T80" s="28">
        <f t="shared" si="33"/>
        <v>5.0693590437507208E-2</v>
      </c>
      <c r="U80" s="46">
        <f>'Inflation Rate'!C85</f>
        <v>4.4343899999999999E-2</v>
      </c>
      <c r="V80" s="2">
        <f t="shared" si="34"/>
        <v>1.3198062839471447E-2</v>
      </c>
      <c r="W80" s="2">
        <f t="shared" si="35"/>
        <v>-0.1768037329465898</v>
      </c>
      <c r="X80" s="2">
        <f t="shared" si="36"/>
        <v>1.2859461332612732E-2</v>
      </c>
      <c r="Y80" s="2">
        <f t="shared" si="37"/>
        <v>-8.9959820112189504E-2</v>
      </c>
      <c r="Z80" s="2">
        <f t="shared" si="38"/>
        <v>-1.552941176229572E-2</v>
      </c>
      <c r="AA80" s="2">
        <f t="shared" si="39"/>
        <v>3.2699934414062382E-2</v>
      </c>
      <c r="AB80" s="2">
        <f t="shared" si="40"/>
        <v>0.1923977455099859</v>
      </c>
      <c r="AC80" s="104">
        <f t="shared" si="23"/>
        <v>2916.5768020793557</v>
      </c>
      <c r="AD80" s="108">
        <f t="shared" si="23"/>
        <v>19834.712160799922</v>
      </c>
      <c r="AE80" s="26">
        <f t="shared" si="24"/>
        <v>122.78012688054257</v>
      </c>
      <c r="AF80" s="26">
        <f t="shared" si="25"/>
        <v>168.27400287333214</v>
      </c>
      <c r="AG80" s="26">
        <f t="shared" si="26"/>
        <v>502.30398262307563</v>
      </c>
      <c r="AH80" s="26">
        <f t="shared" si="27"/>
        <v>175.49734417993781</v>
      </c>
      <c r="AI80" s="26">
        <f t="shared" si="28"/>
        <v>351.61372485729686</v>
      </c>
      <c r="AJ80" s="2">
        <f>Table1[[#This Row],[S&amp;P 500 (includes dividends)2]]-Table1[[#This Row],[3-month T. Bill (Real)]]</f>
        <v>3.386015068587156E-4</v>
      </c>
      <c r="AK80" s="2">
        <f>Table1[[#This Row],[S&amp;P 500 (includes dividends)2]]-Table1[[#This Row],[!0-year T.Bonds]]</f>
        <v>0.10315788295166095</v>
      </c>
    </row>
    <row r="81" spans="1:37">
      <c r="A81" s="27">
        <v>1988</v>
      </c>
      <c r="B81" s="106">
        <f>('S&amp;P 500 &amp; Raw Data'!B64-'S&amp;P 500 &amp; Raw Data'!B63+'S&amp;P 500 &amp; Raw Data'!C64)/'S&amp;P 500 &amp; Raw Data'!B63</f>
        <v>0.16537192812044688</v>
      </c>
      <c r="C81" s="106">
        <f>'Small Cap'!B62</f>
        <v>0.17370000000000002</v>
      </c>
      <c r="D81" s="106">
        <f>'T. Bill rates'!C66</f>
        <v>6.6684400000000005E-2</v>
      </c>
      <c r="E81" s="106">
        <f>'S&amp;P 500 &amp; Raw Data'!F64</f>
        <v>8.2235958434841674E-2</v>
      </c>
      <c r="F81" s="106">
        <f>'S&amp;P 500 &amp; Raw Data'!J64</f>
        <v>0.14382285179475657</v>
      </c>
      <c r="G81" s="106">
        <f>'Home Prices'!B64/'Home Prices'!B63-1</f>
        <v>7.221035380878682E-2</v>
      </c>
      <c r="H81" s="106">
        <f>'Gold Prices'!B63/'Gold Prices'!B62-1</f>
        <v>-0.15255112580045449</v>
      </c>
      <c r="I81" s="104">
        <f t="shared" si="41"/>
        <v>22672.402365298665</v>
      </c>
      <c r="J81" s="26">
        <f t="shared" si="29"/>
        <v>155289.67382353893</v>
      </c>
      <c r="K81" s="26">
        <f t="shared" si="42"/>
        <v>873.62206064059444</v>
      </c>
      <c r="L81" s="26">
        <f t="shared" si="43"/>
        <v>1214.7825820879684</v>
      </c>
      <c r="M81" s="26">
        <f t="shared" si="44"/>
        <v>3832.5246880123232</v>
      </c>
      <c r="N81" s="26">
        <f t="shared" si="45"/>
        <v>1255.1918654547885</v>
      </c>
      <c r="O81" s="26">
        <f t="shared" si="46"/>
        <v>1987.645348837209</v>
      </c>
      <c r="P81" s="22">
        <f t="shared" si="30"/>
        <v>9.8687528120446871E-2</v>
      </c>
      <c r="Q81" s="22">
        <f t="shared" si="31"/>
        <v>8.3135969685605202E-2</v>
      </c>
      <c r="R81" s="28">
        <f>Table1[[#This Row],[US Small cap (bottom decile)]]-Table1[[#This Row],[S&amp;P 500 (includes dividends)]]</f>
        <v>8.328071879553145E-3</v>
      </c>
      <c r="S81" s="28">
        <f t="shared" si="32"/>
        <v>2.1549076325690308E-2</v>
      </c>
      <c r="T81" s="28">
        <f t="shared" si="33"/>
        <v>5.1199933578993884E-2</v>
      </c>
      <c r="U81" s="46">
        <f>'Inflation Rate'!C86</f>
        <v>4.41941E-2</v>
      </c>
      <c r="V81" s="2">
        <f t="shared" si="34"/>
        <v>0.11604914078756723</v>
      </c>
      <c r="W81" s="2">
        <f t="shared" si="35"/>
        <v>0.12402473831254168</v>
      </c>
      <c r="X81" s="2">
        <f t="shared" si="36"/>
        <v>2.1538428535460952E-2</v>
      </c>
      <c r="Y81" s="2">
        <f t="shared" si="37"/>
        <v>3.6431788337859761E-2</v>
      </c>
      <c r="Z81" s="2">
        <f t="shared" si="38"/>
        <v>9.5412099910118897E-2</v>
      </c>
      <c r="AA81" s="2">
        <f t="shared" si="39"/>
        <v>2.6830503839072595E-2</v>
      </c>
      <c r="AB81" s="2">
        <f t="shared" si="40"/>
        <v>-0.18841825078350316</v>
      </c>
      <c r="AC81" s="104">
        <f t="shared" si="23"/>
        <v>3255.0430340016155</v>
      </c>
      <c r="AD81" s="108">
        <f t="shared" si="23"/>
        <v>22294.70714604772</v>
      </c>
      <c r="AE81" s="26">
        <f t="shared" si="24"/>
        <v>125.42461786893396</v>
      </c>
      <c r="AF81" s="26">
        <f t="shared" si="25"/>
        <v>174.40452572877777</v>
      </c>
      <c r="AG81" s="26">
        <f t="shared" si="26"/>
        <v>550.22986039835916</v>
      </c>
      <c r="AH81" s="26">
        <f t="shared" si="27"/>
        <v>180.20602634670468</v>
      </c>
      <c r="AI81" s="26">
        <f t="shared" si="28"/>
        <v>285.36328186821299</v>
      </c>
      <c r="AJ81" s="2">
        <f>Table1[[#This Row],[S&amp;P 500 (includes dividends)2]]-Table1[[#This Row],[3-month T. Bill (Real)]]</f>
        <v>9.4510712252106277E-2</v>
      </c>
      <c r="AK81" s="2">
        <f>Table1[[#This Row],[S&amp;P 500 (includes dividends)2]]-Table1[[#This Row],[!0-year T.Bonds]]</f>
        <v>7.9617352449707468E-2</v>
      </c>
    </row>
    <row r="82" spans="1:37">
      <c r="A82" s="27">
        <v>1989</v>
      </c>
      <c r="B82" s="106">
        <f>('S&amp;P 500 &amp; Raw Data'!B65-'S&amp;P 500 &amp; Raw Data'!B64+'S&amp;P 500 &amp; Raw Data'!C65)/'S&amp;P 500 &amp; Raw Data'!B64</f>
        <v>0.31475183638196724</v>
      </c>
      <c r="C82" s="106">
        <f>'Small Cap'!B63</f>
        <v>6.9500000000000006E-2</v>
      </c>
      <c r="D82" s="106">
        <f>'T. Bill rates'!C67</f>
        <v>8.111560000000001E-2</v>
      </c>
      <c r="E82" s="106">
        <f>'S&amp;P 500 &amp; Raw Data'!F65</f>
        <v>0.17693647159446219</v>
      </c>
      <c r="F82" s="106">
        <f>'S&amp;P 500 &amp; Raw Data'!J65</f>
        <v>0.15948974901357249</v>
      </c>
      <c r="G82" s="106">
        <f>'Home Prices'!B65/'Home Prices'!B64-1</f>
        <v>4.3942847005199459E-2</v>
      </c>
      <c r="H82" s="106">
        <f>'Gold Prices'!B64/'Gold Prices'!B63-1</f>
        <v>-2.8397318708104802E-2</v>
      </c>
      <c r="I82" s="104">
        <f t="shared" si="41"/>
        <v>29808.582644967279</v>
      </c>
      <c r="J82" s="26">
        <f t="shared" si="29"/>
        <v>166082.30615427491</v>
      </c>
      <c r="K82" s="26">
        <f t="shared" si="42"/>
        <v>944.48643826269256</v>
      </c>
      <c r="L82" s="26">
        <f t="shared" si="43"/>
        <v>1429.7219259170236</v>
      </c>
      <c r="M82" s="26">
        <f t="shared" si="44"/>
        <v>4443.773088591729</v>
      </c>
      <c r="N82" s="26">
        <f t="shared" si="45"/>
        <v>1310.3485695606391</v>
      </c>
      <c r="O82" s="26">
        <f t="shared" si="46"/>
        <v>1931.2015503875966</v>
      </c>
      <c r="P82" s="22">
        <f t="shared" si="30"/>
        <v>0.23363623638196723</v>
      </c>
      <c r="Q82" s="22">
        <f t="shared" si="31"/>
        <v>0.13781536478750506</v>
      </c>
      <c r="R82" s="28">
        <f>Table1[[#This Row],[US Small cap (bottom decile)]]-Table1[[#This Row],[S&amp;P 500 (includes dividends)]]</f>
        <v>-0.24525183638196724</v>
      </c>
      <c r="S82" s="28">
        <f t="shared" si="32"/>
        <v>0.15526208736839475</v>
      </c>
      <c r="T82" s="28">
        <f t="shared" si="33"/>
        <v>5.240982169336883E-2</v>
      </c>
      <c r="U82" s="46">
        <f>'Inflation Rate'!C87</f>
        <v>4.6473000000000007E-2</v>
      </c>
      <c r="V82" s="2">
        <f t="shared" si="34"/>
        <v>0.25636479525221123</v>
      </c>
      <c r="W82" s="2">
        <f t="shared" si="35"/>
        <v>2.2004389984261463E-2</v>
      </c>
      <c r="X82" s="2">
        <f t="shared" si="36"/>
        <v>3.3104150799877274E-2</v>
      </c>
      <c r="Y82" s="2">
        <f t="shared" si="37"/>
        <v>0.12466969677618267</v>
      </c>
      <c r="Z82" s="2">
        <f t="shared" si="38"/>
        <v>0.10799776870838751</v>
      </c>
      <c r="AA82" s="2">
        <f t="shared" si="39"/>
        <v>-2.4177909939392395E-3</v>
      </c>
      <c r="AB82" s="2">
        <f t="shared" si="40"/>
        <v>-7.1545389807577298E-2</v>
      </c>
      <c r="AC82" s="104">
        <f t="shared" si="23"/>
        <v>4089.5214749505762</v>
      </c>
      <c r="AD82" s="108">
        <f t="shared" si="23"/>
        <v>22785.288576674255</v>
      </c>
      <c r="AE82" s="26">
        <f t="shared" si="24"/>
        <v>129.57669333288413</v>
      </c>
      <c r="AF82" s="26">
        <f t="shared" si="25"/>
        <v>196.14748506777843</v>
      </c>
      <c r="AG82" s="26">
        <f t="shared" si="26"/>
        <v>609.65345759810953</v>
      </c>
      <c r="AH82" s="26">
        <f t="shared" si="27"/>
        <v>179.77032583915005</v>
      </c>
      <c r="AI82" s="26">
        <f t="shared" si="28"/>
        <v>264.94685463018214</v>
      </c>
      <c r="AJ82" s="2">
        <f>Table1[[#This Row],[S&amp;P 500 (includes dividends)2]]-Table1[[#This Row],[3-month T. Bill (Real)]]</f>
        <v>0.22326064445233396</v>
      </c>
      <c r="AK82" s="2">
        <f>Table1[[#This Row],[S&amp;P 500 (includes dividends)2]]-Table1[[#This Row],[!0-year T.Bonds]]</f>
        <v>0.13169509847602856</v>
      </c>
    </row>
    <row r="83" spans="1:37">
      <c r="A83" s="27">
        <v>1990</v>
      </c>
      <c r="B83" s="106">
        <f>('S&amp;P 500 &amp; Raw Data'!B66-'S&amp;P 500 &amp; Raw Data'!B65+'S&amp;P 500 &amp; Raw Data'!C66)/'S&amp;P 500 &amp; Raw Data'!B65</f>
        <v>-3.0644516129032118E-2</v>
      </c>
      <c r="C83" s="106">
        <f>'Small Cap'!B64</f>
        <v>-0.2792</v>
      </c>
      <c r="D83" s="106">
        <f>'T. Bill rates'!C68</f>
        <v>7.4964799999999998E-2</v>
      </c>
      <c r="E83" s="106">
        <f>'S&amp;P 500 &amp; Raw Data'!F66</f>
        <v>6.2353753335533363E-2</v>
      </c>
      <c r="F83" s="106">
        <f>'S&amp;P 500 &amp; Raw Data'!J66</f>
        <v>6.2807165619478592E-2</v>
      </c>
      <c r="G83" s="106">
        <f>'Home Prices'!B66/'Home Prices'!B65-1</f>
        <v>-6.8630142358537816E-3</v>
      </c>
      <c r="H83" s="106">
        <f>'Gold Prices'!B65/'Gold Prices'!B64-1</f>
        <v>-3.1108881083793394E-2</v>
      </c>
      <c r="I83" s="104">
        <f t="shared" si="41"/>
        <v>28895.113053319994</v>
      </c>
      <c r="J83" s="26">
        <f t="shared" si="29"/>
        <v>119712.12627600135</v>
      </c>
      <c r="K83" s="26">
        <f t="shared" si="42"/>
        <v>1015.2896752097677</v>
      </c>
      <c r="L83" s="26">
        <f t="shared" si="43"/>
        <v>1518.8704542240573</v>
      </c>
      <c r="M83" s="26">
        <f t="shared" si="44"/>
        <v>4722.8738809422921</v>
      </c>
      <c r="N83" s="26">
        <f t="shared" si="45"/>
        <v>1301.3556286738137</v>
      </c>
      <c r="O83" s="26">
        <f t="shared" si="46"/>
        <v>1871.1240310077515</v>
      </c>
      <c r="P83" s="22">
        <f t="shared" si="30"/>
        <v>-0.10560931612903211</v>
      </c>
      <c r="Q83" s="22">
        <f t="shared" si="31"/>
        <v>-9.2998269464565478E-2</v>
      </c>
      <c r="R83" s="28">
        <f>Table1[[#This Row],[US Small cap (bottom decile)]]-Table1[[#This Row],[S&amp;P 500 (includes dividends)]]</f>
        <v>-0.24855548387096787</v>
      </c>
      <c r="S83" s="28">
        <f t="shared" si="32"/>
        <v>-9.3451681748510707E-2</v>
      </c>
      <c r="T83" s="28">
        <f t="shared" si="33"/>
        <v>4.9979953137364364E-2</v>
      </c>
      <c r="U83" s="46">
        <f>'Inflation Rate'!C88</f>
        <v>6.1062599999999995E-2</v>
      </c>
      <c r="V83" s="2">
        <f t="shared" si="34"/>
        <v>-8.6429505788849892E-2</v>
      </c>
      <c r="W83" s="2">
        <f t="shared" si="35"/>
        <v>-0.32068098526891819</v>
      </c>
      <c r="X83" s="2">
        <f t="shared" si="36"/>
        <v>1.3102148732789143E-2</v>
      </c>
      <c r="Y83" s="2">
        <f t="shared" si="37"/>
        <v>1.2168493503901257E-3</v>
      </c>
      <c r="Z83" s="2">
        <f t="shared" si="38"/>
        <v>1.6441684208627905E-3</v>
      </c>
      <c r="AA83" s="2">
        <f t="shared" si="39"/>
        <v>-6.401659453066566E-2</v>
      </c>
      <c r="AB83" s="2">
        <f t="shared" si="40"/>
        <v>-8.6867147219959917E-2</v>
      </c>
      <c r="AC83" s="104">
        <f t="shared" si="23"/>
        <v>3736.0661549577094</v>
      </c>
      <c r="AD83" s="108">
        <f t="shared" si="23"/>
        <v>15478.479786269729</v>
      </c>
      <c r="AE83" s="26">
        <f t="shared" si="24"/>
        <v>131.2744264412346</v>
      </c>
      <c r="AF83" s="26">
        <f t="shared" si="25"/>
        <v>196.38616700756381</v>
      </c>
      <c r="AG83" s="26">
        <f t="shared" si="26"/>
        <v>610.65583056076218</v>
      </c>
      <c r="AH83" s="26">
        <f t="shared" si="27"/>
        <v>168.26204178125954</v>
      </c>
      <c r="AI83" s="26">
        <f t="shared" si="28"/>
        <v>241.9316772035568</v>
      </c>
      <c r="AJ83" s="2">
        <f>Table1[[#This Row],[S&amp;P 500 (includes dividends)2]]-Table1[[#This Row],[3-month T. Bill (Real)]]</f>
        <v>-9.9531654521639035E-2</v>
      </c>
      <c r="AK83" s="2">
        <f>Table1[[#This Row],[S&amp;P 500 (includes dividends)2]]-Table1[[#This Row],[!0-year T.Bonds]]</f>
        <v>-8.7646355139240018E-2</v>
      </c>
    </row>
    <row r="84" spans="1:37">
      <c r="A84" s="27">
        <v>1991</v>
      </c>
      <c r="B84" s="106">
        <f>('S&amp;P 500 &amp; Raw Data'!B67-'S&amp;P 500 &amp; Raw Data'!B66+'S&amp;P 500 &amp; Raw Data'!C67)/'S&amp;P 500 &amp; Raw Data'!B66</f>
        <v>0.30234843134879757</v>
      </c>
      <c r="C84" s="106">
        <f>'Small Cap'!B65</f>
        <v>0.46270000000000006</v>
      </c>
      <c r="D84" s="106">
        <f>'T. Bill rates'!C69</f>
        <v>5.3756000000000005E-2</v>
      </c>
      <c r="E84" s="106">
        <f>'S&amp;P 500 &amp; Raw Data'!F67</f>
        <v>0.15004510019517303</v>
      </c>
      <c r="F84" s="106">
        <f>'S&amp;P 500 &amp; Raw Data'!J67</f>
        <v>0.18928042873950041</v>
      </c>
      <c r="G84" s="106">
        <f>'Home Prices'!B67/'Home Prices'!B66-1</f>
        <v>-1.6848312536197341E-3</v>
      </c>
      <c r="H84" s="106">
        <f>'Gold Prices'!B66/'Gold Prices'!B65-1</f>
        <v>-8.5577421025375466E-2</v>
      </c>
      <c r="I84" s="104">
        <f t="shared" si="41"/>
        <v>37631.505158637461</v>
      </c>
      <c r="J84" s="26">
        <f t="shared" si="29"/>
        <v>175102.92710390719</v>
      </c>
      <c r="K84" s="26">
        <f t="shared" si="42"/>
        <v>1069.8675869903439</v>
      </c>
      <c r="L84" s="26">
        <f t="shared" si="43"/>
        <v>1746.769523711594</v>
      </c>
      <c r="M84" s="26">
        <f t="shared" si="44"/>
        <v>5616.8214740096373</v>
      </c>
      <c r="N84" s="26">
        <f t="shared" si="45"/>
        <v>1299.1630640385501</v>
      </c>
      <c r="O84" s="26">
        <f t="shared" si="46"/>
        <v>1710.9980620155034</v>
      </c>
      <c r="P84" s="22">
        <f t="shared" si="30"/>
        <v>0.24859243134879758</v>
      </c>
      <c r="Q84" s="22">
        <f t="shared" si="31"/>
        <v>0.15230333115362454</v>
      </c>
      <c r="R84" s="28">
        <f>Table1[[#This Row],[US Small cap (bottom decile)]]-Table1[[#This Row],[S&amp;P 500 (includes dividends)]]</f>
        <v>0.16035156865120248</v>
      </c>
      <c r="S84" s="28">
        <f t="shared" si="32"/>
        <v>0.11306800260929717</v>
      </c>
      <c r="T84" s="28">
        <f t="shared" si="33"/>
        <v>5.13850639844049E-2</v>
      </c>
      <c r="U84" s="46">
        <f>'Inflation Rate'!C89</f>
        <v>3.0642800000000001E-2</v>
      </c>
      <c r="V84" s="2">
        <f t="shared" si="34"/>
        <v>0.26362735115288971</v>
      </c>
      <c r="W84" s="2">
        <f t="shared" si="35"/>
        <v>0.41921138924174306</v>
      </c>
      <c r="X84" s="2">
        <f t="shared" si="36"/>
        <v>2.2426004431409075E-2</v>
      </c>
      <c r="Y84" s="2">
        <f t="shared" si="37"/>
        <v>0.11585226248625902</v>
      </c>
      <c r="Z84" s="2">
        <f t="shared" si="38"/>
        <v>0.15392105658672461</v>
      </c>
      <c r="AA84" s="2">
        <f t="shared" si="39"/>
        <v>-3.1366474644386799E-2</v>
      </c>
      <c r="AB84" s="2">
        <f t="shared" si="40"/>
        <v>-0.11276479205538092</v>
      </c>
      <c r="AC84" s="104">
        <f t="shared" si="23"/>
        <v>4720.9953791211719</v>
      </c>
      <c r="AD84" s="108">
        <f t="shared" si="23"/>
        <v>21967.234800822102</v>
      </c>
      <c r="AE84" s="26">
        <f t="shared" si="24"/>
        <v>134.2183873103364</v>
      </c>
      <c r="AF84" s="26">
        <f t="shared" si="25"/>
        <v>219.13794877639441</v>
      </c>
      <c r="AG84" s="26">
        <f t="shared" si="26"/>
        <v>704.64862121151862</v>
      </c>
      <c r="AH84" s="26">
        <f t="shared" si="27"/>
        <v>162.98425471411491</v>
      </c>
      <c r="AI84" s="26">
        <f t="shared" si="28"/>
        <v>214.65030193208818</v>
      </c>
      <c r="AJ84" s="2">
        <f>Table1[[#This Row],[S&amp;P 500 (includes dividends)2]]-Table1[[#This Row],[3-month T. Bill (Real)]]</f>
        <v>0.24120134672148064</v>
      </c>
      <c r="AK84" s="2">
        <f>Table1[[#This Row],[S&amp;P 500 (includes dividends)2]]-Table1[[#This Row],[!0-year T.Bonds]]</f>
        <v>0.14777508866663069</v>
      </c>
    </row>
    <row r="85" spans="1:37">
      <c r="A85" s="27">
        <v>1992</v>
      </c>
      <c r="B85" s="106">
        <f>('S&amp;P 500 &amp; Raw Data'!B68-'S&amp;P 500 &amp; Raw Data'!B67+'S&amp;P 500 &amp; Raw Data'!C68)/'S&amp;P 500 &amp; Raw Data'!B67</f>
        <v>7.493727972380064E-2</v>
      </c>
      <c r="C85" s="106">
        <f>'Small Cap'!B66</f>
        <v>0.25509999999999999</v>
      </c>
      <c r="D85" s="106">
        <f>'T. Bill rates'!C70</f>
        <v>3.4313147410358569E-2</v>
      </c>
      <c r="E85" s="106">
        <f>'S&amp;P 500 &amp; Raw Data'!F68</f>
        <v>9.3616373162079422E-2</v>
      </c>
      <c r="F85" s="106">
        <f>'S&amp;P 500 &amp; Raw Data'!J68</f>
        <v>0.11305244549445928</v>
      </c>
      <c r="G85" s="106">
        <f>'Home Prices'!B68/'Home Prices'!B67-1</f>
        <v>8.1746743315227466E-3</v>
      </c>
      <c r="H85" s="106">
        <f>'Gold Prices'!B67/'Gold Prices'!B66-1</f>
        <v>-5.7341073198357684E-2</v>
      </c>
      <c r="I85" s="104">
        <f t="shared" si="41"/>
        <v>40451.507787137925</v>
      </c>
      <c r="J85" s="26">
        <f t="shared" ref="J85:J117" si="47">J84*(1+C85)</f>
        <v>219771.68380811394</v>
      </c>
      <c r="K85" s="26">
        <f t="shared" si="42"/>
        <v>1106.5781112123082</v>
      </c>
      <c r="L85" s="26">
        <f t="shared" si="43"/>
        <v>1910.2957512715263</v>
      </c>
      <c r="M85" s="26">
        <f t="shared" si="44"/>
        <v>6251.8168775522199</v>
      </c>
      <c r="N85" s="26">
        <f t="shared" si="45"/>
        <v>1309.7832989906085</v>
      </c>
      <c r="O85" s="26">
        <f t="shared" si="46"/>
        <v>1612.8875968992243</v>
      </c>
      <c r="P85" s="22">
        <f t="shared" ref="P85:P114" si="48">B85-D85</f>
        <v>4.0624132313442071E-2</v>
      </c>
      <c r="Q85" s="22">
        <f t="shared" ref="Q85:Q114" si="49">B85-E85</f>
        <v>-1.8679093438278782E-2</v>
      </c>
      <c r="R85" s="28">
        <f>Table1[[#This Row],[US Small cap (bottom decile)]]-Table1[[#This Row],[S&amp;P 500 (includes dividends)]]</f>
        <v>0.18016272027619934</v>
      </c>
      <c r="S85" s="28">
        <f t="shared" ref="S85:S115" si="50">B85-F85</f>
        <v>-3.8115165770658641E-2</v>
      </c>
      <c r="T85" s="28">
        <f t="shared" ref="T85:T114" si="51">((I85/100)^(1/(A85-$A$21+1)))-((L85/100)^(1/(A85-$A$21+1)))</f>
        <v>5.0319857010869606E-2</v>
      </c>
      <c r="U85" s="46">
        <f>'Inflation Rate'!C90</f>
        <v>2.9006500000000001E-2</v>
      </c>
      <c r="V85" s="2">
        <f t="shared" ref="V85:V115" si="52">(1+B85)/(1+$U85)-1</f>
        <v>4.4636044304677158E-2</v>
      </c>
      <c r="W85" s="2">
        <f t="shared" ref="W85:W116" si="53">(1+C85)/(1+$U85)-1</f>
        <v>0.21972018641281688</v>
      </c>
      <c r="X85" s="2">
        <f t="shared" ref="X85:X115" si="54">(1+D85)/(1+$U85)-1</f>
        <v>5.1570591734442228E-3</v>
      </c>
      <c r="Y85" s="2">
        <f t="shared" ref="Y85:Y115" si="55">(1+E85)/(1+$U85)-1</f>
        <v>6.2788595759190491E-2</v>
      </c>
      <c r="Z85" s="2">
        <f t="shared" ref="Z85:Z115" si="56">(1+F85)/(1+$U85)-1</f>
        <v>8.167678775057241E-2</v>
      </c>
      <c r="AA85" s="2">
        <f t="shared" ref="AA85:AA113" si="57">(1+G85)/(1+$U85)-1</f>
        <v>-2.0244600659448886E-2</v>
      </c>
      <c r="AB85" s="2">
        <f t="shared" ref="AB85:AB115" si="58">(1+H85)/(1+$U85)-1</f>
        <v>-8.3913535238463122E-2</v>
      </c>
      <c r="AC85" s="104">
        <f t="shared" si="23"/>
        <v>4931.7219380258011</v>
      </c>
      <c r="AD85" s="108">
        <f t="shared" si="23"/>
        <v>26793.879726232852</v>
      </c>
      <c r="AE85" s="26">
        <f t="shared" si="24"/>
        <v>134.91055947586005</v>
      </c>
      <c r="AF85" s="26">
        <f t="shared" si="25"/>
        <v>232.89731285761363</v>
      </c>
      <c r="AG85" s="26">
        <f t="shared" si="26"/>
        <v>762.2020570849453</v>
      </c>
      <c r="AH85" s="26">
        <f t="shared" si="27"/>
        <v>159.68470356364975</v>
      </c>
      <c r="AI85" s="26">
        <f t="shared" si="28"/>
        <v>196.63823625696315</v>
      </c>
      <c r="AJ85" s="2">
        <f>Table1[[#This Row],[S&amp;P 500 (includes dividends)2]]-Table1[[#This Row],[3-month T. Bill (Real)]]</f>
        <v>3.9478985131232935E-2</v>
      </c>
      <c r="AK85" s="2">
        <f>Table1[[#This Row],[S&amp;P 500 (includes dividends)2]]-Table1[[#This Row],[!0-year T.Bonds]]</f>
        <v>-1.8152551454513333E-2</v>
      </c>
    </row>
    <row r="86" spans="1:37">
      <c r="A86" s="27">
        <v>1993</v>
      </c>
      <c r="B86" s="106">
        <f>('S&amp;P 500 &amp; Raw Data'!B69-'S&amp;P 500 &amp; Raw Data'!B68+'S&amp;P 500 &amp; Raw Data'!C69)/'S&amp;P 500 &amp; Raw Data'!B68</f>
        <v>9.96705147919488E-2</v>
      </c>
      <c r="C86" s="106">
        <f>'Small Cap'!B67</f>
        <v>0.25730000000000003</v>
      </c>
      <c r="D86" s="106">
        <f>'T. Bill rates'!C71</f>
        <v>2.9971199999999996E-2</v>
      </c>
      <c r="E86" s="106">
        <f>'S&amp;P 500 &amp; Raw Data'!F69</f>
        <v>0.14210957589263107</v>
      </c>
      <c r="F86" s="106">
        <f>'S&amp;P 500 &amp; Raw Data'!J69</f>
        <v>0.15472450683005834</v>
      </c>
      <c r="G86" s="106">
        <f>'Home Prices'!B69/'Home Prices'!B68-1</f>
        <v>2.15657041222026E-2</v>
      </c>
      <c r="H86" s="106">
        <f>'Gold Prices'!B68/'Gold Prices'!B67-1</f>
        <v>0.17677981375788532</v>
      </c>
      <c r="I86" s="104">
        <f t="shared" ref="I86:I114" si="59">I85*(1+B86)</f>
        <v>44483.33039239249</v>
      </c>
      <c r="J86" s="26">
        <f t="shared" si="47"/>
        <v>276318.93805194169</v>
      </c>
      <c r="K86" s="26">
        <f t="shared" ref="K86:K114" si="60">K85*(1+D86)</f>
        <v>1139.7435850990746</v>
      </c>
      <c r="L86" s="26">
        <f t="shared" ref="L86:L114" si="61">L85*(1+E86)</f>
        <v>2181.7670703142176</v>
      </c>
      <c r="M86" s="26">
        <f t="shared" ref="M86:M114" si="62">M85*(1+F86)</f>
        <v>7219.1261607233218</v>
      </c>
      <c r="N86" s="26">
        <f t="shared" ref="N86:N116" si="63">N85*(1+G86)</f>
        <v>1338.0296980808423</v>
      </c>
      <c r="O86" s="26">
        <f t="shared" ref="O86:O116" si="64">O85*(1+H86)</f>
        <v>1898.0135658914724</v>
      </c>
      <c r="P86" s="22">
        <f t="shared" si="48"/>
        <v>6.9699314791948797E-2</v>
      </c>
      <c r="Q86" s="22">
        <f t="shared" si="49"/>
        <v>-4.2439061100682268E-2</v>
      </c>
      <c r="R86" s="28">
        <f>Table1[[#This Row],[US Small cap (bottom decile)]]-Table1[[#This Row],[S&amp;P 500 (includes dividends)]]</f>
        <v>0.15762948520805123</v>
      </c>
      <c r="S86" s="28">
        <f t="shared" si="50"/>
        <v>-5.5053992038109539E-2</v>
      </c>
      <c r="T86" s="28">
        <f t="shared" si="51"/>
        <v>4.8975937931758473E-2</v>
      </c>
      <c r="U86" s="46">
        <f>'Inflation Rate'!C91</f>
        <v>2.7484099999999997E-2</v>
      </c>
      <c r="V86" s="2">
        <f t="shared" si="52"/>
        <v>7.025550545448711E-2</v>
      </c>
      <c r="W86" s="2">
        <f t="shared" si="53"/>
        <v>0.22366857063773571</v>
      </c>
      <c r="X86" s="2">
        <f t="shared" si="54"/>
        <v>2.4205727368435959E-3</v>
      </c>
      <c r="Y86" s="2">
        <f t="shared" si="55"/>
        <v>0.11155936709155023</v>
      </c>
      <c r="Z86" s="2">
        <f t="shared" si="56"/>
        <v>0.12383686212765554</v>
      </c>
      <c r="AA86" s="2">
        <f t="shared" si="57"/>
        <v>-5.7600851222878724E-3</v>
      </c>
      <c r="AB86" s="2">
        <f t="shared" si="58"/>
        <v>0.14530221320007319</v>
      </c>
      <c r="AC86" s="104">
        <f t="shared" ref="AC86:AD116" si="65">AC85*(1+V86)</f>
        <v>5278.2025555427863</v>
      </c>
      <c r="AD86" s="108">
        <f t="shared" si="65"/>
        <v>32786.82850643876</v>
      </c>
      <c r="AE86" s="26">
        <f t="shared" ref="AE86:AE116" si="66">AE85*(1+X86)</f>
        <v>135.23712029803963</v>
      </c>
      <c r="AF86" s="26">
        <f t="shared" ref="AF86:AF116" si="67">AF85*(1+Y86)</f>
        <v>258.87918967733179</v>
      </c>
      <c r="AG86" s="26">
        <f t="shared" ref="AG86:AG116" si="68">AG85*(1+Z86)</f>
        <v>856.59076814158914</v>
      </c>
      <c r="AH86" s="26">
        <f t="shared" ref="AH86:AH115" si="69">AH85*(1+AA86)</f>
        <v>158.76490607839582</v>
      </c>
      <c r="AI86" s="26">
        <f t="shared" ref="AI86:AI115" si="70">AI85*(1+AB86)</f>
        <v>225.21020718485877</v>
      </c>
      <c r="AJ86" s="2">
        <f>Table1[[#This Row],[S&amp;P 500 (includes dividends)2]]-Table1[[#This Row],[3-month T. Bill (Real)]]</f>
        <v>6.7834932717643515E-2</v>
      </c>
      <c r="AK86" s="2">
        <f>Table1[[#This Row],[S&amp;P 500 (includes dividends)2]]-Table1[[#This Row],[!0-year T.Bonds]]</f>
        <v>-4.1303861637063122E-2</v>
      </c>
    </row>
    <row r="87" spans="1:37">
      <c r="A87" s="27">
        <v>1994</v>
      </c>
      <c r="B87" s="106">
        <f>('S&amp;P 500 &amp; Raw Data'!B70-'S&amp;P 500 &amp; Raw Data'!B69+'S&amp;P 500 &amp; Raw Data'!C70)/'S&amp;P 500 &amp; Raw Data'!B69</f>
        <v>1.3259206774573897E-2</v>
      </c>
      <c r="C87" s="106">
        <f>'Small Cap'!B68</f>
        <v>-5.0099999999999999E-2</v>
      </c>
      <c r="D87" s="106">
        <f>'T. Bill rates'!C72</f>
        <v>4.2522489959839357E-2</v>
      </c>
      <c r="E87" s="106">
        <f>'S&amp;P 500 &amp; Raw Data'!F70</f>
        <v>-8.0366555509985921E-2</v>
      </c>
      <c r="F87" s="106">
        <f>'S&amp;P 500 &amp; Raw Data'!J70</f>
        <v>-9.6826953788543557E-3</v>
      </c>
      <c r="G87" s="106">
        <f>'Home Prices'!B70/'Home Prices'!B69-1</f>
        <v>2.515586394070124E-2</v>
      </c>
      <c r="H87" s="106">
        <f>'Gold Prices'!B69/'Gold Prices'!B68-1</f>
        <v>-2.1697511167836581E-2</v>
      </c>
      <c r="I87" s="104">
        <f t="shared" si="59"/>
        <v>45073.144068086905</v>
      </c>
      <c r="J87" s="26">
        <f t="shared" si="47"/>
        <v>262475.35925553943</v>
      </c>
      <c r="K87" s="26">
        <f t="shared" si="60"/>
        <v>1188.2083202532413</v>
      </c>
      <c r="L87" s="26">
        <f t="shared" si="61"/>
        <v>2006.4259659479505</v>
      </c>
      <c r="M87" s="26">
        <f t="shared" si="62"/>
        <v>7149.2255612075196</v>
      </c>
      <c r="N87" s="26">
        <f t="shared" si="63"/>
        <v>1371.6889911143815</v>
      </c>
      <c r="O87" s="26">
        <f t="shared" si="64"/>
        <v>1856.8313953488368</v>
      </c>
      <c r="P87" s="22">
        <f t="shared" si="48"/>
        <v>-2.926328318526546E-2</v>
      </c>
      <c r="Q87" s="22">
        <f t="shared" si="49"/>
        <v>9.3625762284559821E-2</v>
      </c>
      <c r="R87" s="28">
        <f>Table1[[#This Row],[US Small cap (bottom decile)]]-Table1[[#This Row],[S&amp;P 500 (includes dividends)]]</f>
        <v>-6.3359206774573892E-2</v>
      </c>
      <c r="S87" s="28">
        <f t="shared" si="50"/>
        <v>2.2941902153428253E-2</v>
      </c>
      <c r="T87" s="28">
        <f t="shared" si="51"/>
        <v>4.9718636171719899E-2</v>
      </c>
      <c r="U87" s="46">
        <f>'Inflation Rate'!C92</f>
        <v>2.6749000000000002E-2</v>
      </c>
      <c r="V87" s="2">
        <f t="shared" si="52"/>
        <v>-1.3138355357956155E-2</v>
      </c>
      <c r="W87" s="2">
        <f t="shared" si="53"/>
        <v>-7.4846919743773777E-2</v>
      </c>
      <c r="X87" s="2">
        <f t="shared" si="54"/>
        <v>1.5362556924661597E-2</v>
      </c>
      <c r="Y87" s="2">
        <f t="shared" si="55"/>
        <v>-0.10432496696854432</v>
      </c>
      <c r="Z87" s="2">
        <f t="shared" si="56"/>
        <v>-3.548257205885208E-2</v>
      </c>
      <c r="AA87" s="2">
        <f t="shared" si="57"/>
        <v>-1.551631469130843E-3</v>
      </c>
      <c r="AB87" s="2">
        <f t="shared" si="58"/>
        <v>-4.7184376286547591E-2</v>
      </c>
      <c r="AC87" s="104">
        <f t="shared" si="65"/>
        <v>5208.8556547167927</v>
      </c>
      <c r="AD87" s="108">
        <f t="shared" si="65"/>
        <v>30332.835384564463</v>
      </c>
      <c r="AE87" s="26">
        <f t="shared" si="66"/>
        <v>137.31470825694558</v>
      </c>
      <c r="AF87" s="26">
        <f t="shared" si="67"/>
        <v>231.87162676540063</v>
      </c>
      <c r="AG87" s="26">
        <f t="shared" si="68"/>
        <v>826.19672448605775</v>
      </c>
      <c r="AH87" s="26">
        <f t="shared" si="69"/>
        <v>158.51856145393097</v>
      </c>
      <c r="AI87" s="26">
        <f t="shared" si="70"/>
        <v>214.58380402547706</v>
      </c>
      <c r="AJ87" s="2">
        <f>Table1[[#This Row],[S&amp;P 500 (includes dividends)2]]-Table1[[#This Row],[3-month T. Bill (Real)]]</f>
        <v>-2.8500912282617752E-2</v>
      </c>
      <c r="AK87" s="2">
        <f>Table1[[#This Row],[S&amp;P 500 (includes dividends)2]]-Table1[[#This Row],[!0-year T.Bonds]]</f>
        <v>9.1186611610588164E-2</v>
      </c>
    </row>
    <row r="88" spans="1:37">
      <c r="A88" s="27">
        <v>1995</v>
      </c>
      <c r="B88" s="106">
        <f>('S&amp;P 500 &amp; Raw Data'!B71-'S&amp;P 500 &amp; Raw Data'!B70+'S&amp;P 500 &amp; Raw Data'!C71)/'S&amp;P 500 &amp; Raw Data'!B70</f>
        <v>0.37195198902606308</v>
      </c>
      <c r="C88" s="106">
        <f>'Small Cap'!B69</f>
        <v>0.32270000000000004</v>
      </c>
      <c r="D88" s="106">
        <f>'T. Bill rates'!C73</f>
        <v>5.4896E-2</v>
      </c>
      <c r="E88" s="106">
        <f>'S&amp;P 500 &amp; Raw Data'!F71</f>
        <v>0.23480780112538907</v>
      </c>
      <c r="F88" s="106">
        <f>'S&amp;P 500 &amp; Raw Data'!J71</f>
        <v>0.21287256523842943</v>
      </c>
      <c r="G88" s="106">
        <f>'Home Prices'!B71/'Home Prices'!B70-1</f>
        <v>1.7920027972726515E-2</v>
      </c>
      <c r="H88" s="106">
        <f>'Gold Prices'!B70/'Gold Prices'!B69-1</f>
        <v>9.7847358121330164E-3</v>
      </c>
      <c r="I88" s="104">
        <f t="shared" si="59"/>
        <v>61838.189655870119</v>
      </c>
      <c r="J88" s="26">
        <f t="shared" si="47"/>
        <v>347176.15768730198</v>
      </c>
      <c r="K88" s="26">
        <f t="shared" si="60"/>
        <v>1253.4362042018633</v>
      </c>
      <c r="L88" s="26">
        <f t="shared" si="61"/>
        <v>2477.5504351330737</v>
      </c>
      <c r="M88" s="26">
        <f t="shared" si="62"/>
        <v>8671.0995458899142</v>
      </c>
      <c r="N88" s="26">
        <f t="shared" si="63"/>
        <v>1396.2696962050322</v>
      </c>
      <c r="O88" s="26">
        <f t="shared" si="64"/>
        <v>1874.9999999999995</v>
      </c>
      <c r="P88" s="22">
        <f t="shared" si="48"/>
        <v>0.31705598902606308</v>
      </c>
      <c r="Q88" s="22">
        <f t="shared" si="49"/>
        <v>0.13714418790067401</v>
      </c>
      <c r="R88" s="28">
        <f>Table1[[#This Row],[US Small cap (bottom decile)]]-Table1[[#This Row],[S&amp;P 500 (includes dividends)]]</f>
        <v>-4.9251989026063037E-2</v>
      </c>
      <c r="S88" s="28">
        <f t="shared" si="50"/>
        <v>0.15907942378763365</v>
      </c>
      <c r="T88" s="28">
        <f t="shared" si="51"/>
        <v>5.0791451119413633E-2</v>
      </c>
      <c r="U88" s="46">
        <f>'Inflation Rate'!C93</f>
        <v>2.53841E-2</v>
      </c>
      <c r="V88" s="2">
        <f t="shared" si="52"/>
        <v>0.33798835872924404</v>
      </c>
      <c r="W88" s="2">
        <f t="shared" si="53"/>
        <v>0.2899556371119858</v>
      </c>
      <c r="X88" s="2">
        <f t="shared" si="54"/>
        <v>2.8781312290682148E-2</v>
      </c>
      <c r="Y88" s="2">
        <f t="shared" si="55"/>
        <v>0.20423927104524942</v>
      </c>
      <c r="Z88" s="2">
        <f t="shared" si="56"/>
        <v>0.18284705725242811</v>
      </c>
      <c r="AA88" s="2">
        <f t="shared" si="57"/>
        <v>-7.2792937078636211E-3</v>
      </c>
      <c r="AB88" s="2">
        <f t="shared" si="58"/>
        <v>-1.5213191025555073E-2</v>
      </c>
      <c r="AC88" s="104">
        <f t="shared" si="65"/>
        <v>6969.3882283120638</v>
      </c>
      <c r="AD88" s="108">
        <f t="shared" si="65"/>
        <v>39128.01199390884</v>
      </c>
      <c r="AE88" s="26">
        <f t="shared" si="66"/>
        <v>141.26680575739263</v>
      </c>
      <c r="AF88" s="26">
        <f t="shared" si="67"/>
        <v>279.22891879204218</v>
      </c>
      <c r="AG88" s="26">
        <f t="shared" si="68"/>
        <v>977.26436426992848</v>
      </c>
      <c r="AH88" s="26">
        <f t="shared" si="69"/>
        <v>157.36465828695978</v>
      </c>
      <c r="AI88" s="26">
        <f t="shared" si="70"/>
        <v>211.3192996238472</v>
      </c>
      <c r="AJ88" s="2">
        <f>Table1[[#This Row],[S&amp;P 500 (includes dividends)2]]-Table1[[#This Row],[3-month T. Bill (Real)]]</f>
        <v>0.30920704643856189</v>
      </c>
      <c r="AK88" s="2">
        <f>Table1[[#This Row],[S&amp;P 500 (includes dividends)2]]-Table1[[#This Row],[!0-year T.Bonds]]</f>
        <v>0.13374908768399463</v>
      </c>
    </row>
    <row r="89" spans="1:37">
      <c r="A89" s="27">
        <v>1996</v>
      </c>
      <c r="B89" s="106">
        <f>('S&amp;P 500 &amp; Raw Data'!B72-'S&amp;P 500 &amp; Raw Data'!B71+'S&amp;P 500 &amp; Raw Data'!C72)/'S&amp;P 500 &amp; Raw Data'!B71</f>
        <v>0.22680966018865789</v>
      </c>
      <c r="C89" s="106">
        <f>'Small Cap'!B70</f>
        <v>0.14630000000000001</v>
      </c>
      <c r="D89" s="106">
        <f>'T. Bill rates'!C74</f>
        <v>5.005396825396826E-2</v>
      </c>
      <c r="E89" s="106">
        <f>'S&amp;P 500 &amp; Raw Data'!F72</f>
        <v>1.428607793401844E-2</v>
      </c>
      <c r="F89" s="106">
        <f>'S&amp;P 500 &amp; Raw Data'!J72</f>
        <v>3.4156893562299034E-2</v>
      </c>
      <c r="G89" s="106">
        <f>'Home Prices'!B72/'Home Prices'!B71-1</f>
        <v>2.4253800007359549E-2</v>
      </c>
      <c r="H89" s="106">
        <f>'Gold Prices'!B71/'Gold Prices'!B70-1</f>
        <v>-4.5865633074935408E-2</v>
      </c>
      <c r="I89" s="104">
        <f t="shared" si="59"/>
        <v>75863.688438399797</v>
      </c>
      <c r="J89" s="26">
        <f t="shared" si="47"/>
        <v>397968.02955695428</v>
      </c>
      <c r="K89" s="26">
        <f t="shared" si="60"/>
        <v>1316.175660175358</v>
      </c>
      <c r="L89" s="26">
        <f t="shared" si="61"/>
        <v>2512.9449137348461</v>
      </c>
      <c r="M89" s="26">
        <f t="shared" si="62"/>
        <v>8967.277370146976</v>
      </c>
      <c r="N89" s="26">
        <f t="shared" si="63"/>
        <v>1430.1345421731257</v>
      </c>
      <c r="O89" s="26">
        <f t="shared" si="64"/>
        <v>1789.0019379844957</v>
      </c>
      <c r="P89" s="22">
        <f t="shared" si="48"/>
        <v>0.17675569193468962</v>
      </c>
      <c r="Q89" s="22">
        <f t="shared" si="49"/>
        <v>0.21252358225463946</v>
      </c>
      <c r="R89" s="28">
        <f>Table1[[#This Row],[US Small cap (bottom decile)]]-Table1[[#This Row],[S&amp;P 500 (includes dividends)]]</f>
        <v>-8.0509660188657878E-2</v>
      </c>
      <c r="S89" s="28">
        <f t="shared" si="50"/>
        <v>0.19265276662635886</v>
      </c>
      <c r="T89" s="28">
        <f t="shared" si="51"/>
        <v>5.304503967737495E-2</v>
      </c>
      <c r="U89" s="46">
        <f>'Inflation Rate'!C94</f>
        <v>3.3224799999999999E-2</v>
      </c>
      <c r="V89" s="2">
        <f t="shared" si="52"/>
        <v>0.18735986610915445</v>
      </c>
      <c r="W89" s="2">
        <f t="shared" si="53"/>
        <v>0.10943910753981134</v>
      </c>
      <c r="X89" s="2">
        <f t="shared" si="54"/>
        <v>1.628800262437391E-2</v>
      </c>
      <c r="Y89" s="2">
        <f t="shared" si="55"/>
        <v>-1.8329720759685197E-2</v>
      </c>
      <c r="Z89" s="2">
        <f t="shared" si="56"/>
        <v>9.0212077981410843E-4</v>
      </c>
      <c r="AA89" s="2">
        <f t="shared" si="57"/>
        <v>-8.6825248412933931E-3</v>
      </c>
      <c r="AB89" s="2">
        <f t="shared" si="58"/>
        <v>-7.6547168704172996E-2</v>
      </c>
      <c r="AC89" s="104">
        <f t="shared" si="65"/>
        <v>8275.1718736313287</v>
      </c>
      <c r="AD89" s="108">
        <f t="shared" si="65"/>
        <v>43410.146706329258</v>
      </c>
      <c r="AE89" s="26">
        <f t="shared" si="66"/>
        <v>143.56775986030596</v>
      </c>
      <c r="AF89" s="26">
        <f t="shared" si="67"/>
        <v>274.11073068255524</v>
      </c>
      <c r="AG89" s="26">
        <f t="shared" si="68"/>
        <v>978.14597476030815</v>
      </c>
      <c r="AH89" s="26">
        <f t="shared" si="69"/>
        <v>155.9983357322416</v>
      </c>
      <c r="AI89" s="26">
        <f t="shared" si="70"/>
        <v>195.14340554509289</v>
      </c>
      <c r="AJ89" s="2">
        <f>Table1[[#This Row],[S&amp;P 500 (includes dividends)2]]-Table1[[#This Row],[3-month T. Bill (Real)]]</f>
        <v>0.17107186348478054</v>
      </c>
      <c r="AK89" s="2">
        <f>Table1[[#This Row],[S&amp;P 500 (includes dividends)2]]-Table1[[#This Row],[!0-year T.Bonds]]</f>
        <v>0.20568958686883965</v>
      </c>
    </row>
    <row r="90" spans="1:37">
      <c r="A90" s="27">
        <v>1997</v>
      </c>
      <c r="B90" s="106">
        <f>('S&amp;P 500 &amp; Raw Data'!B73-'S&amp;P 500 &amp; Raw Data'!B72+'S&amp;P 500 &amp; Raw Data'!C73)/'S&amp;P 500 &amp; Raw Data'!B72</f>
        <v>0.33103653103653097</v>
      </c>
      <c r="C90" s="106">
        <f>'Small Cap'!B71</f>
        <v>0.22170000000000001</v>
      </c>
      <c r="D90" s="106">
        <f>'T. Bill rates'!C75</f>
        <v>5.0620800000000001E-2</v>
      </c>
      <c r="E90" s="106">
        <f>'S&amp;P 500 &amp; Raw Data'!F73</f>
        <v>9.939130272977531E-2</v>
      </c>
      <c r="F90" s="106">
        <f>'S&amp;P 500 &amp; Raw Data'!J73</f>
        <v>0.12754162725001839</v>
      </c>
      <c r="G90" s="106">
        <f>'Home Prices'!B73/'Home Prices'!B72-1</f>
        <v>4.0220385674931247E-2</v>
      </c>
      <c r="H90" s="106">
        <f>'Gold Prices'!B72/'Gold Prices'!B71-1</f>
        <v>-0.21408259986459044</v>
      </c>
      <c r="I90" s="104">
        <f t="shared" si="59"/>
        <v>100977.34069068384</v>
      </c>
      <c r="J90" s="26">
        <f t="shared" si="47"/>
        <v>486197.54170973104</v>
      </c>
      <c r="K90" s="26">
        <f t="shared" si="60"/>
        <v>1382.8015250339627</v>
      </c>
      <c r="L90" s="26">
        <f t="shared" si="61"/>
        <v>2762.7097823991153</v>
      </c>
      <c r="M90" s="26">
        <f t="shared" si="62"/>
        <v>10110.978517937787</v>
      </c>
      <c r="N90" s="26">
        <f t="shared" si="63"/>
        <v>1487.6551050263702</v>
      </c>
      <c r="O90" s="26">
        <f t="shared" si="64"/>
        <v>1406.007751937984</v>
      </c>
      <c r="P90" s="22">
        <f t="shared" si="48"/>
        <v>0.28041573103653095</v>
      </c>
      <c r="Q90" s="22">
        <f t="shared" si="49"/>
        <v>0.23164522830675566</v>
      </c>
      <c r="R90" s="28">
        <f>Table1[[#This Row],[US Small cap (bottom decile)]]-Table1[[#This Row],[S&amp;P 500 (includes dividends)]]</f>
        <v>-0.10933653103653096</v>
      </c>
      <c r="S90" s="28">
        <f t="shared" si="50"/>
        <v>0.20349490378651258</v>
      </c>
      <c r="T90" s="28">
        <f t="shared" si="51"/>
        <v>5.5315584903303572E-2</v>
      </c>
      <c r="U90" s="46">
        <f>'Inflation Rate'!C95</f>
        <v>1.7023999999999997E-2</v>
      </c>
      <c r="V90" s="2">
        <f t="shared" si="52"/>
        <v>0.30875626439152959</v>
      </c>
      <c r="W90" s="2">
        <f t="shared" si="53"/>
        <v>0.20124992133912278</v>
      </c>
      <c r="X90" s="2">
        <f t="shared" si="54"/>
        <v>3.3034421999874164E-2</v>
      </c>
      <c r="Y90" s="2">
        <f t="shared" si="55"/>
        <v>8.098855359340118E-2</v>
      </c>
      <c r="Z90" s="2">
        <f t="shared" si="56"/>
        <v>0.10866766885542378</v>
      </c>
      <c r="AA90" s="2">
        <f t="shared" si="57"/>
        <v>2.2808100570813838E-2</v>
      </c>
      <c r="AB90" s="2">
        <f t="shared" si="58"/>
        <v>-0.22723809847613274</v>
      </c>
      <c r="AC90" s="104">
        <f t="shared" si="65"/>
        <v>10830.183028531592</v>
      </c>
      <c r="AD90" s="108">
        <f t="shared" si="65"/>
        <v>52146.4353162978</v>
      </c>
      <c r="AE90" s="26">
        <f t="shared" si="66"/>
        <v>148.3104378251079</v>
      </c>
      <c r="AF90" s="26">
        <f t="shared" si="67"/>
        <v>296.31056228496573</v>
      </c>
      <c r="AG90" s="26">
        <f t="shared" si="68"/>
        <v>1084.438817637827</v>
      </c>
      <c r="AH90" s="26">
        <f t="shared" si="69"/>
        <v>159.55636146250214</v>
      </c>
      <c r="AI90" s="26">
        <f t="shared" si="70"/>
        <v>150.79938913886917</v>
      </c>
      <c r="AJ90" s="2">
        <f>Table1[[#This Row],[S&amp;P 500 (includes dividends)2]]-Table1[[#This Row],[3-month T. Bill (Real)]]</f>
        <v>0.27572184239165543</v>
      </c>
      <c r="AK90" s="2">
        <f>Table1[[#This Row],[S&amp;P 500 (includes dividends)2]]-Table1[[#This Row],[!0-year T.Bonds]]</f>
        <v>0.22776771079812841</v>
      </c>
    </row>
    <row r="91" spans="1:37">
      <c r="A91" s="27">
        <v>1998</v>
      </c>
      <c r="B91" s="106">
        <f>('S&amp;P 500 &amp; Raw Data'!B74-'S&amp;P 500 &amp; Raw Data'!B73+'S&amp;P 500 &amp; Raw Data'!C74)/'S&amp;P 500 &amp; Raw Data'!B73</f>
        <v>0.28337953278443584</v>
      </c>
      <c r="C91" s="106">
        <f>'Small Cap'!B72</f>
        <v>-0.1346</v>
      </c>
      <c r="D91" s="106">
        <f>'T. Bill rates'!C76</f>
        <v>4.7759600000000006E-2</v>
      </c>
      <c r="E91" s="106">
        <f>'S&amp;P 500 &amp; Raw Data'!F74</f>
        <v>0.14921431922606215</v>
      </c>
      <c r="F91" s="106">
        <f>'S&amp;P 500 &amp; Raw Data'!J74</f>
        <v>7.6274756292817242E-2</v>
      </c>
      <c r="G91" s="106">
        <f>'Home Prices'!B74/'Home Prices'!B73-1</f>
        <v>6.4422899778924236E-2</v>
      </c>
      <c r="H91" s="106">
        <f>'Gold Prices'!B73/'Gold Prices'!B72-1</f>
        <v>-8.2701585113713616E-3</v>
      </c>
      <c r="I91" s="104">
        <f t="shared" si="59"/>
        <v>129592.25231742462</v>
      </c>
      <c r="J91" s="26">
        <f t="shared" si="47"/>
        <v>420755.35259560123</v>
      </c>
      <c r="K91" s="26">
        <f t="shared" si="60"/>
        <v>1448.8435727489748</v>
      </c>
      <c r="L91" s="26">
        <f t="shared" si="61"/>
        <v>3174.9456417989818</v>
      </c>
      <c r="M91" s="26">
        <f t="shared" si="62"/>
        <v>10882.190940275401</v>
      </c>
      <c r="N91" s="26">
        <f t="shared" si="63"/>
        <v>1583.494160763089</v>
      </c>
      <c r="O91" s="26">
        <f t="shared" si="64"/>
        <v>1394.37984496124</v>
      </c>
      <c r="P91" s="22">
        <f t="shared" si="48"/>
        <v>0.23561993278443583</v>
      </c>
      <c r="Q91" s="22">
        <f t="shared" si="49"/>
        <v>0.13416521355837369</v>
      </c>
      <c r="R91" s="28">
        <f>Table1[[#This Row],[US Small cap (bottom decile)]]-Table1[[#This Row],[S&amp;P 500 (includes dividends)]]</f>
        <v>-0.41797953278443584</v>
      </c>
      <c r="S91" s="28">
        <f t="shared" si="50"/>
        <v>0.2071047764916186</v>
      </c>
      <c r="T91" s="28">
        <f t="shared" si="51"/>
        <v>5.6306048135548625E-2</v>
      </c>
      <c r="U91" s="46">
        <f>'Inflation Rate'!C96</f>
        <v>1.6119000000000001E-2</v>
      </c>
      <c r="V91" s="2">
        <f t="shared" si="52"/>
        <v>0.26302089891482772</v>
      </c>
      <c r="W91" s="2">
        <f t="shared" si="53"/>
        <v>-0.14832809936631441</v>
      </c>
      <c r="X91" s="2">
        <f t="shared" si="54"/>
        <v>3.1138675686607664E-2</v>
      </c>
      <c r="Y91" s="2">
        <f t="shared" si="55"/>
        <v>0.13098398831835856</v>
      </c>
      <c r="Z91" s="2">
        <f t="shared" si="56"/>
        <v>5.9201487515553985E-2</v>
      </c>
      <c r="AA91" s="2">
        <f t="shared" si="57"/>
        <v>4.7537640550884497E-2</v>
      </c>
      <c r="AB91" s="2">
        <f t="shared" si="58"/>
        <v>-2.4002265985943905E-2</v>
      </c>
      <c r="AC91" s="104">
        <f t="shared" si="65"/>
        <v>13678.747504108082</v>
      </c>
      <c r="AD91" s="108">
        <f t="shared" si="65"/>
        <v>44411.653677102891</v>
      </c>
      <c r="AE91" s="26">
        <f t="shared" si="66"/>
        <v>152.92862844948272</v>
      </c>
      <c r="AF91" s="26">
        <f t="shared" si="67"/>
        <v>335.12250151390595</v>
      </c>
      <c r="AG91" s="26">
        <f t="shared" si="68"/>
        <v>1148.639208761595</v>
      </c>
      <c r="AH91" s="26">
        <f t="shared" si="69"/>
        <v>167.14129442131357</v>
      </c>
      <c r="AI91" s="26">
        <f t="shared" si="70"/>
        <v>147.17986209024016</v>
      </c>
      <c r="AJ91" s="2">
        <f>Table1[[#This Row],[S&amp;P 500 (includes dividends)2]]-Table1[[#This Row],[3-month T. Bill (Real)]]</f>
        <v>0.23188222322822005</v>
      </c>
      <c r="AK91" s="2">
        <f>Table1[[#This Row],[S&amp;P 500 (includes dividends)2]]-Table1[[#This Row],[!0-year T.Bonds]]</f>
        <v>0.13203691059646916</v>
      </c>
    </row>
    <row r="92" spans="1:37">
      <c r="A92" s="27">
        <v>1999</v>
      </c>
      <c r="B92" s="106">
        <f>('S&amp;P 500 &amp; Raw Data'!B75-'S&amp;P 500 &amp; Raw Data'!B74+'S&amp;P 500 &amp; Raw Data'!C75)/'S&amp;P 500 &amp; Raw Data'!B74</f>
        <v>0.20885350992084475</v>
      </c>
      <c r="C92" s="106">
        <f>'Small Cap'!B73</f>
        <v>0.38240000000000002</v>
      </c>
      <c r="D92" s="106">
        <f>'T. Bill rates'!C77</f>
        <v>4.6384063745019917E-2</v>
      </c>
      <c r="E92" s="106">
        <f>'S&amp;P 500 &amp; Raw Data'!F75</f>
        <v>-8.2542147962685761E-2</v>
      </c>
      <c r="F92" s="106">
        <f>'S&amp;P 500 &amp; Raw Data'!J75</f>
        <v>9.0685450376237486E-3</v>
      </c>
      <c r="G92" s="106">
        <f>'Home Prices'!B75/'Home Prices'!B74-1</f>
        <v>7.6793267202493576E-2</v>
      </c>
      <c r="H92" s="106">
        <f>'Gold Prices'!B74/'Gold Prices'!B73-1</f>
        <v>8.5128561501042199E-3</v>
      </c>
      <c r="I92" s="104">
        <f t="shared" si="59"/>
        <v>156658.0490724665</v>
      </c>
      <c r="J92" s="26">
        <f t="shared" si="47"/>
        <v>581652.19942815916</v>
      </c>
      <c r="K92" s="26">
        <f t="shared" si="60"/>
        <v>1516.0468253839256</v>
      </c>
      <c r="L92" s="26">
        <f t="shared" si="61"/>
        <v>2912.8788088601259</v>
      </c>
      <c r="M92" s="26">
        <f t="shared" si="62"/>
        <v>10980.87657892531</v>
      </c>
      <c r="N92" s="26">
        <f t="shared" si="63"/>
        <v>1705.0958509641573</v>
      </c>
      <c r="O92" s="26">
        <f t="shared" si="64"/>
        <v>1406.2499999999995</v>
      </c>
      <c r="P92" s="22">
        <f t="shared" si="48"/>
        <v>0.16246944617582484</v>
      </c>
      <c r="Q92" s="22">
        <f t="shared" si="49"/>
        <v>0.2913956578835305</v>
      </c>
      <c r="R92" s="28">
        <f>Table1[[#This Row],[US Small cap (bottom decile)]]-Table1[[#This Row],[S&amp;P 500 (includes dividends)]]</f>
        <v>0.17354649007915526</v>
      </c>
      <c r="S92" s="28">
        <f t="shared" si="50"/>
        <v>0.19978496488322101</v>
      </c>
      <c r="T92" s="28">
        <f t="shared" si="51"/>
        <v>5.9634694818320177E-2</v>
      </c>
      <c r="U92" s="46">
        <f>'Inflation Rate'!C97</f>
        <v>2.6845599999999997E-2</v>
      </c>
      <c r="V92" s="2">
        <f t="shared" si="52"/>
        <v>0.17724953967845303</v>
      </c>
      <c r="W92" s="2">
        <f t="shared" si="53"/>
        <v>0.34625887280424661</v>
      </c>
      <c r="X92" s="2">
        <f t="shared" si="54"/>
        <v>1.9027654931783378E-2</v>
      </c>
      <c r="Y92" s="2">
        <f t="shared" si="55"/>
        <v>-0.10652794145749434</v>
      </c>
      <c r="Z92" s="2">
        <f t="shared" si="56"/>
        <v>-1.731229598916928E-2</v>
      </c>
      <c r="AA92" s="2">
        <f t="shared" si="57"/>
        <v>4.8641847618077882E-2</v>
      </c>
      <c r="AB92" s="2">
        <f t="shared" si="58"/>
        <v>-1.7853457082443236E-2</v>
      </c>
      <c r="AC92" s="104">
        <f t="shared" si="65"/>
        <v>16103.299202589027</v>
      </c>
      <c r="AD92" s="108">
        <f t="shared" si="65"/>
        <v>59789.58281870911</v>
      </c>
      <c r="AE92" s="26">
        <f t="shared" si="66"/>
        <v>155.83850162081038</v>
      </c>
      <c r="AF92" s="26">
        <f t="shared" si="67"/>
        <v>299.42259129154354</v>
      </c>
      <c r="AG92" s="26">
        <f t="shared" si="68"/>
        <v>1128.7536267947492</v>
      </c>
      <c r="AH92" s="26">
        <f t="shared" si="69"/>
        <v>175.27135579524341</v>
      </c>
      <c r="AI92" s="26">
        <f t="shared" si="70"/>
        <v>144.55219273901216</v>
      </c>
      <c r="AJ92" s="2">
        <f>Table1[[#This Row],[S&amp;P 500 (includes dividends)2]]-Table1[[#This Row],[3-month T. Bill (Real)]]</f>
        <v>0.15822188474666965</v>
      </c>
      <c r="AK92" s="2">
        <f>Table1[[#This Row],[S&amp;P 500 (includes dividends)2]]-Table1[[#This Row],[!0-year T.Bonds]]</f>
        <v>0.28377748113594736</v>
      </c>
    </row>
    <row r="93" spans="1:37">
      <c r="A93" s="27">
        <v>2000</v>
      </c>
      <c r="B93" s="106">
        <f>('S&amp;P 500 &amp; Raw Data'!B76-'S&amp;P 500 &amp; Raw Data'!B75+'S&amp;P 500 &amp; Raw Data'!C76)/'S&amp;P 500 &amp; Raw Data'!B75</f>
        <v>-9.0318189552492781E-2</v>
      </c>
      <c r="C93" s="106">
        <f>'Small Cap'!B74</f>
        <v>-9.2899999999999996E-2</v>
      </c>
      <c r="D93" s="106">
        <f>'T. Bill rates'!C78</f>
        <v>5.8198007968127491E-2</v>
      </c>
      <c r="E93" s="106">
        <f>'S&amp;P 500 &amp; Raw Data'!F76</f>
        <v>0.16655267125397488</v>
      </c>
      <c r="F93" s="106">
        <f>'S&amp;P 500 &amp; Raw Data'!J76</f>
        <v>9.3878146518094577E-2</v>
      </c>
      <c r="G93" s="106">
        <f>'Home Prices'!B76/'Home Prices'!B75-1</f>
        <v>9.2925599244539914E-2</v>
      </c>
      <c r="H93" s="106">
        <f>'Gold Prices'!B75/'Gold Prices'!B74-1</f>
        <v>-5.4435831180017269E-2</v>
      </c>
      <c r="I93" s="104">
        <f t="shared" si="59"/>
        <v>142508.97770141574</v>
      </c>
      <c r="J93" s="26">
        <f t="shared" si="47"/>
        <v>527616.71010128316</v>
      </c>
      <c r="K93" s="26">
        <f t="shared" si="60"/>
        <v>1604.2777306076737</v>
      </c>
      <c r="L93" s="26">
        <f t="shared" si="61"/>
        <v>3398.0265555148762</v>
      </c>
      <c r="M93" s="26">
        <f t="shared" si="62"/>
        <v>12011.740919298774</v>
      </c>
      <c r="N93" s="26">
        <f t="shared" si="63"/>
        <v>1863.5429046843803</v>
      </c>
      <c r="O93" s="26">
        <f t="shared" si="64"/>
        <v>1329.6996124031002</v>
      </c>
      <c r="P93" s="22">
        <f t="shared" si="48"/>
        <v>-0.14851619752062029</v>
      </c>
      <c r="Q93" s="22">
        <f t="shared" si="49"/>
        <v>-0.25687086080646765</v>
      </c>
      <c r="R93" s="28">
        <f>Table1[[#This Row],[US Small cap (bottom decile)]]-Table1[[#This Row],[S&amp;P 500 (includes dividends)]]</f>
        <v>-2.5818104475072157E-3</v>
      </c>
      <c r="S93" s="28">
        <f t="shared" si="50"/>
        <v>-0.18419633607058736</v>
      </c>
      <c r="T93" s="28">
        <f t="shared" si="51"/>
        <v>5.5111895842923087E-2</v>
      </c>
      <c r="U93" s="46">
        <f>'Inflation Rate'!C98</f>
        <v>3.3868099999999998E-2</v>
      </c>
      <c r="V93" s="2">
        <f t="shared" si="52"/>
        <v>-0.12011811714907628</v>
      </c>
      <c r="W93" s="2">
        <f t="shared" si="53"/>
        <v>-0.12261535102978804</v>
      </c>
      <c r="X93" s="2">
        <f t="shared" si="54"/>
        <v>2.3532893575232139E-2</v>
      </c>
      <c r="Y93" s="2">
        <f t="shared" si="55"/>
        <v>0.12833800680567942</v>
      </c>
      <c r="Z93" s="2">
        <f t="shared" si="56"/>
        <v>5.8044199756327242E-2</v>
      </c>
      <c r="AA93" s="2">
        <f t="shared" si="57"/>
        <v>5.7122856624108875E-2</v>
      </c>
      <c r="AB93" s="2">
        <f t="shared" si="58"/>
        <v>-8.5411215589316747E-2</v>
      </c>
      <c r="AC93" s="104">
        <f t="shared" si="65"/>
        <v>14169.001222485811</v>
      </c>
      <c r="AD93" s="108">
        <f t="shared" si="65"/>
        <v>52458.462133468507</v>
      </c>
      <c r="AE93" s="26">
        <f t="shared" si="66"/>
        <v>159.50583249437653</v>
      </c>
      <c r="AF93" s="26">
        <f t="shared" si="67"/>
        <v>337.84988985049182</v>
      </c>
      <c r="AG93" s="26">
        <f t="shared" si="68"/>
        <v>1194.2712277841024</v>
      </c>
      <c r="AH93" s="26">
        <f t="shared" si="69"/>
        <v>185.28335632264827</v>
      </c>
      <c r="AI93" s="26">
        <f t="shared" si="70"/>
        <v>132.20581424107192</v>
      </c>
      <c r="AJ93" s="2">
        <f>Table1[[#This Row],[S&amp;P 500 (includes dividends)2]]-Table1[[#This Row],[3-month T. Bill (Real)]]</f>
        <v>-0.14365101072430841</v>
      </c>
      <c r="AK93" s="2">
        <f>Table1[[#This Row],[S&amp;P 500 (includes dividends)2]]-Table1[[#This Row],[!0-year T.Bonds]]</f>
        <v>-0.24845612395475569</v>
      </c>
    </row>
    <row r="94" spans="1:37">
      <c r="A94" s="27">
        <v>2001</v>
      </c>
      <c r="B94" s="106">
        <f>('S&amp;P 500 &amp; Raw Data'!B77-'S&amp;P 500 &amp; Raw Data'!B76+'S&amp;P 500 &amp; Raw Data'!C77)/'S&amp;P 500 &amp; Raw Data'!B76</f>
        <v>-0.11849759142000185</v>
      </c>
      <c r="C94" s="106">
        <f>'Small Cap'!B75</f>
        <v>0.32140000000000002</v>
      </c>
      <c r="D94" s="106">
        <f>'T. Bill rates'!C79</f>
        <v>3.3993548387096777E-2</v>
      </c>
      <c r="E94" s="106">
        <f>'S&amp;P 500 &amp; Raw Data'!F77</f>
        <v>5.5721811892492555E-2</v>
      </c>
      <c r="F94" s="106">
        <f>'S&amp;P 500 &amp; Raw Data'!J77</f>
        <v>8.5387489183019236E-2</v>
      </c>
      <c r="G94" s="106">
        <f>'Home Prices'!B77/'Home Prices'!B76-1</f>
        <v>6.6760423560555893E-2</v>
      </c>
      <c r="H94" s="106">
        <f>'Gold Prices'!B76/'Gold Prices'!B75-1</f>
        <v>7.4694844233922364E-3</v>
      </c>
      <c r="I94" s="104">
        <f t="shared" si="59"/>
        <v>125622.00708807123</v>
      </c>
      <c r="J94" s="26">
        <f t="shared" si="47"/>
        <v>697192.72072783567</v>
      </c>
      <c r="K94" s="26">
        <f t="shared" si="60"/>
        <v>1658.8128232694276</v>
      </c>
      <c r="L94" s="26">
        <f t="shared" si="61"/>
        <v>3587.3707520469702</v>
      </c>
      <c r="M94" s="26">
        <f t="shared" si="62"/>
        <v>13037.393317114629</v>
      </c>
      <c r="N94" s="26">
        <f t="shared" si="63"/>
        <v>1987.9538183243783</v>
      </c>
      <c r="O94" s="26">
        <f t="shared" si="64"/>
        <v>1339.6317829457359</v>
      </c>
      <c r="P94" s="22">
        <f t="shared" si="48"/>
        <v>-0.15249113980709864</v>
      </c>
      <c r="Q94" s="22">
        <f t="shared" si="49"/>
        <v>-0.17421940331249441</v>
      </c>
      <c r="R94" s="28">
        <f>Table1[[#This Row],[US Small cap (bottom decile)]]-Table1[[#This Row],[S&amp;P 500 (includes dividends)]]</f>
        <v>0.43989759142000184</v>
      </c>
      <c r="S94" s="28">
        <f t="shared" si="50"/>
        <v>-0.20388508060302107</v>
      </c>
      <c r="T94" s="28">
        <f t="shared" si="51"/>
        <v>5.1665345512908356E-2</v>
      </c>
      <c r="U94" s="46">
        <f>'Inflation Rate'!C99</f>
        <v>1.55172E-2</v>
      </c>
      <c r="V94" s="2">
        <f t="shared" si="52"/>
        <v>-0.13196703258202003</v>
      </c>
      <c r="W94" s="2">
        <f t="shared" si="53"/>
        <v>0.30120888154331626</v>
      </c>
      <c r="X94" s="2">
        <f t="shared" si="54"/>
        <v>1.8194028015573682E-2</v>
      </c>
      <c r="Y94" s="2">
        <f t="shared" si="55"/>
        <v>3.9590281575233366E-2</v>
      </c>
      <c r="Z94" s="2">
        <f t="shared" si="56"/>
        <v>6.8802664477784825E-2</v>
      </c>
      <c r="AA94" s="2">
        <f t="shared" si="57"/>
        <v>5.0460222200624516E-2</v>
      </c>
      <c r="AB94" s="2">
        <f t="shared" si="58"/>
        <v>-7.9247457124386189E-3</v>
      </c>
      <c r="AC94" s="104">
        <f t="shared" si="65"/>
        <v>12299.160176503345</v>
      </c>
      <c r="AD94" s="108">
        <f t="shared" si="65"/>
        <v>68259.416840172969</v>
      </c>
      <c r="AE94" s="26">
        <f t="shared" si="66"/>
        <v>162.40788607942662</v>
      </c>
      <c r="AF94" s="26">
        <f t="shared" si="67"/>
        <v>351.22546211983439</v>
      </c>
      <c r="AG94" s="26">
        <f t="shared" si="68"/>
        <v>1276.4402703648041</v>
      </c>
      <c r="AH94" s="26">
        <f t="shared" si="69"/>
        <v>194.63279565276659</v>
      </c>
      <c r="AI94" s="26">
        <f t="shared" si="70"/>
        <v>131.15811678150553</v>
      </c>
      <c r="AJ94" s="2">
        <f>Table1[[#This Row],[S&amp;P 500 (includes dividends)2]]-Table1[[#This Row],[3-month T. Bill (Real)]]</f>
        <v>-0.15016106059759371</v>
      </c>
      <c r="AK94" s="2">
        <f>Table1[[#This Row],[S&amp;P 500 (includes dividends)2]]-Table1[[#This Row],[!0-year T.Bonds]]</f>
        <v>-0.17155731415725339</v>
      </c>
    </row>
    <row r="95" spans="1:37">
      <c r="A95" s="27">
        <v>2002</v>
      </c>
      <c r="B95" s="106">
        <f>('S&amp;P 500 &amp; Raw Data'!B78-'S&amp;P 500 &amp; Raw Data'!B77+'S&amp;P 500 &amp; Raw Data'!C78)/'S&amp;P 500 &amp; Raw Data'!B77</f>
        <v>-0.21966047957912699</v>
      </c>
      <c r="C95" s="106">
        <f>'Small Cap'!B76</f>
        <v>-3.5799999999999998E-2</v>
      </c>
      <c r="D95" s="106">
        <f>'T. Bill rates'!C80</f>
        <v>1.60532E-2</v>
      </c>
      <c r="E95" s="106">
        <f>'S&amp;P 500 &amp; Raw Data'!F78</f>
        <v>0.15116400378109285</v>
      </c>
      <c r="F95" s="106">
        <f>'S&amp;P 500 &amp; Raw Data'!J78</f>
        <v>0.12143658327667134</v>
      </c>
      <c r="G95" s="106">
        <f>'Home Prices'!B78/'Home Prices'!B77-1</f>
        <v>9.5609840161983595E-2</v>
      </c>
      <c r="H95" s="106">
        <f>'Gold Prices'!B77/'Gold Prices'!B76-1</f>
        <v>0.2556962025316456</v>
      </c>
      <c r="I95" s="104">
        <f t="shared" si="59"/>
        <v>98027.816765413008</v>
      </c>
      <c r="J95" s="26">
        <f t="shared" si="47"/>
        <v>672233.2213257791</v>
      </c>
      <c r="K95" s="26">
        <f t="shared" si="60"/>
        <v>1685.4420772839362</v>
      </c>
      <c r="L95" s="26">
        <f t="shared" si="61"/>
        <v>4129.6520779735802</v>
      </c>
      <c r="M95" s="26">
        <f t="shared" si="62"/>
        <v>14620.609816379138</v>
      </c>
      <c r="N95" s="26">
        <f t="shared" si="63"/>
        <v>2178.021765143777</v>
      </c>
      <c r="O95" s="26">
        <f t="shared" si="64"/>
        <v>1682.1705426356584</v>
      </c>
      <c r="P95" s="22">
        <f t="shared" si="48"/>
        <v>-0.23571367957912698</v>
      </c>
      <c r="Q95" s="22">
        <f t="shared" si="49"/>
        <v>-0.37082448336021984</v>
      </c>
      <c r="R95" s="28">
        <f>Table1[[#This Row],[US Small cap (bottom decile)]]-Table1[[#This Row],[S&amp;P 500 (includes dividends)]]</f>
        <v>0.18386047957912699</v>
      </c>
      <c r="S95" s="28">
        <f t="shared" si="50"/>
        <v>-0.34109706285579833</v>
      </c>
      <c r="T95" s="28">
        <f t="shared" si="51"/>
        <v>4.5325449773477855E-2</v>
      </c>
      <c r="U95" s="46">
        <f>'Inflation Rate'!C100</f>
        <v>2.3769100000000001E-2</v>
      </c>
      <c r="V95" s="2">
        <f t="shared" si="52"/>
        <v>-0.23777781491854666</v>
      </c>
      <c r="W95" s="2">
        <f t="shared" si="53"/>
        <v>-5.8186069495553272E-2</v>
      </c>
      <c r="X95" s="2">
        <f t="shared" si="54"/>
        <v>-7.5367580443675974E-3</v>
      </c>
      <c r="Y95" s="2">
        <f t="shared" si="55"/>
        <v>0.12443714484163748</v>
      </c>
      <c r="Z95" s="2">
        <f t="shared" si="56"/>
        <v>9.5399913199833097E-2</v>
      </c>
      <c r="AA95" s="2">
        <f t="shared" si="57"/>
        <v>7.0172795957588185E-2</v>
      </c>
      <c r="AB95" s="2">
        <f t="shared" si="58"/>
        <v>0.22654239372105067</v>
      </c>
      <c r="AC95" s="104">
        <f t="shared" si="65"/>
        <v>9374.6927444011726</v>
      </c>
      <c r="AD95" s="108">
        <f t="shared" si="65"/>
        <v>64287.669668184724</v>
      </c>
      <c r="AE95" s="26">
        <f t="shared" si="66"/>
        <v>161.18385713754876</v>
      </c>
      <c r="AF95" s="26">
        <f t="shared" si="67"/>
        <v>394.93095582171128</v>
      </c>
      <c r="AG95" s="26">
        <f t="shared" si="68"/>
        <v>1398.2125613623778</v>
      </c>
      <c r="AH95" s="26">
        <f t="shared" si="69"/>
        <v>208.29072310876313</v>
      </c>
      <c r="AI95" s="26">
        <f t="shared" si="70"/>
        <v>160.87099051313288</v>
      </c>
      <c r="AJ95" s="2">
        <f>Table1[[#This Row],[S&amp;P 500 (includes dividends)2]]-Table1[[#This Row],[3-month T. Bill (Real)]]</f>
        <v>-0.23024105687417906</v>
      </c>
      <c r="AK95" s="2">
        <f>Table1[[#This Row],[S&amp;P 500 (includes dividends)2]]-Table1[[#This Row],[!0-year T.Bonds]]</f>
        <v>-0.36221495976018414</v>
      </c>
    </row>
    <row r="96" spans="1:37">
      <c r="A96" s="27">
        <v>2003</v>
      </c>
      <c r="B96" s="106">
        <f>('S&amp;P 500 &amp; Raw Data'!B79-'S&amp;P 500 &amp; Raw Data'!B78+'S&amp;P 500 &amp; Raw Data'!C79)/'S&amp;P 500 &amp; Raw Data'!B78</f>
        <v>0.28355800050010233</v>
      </c>
      <c r="C96" s="106">
        <f>'Small Cap'!B77</f>
        <v>0.91909999999999992</v>
      </c>
      <c r="D96" s="106">
        <f>'T. Bill rates'!C81</f>
        <v>1.00836E-2</v>
      </c>
      <c r="E96" s="106">
        <f>'S&amp;P 500 &amp; Raw Data'!F79</f>
        <v>3.7531858817758529E-3</v>
      </c>
      <c r="F96" s="106">
        <f>'S&amp;P 500 &amp; Raw Data'!J79</f>
        <v>0.12316378506833342</v>
      </c>
      <c r="G96" s="106">
        <f>'Home Prices'!B79/'Home Prices'!B78-1</f>
        <v>9.8135287964704165E-2</v>
      </c>
      <c r="H96" s="106">
        <f>'Gold Prices'!B78/'Gold Prices'!B77-1</f>
        <v>0.1988767281105992</v>
      </c>
      <c r="I96" s="104">
        <f t="shared" si="59"/>
        <v>125824.38848080393</v>
      </c>
      <c r="J96" s="26">
        <f t="shared" si="47"/>
        <v>1290082.7750463025</v>
      </c>
      <c r="K96" s="26">
        <f t="shared" si="60"/>
        <v>1702.4374010144365</v>
      </c>
      <c r="L96" s="26">
        <f t="shared" si="61"/>
        <v>4145.1514298492766</v>
      </c>
      <c r="M96" s="26">
        <f t="shared" si="62"/>
        <v>16421.339461371623</v>
      </c>
      <c r="N96" s="26">
        <f t="shared" si="63"/>
        <v>2391.7625582595547</v>
      </c>
      <c r="O96" s="26">
        <f t="shared" si="64"/>
        <v>2016.7151162790694</v>
      </c>
      <c r="P96" s="22">
        <f t="shared" si="48"/>
        <v>0.2734744005001023</v>
      </c>
      <c r="Q96" s="22">
        <f t="shared" si="49"/>
        <v>0.27980481461832646</v>
      </c>
      <c r="R96" s="28">
        <f>Table1[[#This Row],[US Small cap (bottom decile)]]-Table1[[#This Row],[S&amp;P 500 (includes dividends)]]</f>
        <v>0.63554199949989765</v>
      </c>
      <c r="S96" s="28">
        <f t="shared" si="50"/>
        <v>0.16039421543176891</v>
      </c>
      <c r="T96" s="28">
        <f t="shared" si="51"/>
        <v>4.8237796117156506E-2</v>
      </c>
      <c r="U96" s="46">
        <f>'Inflation Rate'!C101</f>
        <v>1.87949E-2</v>
      </c>
      <c r="V96" s="2">
        <f t="shared" si="52"/>
        <v>0.25987870620485265</v>
      </c>
      <c r="W96" s="2">
        <f t="shared" si="53"/>
        <v>0.88369611979800822</v>
      </c>
      <c r="X96" s="2">
        <f t="shared" si="54"/>
        <v>-8.5505924695933322E-3</v>
      </c>
      <c r="Y96" s="2">
        <f t="shared" si="55"/>
        <v>-1.4764222041378727E-2</v>
      </c>
      <c r="Z96" s="2">
        <f t="shared" si="56"/>
        <v>0.1024434702886059</v>
      </c>
      <c r="AA96" s="2">
        <f t="shared" si="57"/>
        <v>7.7876703117285118E-2</v>
      </c>
      <c r="AB96" s="2">
        <f t="shared" si="58"/>
        <v>0.17675964819866996</v>
      </c>
      <c r="AC96" s="104">
        <f t="shared" si="65"/>
        <v>11810.975765884168</v>
      </c>
      <c r="AD96" s="108">
        <f t="shared" si="65"/>
        <v>121098.43390481567</v>
      </c>
      <c r="AE96" s="26">
        <f t="shared" si="66"/>
        <v>159.80563966248843</v>
      </c>
      <c r="AF96" s="26">
        <f t="shared" si="67"/>
        <v>389.10010749894559</v>
      </c>
      <c r="AG96" s="26">
        <f t="shared" si="68"/>
        <v>1541.4503083494601</v>
      </c>
      <c r="AH96" s="26">
        <f t="shared" si="69"/>
        <v>224.51171791438892</v>
      </c>
      <c r="AI96" s="26">
        <f t="shared" si="70"/>
        <v>189.30649020160581</v>
      </c>
      <c r="AJ96" s="2">
        <f>Table1[[#This Row],[S&amp;P 500 (includes dividends)2]]-Table1[[#This Row],[3-month T. Bill (Real)]]</f>
        <v>0.26842929867444598</v>
      </c>
      <c r="AK96" s="2">
        <f>Table1[[#This Row],[S&amp;P 500 (includes dividends)2]]-Table1[[#This Row],[!0-year T.Bonds]]</f>
        <v>0.27464292824623138</v>
      </c>
    </row>
    <row r="97" spans="1:37">
      <c r="A97" s="27">
        <v>2004</v>
      </c>
      <c r="B97" s="106">
        <f>('S&amp;P 500 &amp; Raw Data'!B80-'S&amp;P 500 &amp; Raw Data'!B79+'S&amp;P 500 &amp; Raw Data'!C80)/'S&amp;P 500 &amp; Raw Data'!B79</f>
        <v>0.10742775944096193</v>
      </c>
      <c r="C97" s="106">
        <f>'Small Cap'!B78</f>
        <v>0.17489999999999997</v>
      </c>
      <c r="D97" s="106">
        <f>'T. Bill rates'!C82</f>
        <v>1.3746400000000001E-2</v>
      </c>
      <c r="E97" s="106">
        <f>'S&amp;P 500 &amp; Raw Data'!F80</f>
        <v>4.490683702274547E-2</v>
      </c>
      <c r="F97" s="106">
        <f>'S&amp;P 500 &amp; Raw Data'!J80</f>
        <v>0.10345924468934715</v>
      </c>
      <c r="G97" s="106">
        <f>'Home Prices'!B80/'Home Prices'!B79-1</f>
        <v>0.13638284310565951</v>
      </c>
      <c r="H97" s="106">
        <f>'Gold Prices'!B79/'Gold Prices'!B78-1</f>
        <v>4.6486486486486456E-2</v>
      </c>
      <c r="I97" s="104">
        <f t="shared" si="59"/>
        <v>139341.42061832585</v>
      </c>
      <c r="J97" s="26">
        <f t="shared" si="47"/>
        <v>1515718.2524019009</v>
      </c>
      <c r="K97" s="26">
        <f t="shared" si="60"/>
        <v>1725.8397865037414</v>
      </c>
      <c r="L97" s="26">
        <f t="shared" si="61"/>
        <v>4331.2970695441181</v>
      </c>
      <c r="M97" s="26">
        <f t="shared" si="62"/>
        <v>18120.278838832503</v>
      </c>
      <c r="N97" s="26">
        <f t="shared" si="63"/>
        <v>2717.9579359886584</v>
      </c>
      <c r="O97" s="26">
        <f t="shared" si="64"/>
        <v>2110.4651162790692</v>
      </c>
      <c r="P97" s="22">
        <f t="shared" si="48"/>
        <v>9.3681359440961925E-2</v>
      </c>
      <c r="Q97" s="22">
        <f t="shared" si="49"/>
        <v>6.2520922418216468E-2</v>
      </c>
      <c r="R97" s="28">
        <f>Table1[[#This Row],[US Small cap (bottom decile)]]-Table1[[#This Row],[S&amp;P 500 (includes dividends)]]</f>
        <v>6.7472240559038041E-2</v>
      </c>
      <c r="S97" s="28">
        <f t="shared" si="50"/>
        <v>3.9685147516147767E-3</v>
      </c>
      <c r="T97" s="28">
        <f t="shared" si="51"/>
        <v>4.842299846885445E-2</v>
      </c>
      <c r="U97" s="46">
        <f>'Inflation Rate'!C102</f>
        <v>3.2555599999999997E-2</v>
      </c>
      <c r="V97" s="2">
        <f t="shared" si="52"/>
        <v>7.2511503923819554E-2</v>
      </c>
      <c r="W97" s="2">
        <f t="shared" si="53"/>
        <v>0.13785640211529526</v>
      </c>
      <c r="X97" s="2">
        <f t="shared" si="54"/>
        <v>-1.8216161919028862E-2</v>
      </c>
      <c r="Y97" s="2">
        <f t="shared" si="55"/>
        <v>1.1961813022703494E-2</v>
      </c>
      <c r="Z97" s="2">
        <f t="shared" si="56"/>
        <v>6.8668113067564818E-2</v>
      </c>
      <c r="AA97" s="2">
        <f t="shared" si="57"/>
        <v>0.10055365842348785</v>
      </c>
      <c r="AB97" s="2">
        <f t="shared" si="58"/>
        <v>1.3491657482160191E-2</v>
      </c>
      <c r="AC97" s="104">
        <f t="shared" si="65"/>
        <v>12667.407381476216</v>
      </c>
      <c r="AD97" s="108">
        <f t="shared" si="65"/>
        <v>137792.62830473043</v>
      </c>
      <c r="AE97" s="26">
        <f t="shared" si="66"/>
        <v>156.89459425482255</v>
      </c>
      <c r="AF97" s="26">
        <f t="shared" si="67"/>
        <v>393.75445023196181</v>
      </c>
      <c r="AG97" s="26">
        <f t="shared" si="68"/>
        <v>1647.2987924112335</v>
      </c>
      <c r="AH97" s="26">
        <f t="shared" si="69"/>
        <v>247.08719250962284</v>
      </c>
      <c r="AI97" s="26">
        <f t="shared" si="70"/>
        <v>191.86054852655579</v>
      </c>
      <c r="AJ97" s="2">
        <f>Table1[[#This Row],[S&amp;P 500 (includes dividends)2]]-Table1[[#This Row],[3-month T. Bill (Real)]]</f>
        <v>9.0727665842848415E-2</v>
      </c>
      <c r="AK97" s="2">
        <f>Table1[[#This Row],[S&amp;P 500 (includes dividends)2]]-Table1[[#This Row],[!0-year T.Bonds]]</f>
        <v>6.054969090111606E-2</v>
      </c>
    </row>
    <row r="98" spans="1:37">
      <c r="A98" s="27">
        <v>2005</v>
      </c>
      <c r="B98" s="106">
        <f>('S&amp;P 500 &amp; Raw Data'!B81-'S&amp;P 500 &amp; Raw Data'!B80+'S&amp;P 500 &amp; Raw Data'!C81)/'S&amp;P 500 &amp; Raw Data'!B80</f>
        <v>4.8344775232688535E-2</v>
      </c>
      <c r="C98" s="106">
        <f>'Small Cap'!B79</f>
        <v>3.9300000000000002E-2</v>
      </c>
      <c r="D98" s="106">
        <f>'T. Bill rates'!C83</f>
        <v>3.1491600000000002E-2</v>
      </c>
      <c r="E98" s="106">
        <f>'S&amp;P 500 &amp; Raw Data'!F81</f>
        <v>2.8675329597779506E-2</v>
      </c>
      <c r="F98" s="106">
        <f>'S&amp;P 500 &amp; Raw Data'!J81</f>
        <v>5.2983848835185088E-2</v>
      </c>
      <c r="G98" s="106">
        <f>'Home Prices'!B81/'Home Prices'!B80-1</f>
        <v>0.13509629928406475</v>
      </c>
      <c r="H98" s="106">
        <f>'Gold Prices'!B80/'Gold Prices'!B79-1</f>
        <v>0.1776859504132231</v>
      </c>
      <c r="I98" s="104">
        <f t="shared" si="59"/>
        <v>146077.8502787223</v>
      </c>
      <c r="J98" s="26">
        <f t="shared" si="47"/>
        <v>1575285.9797212954</v>
      </c>
      <c r="K98" s="26">
        <f t="shared" si="60"/>
        <v>1780.1892427244027</v>
      </c>
      <c r="L98" s="26">
        <f t="shared" si="61"/>
        <v>4455.4984405991927</v>
      </c>
      <c r="M98" s="26">
        <f t="shared" si="62"/>
        <v>19080.360953680607</v>
      </c>
      <c r="N98" s="26">
        <f t="shared" si="63"/>
        <v>3085.1439947504809</v>
      </c>
      <c r="O98" s="26">
        <f t="shared" si="64"/>
        <v>2485.4651162790692</v>
      </c>
      <c r="P98" s="22">
        <f t="shared" si="48"/>
        <v>1.6853175232688533E-2</v>
      </c>
      <c r="Q98" s="22">
        <f t="shared" si="49"/>
        <v>1.9669445634909029E-2</v>
      </c>
      <c r="R98" s="28">
        <f>Table1[[#This Row],[US Small cap (bottom decile)]]-Table1[[#This Row],[S&amp;P 500 (includes dividends)]]</f>
        <v>-9.0447752326885331E-3</v>
      </c>
      <c r="S98" s="28">
        <f t="shared" si="50"/>
        <v>-4.6390736024965532E-3</v>
      </c>
      <c r="T98" s="28">
        <f t="shared" si="51"/>
        <v>4.8042189402255131E-2</v>
      </c>
      <c r="U98" s="46">
        <f>'Inflation Rate'!C103</f>
        <v>3.4156600000000002E-2</v>
      </c>
      <c r="V98" s="2">
        <f t="shared" si="52"/>
        <v>1.3719561653127155E-2</v>
      </c>
      <c r="W98" s="2">
        <f t="shared" si="53"/>
        <v>4.9735214183228571E-3</v>
      </c>
      <c r="X98" s="2">
        <f t="shared" si="54"/>
        <v>-2.5769791538340359E-3</v>
      </c>
      <c r="Y98" s="2">
        <f t="shared" si="55"/>
        <v>-5.3002324814447332E-3</v>
      </c>
      <c r="Z98" s="2">
        <f t="shared" si="56"/>
        <v>1.8205413798243919E-2</v>
      </c>
      <c r="AA98" s="2">
        <f t="shared" si="57"/>
        <v>9.7605816453779637E-2</v>
      </c>
      <c r="AB98" s="2">
        <f t="shared" si="58"/>
        <v>0.13878879698995594</v>
      </c>
      <c r="AC98" s="104">
        <f t="shared" si="65"/>
        <v>12841.198658031657</v>
      </c>
      <c r="AD98" s="108">
        <f t="shared" si="65"/>
        <v>138477.94289289101</v>
      </c>
      <c r="AE98" s="26">
        <f t="shared" si="66"/>
        <v>156.49028015607863</v>
      </c>
      <c r="AF98" s="26">
        <f t="shared" si="67"/>
        <v>391.66746010512895</v>
      </c>
      <c r="AG98" s="26">
        <f t="shared" si="68"/>
        <v>1677.2885485764275</v>
      </c>
      <c r="AH98" s="26">
        <f t="shared" si="69"/>
        <v>271.20433966979681</v>
      </c>
      <c r="AI98" s="26">
        <f t="shared" si="70"/>
        <v>218.48864324638953</v>
      </c>
      <c r="AJ98" s="2">
        <f>Table1[[#This Row],[S&amp;P 500 (includes dividends)2]]-Table1[[#This Row],[3-month T. Bill (Real)]]</f>
        <v>1.6296540806961191E-2</v>
      </c>
      <c r="AK98" s="2">
        <f>Table1[[#This Row],[S&amp;P 500 (includes dividends)2]]-Table1[[#This Row],[!0-year T.Bonds]]</f>
        <v>1.9019794134571888E-2</v>
      </c>
    </row>
    <row r="99" spans="1:37">
      <c r="A99" s="27">
        <v>2006</v>
      </c>
      <c r="B99" s="106">
        <f>('S&amp;P 500 &amp; Raw Data'!B82-'S&amp;P 500 &amp; Raw Data'!B81+'S&amp;P 500 &amp; Raw Data'!C82)/'S&amp;P 500 &amp; Raw Data'!B81</f>
        <v>0.15612557979315703</v>
      </c>
      <c r="C99" s="106">
        <f>'Small Cap'!B80</f>
        <v>0.18469999999999998</v>
      </c>
      <c r="D99" s="106">
        <f>'T. Bill rates'!C84</f>
        <v>4.7300000000000002E-2</v>
      </c>
      <c r="E99" s="106">
        <f>'S&amp;P 500 &amp; Raw Data'!F82</f>
        <v>1.9610012417568386E-2</v>
      </c>
      <c r="F99" s="106">
        <f>'S&amp;P 500 &amp; Raw Data'!J82</f>
        <v>5.1964610076620635E-2</v>
      </c>
      <c r="G99" s="106">
        <f>'Home Prices'!B82/'Home Prices'!B81-1</f>
        <v>1.7328491793812573E-2</v>
      </c>
      <c r="H99" s="106">
        <f>'Gold Prices'!B81/'Gold Prices'!B80-1</f>
        <v>0.23196881091617927</v>
      </c>
      <c r="I99" s="104">
        <f t="shared" si="59"/>
        <v>168884.33934842583</v>
      </c>
      <c r="J99" s="26">
        <f t="shared" si="47"/>
        <v>1866241.3001758184</v>
      </c>
      <c r="K99" s="26">
        <f t="shared" si="60"/>
        <v>1864.3921939052668</v>
      </c>
      <c r="L99" s="26">
        <f t="shared" si="61"/>
        <v>4542.8708203458</v>
      </c>
      <c r="M99" s="26">
        <f t="shared" si="62"/>
        <v>20071.8644707598</v>
      </c>
      <c r="N99" s="26">
        <f t="shared" si="63"/>
        <v>3138.6048871462449</v>
      </c>
      <c r="O99" s="26">
        <f t="shared" si="64"/>
        <v>3062.0155038759681</v>
      </c>
      <c r="P99" s="22">
        <f t="shared" si="48"/>
        <v>0.10882557979315702</v>
      </c>
      <c r="Q99" s="22">
        <f t="shared" si="49"/>
        <v>0.13651556737558865</v>
      </c>
      <c r="R99" s="28">
        <f>Table1[[#This Row],[US Small cap (bottom decile)]]-Table1[[#This Row],[S&amp;P 500 (includes dividends)]]</f>
        <v>2.8574420206842949E-2</v>
      </c>
      <c r="S99" s="28">
        <f t="shared" si="50"/>
        <v>0.10416096971653639</v>
      </c>
      <c r="T99" s="28">
        <f t="shared" si="51"/>
        <v>4.9149036004805913E-2</v>
      </c>
      <c r="U99" s="46">
        <f>'Inflation Rate'!C104</f>
        <v>2.5406499999999999E-2</v>
      </c>
      <c r="V99" s="2">
        <f t="shared" si="52"/>
        <v>0.12748025275162322</v>
      </c>
      <c r="W99" s="2">
        <f t="shared" si="53"/>
        <v>0.15534668446123567</v>
      </c>
      <c r="X99" s="2">
        <f t="shared" si="54"/>
        <v>2.1351044683254994E-2</v>
      </c>
      <c r="Y99" s="2">
        <f t="shared" si="55"/>
        <v>-5.6528679917978719E-3</v>
      </c>
      <c r="Z99" s="2">
        <f t="shared" si="56"/>
        <v>2.5900079701679957E-2</v>
      </c>
      <c r="AA99" s="2">
        <f t="shared" si="57"/>
        <v>-7.8778593720513213E-3</v>
      </c>
      <c r="AB99" s="2">
        <f t="shared" si="58"/>
        <v>0.20144431590416034</v>
      </c>
      <c r="AC99" s="104">
        <f t="shared" si="65"/>
        <v>14478.197908591337</v>
      </c>
      <c r="AD99" s="108">
        <f t="shared" si="65"/>
        <v>159990.03219231396</v>
      </c>
      <c r="AE99" s="26">
        <f t="shared" si="66"/>
        <v>159.83151112018615</v>
      </c>
      <c r="AF99" s="26">
        <f t="shared" si="67"/>
        <v>389.45341565647192</v>
      </c>
      <c r="AG99" s="26">
        <f t="shared" si="68"/>
        <v>1720.7304556672721</v>
      </c>
      <c r="AH99" s="26">
        <f t="shared" si="69"/>
        <v>269.06783002078811</v>
      </c>
      <c r="AI99" s="26">
        <f t="shared" si="70"/>
        <v>262.50193851798662</v>
      </c>
      <c r="AJ99" s="2">
        <f>Table1[[#This Row],[S&amp;P 500 (includes dividends)2]]-Table1[[#This Row],[3-month T. Bill (Real)]]</f>
        <v>0.10612920806836823</v>
      </c>
      <c r="AK99" s="2">
        <f>Table1[[#This Row],[S&amp;P 500 (includes dividends)2]]-Table1[[#This Row],[!0-year T.Bonds]]</f>
        <v>0.1331331207434211</v>
      </c>
    </row>
    <row r="100" spans="1:37">
      <c r="A100" s="27">
        <v>2007</v>
      </c>
      <c r="B100" s="106">
        <f>('S&amp;P 500 &amp; Raw Data'!B83-'S&amp;P 500 &amp; Raw Data'!B82+'S&amp;P 500 &amp; Raw Data'!C83)/'S&amp;P 500 &amp; Raw Data'!B82</f>
        <v>5.4847352464217694E-2</v>
      </c>
      <c r="C100" s="106">
        <f>'Small Cap'!B81</f>
        <v>-9.1499999999999998E-2</v>
      </c>
      <c r="D100" s="106">
        <f>'T. Bill rates'!C85</f>
        <v>4.3619521912350592E-2</v>
      </c>
      <c r="E100" s="106">
        <f>'S&amp;P 500 &amp; Raw Data'!F83</f>
        <v>0.10209921930012807</v>
      </c>
      <c r="F100" s="106">
        <f>'S&amp;P 500 &amp; Raw Data'!J83</f>
        <v>4.8445754357525184E-2</v>
      </c>
      <c r="G100" s="106">
        <f>'Home Prices'!B83/'Home Prices'!B82-1</f>
        <v>-5.3992544848255553E-2</v>
      </c>
      <c r="H100" s="106">
        <f>'Gold Prices'!B82/'Gold Prices'!B81-1</f>
        <v>0.31922468354430378</v>
      </c>
      <c r="I100" s="104">
        <f t="shared" si="59"/>
        <v>178147.19823435548</v>
      </c>
      <c r="J100" s="26">
        <f t="shared" si="47"/>
        <v>1695480.221209731</v>
      </c>
      <c r="K100" s="26">
        <f t="shared" si="60"/>
        <v>1945.7160900605329</v>
      </c>
      <c r="L100" s="26">
        <f t="shared" si="61"/>
        <v>5006.6943844844382</v>
      </c>
      <c r="M100" s="26">
        <f t="shared" si="62"/>
        <v>21044.261086407765</v>
      </c>
      <c r="N100" s="26">
        <f t="shared" si="63"/>
        <v>2969.1436220160472</v>
      </c>
      <c r="O100" s="26">
        <f t="shared" si="64"/>
        <v>4039.4864341085258</v>
      </c>
      <c r="P100" s="22">
        <f t="shared" si="48"/>
        <v>1.1227830551867102E-2</v>
      </c>
      <c r="Q100" s="22">
        <f t="shared" si="49"/>
        <v>-4.7251866835910372E-2</v>
      </c>
      <c r="R100" s="28">
        <f>Table1[[#This Row],[US Small cap (bottom decile)]]-Table1[[#This Row],[S&amp;P 500 (includes dividends)]]</f>
        <v>-0.14634735246421771</v>
      </c>
      <c r="S100" s="28">
        <f t="shared" si="50"/>
        <v>6.4015981066925104E-3</v>
      </c>
      <c r="T100" s="28">
        <f t="shared" si="51"/>
        <v>4.7948712238125024E-2</v>
      </c>
      <c r="U100" s="46">
        <f>'Inflation Rate'!C105</f>
        <v>4.08127E-2</v>
      </c>
      <c r="V100" s="2">
        <f t="shared" si="52"/>
        <v>1.3484320919813664E-2</v>
      </c>
      <c r="W100" s="2">
        <f t="shared" si="53"/>
        <v>-0.12712440960799198</v>
      </c>
      <c r="X100" s="2">
        <f t="shared" si="54"/>
        <v>2.6967598611646881E-3</v>
      </c>
      <c r="Y100" s="2">
        <f t="shared" si="55"/>
        <v>5.8883331554397733E-2</v>
      </c>
      <c r="Z100" s="2">
        <f t="shared" si="56"/>
        <v>7.3337444455905398E-3</v>
      </c>
      <c r="AA100" s="2">
        <f t="shared" si="57"/>
        <v>-9.1087709487264745E-2</v>
      </c>
      <c r="AB100" s="2">
        <f t="shared" si="58"/>
        <v>0.26749479857836445</v>
      </c>
      <c r="AC100" s="104">
        <f t="shared" si="65"/>
        <v>14673.426575531357</v>
      </c>
      <c r="AD100" s="108">
        <f t="shared" si="65"/>
        <v>139651.3938067024</v>
      </c>
      <c r="AE100" s="26">
        <f t="shared" si="66"/>
        <v>160.26253832392436</v>
      </c>
      <c r="AF100" s="26">
        <f t="shared" si="67"/>
        <v>412.38573025556462</v>
      </c>
      <c r="AG100" s="26">
        <f t="shared" si="68"/>
        <v>1733.3498530888803</v>
      </c>
      <c r="AH100" s="26">
        <f t="shared" si="69"/>
        <v>244.55905768748582</v>
      </c>
      <c r="AI100" s="26">
        <f t="shared" si="70"/>
        <v>332.71984168828567</v>
      </c>
      <c r="AJ100" s="2">
        <f>Table1[[#This Row],[S&amp;P 500 (includes dividends)2]]-Table1[[#This Row],[3-month T. Bill (Real)]]</f>
        <v>1.0787561058648976E-2</v>
      </c>
      <c r="AK100" s="2">
        <f>Table1[[#This Row],[S&amp;P 500 (includes dividends)2]]-Table1[[#This Row],[!0-year T.Bonds]]</f>
        <v>-4.5399010634584069E-2</v>
      </c>
    </row>
    <row r="101" spans="1:37">
      <c r="A101" s="27">
        <v>2008</v>
      </c>
      <c r="B101" s="106">
        <f>('S&amp;P 500 &amp; Raw Data'!B84-'S&amp;P 500 &amp; Raw Data'!B83+'S&amp;P 500 &amp; Raw Data'!C84)/'S&amp;P 500 &amp; Raw Data'!B83</f>
        <v>-0.36552344111798191</v>
      </c>
      <c r="C101" s="106">
        <f>'Small Cap'!B82</f>
        <v>-0.44840000000000002</v>
      </c>
      <c r="D101" s="106">
        <f>'T. Bill rates'!C86</f>
        <v>1.3713147410358567E-2</v>
      </c>
      <c r="E101" s="106">
        <f>'S&amp;P 500 &amp; Raw Data'!F84</f>
        <v>0.20101279926977011</v>
      </c>
      <c r="F101" s="106">
        <f>'S&amp;P 500 &amp; Raw Data'!J84</f>
        <v>-3.540309867144642E-2</v>
      </c>
      <c r="G101" s="106">
        <f>'Home Prices'!B84/'Home Prices'!B83-1</f>
        <v>-0.11995200073845091</v>
      </c>
      <c r="H101" s="106">
        <f>'Gold Prices'!B83/'Gold Prices'!B82-1</f>
        <v>4.3178410794602717E-2</v>
      </c>
      <c r="I101" s="104">
        <f t="shared" si="59"/>
        <v>113030.22131020659</v>
      </c>
      <c r="J101" s="26">
        <f t="shared" si="47"/>
        <v>935226.89001928759</v>
      </c>
      <c r="K101" s="26">
        <f t="shared" si="60"/>
        <v>1972.3979816222397</v>
      </c>
      <c r="L101" s="26">
        <f t="shared" si="61"/>
        <v>6013.1040377978934</v>
      </c>
      <c r="M101" s="26">
        <f t="shared" si="62"/>
        <v>20299.22903469799</v>
      </c>
      <c r="N101" s="26">
        <f t="shared" si="63"/>
        <v>2612.9889040754115</v>
      </c>
      <c r="O101" s="26">
        <f t="shared" si="64"/>
        <v>4213.905038759689</v>
      </c>
      <c r="P101" s="22">
        <f t="shared" si="48"/>
        <v>-0.37923658852834047</v>
      </c>
      <c r="Q101" s="22">
        <f t="shared" si="49"/>
        <v>-0.56653624038775208</v>
      </c>
      <c r="R101" s="28">
        <f>Table1[[#This Row],[US Small cap (bottom decile)]]-Table1[[#This Row],[S&amp;P 500 (includes dividends)]]</f>
        <v>-8.2876558882018114E-2</v>
      </c>
      <c r="S101" s="28">
        <f t="shared" si="50"/>
        <v>-0.33012034244653549</v>
      </c>
      <c r="T101" s="28">
        <f t="shared" si="51"/>
        <v>3.8795868868689798E-2</v>
      </c>
      <c r="U101" s="46">
        <f>'Inflation Rate'!C106</f>
        <v>9.1410000000000005E-4</v>
      </c>
      <c r="V101" s="2">
        <f t="shared" si="52"/>
        <v>-0.36610288646946021</v>
      </c>
      <c r="W101" s="2">
        <f t="shared" si="53"/>
        <v>-0.44890375707565711</v>
      </c>
      <c r="X101" s="2">
        <f t="shared" si="54"/>
        <v>1.2787358485966793E-2</v>
      </c>
      <c r="Y101" s="2">
        <f t="shared" si="55"/>
        <v>0.19991595609430446</v>
      </c>
      <c r="Z101" s="2">
        <f t="shared" si="56"/>
        <v>-3.6284031438308606E-2</v>
      </c>
      <c r="AA101" s="2">
        <f t="shared" si="57"/>
        <v>-0.12075571793668494</v>
      </c>
      <c r="AB101" s="2">
        <f t="shared" si="58"/>
        <v>4.2225712271015903E-2</v>
      </c>
      <c r="AC101" s="104">
        <f t="shared" si="65"/>
        <v>9301.4427518316406</v>
      </c>
      <c r="AD101" s="108">
        <f t="shared" si="65"/>
        <v>76961.358446021535</v>
      </c>
      <c r="AE101" s="26">
        <f t="shared" si="66"/>
        <v>162.31187285334337</v>
      </c>
      <c r="AF101" s="26">
        <f t="shared" si="67"/>
        <v>494.82821779925376</v>
      </c>
      <c r="AG101" s="26">
        <f t="shared" si="68"/>
        <v>1670.4569325258158</v>
      </c>
      <c r="AH101" s="26">
        <f t="shared" si="69"/>
        <v>215.02715309851433</v>
      </c>
      <c r="AI101" s="26">
        <f t="shared" si="70"/>
        <v>346.7691739902732</v>
      </c>
      <c r="AJ101" s="2">
        <f>Table1[[#This Row],[S&amp;P 500 (includes dividends)2]]-Table1[[#This Row],[3-month T. Bill (Real)]]</f>
        <v>-0.378890244955427</v>
      </c>
      <c r="AK101" s="2">
        <f>Table1[[#This Row],[S&amp;P 500 (includes dividends)2]]-Table1[[#This Row],[!0-year T.Bonds]]</f>
        <v>-0.56601884256376467</v>
      </c>
    </row>
    <row r="102" spans="1:37">
      <c r="A102" s="27">
        <v>2009</v>
      </c>
      <c r="B102" s="106">
        <f>('S&amp;P 500 &amp; Raw Data'!B85-'S&amp;P 500 &amp; Raw Data'!B84+'S&amp;P 500 &amp; Raw Data'!C85)/'S&amp;P 500 &amp; Raw Data'!B84</f>
        <v>0.25935233877663982</v>
      </c>
      <c r="C102" s="106">
        <f>'Small Cap'!B83</f>
        <v>0.47479999999999994</v>
      </c>
      <c r="D102" s="106">
        <f>'T. Bill rates'!C87</f>
        <v>1.5051999999999999E-3</v>
      </c>
      <c r="E102" s="106">
        <f>'S&amp;P 500 &amp; Raw Data'!F85</f>
        <v>-0.11116695313259162</v>
      </c>
      <c r="F102" s="106">
        <f>'S&amp;P 500 &amp; Raw Data'!J85</f>
        <v>0.20209649577883115</v>
      </c>
      <c r="G102" s="106">
        <f>'Home Prices'!B85/'Home Prices'!B84-1</f>
        <v>-3.853970002097773E-2</v>
      </c>
      <c r="H102" s="106">
        <f>'Gold Prices'!B84/'Gold Prices'!B83-1</f>
        <v>0.25035929864903705</v>
      </c>
      <c r="I102" s="104">
        <f t="shared" si="59"/>
        <v>142344.87355944986</v>
      </c>
      <c r="J102" s="26">
        <f t="shared" si="47"/>
        <v>1379272.6174004453</v>
      </c>
      <c r="K102" s="26">
        <f t="shared" si="60"/>
        <v>1975.3668350641774</v>
      </c>
      <c r="L102" s="26">
        <f t="shared" si="61"/>
        <v>5344.6455830466175</v>
      </c>
      <c r="M102" s="26">
        <f t="shared" si="62"/>
        <v>24401.632089622359</v>
      </c>
      <c r="N102" s="26">
        <f t="shared" si="63"/>
        <v>2512.2850955542017</v>
      </c>
      <c r="O102" s="26">
        <f t="shared" si="64"/>
        <v>5268.8953488372081</v>
      </c>
      <c r="P102" s="22">
        <f t="shared" si="48"/>
        <v>0.25784713877663984</v>
      </c>
      <c r="Q102" s="22">
        <f t="shared" si="49"/>
        <v>0.37051929190923144</v>
      </c>
      <c r="R102" s="28">
        <f>Table1[[#This Row],[US Small cap (bottom decile)]]-Table1[[#This Row],[S&amp;P 500 (includes dividends)]]</f>
        <v>0.21544766122336012</v>
      </c>
      <c r="S102" s="28">
        <f t="shared" si="50"/>
        <v>5.725584299780867E-2</v>
      </c>
      <c r="T102" s="28">
        <f t="shared" si="51"/>
        <v>4.2868506133348472E-2</v>
      </c>
      <c r="U102" s="46">
        <f>'Inflation Rate'!C107</f>
        <v>2.7213299999999999E-2</v>
      </c>
      <c r="V102" s="2">
        <f t="shared" si="52"/>
        <v>0.22598912881739341</v>
      </c>
      <c r="W102" s="2">
        <f t="shared" si="53"/>
        <v>0.43572907399076688</v>
      </c>
      <c r="X102" s="2">
        <f t="shared" si="54"/>
        <v>-2.5027031873516514E-2</v>
      </c>
      <c r="Y102" s="2">
        <f t="shared" si="55"/>
        <v>-0.13471423426136686</v>
      </c>
      <c r="Z102" s="2">
        <f t="shared" si="56"/>
        <v>0.17025012797130934</v>
      </c>
      <c r="AA102" s="2">
        <f t="shared" si="57"/>
        <v>-6.4011048163977069E-2</v>
      </c>
      <c r="AB102" s="2">
        <f t="shared" si="58"/>
        <v>0.21723433550659532</v>
      </c>
      <c r="AC102" s="104">
        <f t="shared" si="65"/>
        <v>11403.467696062931</v>
      </c>
      <c r="AD102" s="108">
        <f t="shared" si="65"/>
        <v>110495.65989477799</v>
      </c>
      <c r="AE102" s="26">
        <f t="shared" si="66"/>
        <v>158.2496884379926</v>
      </c>
      <c r="AF102" s="26">
        <f t="shared" si="67"/>
        <v>428.16781334751045</v>
      </c>
      <c r="AG102" s="26">
        <f t="shared" si="68"/>
        <v>1954.8524390588968</v>
      </c>
      <c r="AH102" s="26">
        <f t="shared" si="69"/>
        <v>201.26303964496245</v>
      </c>
      <c r="AI102" s="26">
        <f t="shared" si="70"/>
        <v>422.09934507622114</v>
      </c>
      <c r="AJ102" s="2">
        <f>Table1[[#This Row],[S&amp;P 500 (includes dividends)2]]-Table1[[#This Row],[3-month T. Bill (Real)]]</f>
        <v>0.25101616069090993</v>
      </c>
      <c r="AK102" s="2">
        <f>Table1[[#This Row],[S&amp;P 500 (includes dividends)2]]-Table1[[#This Row],[!0-year T.Bonds]]</f>
        <v>0.36070336307876028</v>
      </c>
    </row>
    <row r="103" spans="1:37">
      <c r="A103" s="27">
        <v>2010</v>
      </c>
      <c r="B103" s="106">
        <f>('S&amp;P 500 &amp; Raw Data'!B86-'S&amp;P 500 &amp; Raw Data'!B85+'S&amp;P 500 &amp; Raw Data'!C86)/'S&amp;P 500 &amp; Raw Data'!B85</f>
        <v>0.14821092278719414</v>
      </c>
      <c r="C103" s="106">
        <f>'Small Cap'!B84</f>
        <v>0.28239999999999998</v>
      </c>
      <c r="D103" s="106">
        <f>'T. Bill rates'!C88</f>
        <v>1.3844621513944221E-3</v>
      </c>
      <c r="E103" s="106">
        <f>'S&amp;P 500 &amp; Raw Data'!F86</f>
        <v>8.4629338803557719E-2</v>
      </c>
      <c r="F103" s="106">
        <f>'S&amp;P 500 &amp; Raw Data'!J86</f>
        <v>9.4104971085132647E-2</v>
      </c>
      <c r="G103" s="106">
        <f>'Home Prices'!B86/'Home Prices'!B85-1</f>
        <v>-4.1175467903037721E-2</v>
      </c>
      <c r="H103" s="106">
        <f>'Gold Prices'!B85/'Gold Prices'!B84-1</f>
        <v>0.29241379310344828</v>
      </c>
      <c r="I103" s="104">
        <f t="shared" si="59"/>
        <v>163441.93862372241</v>
      </c>
      <c r="J103" s="26">
        <f t="shared" si="47"/>
        <v>1768779.204554331</v>
      </c>
      <c r="K103" s="26">
        <f t="shared" si="60"/>
        <v>1978.1016556824434</v>
      </c>
      <c r="L103" s="26">
        <f t="shared" si="61"/>
        <v>5796.9594048792078</v>
      </c>
      <c r="M103" s="26">
        <f t="shared" si="62"/>
        <v>26697.946971846319</v>
      </c>
      <c r="N103" s="26">
        <f t="shared" si="63"/>
        <v>2408.8405812389296</v>
      </c>
      <c r="O103" s="26">
        <f t="shared" si="64"/>
        <v>6809.5930232558121</v>
      </c>
      <c r="P103" s="22">
        <f t="shared" si="48"/>
        <v>0.14682646063579971</v>
      </c>
      <c r="Q103" s="22">
        <f t="shared" si="49"/>
        <v>6.3581583983636419E-2</v>
      </c>
      <c r="R103" s="28">
        <f>Table1[[#This Row],[US Small cap (bottom decile)]]-Table1[[#This Row],[S&amp;P 500 (includes dividends)]]</f>
        <v>0.13418907721280585</v>
      </c>
      <c r="S103" s="28">
        <f t="shared" si="50"/>
        <v>5.4105951702061492E-2</v>
      </c>
      <c r="T103" s="28">
        <f t="shared" si="51"/>
        <v>4.3108516433475463E-2</v>
      </c>
      <c r="U103" s="46">
        <f>'Inflation Rate'!C108</f>
        <v>1.4957199999999999E-2</v>
      </c>
      <c r="V103" s="2">
        <f t="shared" si="52"/>
        <v>0.13128999211710024</v>
      </c>
      <c r="W103" s="2">
        <f t="shared" si="53"/>
        <v>0.26350155454830992</v>
      </c>
      <c r="X103" s="2">
        <f t="shared" si="54"/>
        <v>-1.3372719409848743E-2</v>
      </c>
      <c r="Y103" s="2">
        <f t="shared" si="55"/>
        <v>6.8645395888178973E-2</v>
      </c>
      <c r="Z103" s="2">
        <f t="shared" si="56"/>
        <v>7.7981387870476482E-2</v>
      </c>
      <c r="AA103" s="2">
        <f t="shared" si="57"/>
        <v>-5.5305453178752462E-2</v>
      </c>
      <c r="AB103" s="2">
        <f t="shared" si="58"/>
        <v>0.27336777659535616</v>
      </c>
      <c r="AC103" s="104">
        <f t="shared" si="65"/>
        <v>12900.628879986642</v>
      </c>
      <c r="AD103" s="108">
        <f t="shared" si="65"/>
        <v>139611.43804789332</v>
      </c>
      <c r="AE103" s="26">
        <f t="shared" si="66"/>
        <v>156.13345975781533</v>
      </c>
      <c r="AF103" s="26">
        <f t="shared" si="67"/>
        <v>457.55956240132622</v>
      </c>
      <c r="AG103" s="26">
        <f t="shared" si="68"/>
        <v>2107.2945453386956</v>
      </c>
      <c r="AH103" s="26">
        <f t="shared" si="69"/>
        <v>190.13209602926457</v>
      </c>
      <c r="AI103" s="26">
        <f t="shared" si="70"/>
        <v>537.48770454206374</v>
      </c>
      <c r="AJ103" s="2">
        <f>Table1[[#This Row],[S&amp;P 500 (includes dividends)2]]-Table1[[#This Row],[3-month T. Bill (Real)]]</f>
        <v>0.14466271152694898</v>
      </c>
      <c r="AK103" s="2">
        <f>Table1[[#This Row],[S&amp;P 500 (includes dividends)2]]-Table1[[#This Row],[!0-year T.Bonds]]</f>
        <v>6.2644596228921268E-2</v>
      </c>
    </row>
    <row r="104" spans="1:37">
      <c r="A104" s="27">
        <v>2011</v>
      </c>
      <c r="B104" s="106">
        <f>('S&amp;P 500 &amp; Raw Data'!B87-'S&amp;P 500 &amp; Raw Data'!B86+'S&amp;P 500 &amp; Raw Data'!C87)/'S&amp;P 500 &amp; Raw Data'!B86</f>
        <v>2.09837473362805E-2</v>
      </c>
      <c r="C104" s="106">
        <f>'Small Cap'!B85</f>
        <v>-0.14150000000000001</v>
      </c>
      <c r="D104" s="106">
        <f>'T. Bill rates'!C89</f>
        <v>5.2839999999999994E-4</v>
      </c>
      <c r="E104" s="106">
        <f>'S&amp;P 500 &amp; Raw Data'!F87</f>
        <v>0.16035334999461354</v>
      </c>
      <c r="F104" s="106">
        <f>'S&amp;P 500 &amp; Raw Data'!J87</f>
        <v>0.12262911319384322</v>
      </c>
      <c r="G104" s="106">
        <f>'Home Prices'!B87/'Home Prices'!B86-1</f>
        <v>-3.8854834810063577E-2</v>
      </c>
      <c r="H104" s="106">
        <f>'Gold Prices'!B86/'Gold Prices'!B85-1</f>
        <v>0.1202419067947349</v>
      </c>
      <c r="I104" s="104">
        <f t="shared" si="59"/>
        <v>166871.56296795449</v>
      </c>
      <c r="J104" s="26">
        <f t="shared" si="47"/>
        <v>1518496.9471098932</v>
      </c>
      <c r="K104" s="26">
        <f t="shared" si="60"/>
        <v>1979.1468845973061</v>
      </c>
      <c r="L104" s="26">
        <f t="shared" si="61"/>
        <v>6726.5212652343698</v>
      </c>
      <c r="M104" s="26">
        <f t="shared" si="62"/>
        <v>29971.892533100086</v>
      </c>
      <c r="N104" s="26">
        <f t="shared" si="63"/>
        <v>2315.2454783711137</v>
      </c>
      <c r="O104" s="26">
        <f t="shared" si="64"/>
        <v>7628.3914728682148</v>
      </c>
      <c r="P104" s="22">
        <f t="shared" si="48"/>
        <v>2.0455347336280502E-2</v>
      </c>
      <c r="Q104" s="22">
        <f t="shared" si="49"/>
        <v>-0.13936960265833304</v>
      </c>
      <c r="R104" s="28">
        <f>Table1[[#This Row],[US Small cap (bottom decile)]]-Table1[[#This Row],[S&amp;P 500 (includes dividends)]]</f>
        <v>-0.16248374733628052</v>
      </c>
      <c r="S104" s="28">
        <f t="shared" si="50"/>
        <v>-0.10164536585756272</v>
      </c>
      <c r="T104" s="28">
        <f t="shared" si="51"/>
        <v>4.0970429004248521E-2</v>
      </c>
      <c r="U104" s="46">
        <f>'Inflation Rate'!C109</f>
        <v>2.96242E-2</v>
      </c>
      <c r="V104" s="2">
        <f t="shared" si="52"/>
        <v>-8.3918507973291812E-3</v>
      </c>
      <c r="W104" s="2">
        <f t="shared" si="53"/>
        <v>-0.16620063902926907</v>
      </c>
      <c r="X104" s="2">
        <f t="shared" si="54"/>
        <v>-2.825865981005482E-2</v>
      </c>
      <c r="Y104" s="2">
        <f t="shared" si="55"/>
        <v>0.12696782961648867</v>
      </c>
      <c r="Z104" s="2">
        <f t="shared" si="56"/>
        <v>9.0328989153366068E-2</v>
      </c>
      <c r="AA104" s="2">
        <f t="shared" si="57"/>
        <v>-6.6508765829380811E-2</v>
      </c>
      <c r="AB104" s="2">
        <f t="shared" si="58"/>
        <v>8.8010467114831625E-2</v>
      </c>
      <c r="AC104" s="104">
        <f t="shared" si="65"/>
        <v>12792.368727234078</v>
      </c>
      <c r="AD104" s="108">
        <f t="shared" si="65"/>
        <v>116407.92782853823</v>
      </c>
      <c r="AE104" s="26">
        <f t="shared" si="66"/>
        <v>151.72133743355235</v>
      </c>
      <c r="AF104" s="26">
        <f t="shared" si="67"/>
        <v>515.65490695969288</v>
      </c>
      <c r="AG104" s="26">
        <f t="shared" si="68"/>
        <v>2297.6443314675421</v>
      </c>
      <c r="AH104" s="26">
        <f t="shared" si="69"/>
        <v>177.48664497780487</v>
      </c>
      <c r="AI104" s="26">
        <f t="shared" si="70"/>
        <v>584.79224848728938</v>
      </c>
      <c r="AJ104" s="2">
        <f>Table1[[#This Row],[S&amp;P 500 (includes dividends)2]]-Table1[[#This Row],[3-month T. Bill (Real)]]</f>
        <v>1.9866809012725639E-2</v>
      </c>
      <c r="AK104" s="2">
        <f>Table1[[#This Row],[S&amp;P 500 (includes dividends)2]]-Table1[[#This Row],[!0-year T.Bonds]]</f>
        <v>-0.13535968041381785</v>
      </c>
    </row>
    <row r="105" spans="1:37">
      <c r="A105" s="27">
        <v>2012</v>
      </c>
      <c r="B105" s="106">
        <f>('S&amp;P 500 &amp; Raw Data'!B88-'S&amp;P 500 &amp; Raw Data'!B87+'S&amp;P 500 &amp; Raw Data'!C88)/'S&amp;P 500 &amp; Raw Data'!B87</f>
        <v>0.15890585241730293</v>
      </c>
      <c r="C105" s="106">
        <f>'Small Cap'!B86</f>
        <v>0.18729999999999999</v>
      </c>
      <c r="D105" s="106">
        <f>'T. Bill rates'!C90</f>
        <v>8.7599999999999993E-4</v>
      </c>
      <c r="E105" s="106">
        <f>'S&amp;P 500 &amp; Raw Data'!F88</f>
        <v>2.971571978018946E-2</v>
      </c>
      <c r="F105" s="106">
        <f>'S&amp;P 500 &amp; Raw Data'!J88</f>
        <v>9.3270633454791169E-2</v>
      </c>
      <c r="G105" s="106">
        <f>'Home Prices'!B88/'Home Prices'!B87-1</f>
        <v>6.4359805270704618E-2</v>
      </c>
      <c r="H105" s="106">
        <f>'Gold Prices'!B87/'Gold Prices'!B86-1</f>
        <v>5.6843442362654706E-2</v>
      </c>
      <c r="I105" s="104">
        <f t="shared" si="59"/>
        <v>193388.43092558492</v>
      </c>
      <c r="J105" s="26">
        <f t="shared" si="47"/>
        <v>1802911.4253035763</v>
      </c>
      <c r="K105" s="26">
        <f t="shared" si="60"/>
        <v>1980.8806172682134</v>
      </c>
      <c r="L105" s="26">
        <f t="shared" si="61"/>
        <v>6926.4046862475598</v>
      </c>
      <c r="M105" s="26">
        <f t="shared" si="62"/>
        <v>32767.389935501258</v>
      </c>
      <c r="N105" s="26">
        <f t="shared" si="63"/>
        <v>2464.2542265129578</v>
      </c>
      <c r="O105" s="26">
        <f t="shared" si="64"/>
        <v>8062.0155038759658</v>
      </c>
      <c r="P105" s="22">
        <f t="shared" si="48"/>
        <v>0.15802985241730294</v>
      </c>
      <c r="Q105" s="22">
        <f t="shared" si="49"/>
        <v>0.12919013263711346</v>
      </c>
      <c r="R105" s="28">
        <f>Table1[[#This Row],[US Small cap (bottom decile)]]-Table1[[#This Row],[S&amp;P 500 (includes dividends)]]</f>
        <v>2.8394147582697066E-2</v>
      </c>
      <c r="S105" s="28">
        <f t="shared" si="50"/>
        <v>6.563521896251176E-2</v>
      </c>
      <c r="T105" s="28">
        <f t="shared" si="51"/>
        <v>4.1988275684727405E-2</v>
      </c>
      <c r="U105" s="46">
        <f>'Inflation Rate'!C110</f>
        <v>1.7410200000000001E-2</v>
      </c>
      <c r="V105" s="2">
        <f t="shared" si="52"/>
        <v>0.13907434033716459</v>
      </c>
      <c r="W105" s="2">
        <f t="shared" si="53"/>
        <v>0.16698259954539485</v>
      </c>
      <c r="X105" s="2">
        <f t="shared" si="54"/>
        <v>-1.625126227356477E-2</v>
      </c>
      <c r="Y105" s="2">
        <f t="shared" si="55"/>
        <v>1.2094944379552386E-2</v>
      </c>
      <c r="Z105" s="2">
        <f t="shared" si="56"/>
        <v>7.4562289089288969E-2</v>
      </c>
      <c r="AA105" s="2">
        <f t="shared" si="57"/>
        <v>4.6146190858617819E-2</v>
      </c>
      <c r="AB105" s="2">
        <f t="shared" si="58"/>
        <v>3.8758449996525224E-2</v>
      </c>
      <c r="AC105" s="104">
        <f t="shared" si="65"/>
        <v>14571.45896932393</v>
      </c>
      <c r="AD105" s="108">
        <f t="shared" si="65"/>
        <v>135846.02622504026</v>
      </c>
      <c r="AE105" s="26">
        <f t="shared" si="66"/>
        <v>149.25567418642368</v>
      </c>
      <c r="AF105" s="26">
        <f t="shared" si="67"/>
        <v>521.89172437841364</v>
      </c>
      <c r="AG105" s="26">
        <f t="shared" si="68"/>
        <v>2468.961952334791</v>
      </c>
      <c r="AH105" s="26">
        <f t="shared" si="69"/>
        <v>185.67697757180639</v>
      </c>
      <c r="AI105" s="26">
        <f t="shared" si="70"/>
        <v>607.45788960863956</v>
      </c>
      <c r="AJ105" s="2">
        <f>Table1[[#This Row],[S&amp;P 500 (includes dividends)2]]-Table1[[#This Row],[3-month T. Bill (Real)]]</f>
        <v>0.15532560261072936</v>
      </c>
      <c r="AK105" s="2">
        <f>Table1[[#This Row],[S&amp;P 500 (includes dividends)2]]-Table1[[#This Row],[!0-year T.Bonds]]</f>
        <v>0.12697939595761221</v>
      </c>
    </row>
    <row r="106" spans="1:37">
      <c r="A106" s="27">
        <v>2013</v>
      </c>
      <c r="B106" s="106">
        <f>('S&amp;P 500 &amp; Raw Data'!B89-'S&amp;P 500 &amp; Raw Data'!B88+'S&amp;P 500 &amp; Raw Data'!C89)/'S&amp;P 500 &amp; Raw Data'!B88</f>
        <v>0.32145085858125483</v>
      </c>
      <c r="C106" s="106">
        <f>'Small Cap'!B87</f>
        <v>0.50680000000000003</v>
      </c>
      <c r="D106" s="106">
        <f>'T. Bill rates'!C91</f>
        <v>5.708E-4</v>
      </c>
      <c r="E106" s="106">
        <f>'S&amp;P 500 &amp; Raw Data'!F89</f>
        <v>-9.104568794347262E-2</v>
      </c>
      <c r="F106" s="106">
        <f>'S&amp;P 500 &amp; Raw Data'!J89</f>
        <v>-9.8278909816801388E-3</v>
      </c>
      <c r="G106" s="106">
        <f>'Home Prices'!B89/'Home Prices'!B88-1</f>
        <v>0.1071867983678767</v>
      </c>
      <c r="H106" s="106">
        <f>'Gold Prices'!B88/'Gold Prices'!B87-1</f>
        <v>-0.27614182692307687</v>
      </c>
      <c r="I106" s="104">
        <f t="shared" si="59"/>
        <v>255553.30808629587</v>
      </c>
      <c r="J106" s="26">
        <f t="shared" si="47"/>
        <v>2716626.935647429</v>
      </c>
      <c r="K106" s="26">
        <f t="shared" si="60"/>
        <v>1982.01130392455</v>
      </c>
      <c r="L106" s="26">
        <f t="shared" si="61"/>
        <v>6295.7854066132577</v>
      </c>
      <c r="M106" s="26">
        <f t="shared" si="62"/>
        <v>32445.355599460949</v>
      </c>
      <c r="N106" s="26">
        <f t="shared" si="63"/>
        <v>2728.38974741739</v>
      </c>
      <c r="O106" s="26">
        <f t="shared" si="64"/>
        <v>5835.7558139534867</v>
      </c>
      <c r="P106" s="22">
        <f t="shared" si="48"/>
        <v>0.32088005858125485</v>
      </c>
      <c r="Q106" s="22">
        <f t="shared" si="49"/>
        <v>0.41249654652472745</v>
      </c>
      <c r="R106" s="28">
        <f>Table1[[#This Row],[US Small cap (bottom decile)]]-Table1[[#This Row],[S&amp;P 500 (includes dividends)]]</f>
        <v>0.1853491414187452</v>
      </c>
      <c r="S106" s="28">
        <f t="shared" si="50"/>
        <v>0.33127874956293496</v>
      </c>
      <c r="T106" s="28">
        <f t="shared" si="51"/>
        <v>4.6176809418723153E-2</v>
      </c>
      <c r="U106" s="46">
        <f>'Inflation Rate'!C111</f>
        <v>1.50174E-2</v>
      </c>
      <c r="V106" s="2">
        <f t="shared" si="52"/>
        <v>0.30189970987813086</v>
      </c>
      <c r="W106" s="2">
        <f t="shared" si="53"/>
        <v>0.48450657102035888</v>
      </c>
      <c r="X106" s="2">
        <f t="shared" si="54"/>
        <v>-1.4232859456399516E-2</v>
      </c>
      <c r="Y106" s="2">
        <f t="shared" si="55"/>
        <v>-0.10449386182293308</v>
      </c>
      <c r="Z106" s="2">
        <f t="shared" si="56"/>
        <v>-2.4477699576066603E-2</v>
      </c>
      <c r="AA106" s="2">
        <f t="shared" si="57"/>
        <v>9.0805732362693181E-2</v>
      </c>
      <c r="AB106" s="2">
        <f t="shared" si="58"/>
        <v>-0.28685146375133763</v>
      </c>
      <c r="AC106" s="104">
        <f t="shared" si="65"/>
        <v>18970.578204663914</v>
      </c>
      <c r="AD106" s="108">
        <f t="shared" si="65"/>
        <v>201664.31857807626</v>
      </c>
      <c r="AE106" s="26">
        <f t="shared" si="66"/>
        <v>147.13133915265814</v>
      </c>
      <c r="AF106" s="26">
        <f t="shared" si="67"/>
        <v>467.35724264468342</v>
      </c>
      <c r="AG106" s="26">
        <f t="shared" si="68"/>
        <v>2408.5274434008011</v>
      </c>
      <c r="AH106" s="26">
        <f t="shared" si="69"/>
        <v>202.53751150310563</v>
      </c>
      <c r="AI106" s="26">
        <f t="shared" si="70"/>
        <v>433.20770480710286</v>
      </c>
      <c r="AJ106" s="2">
        <f>Table1[[#This Row],[S&amp;P 500 (includes dividends)2]]-Table1[[#This Row],[3-month T. Bill (Real)]]</f>
        <v>0.31613256933453038</v>
      </c>
      <c r="AK106" s="2">
        <f>Table1[[#This Row],[S&amp;P 500 (includes dividends)2]]-Table1[[#This Row],[!0-year T.Bonds]]</f>
        <v>0.40639357170106394</v>
      </c>
    </row>
    <row r="107" spans="1:37">
      <c r="A107" s="27">
        <v>2014</v>
      </c>
      <c r="B107" s="106">
        <f>('S&amp;P 500 &amp; Raw Data'!B90-'S&amp;P 500 &amp; Raw Data'!B89+'S&amp;P 500 &amp; Raw Data'!C90)/'S&amp;P 500 &amp; Raw Data'!B89</f>
        <v>0.13524421649462237</v>
      </c>
      <c r="C107" s="106">
        <f>'Small Cap'!B88</f>
        <v>1.5900000000000001E-2</v>
      </c>
      <c r="D107" s="106">
        <f>'T. Bill rates'!C92</f>
        <v>3.2719999999999998E-4</v>
      </c>
      <c r="E107" s="106">
        <f>'S&amp;P 500 &amp; Raw Data'!F90</f>
        <v>0.10746180452004755</v>
      </c>
      <c r="F107" s="106">
        <f>'S&amp;P 500 &amp; Raw Data'!J90</f>
        <v>0.10781775226724913</v>
      </c>
      <c r="G107" s="106">
        <f>'Home Prices'!B90/'Home Prices'!B89-1</f>
        <v>4.503361982910703E-2</v>
      </c>
      <c r="H107" s="106">
        <f>'Gold Prices'!B89/'Gold Prices'!B88-1</f>
        <v>1.2453300124533051E-3</v>
      </c>
      <c r="I107" s="104">
        <f t="shared" si="59"/>
        <v>290115.4150110358</v>
      </c>
      <c r="J107" s="26">
        <f t="shared" si="47"/>
        <v>2759821.3039242229</v>
      </c>
      <c r="K107" s="26">
        <f t="shared" si="60"/>
        <v>1982.6598180231942</v>
      </c>
      <c r="L107" s="26">
        <f t="shared" si="61"/>
        <v>6972.3418672788994</v>
      </c>
      <c r="M107" s="26">
        <f t="shared" si="62"/>
        <v>35943.540911706434</v>
      </c>
      <c r="N107" s="26">
        <f t="shared" si="63"/>
        <v>2851.259014048218</v>
      </c>
      <c r="O107" s="26">
        <f t="shared" si="64"/>
        <v>5843.0232558139514</v>
      </c>
      <c r="P107" s="22">
        <f t="shared" si="48"/>
        <v>0.13491701649462237</v>
      </c>
      <c r="Q107" s="22">
        <f t="shared" si="49"/>
        <v>2.7782411974574817E-2</v>
      </c>
      <c r="R107" s="28">
        <f>Table1[[#This Row],[US Small cap (bottom decile)]]-Table1[[#This Row],[S&amp;P 500 (includes dividends)]]</f>
        <v>-0.11934421649462237</v>
      </c>
      <c r="S107" s="28">
        <f t="shared" si="50"/>
        <v>2.7426464227373243E-2</v>
      </c>
      <c r="T107" s="28">
        <f t="shared" si="51"/>
        <v>4.5975029375833421E-2</v>
      </c>
      <c r="U107" s="46">
        <f>'Inflation Rate'!C112</f>
        <v>7.5649000000000003E-3</v>
      </c>
      <c r="V107" s="2">
        <f t="shared" si="52"/>
        <v>0.12672068716826312</v>
      </c>
      <c r="W107" s="2">
        <f t="shared" si="53"/>
        <v>8.2725192193575658E-3</v>
      </c>
      <c r="X107" s="2">
        <f t="shared" si="54"/>
        <v>-7.1833586104477209E-3</v>
      </c>
      <c r="Y107" s="2">
        <f t="shared" si="55"/>
        <v>9.9146868375473929E-2</v>
      </c>
      <c r="Z107" s="2">
        <f t="shared" si="56"/>
        <v>9.9500143630697258E-2</v>
      </c>
      <c r="AA107" s="2">
        <f t="shared" si="57"/>
        <v>3.718740086033856E-2</v>
      </c>
      <c r="AB107" s="2">
        <f t="shared" si="58"/>
        <v>-6.2721220117401E-3</v>
      </c>
      <c r="AC107" s="104">
        <f t="shared" si="65"/>
        <v>21374.542910738201</v>
      </c>
      <c r="AD107" s="108">
        <f t="shared" si="65"/>
        <v>203332.59052937204</v>
      </c>
      <c r="AE107" s="26">
        <f t="shared" si="66"/>
        <v>146.07444198068919</v>
      </c>
      <c r="AF107" s="26">
        <f t="shared" si="67"/>
        <v>513.69424966550025</v>
      </c>
      <c r="AG107" s="26">
        <f t="shared" si="68"/>
        <v>2648.176269957657</v>
      </c>
      <c r="AH107" s="26">
        <f t="shared" si="69"/>
        <v>210.06935513262707</v>
      </c>
      <c r="AI107" s="26">
        <f t="shared" si="70"/>
        <v>430.4905732261268</v>
      </c>
      <c r="AJ107" s="2">
        <f>Table1[[#This Row],[S&amp;P 500 (includes dividends)2]]-Table1[[#This Row],[3-month T. Bill (Real)]]</f>
        <v>0.13390404577871085</v>
      </c>
      <c r="AK107" s="2">
        <f>Table1[[#This Row],[S&amp;P 500 (includes dividends)2]]-Table1[[#This Row],[!0-year T.Bonds]]</f>
        <v>2.7573818792789195E-2</v>
      </c>
    </row>
    <row r="108" spans="1:37">
      <c r="A108" s="25">
        <v>2015</v>
      </c>
      <c r="B108" s="106">
        <f>('S&amp;P 500 &amp; Raw Data'!B91-'S&amp;P 500 &amp; Raw Data'!B90+'S&amp;P 500 &amp; Raw Data'!C91)/'S&amp;P 500 &amp; Raw Data'!B90</f>
        <v>1.3788916411676138E-2</v>
      </c>
      <c r="C108" s="106">
        <f>'Small Cap'!B89</f>
        <v>-9.2100000000000015E-2</v>
      </c>
      <c r="D108" s="106">
        <f>'T. Bill rates'!C93</f>
        <v>5.2031872509960154E-4</v>
      </c>
      <c r="E108" s="106">
        <f>'S&amp;P 500 &amp; Raw Data'!F91</f>
        <v>1.2842996709792224E-2</v>
      </c>
      <c r="F108" s="106">
        <f>'S&amp;P 500 &amp; Raw Data'!J91</f>
        <v>-1.5008531794429472E-2</v>
      </c>
      <c r="G108" s="106">
        <f>'Home Prices'!B91/'Home Prices'!B90-1</f>
        <v>5.1948286012946543E-2</v>
      </c>
      <c r="H108" s="106">
        <f>'Gold Prices'!B90/'Gold Prices'!B89-1</f>
        <v>-0.12106135986733002</v>
      </c>
      <c r="I108" s="104">
        <f t="shared" si="59"/>
        <v>294115.79221836175</v>
      </c>
      <c r="J108" s="26">
        <f t="shared" si="47"/>
        <v>2505641.7618328016</v>
      </c>
      <c r="K108" s="26">
        <f t="shared" si="60"/>
        <v>1983.6914330520142</v>
      </c>
      <c r="L108" s="26">
        <f t="shared" si="61"/>
        <v>7061.8876309399093</v>
      </c>
      <c r="M108" s="26">
        <f t="shared" si="62"/>
        <v>35404.081135128712</v>
      </c>
      <c r="N108" s="26">
        <f t="shared" si="63"/>
        <v>2999.3770328069868</v>
      </c>
      <c r="O108" s="26">
        <f t="shared" si="64"/>
        <v>5135.6589147286804</v>
      </c>
      <c r="P108" s="22">
        <f t="shared" si="48"/>
        <v>1.3268597686576535E-2</v>
      </c>
      <c r="Q108" s="22">
        <f t="shared" si="49"/>
        <v>9.4591970188391376E-4</v>
      </c>
      <c r="R108" s="28">
        <f>Table1[[#This Row],[US Small cap (bottom decile)]]-Table1[[#This Row],[S&amp;P 500 (includes dividends)]]</f>
        <v>-0.10588891641167615</v>
      </c>
      <c r="S108" s="28">
        <f t="shared" si="50"/>
        <v>2.8797448206105608E-2</v>
      </c>
      <c r="T108" s="28">
        <f t="shared" si="51"/>
        <v>4.5434457313765497E-2</v>
      </c>
      <c r="U108" s="46">
        <f>'Inflation Rate'!C113</f>
        <v>7.2951999999999991E-3</v>
      </c>
      <c r="V108" s="2">
        <f t="shared" si="52"/>
        <v>6.4466865440004906E-3</v>
      </c>
      <c r="W108" s="2">
        <f t="shared" si="53"/>
        <v>-9.8675343633127577E-2</v>
      </c>
      <c r="X108" s="2">
        <f t="shared" si="54"/>
        <v>-6.7258151085207718E-3</v>
      </c>
      <c r="Y108" s="2">
        <f t="shared" si="55"/>
        <v>5.5076175383266257E-3</v>
      </c>
      <c r="Z108" s="2">
        <f t="shared" si="56"/>
        <v>-2.2142200016866398E-2</v>
      </c>
      <c r="AA108" s="2">
        <f t="shared" si="57"/>
        <v>4.4329692043550528E-2</v>
      </c>
      <c r="AB108" s="2">
        <f t="shared" si="58"/>
        <v>-0.12742695474705923</v>
      </c>
      <c r="AC108" s="104">
        <f t="shared" si="65"/>
        <v>21512.337888905018</v>
      </c>
      <c r="AD108" s="108">
        <f t="shared" si="65"/>
        <v>183268.67728707223</v>
      </c>
      <c r="AE108" s="26">
        <f t="shared" si="66"/>
        <v>145.09197229184673</v>
      </c>
      <c r="AF108" s="26">
        <f t="shared" si="67"/>
        <v>516.52348112429547</v>
      </c>
      <c r="AG108" s="26">
        <f t="shared" si="68"/>
        <v>2589.5398213083354</v>
      </c>
      <c r="AH108" s="26">
        <f t="shared" si="69"/>
        <v>219.38166495344367</v>
      </c>
      <c r="AI108" s="26">
        <f t="shared" si="70"/>
        <v>375.63447043260555</v>
      </c>
      <c r="AJ108" s="2">
        <f>Table1[[#This Row],[S&amp;P 500 (includes dividends)2]]-Table1[[#This Row],[3-month T. Bill (Real)]]</f>
        <v>1.3172501652521262E-2</v>
      </c>
      <c r="AK108" s="2">
        <f>Table1[[#This Row],[S&amp;P 500 (includes dividends)2]]-Table1[[#This Row],[!0-year T.Bonds]]</f>
        <v>9.3906900567386487E-4</v>
      </c>
    </row>
    <row r="109" spans="1:37">
      <c r="A109" s="103">
        <v>2016</v>
      </c>
      <c r="B109" s="106">
        <f>('S&amp;P 500 &amp; Raw Data'!B92-'S&amp;P 500 &amp; Raw Data'!B91+'S&amp;P 500 &amp; Raw Data'!C92)/'S&amp;P 500 &amp; Raw Data'!B91</f>
        <v>0.11773080874798171</v>
      </c>
      <c r="C109" s="106">
        <f>'Small Cap'!B90</f>
        <v>0.17499999999999999</v>
      </c>
      <c r="D109" s="106">
        <f>'T. Bill rates'!C94</f>
        <v>3.1612000000000003E-3</v>
      </c>
      <c r="E109" s="106">
        <f>'S&amp;P 500 &amp; Raw Data'!F92</f>
        <v>6.9055046987477921E-3</v>
      </c>
      <c r="F109" s="106">
        <f>'S&amp;P 500 &amp; Raw Data'!J92</f>
        <v>0.115244739105062</v>
      </c>
      <c r="G109" s="106">
        <f>'Home Prices'!B92/'Home Prices'!B91-1</f>
        <v>5.3055093917225182E-2</v>
      </c>
      <c r="H109" s="106">
        <f>'Gold Prices'!B91/'Gold Prices'!B90-1</f>
        <v>8.1037735849056602E-2</v>
      </c>
      <c r="I109" s="104">
        <f t="shared" si="59"/>
        <v>328742.28230178286</v>
      </c>
      <c r="J109" s="26">
        <f t="shared" si="47"/>
        <v>2944129.0701535419</v>
      </c>
      <c r="K109" s="26">
        <f t="shared" si="60"/>
        <v>1989.9622784101784</v>
      </c>
      <c r="L109" s="26">
        <f t="shared" si="61"/>
        <v>7110.6535291573937</v>
      </c>
      <c r="M109" s="26">
        <f t="shared" si="62"/>
        <v>39484.215228801069</v>
      </c>
      <c r="N109" s="26">
        <f t="shared" si="63"/>
        <v>3158.5092629757296</v>
      </c>
      <c r="O109" s="26">
        <f t="shared" si="64"/>
        <v>5551.8410852713159</v>
      </c>
      <c r="P109" s="22">
        <f t="shared" si="48"/>
        <v>0.11456960874798171</v>
      </c>
      <c r="Q109" s="22">
        <f t="shared" si="49"/>
        <v>0.11082530404923392</v>
      </c>
      <c r="R109" s="28">
        <f>Table1[[#This Row],[US Small cap (bottom decile)]]-Table1[[#This Row],[S&amp;P 500 (includes dividends)]]</f>
        <v>5.7269191252018278E-2</v>
      </c>
      <c r="S109" s="28">
        <f t="shared" si="50"/>
        <v>2.486069642919711E-3</v>
      </c>
      <c r="T109" s="28">
        <f t="shared" si="51"/>
        <v>4.6176501247687796E-2</v>
      </c>
      <c r="U109" s="46">
        <f>'Inflation Rate'!C114</f>
        <v>2.0746199999999999E-2</v>
      </c>
      <c r="V109" s="2">
        <f t="shared" si="52"/>
        <v>9.5013440900374446E-2</v>
      </c>
      <c r="W109" s="2">
        <f t="shared" si="53"/>
        <v>0.1511186620141225</v>
      </c>
      <c r="X109" s="2">
        <f t="shared" si="54"/>
        <v>-1.7227592911930434E-2</v>
      </c>
      <c r="Y109" s="2">
        <f t="shared" si="55"/>
        <v>-1.3559389494912866E-2</v>
      </c>
      <c r="Z109" s="2">
        <f t="shared" si="56"/>
        <v>9.2577899486730342E-2</v>
      </c>
      <c r="AA109" s="2">
        <f t="shared" si="57"/>
        <v>3.1652230414597859E-2</v>
      </c>
      <c r="AB109" s="2">
        <f t="shared" si="58"/>
        <v>5.9066137938163843E-2</v>
      </c>
      <c r="AC109" s="104">
        <f t="shared" si="65"/>
        <v>23556.299133541383</v>
      </c>
      <c r="AD109" s="108">
        <f t="shared" si="65"/>
        <v>210963.99458779258</v>
      </c>
      <c r="AE109" s="26">
        <f t="shared" si="66"/>
        <v>142.5923868584137</v>
      </c>
      <c r="AF109" s="26">
        <f t="shared" si="67"/>
        <v>509.51973806046288</v>
      </c>
      <c r="AG109" s="26">
        <f t="shared" si="68"/>
        <v>2829.2739786023039</v>
      </c>
      <c r="AH109" s="26">
        <f t="shared" si="69"/>
        <v>226.32558396128817</v>
      </c>
      <c r="AI109" s="26">
        <f t="shared" si="70"/>
        <v>397.82174787750694</v>
      </c>
      <c r="AJ109" s="2">
        <f>Table1[[#This Row],[S&amp;P 500 (includes dividends)2]]-Table1[[#This Row],[3-month T. Bill (Real)]]</f>
        <v>0.11224103381230488</v>
      </c>
      <c r="AK109" s="2">
        <f>Table1[[#This Row],[S&amp;P 500 (includes dividends)2]]-Table1[[#This Row],[!0-year T.Bonds]]</f>
        <v>0.10857283039528731</v>
      </c>
    </row>
    <row r="110" spans="1:37">
      <c r="A110" s="103">
        <v>2017</v>
      </c>
      <c r="B110" s="106">
        <f>('S&amp;P 500 &amp; Raw Data'!B93-'S&amp;P 500 &amp; Raw Data'!B92+'S&amp;P 500 &amp; Raw Data'!C93)/'S&amp;P 500 &amp; Raw Data'!B92</f>
        <v>0.2160548143449928</v>
      </c>
      <c r="C110" s="106">
        <f>'Small Cap'!B91</f>
        <v>0.1547</v>
      </c>
      <c r="D110" s="106">
        <f>'T. Bill rates'!C95</f>
        <v>9.3411999999999992E-3</v>
      </c>
      <c r="E110" s="106">
        <f>'S&amp;P 500 &amp; Raw Data'!F93</f>
        <v>2.8017162707789457E-2</v>
      </c>
      <c r="F110" s="106">
        <f>'S&amp;P 500 &amp; Raw Data'!J93</f>
        <v>9.2339050572547543E-2</v>
      </c>
      <c r="G110" s="106">
        <f>'Home Prices'!B93/'Home Prices'!B92-1</f>
        <v>6.2069189927930646E-2</v>
      </c>
      <c r="H110" s="106">
        <f>'Gold Prices'!B92/'Gold Prices'!B91-1</f>
        <v>0.12662535997905566</v>
      </c>
      <c r="I110" s="104">
        <f t="shared" si="59"/>
        <v>399768.63507184375</v>
      </c>
      <c r="J110" s="26">
        <f t="shared" si="47"/>
        <v>3399585.8373062951</v>
      </c>
      <c r="K110" s="26">
        <f t="shared" si="60"/>
        <v>2008.5509140452634</v>
      </c>
      <c r="L110" s="26">
        <f t="shared" si="61"/>
        <v>7309.8738660425133</v>
      </c>
      <c r="M110" s="26">
        <f t="shared" si="62"/>
        <v>43130.150175630675</v>
      </c>
      <c r="N110" s="26">
        <f t="shared" si="63"/>
        <v>3354.5553743084984</v>
      </c>
      <c r="O110" s="26">
        <f t="shared" si="64"/>
        <v>6254.8449612403074</v>
      </c>
      <c r="P110" s="22">
        <f t="shared" si="48"/>
        <v>0.2067136143449928</v>
      </c>
      <c r="Q110" s="22">
        <f t="shared" si="49"/>
        <v>0.18803765163720335</v>
      </c>
      <c r="R110" s="28">
        <f>Table1[[#This Row],[US Small cap (bottom decile)]]-Table1[[#This Row],[S&amp;P 500 (includes dividends)]]</f>
        <v>-6.1354814344992792E-2</v>
      </c>
      <c r="S110" s="28">
        <f t="shared" si="50"/>
        <v>0.12371576377244525</v>
      </c>
      <c r="T110" s="28">
        <f t="shared" si="51"/>
        <v>4.7686840373502015E-2</v>
      </c>
      <c r="U110" s="46">
        <f>'Inflation Rate'!C115</f>
        <v>2.10908E-2</v>
      </c>
      <c r="V110" s="2">
        <f t="shared" si="52"/>
        <v>0.19093700025991089</v>
      </c>
      <c r="W110" s="2">
        <f t="shared" si="53"/>
        <v>0.1308494797916111</v>
      </c>
      <c r="X110" s="2">
        <f t="shared" si="54"/>
        <v>-1.1506910061279685E-2</v>
      </c>
      <c r="Y110" s="2">
        <f t="shared" si="55"/>
        <v>6.7832975361146186E-3</v>
      </c>
      <c r="Z110" s="2">
        <f t="shared" si="56"/>
        <v>6.97766061280225E-2</v>
      </c>
      <c r="AA110" s="2">
        <f t="shared" si="57"/>
        <v>4.0131974480556165E-2</v>
      </c>
      <c r="AB110" s="2">
        <f t="shared" si="58"/>
        <v>0.10335472612137497</v>
      </c>
      <c r="AC110" s="104">
        <f t="shared" si="65"/>
        <v>28054.068227324911</v>
      </c>
      <c r="AD110" s="108">
        <f t="shared" si="65"/>
        <v>238568.52353436549</v>
      </c>
      <c r="AE110" s="26">
        <f t="shared" si="66"/>
        <v>140.95158908741072</v>
      </c>
      <c r="AF110" s="26">
        <f t="shared" si="67"/>
        <v>512.9759620442502</v>
      </c>
      <c r="AG110" s="26">
        <f t="shared" si="68"/>
        <v>3026.6911146355001</v>
      </c>
      <c r="AH110" s="26">
        <f t="shared" si="69"/>
        <v>235.40847652111955</v>
      </c>
      <c r="AI110" s="26">
        <f t="shared" si="70"/>
        <v>438.93850567451335</v>
      </c>
      <c r="AJ110" s="2">
        <f>Table1[[#This Row],[S&amp;P 500 (includes dividends)2]]-Table1[[#This Row],[3-month T. Bill (Real)]]</f>
        <v>0.20244391032119058</v>
      </c>
      <c r="AK110" s="2">
        <f>Table1[[#This Row],[S&amp;P 500 (includes dividends)2]]-Table1[[#This Row],[!0-year T.Bonds]]</f>
        <v>0.18415370272379628</v>
      </c>
    </row>
    <row r="111" spans="1:37">
      <c r="A111" s="103">
        <v>2018</v>
      </c>
      <c r="B111" s="106">
        <f>('S&amp;P 500 &amp; Raw Data'!B94-'S&amp;P 500 &amp; Raw Data'!B93+'S&amp;P 500 &amp; Raw Data'!C94)/'S&amp;P 500 &amp; Raw Data'!B93</f>
        <v>-4.2268692890885438E-2</v>
      </c>
      <c r="C111" s="106">
        <f>'Small Cap'!B92</f>
        <v>-0.16260000000000002</v>
      </c>
      <c r="D111" s="106">
        <f>'T. Bill rates'!C96</f>
        <v>1.936305220883534E-2</v>
      </c>
      <c r="E111" s="106">
        <f>'S&amp;P 500 &amp; Raw Data'!F94</f>
        <v>-1.6692385713402633E-4</v>
      </c>
      <c r="F111" s="106">
        <f>'S&amp;P 500 &amp; Raw Data'!J94</f>
        <v>-3.2694196838362347E-2</v>
      </c>
      <c r="G111" s="106">
        <f>'Home Prices'!B94/'Home Prices'!B93-1</f>
        <v>4.517555505626647E-2</v>
      </c>
      <c r="H111" s="106">
        <f>'Gold Prices'!B93/'Gold Prices'!B92-1</f>
        <v>-9.2951200619674212E-3</v>
      </c>
      <c r="I111" s="104">
        <f t="shared" si="59"/>
        <v>382870.93740858353</v>
      </c>
      <c r="J111" s="26">
        <f t="shared" si="47"/>
        <v>2846813.180160291</v>
      </c>
      <c r="K111" s="26">
        <f t="shared" si="60"/>
        <v>2047.4425902580256</v>
      </c>
      <c r="L111" s="26">
        <f t="shared" si="61"/>
        <v>7308.6536737016304</v>
      </c>
      <c r="M111" s="26">
        <f t="shared" si="62"/>
        <v>41720.044556120476</v>
      </c>
      <c r="N111" s="26">
        <f t="shared" si="63"/>
        <v>3506.0992753098667</v>
      </c>
      <c r="O111" s="26">
        <f t="shared" si="64"/>
        <v>6196.7054263565869</v>
      </c>
      <c r="P111" s="22">
        <f t="shared" si="48"/>
        <v>-6.1631745099720775E-2</v>
      </c>
      <c r="Q111" s="22">
        <f t="shared" si="49"/>
        <v>-4.2101769033751416E-2</v>
      </c>
      <c r="R111" s="28">
        <f>Table1[[#This Row],[US Small cap (bottom decile)]]-Table1[[#This Row],[S&amp;P 500 (includes dividends)]]</f>
        <v>-0.12033130710911458</v>
      </c>
      <c r="S111" s="28">
        <f t="shared" si="50"/>
        <v>-9.5744960525230918E-3</v>
      </c>
      <c r="T111" s="28">
        <f t="shared" si="51"/>
        <v>4.6608669094632571E-2</v>
      </c>
      <c r="U111" s="46">
        <f>'Inflation Rate'!C116</f>
        <v>1.91016E-2</v>
      </c>
      <c r="V111" s="2">
        <f t="shared" si="52"/>
        <v>-6.0219994641246166E-2</v>
      </c>
      <c r="W111" s="2">
        <f t="shared" si="53"/>
        <v>-0.17829586372938677</v>
      </c>
      <c r="X111" s="2">
        <f t="shared" si="54"/>
        <v>2.5655166161575593E-4</v>
      </c>
      <c r="Y111" s="2">
        <f t="shared" si="55"/>
        <v>-1.8907362972577002E-2</v>
      </c>
      <c r="Z111" s="2">
        <f t="shared" si="56"/>
        <v>-5.0824958805247955E-2</v>
      </c>
      <c r="AA111" s="2">
        <f t="shared" si="57"/>
        <v>2.5585236110184262E-2</v>
      </c>
      <c r="AB111" s="2">
        <f t="shared" si="58"/>
        <v>-2.7864464212368434E-2</v>
      </c>
      <c r="AC111" s="104">
        <f t="shared" si="65"/>
        <v>26364.652389010251</v>
      </c>
      <c r="AD111" s="108">
        <f t="shared" si="65"/>
        <v>196032.74257216125</v>
      </c>
      <c r="AE111" s="26">
        <f t="shared" si="66"/>
        <v>140.98775045179849</v>
      </c>
      <c r="AF111" s="26">
        <f t="shared" si="67"/>
        <v>503.27693933367266</v>
      </c>
      <c r="AG111" s="26">
        <f t="shared" si="68"/>
        <v>2872.8596634179407</v>
      </c>
      <c r="AH111" s="26">
        <f t="shared" si="69"/>
        <v>241.43145797525116</v>
      </c>
      <c r="AI111" s="26">
        <f t="shared" si="70"/>
        <v>426.70771939171539</v>
      </c>
      <c r="AJ111" s="2">
        <f>Table1[[#This Row],[S&amp;P 500 (includes dividends)2]]-Table1[[#This Row],[3-month T. Bill (Real)]]</f>
        <v>-6.0476546302861922E-2</v>
      </c>
      <c r="AK111" s="2">
        <f>Table1[[#This Row],[S&amp;P 500 (includes dividends)2]]-Table1[[#This Row],[!0-year T.Bonds]]</f>
        <v>-4.1312631668669164E-2</v>
      </c>
    </row>
    <row r="112" spans="1:37">
      <c r="A112" s="27">
        <v>2019</v>
      </c>
      <c r="B112" s="106">
        <f>('S&amp;P 500 &amp; Raw Data'!B95-'S&amp;P 500 &amp; Raw Data'!B94+'S&amp;P 500 &amp; Raw Data'!C95)/'S&amp;P 500 &amp; Raw Data'!B94</f>
        <v>0.31211679996808755</v>
      </c>
      <c r="C112" s="106">
        <f>'Small Cap'!B93</f>
        <v>0.12269999999999999</v>
      </c>
      <c r="D112" s="106">
        <f>'T. Bill rates'!C97</f>
        <v>2.0624799999999999E-2</v>
      </c>
      <c r="E112" s="106">
        <f>'S&amp;P 500 &amp; Raw Data'!F95</f>
        <v>9.6356307415483927E-2</v>
      </c>
      <c r="F112" s="106">
        <f>'S&amp;P 500 &amp; Raw Data'!J95</f>
        <v>0.15247765775278477</v>
      </c>
      <c r="G112" s="106">
        <f>'Home Prices'!B95/'Home Prices'!B94-1</f>
        <v>3.6852107893669883E-2</v>
      </c>
      <c r="H112" s="106">
        <f>'Gold Prices'!B94/'Gold Prices'!B93-1</f>
        <v>0.19077404222048466</v>
      </c>
      <c r="I112" s="104">
        <f t="shared" si="59"/>
        <v>502371.38919333258</v>
      </c>
      <c r="J112" s="26">
        <f t="shared" si="47"/>
        <v>3196117.1573659587</v>
      </c>
      <c r="K112" s="26">
        <f t="shared" si="60"/>
        <v>2089.6706841935793</v>
      </c>
      <c r="L112" s="26">
        <f t="shared" si="61"/>
        <v>8012.8885538781296</v>
      </c>
      <c r="M112" s="26">
        <f t="shared" si="62"/>
        <v>48081.41923137955</v>
      </c>
      <c r="N112" s="26">
        <f t="shared" si="63"/>
        <v>3635.3064240895037</v>
      </c>
      <c r="O112" s="26">
        <f t="shared" si="64"/>
        <v>7378.8759689922445</v>
      </c>
      <c r="P112" s="22">
        <f t="shared" si="48"/>
        <v>0.29149199996808756</v>
      </c>
      <c r="Q112" s="22">
        <f t="shared" si="49"/>
        <v>0.21576049255260363</v>
      </c>
      <c r="R112" s="28">
        <f>Table1[[#This Row],[US Small cap (bottom decile)]]-Table1[[#This Row],[S&amp;P 500 (includes dividends)]]</f>
        <v>-0.18941679996808758</v>
      </c>
      <c r="S112" s="28">
        <f t="shared" si="50"/>
        <v>0.15963914221530279</v>
      </c>
      <c r="T112" s="28">
        <f t="shared" si="51"/>
        <v>4.8253684406804442E-2</v>
      </c>
      <c r="U112" s="46">
        <f>'Inflation Rate'!C117</f>
        <v>2.2851300000000001E-2</v>
      </c>
      <c r="V112" s="2">
        <f t="shared" si="52"/>
        <v>0.28280308190260661</v>
      </c>
      <c r="W112" s="2">
        <f t="shared" si="53"/>
        <v>9.7618001756462736E-2</v>
      </c>
      <c r="X112" s="2">
        <f t="shared" si="54"/>
        <v>-2.1767582443312783E-3</v>
      </c>
      <c r="Y112" s="2">
        <f t="shared" si="55"/>
        <v>7.1862847918836348E-2</v>
      </c>
      <c r="Z112" s="2">
        <f t="shared" si="56"/>
        <v>0.1267304032881269</v>
      </c>
      <c r="AA112" s="2">
        <f t="shared" si="57"/>
        <v>1.368801886810922E-2</v>
      </c>
      <c r="AB112" s="2">
        <f t="shared" si="58"/>
        <v>0.16417121650085864</v>
      </c>
      <c r="AC112" s="104">
        <f t="shared" si="65"/>
        <v>33820.657337913268</v>
      </c>
      <c r="AD112" s="108">
        <f t="shared" si="65"/>
        <v>215169.06718089469</v>
      </c>
      <c r="AE112" s="26">
        <f t="shared" si="66"/>
        <v>140.68085420365281</v>
      </c>
      <c r="AF112" s="26">
        <f t="shared" si="67"/>
        <v>539.44385348606579</v>
      </c>
      <c r="AG112" s="26">
        <f t="shared" si="68"/>
        <v>3236.9383271530887</v>
      </c>
      <c r="AH112" s="26">
        <f t="shared" si="69"/>
        <v>244.73617632737151</v>
      </c>
      <c r="AI112" s="26">
        <f t="shared" si="70"/>
        <v>496.76084477456033</v>
      </c>
      <c r="AJ112" s="2">
        <f>Table1[[#This Row],[S&amp;P 500 (includes dividends)2]]-Table1[[#This Row],[3-month T. Bill (Real)]]</f>
        <v>0.28497984014693789</v>
      </c>
      <c r="AK112" s="2">
        <f>Table1[[#This Row],[S&amp;P 500 (includes dividends)2]]-Table1[[#This Row],[!0-year T.Bonds]]</f>
        <v>0.21094023398377026</v>
      </c>
    </row>
    <row r="113" spans="1:37">
      <c r="A113" s="103">
        <v>2020</v>
      </c>
      <c r="B113" s="106">
        <f>('S&amp;P 500 &amp; Raw Data'!B96-'S&amp;P 500 &amp; Raw Data'!B95+'S&amp;P 500 &amp; Raw Data'!C96)/'S&amp;P 500 &amp; Raw Data'!B95</f>
        <v>0.18023201827422478</v>
      </c>
      <c r="C113" s="106">
        <f>'Small Cap'!B94</f>
        <v>0.34729999999999994</v>
      </c>
      <c r="D113" s="106">
        <f>'T. Bill rates'!C98</f>
        <v>3.547410358565737E-3</v>
      </c>
      <c r="E113" s="106">
        <f>'S&amp;P 500 &amp; Raw Data'!F96</f>
        <v>0.1133189764661412</v>
      </c>
      <c r="F113" s="106">
        <f>'S&amp;P 500 &amp; Raw Data'!J96</f>
        <v>0.10601187472880466</v>
      </c>
      <c r="G113" s="106">
        <f>'Home Prices'!B96/'Home Prices'!B95-1</f>
        <v>0.10426620677957033</v>
      </c>
      <c r="H113" s="106">
        <f>'Gold Prices'!B95/'Gold Prices'!B94-1</f>
        <v>0.24169402495075509</v>
      </c>
      <c r="I113" s="104">
        <f t="shared" si="59"/>
        <v>592914.79859087302</v>
      </c>
      <c r="J113" s="26">
        <f t="shared" si="47"/>
        <v>4306128.6461191559</v>
      </c>
      <c r="K113" s="26">
        <f t="shared" si="60"/>
        <v>2097.0836036246787</v>
      </c>
      <c r="L113" s="26">
        <f t="shared" si="61"/>
        <v>8920.9008833408589</v>
      </c>
      <c r="M113" s="26">
        <f t="shared" si="62"/>
        <v>53178.620623719697</v>
      </c>
      <c r="N113" s="26">
        <f t="shared" si="63"/>
        <v>4014.3460354107201</v>
      </c>
      <c r="O113" s="26">
        <f t="shared" si="64"/>
        <v>9162.3062015503838</v>
      </c>
      <c r="P113" s="22">
        <f t="shared" si="48"/>
        <v>0.17668460791565904</v>
      </c>
      <c r="Q113" s="22">
        <f t="shared" si="49"/>
        <v>6.6913041808083579E-2</v>
      </c>
      <c r="R113" s="71">
        <f>Table1[[#This Row],[US Small cap (bottom decile)]]-Table1[[#This Row],[S&amp;P 500 (includes dividends)]]</f>
        <v>0.16706798172577517</v>
      </c>
      <c r="S113" s="71">
        <f t="shared" si="50"/>
        <v>7.4220143545420114E-2</v>
      </c>
      <c r="T113" s="28">
        <f t="shared" si="51"/>
        <v>4.8442663414424603E-2</v>
      </c>
      <c r="U113" s="46">
        <f>'Inflation Rate'!C118</f>
        <v>1.36201E-2</v>
      </c>
      <c r="V113" s="154">
        <f t="shared" si="52"/>
        <v>0.16437313967454337</v>
      </c>
      <c r="W113" s="154">
        <f t="shared" si="53"/>
        <v>0.3291962146370222</v>
      </c>
      <c r="X113" s="154">
        <f t="shared" si="54"/>
        <v>-9.93734204899277E-3</v>
      </c>
      <c r="Y113" s="154">
        <f t="shared" si="55"/>
        <v>9.835921413371862E-2</v>
      </c>
      <c r="Z113" s="154">
        <f t="shared" si="56"/>
        <v>9.1150298547556963E-2</v>
      </c>
      <c r="AA113" s="154">
        <f t="shared" si="57"/>
        <v>8.9428087287900304E-2</v>
      </c>
      <c r="AB113" s="2">
        <f t="shared" si="58"/>
        <v>0.22500927610921995</v>
      </c>
      <c r="AC113" s="104">
        <f t="shared" si="65"/>
        <v>39379.864970402952</v>
      </c>
      <c r="AD113" s="108">
        <f t="shared" si="65"/>
        <v>286001.90960382437</v>
      </c>
      <c r="AE113" s="26">
        <f t="shared" si="66"/>
        <v>139.28286043568664</v>
      </c>
      <c r="AF113" s="26">
        <f t="shared" si="67"/>
        <v>592.5031269842201</v>
      </c>
      <c r="AG113" s="26">
        <f t="shared" si="68"/>
        <v>3531.9862220531222</v>
      </c>
      <c r="AH113" s="26">
        <f t="shared" si="69"/>
        <v>266.62246446648265</v>
      </c>
      <c r="AI113" s="26">
        <f t="shared" si="70"/>
        <v>608.53664285668867</v>
      </c>
      <c r="AJ113" s="2">
        <f>Table1[[#This Row],[S&amp;P 500 (includes dividends)2]]-Table1[[#This Row],[3-month T. Bill (Real)]]</f>
        <v>0.17431048172353614</v>
      </c>
      <c r="AK113" s="2">
        <f>Table1[[#This Row],[S&amp;P 500 (includes dividends)2]]-Table1[[#This Row],[!0-year T.Bonds]]</f>
        <v>6.6013925540824747E-2</v>
      </c>
    </row>
    <row r="114" spans="1:37">
      <c r="A114" s="103">
        <v>2021</v>
      </c>
      <c r="B114" s="106">
        <f>('S&amp;P 500 &amp; Raw Data'!B97-'S&amp;P 500 &amp; Raw Data'!B96+'S&amp;P 500 &amp; Raw Data'!C97)/'S&amp;P 500 &amp; Raw Data'!B96</f>
        <v>0.28468851751964158</v>
      </c>
      <c r="C114" s="106">
        <f>'Small Cap'!B95</f>
        <v>0.21690000000000001</v>
      </c>
      <c r="D114" s="106">
        <f>'T. Bill rates'!C99</f>
        <v>4.5019920318725102E-4</v>
      </c>
      <c r="E114" s="106">
        <f>'S&amp;P 500 &amp; Raw Data'!F97</f>
        <v>-4.416034448604475E-2</v>
      </c>
      <c r="F114" s="106">
        <f>'S&amp;P 500 &amp; Raw Data'!J97</f>
        <v>9.3344457198752777E-3</v>
      </c>
      <c r="G114" s="106">
        <f>'Home Prices'!B97/'Home Prices'!B96-1</f>
        <v>0.1886462360360821</v>
      </c>
      <c r="H114" s="106">
        <f>'Gold Prices'!B96/'Gold Prices'!B95-1</f>
        <v>-3.7544286394162185E-2</v>
      </c>
      <c r="I114" s="104">
        <f t="shared" si="59"/>
        <v>761710.83361716557</v>
      </c>
      <c r="J114" s="26">
        <f t="shared" si="47"/>
        <v>5240127.9494624017</v>
      </c>
      <c r="K114" s="26">
        <f t="shared" si="60"/>
        <v>2098.0277089920478</v>
      </c>
      <c r="L114" s="26">
        <f t="shared" si="61"/>
        <v>8526.9508272066651</v>
      </c>
      <c r="M114" s="26">
        <f t="shared" si="62"/>
        <v>53675.013571389645</v>
      </c>
      <c r="N114" s="26">
        <f t="shared" si="63"/>
        <v>4771.6373051373212</v>
      </c>
      <c r="O114" s="26">
        <f t="shared" si="64"/>
        <v>8818.3139534883685</v>
      </c>
      <c r="P114" s="22">
        <f t="shared" si="48"/>
        <v>0.28423831831645435</v>
      </c>
      <c r="Q114" s="22">
        <f t="shared" si="49"/>
        <v>0.3288488620056863</v>
      </c>
      <c r="R114" s="71">
        <f>Table1[[#This Row],[US Small cap (bottom decile)]]-Table1[[#This Row],[S&amp;P 500 (includes dividends)]]</f>
        <v>-6.7788517519641572E-2</v>
      </c>
      <c r="S114" s="71">
        <f t="shared" si="50"/>
        <v>0.27535407179976629</v>
      </c>
      <c r="T114" s="28">
        <f t="shared" si="51"/>
        <v>5.1322006296357525E-2</v>
      </c>
      <c r="U114" s="46">
        <f>'Inflation Rate'!C119</f>
        <v>7.036400000000001E-2</v>
      </c>
      <c r="V114" s="154">
        <f t="shared" si="52"/>
        <v>0.20023517001659386</v>
      </c>
      <c r="W114" s="154">
        <f t="shared" si="53"/>
        <v>0.13690296011450309</v>
      </c>
      <c r="X114" s="154">
        <f t="shared" si="54"/>
        <v>-6.5317780490387167E-2</v>
      </c>
      <c r="Y114" s="154">
        <f t="shared" si="55"/>
        <v>-0.10699569911361451</v>
      </c>
      <c r="Z114" s="154">
        <f t="shared" si="56"/>
        <v>-5.7017569985654326E-2</v>
      </c>
      <c r="AA114" s="154">
        <f>(1+G114)/(1+$U114)-1</f>
        <v>0.11050655294468248</v>
      </c>
      <c r="AB114" s="2">
        <f t="shared" si="58"/>
        <v>-0.10081456999129479</v>
      </c>
      <c r="AC114" s="104">
        <f t="shared" si="65"/>
        <v>47265.098927982093</v>
      </c>
      <c r="AD114" s="108">
        <f t="shared" si="65"/>
        <v>325156.41762698843</v>
      </c>
      <c r="AE114" s="26">
        <f t="shared" si="66"/>
        <v>130.18521313167523</v>
      </c>
      <c r="AF114" s="26">
        <f t="shared" si="67"/>
        <v>529.10784068554074</v>
      </c>
      <c r="AG114" s="26">
        <f t="shared" si="68"/>
        <v>3330.6009504488416</v>
      </c>
      <c r="AH114" s="26">
        <f t="shared" si="69"/>
        <v>296.08599395228975</v>
      </c>
      <c r="AI114" s="26">
        <f t="shared" si="70"/>
        <v>547.18728288314549</v>
      </c>
      <c r="AJ114" s="2">
        <f>Table1[[#This Row],[S&amp;P 500 (includes dividends)2]]-Table1[[#This Row],[3-month T. Bill (Real)]]</f>
        <v>0.26555295050698102</v>
      </c>
      <c r="AK114" s="2">
        <f>Table1[[#This Row],[S&amp;P 500 (includes dividends)2]]-Table1[[#This Row],[!0-year T.Bonds]]</f>
        <v>0.30723086913020836</v>
      </c>
    </row>
    <row r="115" spans="1:37">
      <c r="A115" s="103">
        <v>2022</v>
      </c>
      <c r="B115" s="106">
        <f>('S&amp;P 500 &amp; Raw Data'!B98-'S&amp;P 500 &amp; Raw Data'!B97+'S&amp;P 500 &amp; Raw Data'!C98)/'S&amp;P 500 &amp; Raw Data'!B97</f>
        <v>-0.18037505927178585</v>
      </c>
      <c r="C115" s="106">
        <f>'Small Cap'!B96</f>
        <v>-0.23379999999999998</v>
      </c>
      <c r="D115" s="106">
        <f>'T. Bill rates'!C100</f>
        <v>2.0247791164658632E-2</v>
      </c>
      <c r="E115" s="106">
        <f>'S&amp;P 500 &amp; Raw Data'!F98</f>
        <v>-0.1782817153825067</v>
      </c>
      <c r="F115" s="106">
        <f>'S&amp;P 500 &amp; Raw Data'!J98</f>
        <v>-0.15144078553554258</v>
      </c>
      <c r="G115" s="106">
        <f>'Home Prices'!B98/'Home Prices'!B97-1</f>
        <v>5.6518430235059203E-2</v>
      </c>
      <c r="H115" s="106">
        <f>'Gold Prices'!B97/'Gold Prices'!B96-1</f>
        <v>5.494203615185933E-3</v>
      </c>
      <c r="I115" s="104">
        <f>I114*(1+B115)</f>
        <v>624317.19685550791</v>
      </c>
      <c r="J115" s="26">
        <f t="shared" si="47"/>
        <v>4014986.0348780924</v>
      </c>
      <c r="K115" s="26">
        <f t="shared" ref="K115:M116" si="71">K114*(1+D115)</f>
        <v>2140.5081359013857</v>
      </c>
      <c r="L115" s="26">
        <f t="shared" si="71"/>
        <v>7006.751406749976</v>
      </c>
      <c r="M115" s="26">
        <f t="shared" si="71"/>
        <v>45546.427352507482</v>
      </c>
      <c r="N115" s="81">
        <f t="shared" si="63"/>
        <v>5041.3227552747303</v>
      </c>
      <c r="O115" s="26">
        <f t="shared" si="64"/>
        <v>8866.7635658914696</v>
      </c>
      <c r="P115" s="22">
        <f>B115-D115</f>
        <v>-0.20062285043644448</v>
      </c>
      <c r="Q115" s="22">
        <f>B115-E115</f>
        <v>-2.0933438892791478E-3</v>
      </c>
      <c r="R115" s="71">
        <f>Table1[[#This Row],[US Small cap (bottom decile)]]-Table1[[#This Row],[S&amp;P 500 (includes dividends)]]</f>
        <v>-5.3424940728214132E-2</v>
      </c>
      <c r="S115" s="71">
        <f t="shared" si="50"/>
        <v>-2.8934273736243271E-2</v>
      </c>
      <c r="T115" s="28">
        <f>((I115/100)^(1/(A115-$A$21+1)))-((L115/100)^(1/(A115-$A$21+1)))</f>
        <v>5.0609420169760888E-2</v>
      </c>
      <c r="U115" s="46">
        <f>'Inflation Rate'!C120</f>
        <v>6.454399999999999E-2</v>
      </c>
      <c r="V115" s="154">
        <f t="shared" si="52"/>
        <v>-0.23006945628530695</v>
      </c>
      <c r="W115" s="154">
        <f t="shared" si="53"/>
        <v>-0.28025520786364866</v>
      </c>
      <c r="X115" s="154">
        <f t="shared" si="54"/>
        <v>-4.1610500679484685E-2</v>
      </c>
      <c r="Y115" s="154">
        <f t="shared" si="55"/>
        <v>-0.22810303320718228</v>
      </c>
      <c r="Z115" s="154">
        <f t="shared" si="56"/>
        <v>-0.20288948651774152</v>
      </c>
      <c r="AA115" s="154">
        <f>(1+G115)/(1+$U115)-1</f>
        <v>-7.5389742133163962E-3</v>
      </c>
      <c r="AB115" s="154">
        <f t="shared" si="58"/>
        <v>-5.5469568552181991E-2</v>
      </c>
      <c r="AC115" s="104">
        <f t="shared" si="65"/>
        <v>36390.843316350009</v>
      </c>
      <c r="AD115" s="108">
        <f t="shared" si="65"/>
        <v>234029.63821673742</v>
      </c>
      <c r="AE115" s="26">
        <f t="shared" si="66"/>
        <v>124.76814123220079</v>
      </c>
      <c r="AF115" s="26">
        <f t="shared" si="67"/>
        <v>408.41673733146632</v>
      </c>
      <c r="AG115" s="26">
        <f t="shared" si="68"/>
        <v>2654.8570338167742</v>
      </c>
      <c r="AH115" s="81">
        <f t="shared" si="69"/>
        <v>293.85380927895926</v>
      </c>
      <c r="AI115" s="26">
        <f t="shared" si="70"/>
        <v>516.83504038437661</v>
      </c>
      <c r="AJ115" s="2">
        <f>Table1[[#This Row],[S&amp;P 500 (includes dividends)2]]-Table1[[#This Row],[3-month T. Bill (Real)]]</f>
        <v>-0.18845895560582226</v>
      </c>
      <c r="AK115" s="2">
        <f>Table1[[#This Row],[S&amp;P 500 (includes dividends)2]]-Table1[[#This Row],[!0-year T.Bonds]]</f>
        <v>-1.9664230781246683E-3</v>
      </c>
    </row>
    <row r="116" spans="1:37">
      <c r="A116" s="103">
        <v>2023</v>
      </c>
      <c r="B116" s="106">
        <f>('S&amp;P 500 &amp; Raw Data'!B99-'S&amp;P 500 &amp; Raw Data'!B98+'S&amp;P 500 &amp; Raw Data'!C99)/'S&amp;P 500 &amp; Raw Data'!B98</f>
        <v>0.26060684985024096</v>
      </c>
      <c r="C116" s="106">
        <f>'Small Cap'!B97</f>
        <v>5.1699999999999996E-2</v>
      </c>
      <c r="D116" s="106">
        <f>'T. Bill rates'!C101</f>
        <v>5.0703614457831322E-2</v>
      </c>
      <c r="E116" s="106">
        <f>'S&amp;P 500 &amp; Raw Data'!F99</f>
        <v>3.8800000000000001E-2</v>
      </c>
      <c r="F116" s="106">
        <f>'S&amp;P 500 &amp; Raw Data'!J99</f>
        <v>8.7356722013658433E-2</v>
      </c>
      <c r="G116" s="106">
        <f>'Home Prices'!B99/'Home Prices'!B98-1</f>
        <v>5.678404936325232E-2</v>
      </c>
      <c r="H116" s="106">
        <f>'Gold Prices'!B98/'Gold Prices'!B97-1</f>
        <v>0.13262116824217252</v>
      </c>
      <c r="I116" s="104">
        <f>I115*(1+B116)</f>
        <v>787018.53483535454</v>
      </c>
      <c r="J116" s="26">
        <f t="shared" si="47"/>
        <v>4222560.81288129</v>
      </c>
      <c r="K116" s="26">
        <f t="shared" si="71"/>
        <v>2249.0396351679806</v>
      </c>
      <c r="L116" s="26">
        <f t="shared" si="71"/>
        <v>7278.6133613318743</v>
      </c>
      <c r="M116" s="26">
        <f t="shared" si="71"/>
        <v>49525.213945455769</v>
      </c>
      <c r="N116" s="81">
        <f t="shared" si="63"/>
        <v>5327.5894754663377</v>
      </c>
      <c r="O116" s="81">
        <f t="shared" si="64"/>
        <v>10042.684108527128</v>
      </c>
      <c r="P116" s="22">
        <f>B116-D116</f>
        <v>0.20990323539240963</v>
      </c>
      <c r="Q116" s="22">
        <f>B116-E116</f>
        <v>0.22180684985024096</v>
      </c>
      <c r="R116" s="71">
        <f>Table1[[#This Row],[US Small cap (bottom decile)]]-Table1[[#This Row],[S&amp;P 500 (includes dividends)]]</f>
        <v>-0.20890684985024097</v>
      </c>
      <c r="S116" s="71">
        <f>B116-F116</f>
        <v>0.17325012783658253</v>
      </c>
      <c r="T116" s="28">
        <f>((I116/100)^(1/(A116-$A$21+1)))-((L116/100)^(1/(A116-$A$21+1)))</f>
        <v>5.2277478113130105E-2</v>
      </c>
      <c r="U116" s="46">
        <f>'Inflation Rate'!C121</f>
        <v>3.3521200000000001E-2</v>
      </c>
      <c r="V116" s="154">
        <f>(1+B116)/(1+$U116)-1</f>
        <v>0.21972035972773551</v>
      </c>
      <c r="W116" s="154">
        <f t="shared" si="53"/>
        <v>1.7589189268686578E-2</v>
      </c>
      <c r="X116" s="154">
        <f t="shared" ref="X116:Z117" si="72">(1+D116)/(1+$U116)-1</f>
        <v>1.6625120469547339E-2</v>
      </c>
      <c r="Y116" s="154">
        <f t="shared" si="72"/>
        <v>5.1075875366657364E-3</v>
      </c>
      <c r="Z116" s="154">
        <f t="shared" si="72"/>
        <v>5.2089422078287706E-2</v>
      </c>
      <c r="AA116" s="154">
        <f>(1+G116)/(1+$U116)-1</f>
        <v>2.2508342705744422E-2</v>
      </c>
      <c r="AB116" s="154">
        <f>(1+H116)/(1+$U116)-1</f>
        <v>9.5885762422843746E-2</v>
      </c>
      <c r="AC116" s="104">
        <f t="shared" si="65"/>
        <v>44386.652500614095</v>
      </c>
      <c r="AD116" s="108">
        <f t="shared" si="65"/>
        <v>238146.02981781386</v>
      </c>
      <c r="AE116" s="26">
        <f t="shared" si="66"/>
        <v>126.84242661094763</v>
      </c>
      <c r="AF116" s="26">
        <f t="shared" si="67"/>
        <v>410.5027615688262</v>
      </c>
      <c r="AG116" s="26">
        <f t="shared" si="68"/>
        <v>2793.1470024087671</v>
      </c>
      <c r="AH116" s="81">
        <f>AH115*(1+AA116)</f>
        <v>300.46797152359852</v>
      </c>
      <c r="AI116" s="81">
        <f>AI115*(1+AB116)</f>
        <v>566.39216227847385</v>
      </c>
      <c r="AJ116" s="2">
        <f>Table1[[#This Row],[S&amp;P 500 (includes dividends)2]]-Table1[[#This Row],[3-month T. Bill (Real)]]</f>
        <v>0.20309523925818818</v>
      </c>
      <c r="AK116" s="2">
        <f>Table1[[#This Row],[S&amp;P 500 (includes dividends)2]]-Table1[[#This Row],[!0-year T.Bonds]]</f>
        <v>0.21461277219106978</v>
      </c>
    </row>
    <row r="117" spans="1:37">
      <c r="A117" s="156">
        <v>2024</v>
      </c>
      <c r="B117" s="106">
        <f>('S&amp;P 500 &amp; Raw Data'!B100-'S&amp;P 500 &amp; Raw Data'!B99+'S&amp;P 500 &amp; Raw Data'!C100)/'S&amp;P 500 &amp; Raw Data'!B99</f>
        <v>0.24878611262526726</v>
      </c>
      <c r="C117" s="157">
        <f>'Small Cap'!B98</f>
        <v>8.6199999999999999E-2</v>
      </c>
      <c r="D117" s="106">
        <f>'T. Bill rates'!C102</f>
        <v>4.9699999999999994E-2</v>
      </c>
      <c r="E117" s="106">
        <f>'S&amp;P 500 &amp; Raw Data'!F100</f>
        <v>-1.6371801436629807E-2</v>
      </c>
      <c r="F117" s="157">
        <f>'S&amp;P 500 &amp; Raw Data'!J100</f>
        <v>1.7363556037785111E-2</v>
      </c>
      <c r="G117" s="157">
        <f>'Home Prices'!B100/'Home Prices'!B99-1</f>
        <v>4.2441000578744337E-2</v>
      </c>
      <c r="H117" s="106">
        <f>'Gold Prices'!B99/'Gold Prices'!B98-1</f>
        <v>0.25957034171004567</v>
      </c>
      <c r="I117" s="104">
        <f>I116*(1+B117)</f>
        <v>982817.81668107596</v>
      </c>
      <c r="J117" s="26">
        <f t="shared" si="47"/>
        <v>4586545.5549516575</v>
      </c>
      <c r="K117" s="26">
        <f t="shared" ref="K117" si="73">K116*(1+D117)</f>
        <v>2360.8169050358292</v>
      </c>
      <c r="L117" s="26">
        <f t="shared" ref="L117" si="74">L116*(1+E117)</f>
        <v>7159.4493486461479</v>
      </c>
      <c r="M117" s="26">
        <f t="shared" ref="M117" si="75">M116*(1+F117)</f>
        <v>50385.147773080993</v>
      </c>
      <c r="N117" s="81">
        <f>N116*(1+G117)</f>
        <v>5553.6977034779165</v>
      </c>
      <c r="O117" s="81">
        <f>O116*(1+H117)</f>
        <v>12649.467054263559</v>
      </c>
      <c r="P117" s="22">
        <f>B117-D117</f>
        <v>0.19908611262526726</v>
      </c>
      <c r="Q117" s="22">
        <f>B117-E117</f>
        <v>0.26515791406189704</v>
      </c>
      <c r="R117" s="71">
        <f>Table1[[#This Row],[US Small cap (bottom decile)]]-Table1[[#This Row],[S&amp;P 500 (includes dividends)]]</f>
        <v>-0.16258611262526726</v>
      </c>
      <c r="S117" s="71">
        <f>B117-F117</f>
        <v>0.23142255658748215</v>
      </c>
      <c r="T117" s="28">
        <f>((I117/100)^(1/(A117-$A$21+1)))-((L117/100)^(1/(A117-$A$21+1)))</f>
        <v>5.4394706565341622E-2</v>
      </c>
      <c r="U117" s="46">
        <f>'Inflation Rate'!C122</f>
        <v>2.75E-2</v>
      </c>
      <c r="V117" s="154">
        <f>(1+B117)/(1+$U117)-1</f>
        <v>0.21536361326060072</v>
      </c>
      <c r="W117" s="154">
        <f>(1+C117)/(1+$U117)-1</f>
        <v>5.712895377128957E-2</v>
      </c>
      <c r="X117" s="154">
        <f t="shared" si="72"/>
        <v>2.1605839416058314E-2</v>
      </c>
      <c r="Y117" s="154">
        <f t="shared" si="72"/>
        <v>-4.2697616969956109E-2</v>
      </c>
      <c r="Z117" s="154">
        <f t="shared" si="72"/>
        <v>-9.8651522746616704E-3</v>
      </c>
      <c r="AA117" s="154">
        <f>(1+G117)/(1+$U117)-1</f>
        <v>1.4541119784665879E-2</v>
      </c>
      <c r="AB117" s="154">
        <f>(1+H117)/(1+$U117)-1</f>
        <v>0.2258592133431101</v>
      </c>
      <c r="AC117" s="104">
        <f t="shared" ref="AC117" si="76">AC116*(1+V117)</f>
        <v>53945.922363689024</v>
      </c>
      <c r="AD117" s="108">
        <f t="shared" ref="AD117" si="77">AD116*(1+W117)</f>
        <v>251751.06334609189</v>
      </c>
      <c r="AE117" s="26">
        <f t="shared" ref="AE117" si="78">AE116*(1+X117)</f>
        <v>129.58296371144692</v>
      </c>
      <c r="AF117" s="26">
        <f t="shared" ref="AF117" si="79">AF116*(1+Y117)</f>
        <v>392.97527189025124</v>
      </c>
      <c r="AG117" s="26">
        <f t="shared" ref="AG117" si="80">AG116*(1+Z117)</f>
        <v>2765.5921819044897</v>
      </c>
      <c r="AH117" s="81">
        <f>AH116*(1+AA117)</f>
        <v>304.83711228897874</v>
      </c>
      <c r="AI117" s="81">
        <f>AI116*(1+AB117)</f>
        <v>694.31705049439313</v>
      </c>
      <c r="AJ117" s="2">
        <f>Table1[[#This Row],[S&amp;P 500 (includes dividends)2]]-Table1[[#This Row],[3-month T. Bill (Real)]]</f>
        <v>0.1937577738445424</v>
      </c>
      <c r="AK117" s="2">
        <f>Table1[[#This Row],[S&amp;P 500 (includes dividends)2]]-Table1[[#This Row],[!0-year T.Bonds]]</f>
        <v>0.25806123023055683</v>
      </c>
    </row>
    <row r="118" spans="1:37" ht="17" thickBot="1">
      <c r="A118" s="156"/>
      <c r="B118" s="157"/>
      <c r="C118" s="157"/>
      <c r="D118" s="157"/>
      <c r="E118" s="157"/>
      <c r="F118" s="157"/>
      <c r="G118" s="157"/>
      <c r="H118" s="157"/>
      <c r="I118" s="167"/>
      <c r="J118" s="108"/>
      <c r="K118" s="81"/>
      <c r="L118" s="81"/>
      <c r="M118" s="81"/>
      <c r="N118" s="81"/>
      <c r="O118" s="81"/>
      <c r="P118" s="165"/>
      <c r="Q118" s="165"/>
      <c r="R118" s="71"/>
      <c r="S118" s="71"/>
      <c r="T118" s="71"/>
      <c r="U118" s="166"/>
      <c r="V118" s="154"/>
      <c r="W118" s="154"/>
      <c r="X118" s="154"/>
      <c r="Y118" s="154"/>
      <c r="Z118" s="154"/>
      <c r="AA118" s="154"/>
      <c r="AB118" s="154"/>
    </row>
    <row r="119" spans="1:37" ht="17" thickBot="1">
      <c r="A119" s="193" t="s">
        <v>56</v>
      </c>
      <c r="B119" s="194"/>
      <c r="C119" s="194"/>
      <c r="D119" s="194"/>
      <c r="E119" s="194"/>
      <c r="F119" s="194"/>
      <c r="G119" s="194"/>
      <c r="H119" s="195"/>
      <c r="I119" s="50"/>
      <c r="J119" s="50"/>
      <c r="K119" s="50"/>
      <c r="L119" s="206" t="s">
        <v>189</v>
      </c>
      <c r="M119" s="207"/>
      <c r="N119" s="198" t="s">
        <v>21</v>
      </c>
      <c r="O119" s="199"/>
      <c r="Q119" s="170" t="s">
        <v>190</v>
      </c>
      <c r="R119" s="171"/>
      <c r="S119"/>
      <c r="U119" s="193" t="s">
        <v>62</v>
      </c>
      <c r="V119" s="194"/>
      <c r="W119" s="194"/>
      <c r="X119" s="194"/>
      <c r="Y119" s="194"/>
      <c r="Z119" s="194"/>
      <c r="AA119" s="194"/>
      <c r="AB119" s="195"/>
    </row>
    <row r="120" spans="1:37" ht="52" thickBot="1">
      <c r="A120" s="83" t="s">
        <v>184</v>
      </c>
      <c r="B120" s="84">
        <f t="shared" ref="B120:H120" si="81">AVERAGE(B21:B117)</f>
        <v>0.11794145831193953</v>
      </c>
      <c r="C120" s="84">
        <f t="shared" si="81"/>
        <v>0.17523917525773189</v>
      </c>
      <c r="D120" s="84">
        <f t="shared" si="81"/>
        <v>3.3552895622492439E-2</v>
      </c>
      <c r="E120" s="84">
        <f t="shared" si="81"/>
        <v>4.7917109451754321E-2</v>
      </c>
      <c r="F120" s="84">
        <f t="shared" si="81"/>
        <v>6.8998801439579302E-2</v>
      </c>
      <c r="G120" s="84">
        <f t="shared" si="81"/>
        <v>4.4095847391027114E-2</v>
      </c>
      <c r="H120" s="84">
        <f t="shared" si="81"/>
        <v>6.7542064758979586E-2</v>
      </c>
      <c r="I120" s="13"/>
      <c r="J120" s="13"/>
      <c r="K120" s="13"/>
      <c r="L120" s="83" t="s">
        <v>7</v>
      </c>
      <c r="M120" s="83" t="s">
        <v>8</v>
      </c>
      <c r="N120" s="83" t="s">
        <v>7</v>
      </c>
      <c r="O120" s="83" t="s">
        <v>8</v>
      </c>
      <c r="Q120" s="158" t="s">
        <v>187</v>
      </c>
      <c r="R120" s="158" t="s">
        <v>150</v>
      </c>
      <c r="S120"/>
      <c r="U120" s="85"/>
      <c r="V120" s="97" t="s">
        <v>46</v>
      </c>
      <c r="W120" s="97" t="str">
        <f>Table1[[#Headers],[US Small cap (bottom decile)22]]</f>
        <v>US Small cap (bottom decile)22</v>
      </c>
      <c r="X120" s="97" t="s">
        <v>47</v>
      </c>
      <c r="Y120" s="97" t="s">
        <v>48</v>
      </c>
      <c r="Z120" s="97" t="s">
        <v>55</v>
      </c>
      <c r="AA120" s="97" t="s">
        <v>113</v>
      </c>
      <c r="AB120" s="97" t="s">
        <v>118</v>
      </c>
      <c r="AH120" s="198" t="s">
        <v>21</v>
      </c>
      <c r="AI120" s="199"/>
    </row>
    <row r="121" spans="1:37">
      <c r="A121" s="1" t="s">
        <v>185</v>
      </c>
      <c r="B121" s="2">
        <f>AVERAGE(B68:B117)</f>
        <v>0.13554134667298087</v>
      </c>
      <c r="C121" s="2">
        <f t="shared" ref="C121:H121" si="82">AVERAGE(C68:C117)</f>
        <v>0.15776200000000001</v>
      </c>
      <c r="D121" s="2">
        <f t="shared" si="82"/>
        <v>4.3014594584950237E-2</v>
      </c>
      <c r="E121" s="2">
        <f t="shared" si="82"/>
        <v>6.5209173378696653E-2</v>
      </c>
      <c r="F121" s="2">
        <f t="shared" si="82"/>
        <v>8.9381591552739434E-2</v>
      </c>
      <c r="G121" s="2">
        <f t="shared" si="82"/>
        <v>5.4301206802971735E-2</v>
      </c>
      <c r="H121" s="2">
        <f t="shared" si="82"/>
        <v>7.5588267636722356E-2</v>
      </c>
      <c r="I121" s="45">
        <f>(I117/I103)^(1/15-1)</f>
        <v>0.18742655318127463</v>
      </c>
      <c r="J121" s="45"/>
      <c r="K121" s="45"/>
      <c r="L121" s="2">
        <f>B120-D120</f>
        <v>8.4388562689447083E-2</v>
      </c>
      <c r="M121" s="2">
        <f>B120-E120</f>
        <v>7.0024348860185215E-2</v>
      </c>
      <c r="N121" s="20">
        <f>STDEV(P21:P117)/(($A$117-$A$21+1)^0.5)</f>
        <v>2.0106755769719164E-2</v>
      </c>
      <c r="O121" s="20">
        <f>STDEV(Q21:Q117)/(($A$117-$A$21+1)^0.5)</f>
        <v>2.1243404039561403E-2</v>
      </c>
      <c r="Q121" s="159">
        <f>C120-B120</f>
        <v>5.729771694579236E-2</v>
      </c>
      <c r="R121" s="159">
        <f>STDEV(R21:R117)/(($A$117-$A$21+1)^0.5)</f>
        <v>2.7722645503287999E-2</v>
      </c>
      <c r="S121"/>
      <c r="U121" s="83" t="s">
        <v>184</v>
      </c>
      <c r="V121" s="20">
        <f>AVERAGE(V21:V117)</f>
        <v>8.5485478748109509E-2</v>
      </c>
      <c r="W121" s="20">
        <f t="shared" ref="W121:AB121" si="83">AVERAGE(W21:W117)</f>
        <v>0.14112706943481718</v>
      </c>
      <c r="X121" s="20">
        <f t="shared" si="83"/>
        <v>3.3924409208368656E-3</v>
      </c>
      <c r="Y121" s="20">
        <f t="shared" si="83"/>
        <v>1.803041655969365E-2</v>
      </c>
      <c r="Z121" s="20">
        <f t="shared" si="83"/>
        <v>3.8531070552655929E-2</v>
      </c>
      <c r="AA121" s="20">
        <f t="shared" si="83"/>
        <v>1.2791099231447979E-2</v>
      </c>
      <c r="AB121" s="20">
        <f t="shared" si="83"/>
        <v>3.4768196664725685E-2</v>
      </c>
      <c r="AH121" s="83" t="s">
        <v>7</v>
      </c>
      <c r="AI121" s="83" t="s">
        <v>8</v>
      </c>
    </row>
    <row r="122" spans="1:37">
      <c r="A122" s="1" t="s">
        <v>186</v>
      </c>
      <c r="B122" s="2">
        <f>AVERAGE(B108:B117)</f>
        <v>0.14113610855794417</v>
      </c>
      <c r="C122" s="2">
        <f t="shared" ref="C122:H122" si="84">AVERAGE(C108:C117)</f>
        <v>6.6599999999999993E-2</v>
      </c>
      <c r="D122" s="2">
        <f t="shared" si="84"/>
        <v>1.7765958611817786E-2</v>
      </c>
      <c r="E122" s="2">
        <f t="shared" si="84"/>
        <v>5.7260162835639315E-3</v>
      </c>
      <c r="F122" s="2">
        <f t="shared" si="84"/>
        <v>3.8098453176218343E-2</v>
      </c>
      <c r="G122" s="2">
        <f t="shared" si="84"/>
        <v>6.9775615580074696E-2</v>
      </c>
      <c r="H122" s="2">
        <f t="shared" si="84"/>
        <v>8.6991611024329646E-2</v>
      </c>
      <c r="I122" s="45"/>
      <c r="J122" s="45"/>
      <c r="K122" s="45"/>
      <c r="L122" s="2">
        <f>B121-D121</f>
        <v>9.2526752088030628E-2</v>
      </c>
      <c r="M122" s="2">
        <f>B121-E121</f>
        <v>7.033217329428422E-2</v>
      </c>
      <c r="N122" s="2">
        <f>STDEV(P68:P117)/(($A$117-$A$68+1)^0.5)</f>
        <v>2.3018787373718142E-2</v>
      </c>
      <c r="O122" s="2">
        <f>STDEV(Q68:Q117)/(($A$117-$A$68+1)^0.5)</f>
        <v>2.6735589964522671E-2</v>
      </c>
      <c r="Q122" s="159">
        <f t="shared" ref="Q122:Q123" si="85">C121-B121</f>
        <v>2.2220653327019141E-2</v>
      </c>
      <c r="R122" s="159">
        <f>STDEV(R68:R117)/(($A$117-$A$68+1)^0.5)</f>
        <v>2.7815773824265796E-2</v>
      </c>
      <c r="S122"/>
      <c r="U122" s="1" t="s">
        <v>185</v>
      </c>
      <c r="V122" s="2">
        <f>AVERAGE(V68:V117)</f>
        <v>9.5396182731021101E-2</v>
      </c>
      <c r="W122" s="2">
        <f t="shared" ref="W122:AB122" si="86">AVERAGE(W68:W117)</f>
        <v>0.11609605642632531</v>
      </c>
      <c r="X122" s="2">
        <f t="shared" si="86"/>
        <v>5.8596568189626134E-3</v>
      </c>
      <c r="Y122" s="2">
        <f t="shared" si="86"/>
        <v>2.8370274180444122E-2</v>
      </c>
      <c r="Z122" s="2">
        <f t="shared" si="86"/>
        <v>5.1587487936394394E-2</v>
      </c>
      <c r="AA122" s="2">
        <f t="shared" si="86"/>
        <v>1.6765253640965008E-2</v>
      </c>
      <c r="AB122" s="2">
        <f t="shared" si="86"/>
        <v>3.6006690647412187E-2</v>
      </c>
      <c r="AH122" s="20">
        <f>STDEV(AJ22:AJ118)/(($A$116-$A$21+1)^0.5)</f>
        <v>1.9718722682041473E-2</v>
      </c>
      <c r="AI122" s="20">
        <f>STDEV(AK22:AK118)/(($A$116-$A$21+1)^0.5)</f>
        <v>2.0777238572154903E-2</v>
      </c>
    </row>
    <row r="123" spans="1:37" ht="17" thickBot="1">
      <c r="L123" s="154">
        <f>B122-D122</f>
        <v>0.12337014994612638</v>
      </c>
      <c r="M123" s="154">
        <f>B122-E122</f>
        <v>0.13541009227438025</v>
      </c>
      <c r="N123" s="2">
        <f>STDEV(P108:P117)/(($A$117-$A$108+1)^0.5)</f>
        <v>5.039289381343607E-2</v>
      </c>
      <c r="O123" s="2">
        <f>STDEV(Q108:Q117)/(($A$117-$A$108+1)^0.5)</f>
        <v>4.0102345282608733E-2</v>
      </c>
      <c r="Q123" s="159">
        <f t="shared" si="85"/>
        <v>-7.4536108557944181E-2</v>
      </c>
      <c r="R123" s="159">
        <f>STDEV(R108:R117)/(($A$117-$A$108+1)^0.5)</f>
        <v>3.6285320381989339E-2</v>
      </c>
      <c r="S123"/>
      <c r="U123" s="1" t="s">
        <v>186</v>
      </c>
      <c r="V123" s="2">
        <f>AVERAGE(V108:V117)</f>
        <v>0.10846030413598129</v>
      </c>
      <c r="W123" s="2">
        <f t="shared" ref="W123:AB123" si="87">AVERAGE(W108:W117)</f>
        <v>3.6317704612753479E-2</v>
      </c>
      <c r="X123" s="2">
        <f t="shared" si="87"/>
        <v>-1.1601518799770538E-2</v>
      </c>
      <c r="Y123" s="2">
        <f t="shared" si="87"/>
        <v>-2.226425370945808E-2</v>
      </c>
      <c r="Z123" s="2">
        <f t="shared" si="87"/>
        <v>8.958526192855254E-3</v>
      </c>
      <c r="AA123" s="2">
        <f t="shared" si="87"/>
        <v>3.8483228042667475E-2</v>
      </c>
      <c r="AB123" s="2">
        <f t="shared" si="87"/>
        <v>5.6177077493266683E-2</v>
      </c>
      <c r="AH123" s="2">
        <f>STDEV(AJ68:AJ118)/(($A$116-$A$67+1)^0.5)</f>
        <v>2.2299903157312024E-2</v>
      </c>
      <c r="AI123" s="2">
        <f>STDEV(AK68:AK118)/(($A$116-$A$67+1)^0.5)</f>
        <v>2.5924894627342345E-2</v>
      </c>
    </row>
    <row r="124" spans="1:37" ht="17" thickBot="1">
      <c r="A124" s="193" t="s">
        <v>57</v>
      </c>
      <c r="B124" s="194"/>
      <c r="C124" s="194"/>
      <c r="D124" s="194"/>
      <c r="E124" s="194"/>
      <c r="F124" s="194"/>
      <c r="G124" s="194"/>
      <c r="H124" s="195"/>
      <c r="I124" s="50"/>
      <c r="J124" s="50"/>
      <c r="K124" s="50"/>
      <c r="L124" s="215" t="s">
        <v>188</v>
      </c>
      <c r="M124" s="215"/>
      <c r="N124" s="155"/>
      <c r="O124" s="155"/>
      <c r="Q124" s="170" t="s">
        <v>191</v>
      </c>
      <c r="R124" s="171"/>
      <c r="S124"/>
      <c r="U124" s="193" t="s">
        <v>57</v>
      </c>
      <c r="V124" s="194"/>
      <c r="W124" s="194"/>
      <c r="X124" s="194"/>
      <c r="Y124" s="194"/>
      <c r="Z124" s="194"/>
      <c r="AA124" s="194"/>
      <c r="AB124" s="195"/>
      <c r="AC124" s="7"/>
      <c r="AD124" s="7"/>
      <c r="AH124" s="2">
        <f>STDEV(AJ108:AJ118)/(($A$116-$A$107+1)^0.5)</f>
        <v>4.8268537327669753E-2</v>
      </c>
      <c r="AI124" s="2">
        <f>STDEV(AK108:AK118)/(($A$116-$A$107+1)^0.5)</f>
        <v>3.8358208719381566E-2</v>
      </c>
    </row>
    <row r="125" spans="1:37" ht="34">
      <c r="A125" s="83" t="s">
        <v>184</v>
      </c>
      <c r="B125" s="48">
        <f t="shared" ref="B125:H125" si="88">(I117/100)^(1/($A$117-$A$21+1))-1</f>
        <v>9.9409576686829926E-2</v>
      </c>
      <c r="C125" s="84">
        <f t="shared" si="88"/>
        <v>0.11700869492131938</v>
      </c>
      <c r="D125" s="48">
        <f t="shared" si="88"/>
        <v>3.3130734475308454E-2</v>
      </c>
      <c r="E125" s="48">
        <f t="shared" si="88"/>
        <v>4.5014870121488304E-2</v>
      </c>
      <c r="F125" s="48">
        <f t="shared" si="88"/>
        <v>6.6249373602454975E-2</v>
      </c>
      <c r="G125" s="48">
        <f t="shared" si="88"/>
        <v>4.2282350945406444E-2</v>
      </c>
      <c r="H125" s="48">
        <f t="shared" si="88"/>
        <v>5.1164892766943915E-2</v>
      </c>
      <c r="I125" s="42"/>
      <c r="J125" s="42"/>
      <c r="K125" s="42"/>
      <c r="L125" s="83" t="s">
        <v>7</v>
      </c>
      <c r="M125" s="83" t="s">
        <v>8</v>
      </c>
      <c r="Q125" s="158" t="s">
        <v>187</v>
      </c>
      <c r="R125" s="164"/>
      <c r="U125" s="83" t="s">
        <v>184</v>
      </c>
      <c r="V125" s="48">
        <f>(AC117/100)^(1/($A$117-$A$21+1))-1</f>
        <v>6.7000251735825023E-2</v>
      </c>
      <c r="W125" s="48">
        <f t="shared" ref="W125:AB125" si="89">(AD117/100)^(1/($A$117-$A$21+1))-1</f>
        <v>8.4080568284566448E-2</v>
      </c>
      <c r="X125" s="48">
        <f t="shared" si="89"/>
        <v>2.6752332676649448E-3</v>
      </c>
      <c r="Y125" s="48">
        <f t="shared" si="89"/>
        <v>1.4209038316325806E-2</v>
      </c>
      <c r="Z125" s="48">
        <f t="shared" si="89"/>
        <v>3.4817573151865622E-2</v>
      </c>
      <c r="AA125" s="48">
        <f t="shared" si="89"/>
        <v>1.1557070650609402E-2</v>
      </c>
      <c r="AB125" s="48">
        <f t="shared" si="89"/>
        <v>2.01777653949613E-2</v>
      </c>
      <c r="AC125" s="7"/>
      <c r="AD125" s="7"/>
    </row>
    <row r="126" spans="1:37">
      <c r="A126" s="1" t="s">
        <v>185</v>
      </c>
      <c r="B126" s="6">
        <f t="shared" ref="B126:H126" si="90">(I117/I67)^(1/($A$117-$A$67))-1</f>
        <v>0.12263649712401836</v>
      </c>
      <c r="C126" s="2">
        <f t="shared" si="90"/>
        <v>0.12924370375340977</v>
      </c>
      <c r="D126" s="6">
        <f t="shared" si="90"/>
        <v>4.2474957875517694E-2</v>
      </c>
      <c r="E126" s="6">
        <f t="shared" si="90"/>
        <v>6.0479737863578853E-2</v>
      </c>
      <c r="F126" s="6">
        <f t="shared" si="90"/>
        <v>8.6198205238919634E-2</v>
      </c>
      <c r="G126" s="6">
        <f t="shared" si="90"/>
        <v>5.2760765871526116E-2</v>
      </c>
      <c r="H126" s="6">
        <f t="shared" si="90"/>
        <v>5.4197693555521731E-2</v>
      </c>
      <c r="I126" s="42"/>
      <c r="J126" s="42"/>
      <c r="K126" s="42"/>
      <c r="L126" s="2">
        <f>B125-D125</f>
        <v>6.6278842211521471E-2</v>
      </c>
      <c r="M126" s="154">
        <f>B125-E125</f>
        <v>5.4394706565341622E-2</v>
      </c>
      <c r="N126" s="45"/>
      <c r="O126" s="45"/>
      <c r="Q126" s="159">
        <f>C125-B125</f>
        <v>1.7599118234489453E-2</v>
      </c>
      <c r="R126" s="45"/>
      <c r="U126" s="1" t="s">
        <v>185</v>
      </c>
      <c r="V126" s="6">
        <f>(AC117/AC67)^(1/($A$116-$A$66))-1</f>
        <v>8.2857457530196577E-2</v>
      </c>
      <c r="W126" s="6">
        <f t="shared" ref="W126:AB126" si="91">(AD117/AD67)^(1/($A$116-$A$66))-1</f>
        <v>8.9230547119220294E-2</v>
      </c>
      <c r="X126" s="6">
        <f t="shared" si="91"/>
        <v>5.5363292712162782E-3</v>
      </c>
      <c r="Y126" s="6">
        <f t="shared" si="91"/>
        <v>2.2903135295436083E-2</v>
      </c>
      <c r="Z126" s="6">
        <f t="shared" si="91"/>
        <v>4.7710305082789173E-2</v>
      </c>
      <c r="AA126" s="6">
        <f t="shared" si="91"/>
        <v>1.5457674180040293E-2</v>
      </c>
      <c r="AB126" s="6">
        <f t="shared" si="91"/>
        <v>1.6843686359879761E-2</v>
      </c>
      <c r="AC126" s="7"/>
      <c r="AD126" s="7"/>
    </row>
    <row r="127" spans="1:37">
      <c r="A127" s="1" t="s">
        <v>186</v>
      </c>
      <c r="B127" s="6">
        <f t="shared" ref="B127:H127" si="92">(I117/I107)^(1/($A$117-$A$107))-1</f>
        <v>0.12977047682278142</v>
      </c>
      <c r="C127" s="2">
        <f t="shared" si="92"/>
        <v>5.2108368154607732E-2</v>
      </c>
      <c r="D127" s="6">
        <f t="shared" si="92"/>
        <v>1.7610103153560708E-2</v>
      </c>
      <c r="E127" s="6">
        <f t="shared" si="92"/>
        <v>2.651700617840147E-3</v>
      </c>
      <c r="F127" s="6">
        <f t="shared" si="92"/>
        <v>3.4351545751551749E-2</v>
      </c>
      <c r="G127" s="6">
        <f t="shared" si="92"/>
        <v>6.8943021927622805E-2</v>
      </c>
      <c r="H127" s="6">
        <f t="shared" si="92"/>
        <v>8.0297724577368168E-2</v>
      </c>
      <c r="I127" s="42"/>
      <c r="J127" s="42"/>
      <c r="K127" s="42"/>
      <c r="L127" s="163">
        <f>B126-D126</f>
        <v>8.0161539248500668E-2</v>
      </c>
      <c r="M127" s="160">
        <f>B126-E126</f>
        <v>6.2156759260439509E-2</v>
      </c>
      <c r="N127" s="45"/>
      <c r="O127" s="45"/>
      <c r="P127" s="161"/>
      <c r="Q127" s="159">
        <f t="shared" ref="Q127:Q128" si="93">C126-B126</f>
        <v>6.6072066293914045E-3</v>
      </c>
      <c r="R127" s="45"/>
      <c r="U127" s="1" t="s">
        <v>186</v>
      </c>
      <c r="V127" s="6">
        <f>(AC117/AC107)^(1/($A$116-$A$106))-1</f>
        <v>9.699886612480868E-2</v>
      </c>
      <c r="W127" s="6">
        <f t="shared" ref="W127:AB127" si="94">(AD117/AD107)^(1/($A$116-$A$106))-1</f>
        <v>2.1589526885001264E-2</v>
      </c>
      <c r="X127" s="6">
        <f t="shared" si="94"/>
        <v>-1.1908035996842425E-2</v>
      </c>
      <c r="Y127" s="6">
        <f t="shared" si="94"/>
        <v>-2.6432535403900226E-2</v>
      </c>
      <c r="Z127" s="6">
        <f t="shared" si="94"/>
        <v>4.3477822636397434E-3</v>
      </c>
      <c r="AA127" s="6">
        <f t="shared" si="94"/>
        <v>3.7935852514378032E-2</v>
      </c>
      <c r="AB127" s="6">
        <f t="shared" si="94"/>
        <v>4.8961185701508869E-2</v>
      </c>
      <c r="AC127" s="7"/>
      <c r="AD127" s="7"/>
    </row>
    <row r="128" spans="1:37">
      <c r="L128" s="162">
        <f>B127-D127</f>
        <v>0.11216037366922071</v>
      </c>
      <c r="M128" s="2">
        <f>B127-E127</f>
        <v>0.12711877620494128</v>
      </c>
      <c r="N128" s="45"/>
      <c r="O128" s="45"/>
      <c r="Q128" s="159">
        <f t="shared" si="93"/>
        <v>-7.7662108668173691E-2</v>
      </c>
      <c r="R128" s="45"/>
    </row>
    <row r="129" spans="1:1">
      <c r="A129" s="5" t="s">
        <v>124</v>
      </c>
    </row>
    <row r="130" spans="1:1">
      <c r="A130" s="5" t="s">
        <v>126</v>
      </c>
    </row>
  </sheetData>
  <mergeCells count="25">
    <mergeCell ref="AC19:AI19"/>
    <mergeCell ref="U124:AB124"/>
    <mergeCell ref="AJ19:AK19"/>
    <mergeCell ref="AH120:AI120"/>
    <mergeCell ref="B7:K7"/>
    <mergeCell ref="U119:AB119"/>
    <mergeCell ref="N119:O119"/>
    <mergeCell ref="A124:H124"/>
    <mergeCell ref="A119:H119"/>
    <mergeCell ref="I19:O19"/>
    <mergeCell ref="P19:T19"/>
    <mergeCell ref="L119:M119"/>
    <mergeCell ref="U19:AB19"/>
    <mergeCell ref="B19:H19"/>
    <mergeCell ref="G9:K10"/>
    <mergeCell ref="L124:M124"/>
    <mergeCell ref="Q119:R119"/>
    <mergeCell ref="Q124:R124"/>
    <mergeCell ref="B1:K1"/>
    <mergeCell ref="B2:K2"/>
    <mergeCell ref="B4:K4"/>
    <mergeCell ref="B5:K5"/>
    <mergeCell ref="B6:K6"/>
    <mergeCell ref="B3:F3"/>
    <mergeCell ref="I3:K3"/>
  </mergeCells>
  <phoneticPr fontId="13" type="noConversion"/>
  <hyperlinks>
    <hyperlink ref="B2" r:id="rId1" xr:uid="{00000000-0004-0000-0100-000000000000}"/>
    <hyperlink ref="B4" r:id="rId2" xr:uid="{00000000-0004-0000-0100-000001000000}"/>
    <hyperlink ref="B5" r:id="rId3" display="http://www.stern.nyu.edu/~adamodar/New_Home_Page/data.html" xr:uid="{00000000-0004-0000-0100-000002000000}"/>
    <hyperlink ref="B6" r:id="rId4" display="http://www.stern.nyu.edu/~adamodar/pc/datasets/indname.xls" xr:uid="{00000000-0004-0000-0100-000003000000}"/>
    <hyperlink ref="B7" r:id="rId5" display="http://www.stern.nyu.edu/~adamodar/New_Home_Page/datafile/variable.htm" xr:uid="{00000000-0004-0000-0100-000004000000}"/>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21 N21:O21" calculatedColumn="1"/>
  </ignoredErrors>
  <legacyDrawing r:id="rId6"/>
  <tableParts count="1">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00"/>
  <sheetViews>
    <sheetView topLeftCell="A63" workbookViewId="0">
      <selection activeCell="A2" sqref="A2:B100"/>
    </sheetView>
  </sheetViews>
  <sheetFormatPr baseColWidth="10" defaultRowHeight="14"/>
  <cols>
    <col min="2" max="2" width="10.7109375" style="7"/>
    <col min="3" max="3" width="10.7109375" style="78"/>
    <col min="4" max="5" width="10.7109375" style="7"/>
    <col min="6" max="6" width="11" style="7" bestFit="1" customWidth="1"/>
    <col min="7" max="11" width="11" style="7" customWidth="1"/>
    <col min="12" max="12" width="11" customWidth="1"/>
  </cols>
  <sheetData>
    <row r="1" spans="1:13" ht="16">
      <c r="B1" s="3"/>
      <c r="D1" s="3"/>
      <c r="E1" s="3"/>
      <c r="F1" s="3"/>
      <c r="G1" s="3"/>
      <c r="H1" s="3"/>
      <c r="I1" s="3"/>
      <c r="J1" s="3"/>
      <c r="K1" s="3"/>
      <c r="L1" s="5"/>
    </row>
    <row r="2" spans="1:13" ht="16">
      <c r="A2" s="4" t="s">
        <v>5</v>
      </c>
      <c r="B2" s="1" t="s">
        <v>9</v>
      </c>
      <c r="C2" s="8" t="s">
        <v>11</v>
      </c>
      <c r="D2" s="1" t="s">
        <v>12</v>
      </c>
      <c r="E2" s="1" t="s">
        <v>10</v>
      </c>
      <c r="F2" s="1" t="s">
        <v>13</v>
      </c>
      <c r="G2" s="30" t="s">
        <v>49</v>
      </c>
      <c r="H2" s="30" t="s">
        <v>51</v>
      </c>
      <c r="I2" s="30" t="s">
        <v>50</v>
      </c>
      <c r="J2" s="30" t="s">
        <v>52</v>
      </c>
      <c r="K2" s="30" t="s">
        <v>53</v>
      </c>
      <c r="L2" s="30"/>
      <c r="M2" s="30"/>
    </row>
    <row r="3" spans="1:13" ht="16">
      <c r="A3" s="1">
        <v>1927</v>
      </c>
      <c r="B3" s="1">
        <v>17.66</v>
      </c>
      <c r="C3" s="8">
        <f>D3*B3</f>
        <v>0.61810000000000009</v>
      </c>
      <c r="D3" s="6">
        <v>3.5000000000000003E-2</v>
      </c>
      <c r="E3" s="2">
        <v>3.1699999999999999E-2</v>
      </c>
      <c r="F3" s="1"/>
      <c r="G3" s="45">
        <f>'Moody''s Rates'!C20</f>
        <v>4.4600000000000001E-2</v>
      </c>
      <c r="H3" s="3"/>
      <c r="I3" s="46">
        <f>'Moody''s Rates'!K20</f>
        <v>5.3200000000000004E-2</v>
      </c>
      <c r="J3" s="3"/>
      <c r="K3" s="1"/>
      <c r="L3" s="3"/>
    </row>
    <row r="4" spans="1:13" ht="16">
      <c r="A4" s="1">
        <v>1928</v>
      </c>
      <c r="B4" s="1">
        <v>24.35</v>
      </c>
      <c r="C4" s="8">
        <f t="shared" ref="C4:C35" si="0">D4*B4</f>
        <v>1.04705</v>
      </c>
      <c r="D4" s="6">
        <v>4.2999999999999997E-2</v>
      </c>
      <c r="E4" s="2">
        <v>3.4500000000000003E-2</v>
      </c>
      <c r="F4" s="6">
        <f t="shared" ref="F4:J38" si="1">((E3*(1-(1+E4)^(-10))/E4+1/(1+E4)^10)-1)+E3</f>
        <v>8.354708589799302E-3</v>
      </c>
      <c r="G4" s="45">
        <f>'Moody''s Rates'!C21</f>
        <v>4.6100000000000002E-2</v>
      </c>
      <c r="H4" s="6">
        <f t="shared" si="1"/>
        <v>3.279485596639467E-2</v>
      </c>
      <c r="I4" s="46">
        <f>'Moody''s Rates'!K21</f>
        <v>5.5999999999999994E-2</v>
      </c>
      <c r="J4" s="47">
        <f t="shared" si="1"/>
        <v>3.2195514702324381E-2</v>
      </c>
      <c r="K4" s="46">
        <f>'Home Prices (Raw Data)'!C48</f>
        <v>1.4910639283360227E-2</v>
      </c>
      <c r="L4" s="42"/>
    </row>
    <row r="5" spans="1:13" ht="16">
      <c r="A5" s="1">
        <v>1929</v>
      </c>
      <c r="B5" s="1">
        <v>21.45</v>
      </c>
      <c r="C5" s="8">
        <f t="shared" si="0"/>
        <v>0.87944999999999995</v>
      </c>
      <c r="D5" s="6">
        <v>4.1000000000000002E-2</v>
      </c>
      <c r="E5" s="2">
        <v>3.3599999999999998E-2</v>
      </c>
      <c r="F5" s="6">
        <f t="shared" si="1"/>
        <v>4.2038041563204259E-2</v>
      </c>
      <c r="G5" s="45">
        <f>'Moody''s Rates'!C22</f>
        <v>4.6699999999999998E-2</v>
      </c>
      <c r="H5" s="6">
        <f t="shared" si="1"/>
        <v>4.1391804160856499E-2</v>
      </c>
      <c r="I5" s="46">
        <f>'Moody''s Rates'!K22</f>
        <v>5.9500000000000004E-2</v>
      </c>
      <c r="J5" s="47">
        <f t="shared" si="1"/>
        <v>3.0178562399040432E-2</v>
      </c>
      <c r="K5" s="46">
        <f>'Home Prices (Raw Data)'!C49</f>
        <v>-2.0568074817057913E-2</v>
      </c>
      <c r="L5" s="42"/>
    </row>
    <row r="6" spans="1:13" ht="16">
      <c r="A6" s="1">
        <v>1930</v>
      </c>
      <c r="B6" s="1">
        <v>15.34</v>
      </c>
      <c r="C6" s="8">
        <f t="shared" si="0"/>
        <v>0.72097999999999995</v>
      </c>
      <c r="D6" s="6">
        <v>4.7E-2</v>
      </c>
      <c r="E6" s="2">
        <v>3.2199999999999999E-2</v>
      </c>
      <c r="F6" s="6">
        <f t="shared" si="1"/>
        <v>4.5409314348970366E-2</v>
      </c>
      <c r="G6" s="45">
        <f>'Moody''s Rates'!C23</f>
        <v>4.5199999999999997E-2</v>
      </c>
      <c r="H6" s="6">
        <f t="shared" si="1"/>
        <v>5.8557414353302785E-2</v>
      </c>
      <c r="I6" s="46">
        <f>'Moody''s Rates'!K23</f>
        <v>6.7099999999999993E-2</v>
      </c>
      <c r="J6" s="47">
        <f t="shared" si="1"/>
        <v>5.3978094648238287E-3</v>
      </c>
      <c r="K6" s="46">
        <f>'Home Prices (Raw Data)'!C50</f>
        <v>-4.2999992762481454E-2</v>
      </c>
      <c r="L6" s="42"/>
    </row>
    <row r="7" spans="1:13" ht="16">
      <c r="A7" s="1">
        <v>1931</v>
      </c>
      <c r="B7" s="1">
        <v>8.1199999999999992</v>
      </c>
      <c r="C7" s="8">
        <f t="shared" si="0"/>
        <v>0.49531999999999993</v>
      </c>
      <c r="D7" s="6">
        <v>6.0999999999999999E-2</v>
      </c>
      <c r="E7" s="2">
        <v>3.9300000000000002E-2</v>
      </c>
      <c r="F7" s="6">
        <f t="shared" si="1"/>
        <v>-2.5588559619422531E-2</v>
      </c>
      <c r="G7" s="45">
        <f>'Moody''s Rates'!C24</f>
        <v>5.3200000000000004E-2</v>
      </c>
      <c r="H7" s="6">
        <f t="shared" si="1"/>
        <v>-1.5625061412875695E-2</v>
      </c>
      <c r="I7" s="46">
        <f>'Moody''s Rates'!K24</f>
        <v>0.1042</v>
      </c>
      <c r="J7" s="47">
        <f t="shared" si="1"/>
        <v>-0.15680775082667592</v>
      </c>
      <c r="K7" s="46">
        <f>'Home Prices (Raw Data)'!C51</f>
        <v>-8.1504821861144605E-2</v>
      </c>
      <c r="L7" s="42"/>
    </row>
    <row r="8" spans="1:13" ht="16">
      <c r="A8" s="1">
        <v>1932</v>
      </c>
      <c r="B8" s="1">
        <v>6.92</v>
      </c>
      <c r="C8" s="8">
        <f t="shared" si="0"/>
        <v>0.49823999999999996</v>
      </c>
      <c r="D8" s="6">
        <v>7.1999999999999995E-2</v>
      </c>
      <c r="E8" s="2">
        <v>3.3500000000000002E-2</v>
      </c>
      <c r="F8" s="6">
        <f t="shared" si="1"/>
        <v>8.7903069904773257E-2</v>
      </c>
      <c r="G8" s="45">
        <f>'Moody''s Rates'!C25</f>
        <v>4.5899999999999996E-2</v>
      </c>
      <c r="H8" s="6">
        <f t="shared" si="1"/>
        <v>0.11070808430446419</v>
      </c>
      <c r="I8" s="46">
        <f>'Moody''s Rates'!K25</f>
        <v>8.4199999999999997E-2</v>
      </c>
      <c r="J8" s="47">
        <f t="shared" si="1"/>
        <v>0.23589601675740196</v>
      </c>
      <c r="K8" s="46">
        <f>'Home Prices (Raw Data)'!C52</f>
        <v>-0.10466427716260551</v>
      </c>
      <c r="L8" s="42"/>
    </row>
    <row r="9" spans="1:13" ht="16">
      <c r="A9" s="1">
        <v>1933</v>
      </c>
      <c r="B9" s="1">
        <v>9.9700000000000006</v>
      </c>
      <c r="C9" s="8">
        <f t="shared" si="0"/>
        <v>0.40877000000000002</v>
      </c>
      <c r="D9" s="6">
        <v>4.1000000000000002E-2</v>
      </c>
      <c r="E9" s="2">
        <v>3.5299999999999998E-2</v>
      </c>
      <c r="F9" s="6">
        <f t="shared" si="1"/>
        <v>1.8552720891857361E-2</v>
      </c>
      <c r="G9" s="45">
        <f>'Moody''s Rates'!C26</f>
        <v>4.4999999999999998E-2</v>
      </c>
      <c r="H9" s="6">
        <f t="shared" si="1"/>
        <v>5.3021446359399149E-2</v>
      </c>
      <c r="I9" s="46">
        <f>'Moody''s Rates'!K26</f>
        <v>7.7499999999999999E-2</v>
      </c>
      <c r="J9" s="47">
        <f t="shared" si="1"/>
        <v>0.1296689369754826</v>
      </c>
      <c r="K9" s="46">
        <f>'Home Prices (Raw Data)'!C53</f>
        <v>-3.8119480144119811E-2</v>
      </c>
      <c r="L9" s="42"/>
    </row>
    <row r="10" spans="1:13" ht="16">
      <c r="A10" s="1">
        <v>1934</v>
      </c>
      <c r="B10" s="1">
        <v>9.5</v>
      </c>
      <c r="C10" s="8">
        <f t="shared" si="0"/>
        <v>0.35149999999999998</v>
      </c>
      <c r="D10" s="6">
        <v>3.6999999999999998E-2</v>
      </c>
      <c r="E10" s="2">
        <v>3.0099999999999998E-2</v>
      </c>
      <c r="F10" s="6">
        <f t="shared" si="1"/>
        <v>7.9634426179656104E-2</v>
      </c>
      <c r="G10" s="45">
        <f>'Moody''s Rates'!C27</f>
        <v>3.8100000000000002E-2</v>
      </c>
      <c r="H10" s="6">
        <f t="shared" si="1"/>
        <v>0.10149829894135538</v>
      </c>
      <c r="I10" s="46">
        <f>'Moody''s Rates'!K27</f>
        <v>6.2300000000000001E-2</v>
      </c>
      <c r="J10" s="47">
        <f t="shared" si="1"/>
        <v>0.18816429268482648</v>
      </c>
      <c r="K10" s="46">
        <f>'Home Prices (Raw Data)'!C54</f>
        <v>2.9062072752155554E-2</v>
      </c>
      <c r="L10" s="42"/>
    </row>
    <row r="11" spans="1:13" ht="16">
      <c r="A11" s="1">
        <v>1935</v>
      </c>
      <c r="B11" s="1">
        <v>13.43</v>
      </c>
      <c r="C11" s="8">
        <f t="shared" si="0"/>
        <v>0.51034000000000002</v>
      </c>
      <c r="D11" s="6">
        <v>3.7999999999999999E-2</v>
      </c>
      <c r="E11" s="2">
        <v>2.8400000000000002E-2</v>
      </c>
      <c r="F11" s="6">
        <f t="shared" si="1"/>
        <v>4.4720477296566127E-2</v>
      </c>
      <c r="G11" s="45">
        <f>'Moody''s Rates'!C28</f>
        <v>3.44E-2</v>
      </c>
      <c r="H11" s="6">
        <f t="shared" si="1"/>
        <v>6.896470928924045E-2</v>
      </c>
      <c r="I11" s="46">
        <f>'Moody''s Rates'!K28</f>
        <v>5.2999999999999999E-2</v>
      </c>
      <c r="J11" s="47">
        <f t="shared" si="1"/>
        <v>0.1330773186567917</v>
      </c>
      <c r="K11" s="46">
        <f>'Home Prices (Raw Data)'!C55</f>
        <v>9.7658280630269045E-2</v>
      </c>
      <c r="L11" s="42"/>
    </row>
    <row r="12" spans="1:13" ht="16">
      <c r="A12" s="1">
        <v>1936</v>
      </c>
      <c r="B12" s="1">
        <v>17.18</v>
      </c>
      <c r="C12" s="8">
        <v>0.54</v>
      </c>
      <c r="D12" s="6">
        <f>C12/B12</f>
        <v>3.1431897555296857E-2</v>
      </c>
      <c r="E12" s="2">
        <v>2.5899999999999999E-2</v>
      </c>
      <c r="F12" s="6">
        <f t="shared" si="1"/>
        <v>5.0178754045450601E-2</v>
      </c>
      <c r="G12" s="45">
        <f>'Moody''s Rates'!C29</f>
        <v>3.1E-2</v>
      </c>
      <c r="H12" s="6">
        <f t="shared" si="1"/>
        <v>6.3255237498925046E-2</v>
      </c>
      <c r="I12" s="46">
        <f>'Moody''s Rates'!K29</f>
        <v>4.53E-2</v>
      </c>
      <c r="J12" s="47">
        <f t="shared" si="1"/>
        <v>0.11383815871922703</v>
      </c>
      <c r="K12" s="46">
        <f>'Home Prices (Raw Data)'!C56</f>
        <v>3.218606694564885E-2</v>
      </c>
      <c r="L12" s="42"/>
    </row>
    <row r="13" spans="1:13" ht="16">
      <c r="A13" s="1">
        <v>1937</v>
      </c>
      <c r="B13" s="1">
        <v>10.55</v>
      </c>
      <c r="C13" s="8">
        <f t="shared" si="0"/>
        <v>0.55915000000000004</v>
      </c>
      <c r="D13" s="6">
        <v>5.2999999999999999E-2</v>
      </c>
      <c r="E13" s="2">
        <v>2.7300000000000001E-2</v>
      </c>
      <c r="F13" s="6">
        <f t="shared" si="1"/>
        <v>1.379146059646038E-2</v>
      </c>
      <c r="G13" s="45">
        <f>'Moody''s Rates'!C30</f>
        <v>3.2099999999999997E-2</v>
      </c>
      <c r="H13" s="6">
        <f t="shared" si="1"/>
        <v>2.1716541759769864E-2</v>
      </c>
      <c r="I13" s="46">
        <f>'Moody''s Rates'!K30</f>
        <v>5.7300000000000004E-2</v>
      </c>
      <c r="J13" s="47">
        <f t="shared" si="1"/>
        <v>-4.4161916839982614E-2</v>
      </c>
      <c r="K13" s="46">
        <f>'Home Prices (Raw Data)'!C57</f>
        <v>2.563398183644594E-2</v>
      </c>
      <c r="L13" s="42"/>
    </row>
    <row r="14" spans="1:13" ht="16">
      <c r="A14" s="1">
        <v>1938</v>
      </c>
      <c r="B14" s="1">
        <v>13.14</v>
      </c>
      <c r="C14" s="8">
        <f t="shared" si="0"/>
        <v>0.49931999999999999</v>
      </c>
      <c r="D14" s="6">
        <v>3.7999999999999999E-2</v>
      </c>
      <c r="E14" s="2">
        <v>2.5600000000000001E-2</v>
      </c>
      <c r="F14" s="6">
        <f t="shared" si="1"/>
        <v>4.2132485322046068E-2</v>
      </c>
      <c r="G14" s="45">
        <f>'Moody''s Rates'!C31</f>
        <v>3.0800000000000001E-2</v>
      </c>
      <c r="H14" s="6">
        <f t="shared" si="1"/>
        <v>4.3144126500957093E-2</v>
      </c>
      <c r="I14" s="46">
        <f>'Moody''s Rates'!K31</f>
        <v>5.2699999999999997E-2</v>
      </c>
      <c r="J14" s="47">
        <f t="shared" si="1"/>
        <v>9.2358817136874202E-2</v>
      </c>
      <c r="K14" s="46">
        <f>'Home Prices (Raw Data)'!C58</f>
        <v>-8.7369579068460324E-3</v>
      </c>
      <c r="L14" s="42"/>
    </row>
    <row r="15" spans="1:13" ht="16">
      <c r="A15" s="1">
        <v>1939</v>
      </c>
      <c r="B15" s="1">
        <v>12.46</v>
      </c>
      <c r="C15" s="8">
        <f t="shared" si="0"/>
        <v>0.53578000000000003</v>
      </c>
      <c r="D15" s="6">
        <v>4.2999999999999997E-2</v>
      </c>
      <c r="E15" s="2">
        <v>2.35E-2</v>
      </c>
      <c r="F15" s="6">
        <f t="shared" si="1"/>
        <v>4.4122613942060671E-2</v>
      </c>
      <c r="G15" s="45">
        <f>'Moody''s Rates'!C32</f>
        <v>2.9399999999999999E-2</v>
      </c>
      <c r="H15" s="6">
        <f t="shared" si="1"/>
        <v>4.2778935128661218E-2</v>
      </c>
      <c r="I15" s="46">
        <f>'Moody''s Rates'!K32</f>
        <v>4.9200000000000001E-2</v>
      </c>
      <c r="J15" s="47">
        <f t="shared" si="1"/>
        <v>7.9831377653461405E-2</v>
      </c>
      <c r="K15" s="46">
        <f>'Home Prices (Raw Data)'!C59</f>
        <v>-1.3016038781753836E-2</v>
      </c>
      <c r="L15" s="42"/>
    </row>
    <row r="16" spans="1:13" ht="16">
      <c r="A16" s="1">
        <v>1940</v>
      </c>
      <c r="B16" s="1">
        <v>10.58</v>
      </c>
      <c r="C16" s="8">
        <f t="shared" si="0"/>
        <v>0.55015999999999998</v>
      </c>
      <c r="D16" s="6">
        <v>5.1999999999999998E-2</v>
      </c>
      <c r="E16" s="2">
        <v>2.01E-2</v>
      </c>
      <c r="F16" s="6">
        <f t="shared" si="1"/>
        <v>5.4024815962845509E-2</v>
      </c>
      <c r="G16" s="45">
        <f>'Moody''s Rates'!C33</f>
        <v>2.7099999999999999E-2</v>
      </c>
      <c r="H16" s="6">
        <f t="shared" si="1"/>
        <v>4.931305690287914E-2</v>
      </c>
      <c r="I16" s="46">
        <f>'Moody''s Rates'!K33</f>
        <v>4.4500000000000005E-2</v>
      </c>
      <c r="J16" s="47">
        <f t="shared" si="1"/>
        <v>8.6481371775829569E-2</v>
      </c>
      <c r="K16" s="46">
        <f>'Home Prices (Raw Data)'!C60</f>
        <v>3.3066026593693287E-2</v>
      </c>
      <c r="L16" s="42"/>
    </row>
    <row r="17" spans="1:12" ht="16">
      <c r="A17" s="1">
        <v>1941</v>
      </c>
      <c r="B17" s="1">
        <v>8.69</v>
      </c>
      <c r="C17" s="8">
        <f t="shared" si="0"/>
        <v>0.53877999999999993</v>
      </c>
      <c r="D17" s="6">
        <v>6.2E-2</v>
      </c>
      <c r="E17" s="2">
        <v>2.47E-2</v>
      </c>
      <c r="F17" s="6">
        <f t="shared" si="1"/>
        <v>-2.0221975848580105E-2</v>
      </c>
      <c r="G17" s="45">
        <f>'Moody''s Rates'!C34</f>
        <v>2.7999999999999997E-2</v>
      </c>
      <c r="H17" s="6">
        <f t="shared" si="1"/>
        <v>1.9343859466896082E-2</v>
      </c>
      <c r="I17" s="46">
        <f>'Moody''s Rates'!K34</f>
        <v>4.3799999999999999E-2</v>
      </c>
      <c r="J17" s="47">
        <f t="shared" si="1"/>
        <v>5.0071728572759232E-2</v>
      </c>
      <c r="K17" s="46">
        <f>'Home Prices (Raw Data)'!C61</f>
        <v>-8.3846170362722128E-2</v>
      </c>
      <c r="L17" s="42"/>
    </row>
    <row r="18" spans="1:12" ht="16">
      <c r="A18" s="1">
        <v>1942</v>
      </c>
      <c r="B18" s="1">
        <v>9.77</v>
      </c>
      <c r="C18" s="8">
        <f t="shared" si="0"/>
        <v>0.58619999999999994</v>
      </c>
      <c r="D18" s="6">
        <v>0.06</v>
      </c>
      <c r="E18" s="2">
        <v>2.4899999999999999E-2</v>
      </c>
      <c r="F18" s="6">
        <f t="shared" si="1"/>
        <v>2.2948682374484164E-2</v>
      </c>
      <c r="G18" s="45">
        <f>'Moody''s Rates'!C35</f>
        <v>2.81E-2</v>
      </c>
      <c r="H18" s="6">
        <f t="shared" si="1"/>
        <v>2.7138648440788254E-2</v>
      </c>
      <c r="I18" s="46">
        <f>'Moody''s Rates'!K35</f>
        <v>4.2800000000000005E-2</v>
      </c>
      <c r="J18" s="47">
        <f t="shared" si="1"/>
        <v>5.1799010426587015E-2</v>
      </c>
      <c r="K18" s="46">
        <f>'Home Prices (Raw Data)'!C62</f>
        <v>3.3330352361186755E-2</v>
      </c>
      <c r="L18" s="42"/>
    </row>
    <row r="19" spans="1:12" ht="16">
      <c r="A19" s="1">
        <v>1943</v>
      </c>
      <c r="B19" s="1">
        <v>11.67</v>
      </c>
      <c r="C19" s="8">
        <f t="shared" si="0"/>
        <v>0.54849000000000003</v>
      </c>
      <c r="D19" s="6">
        <v>4.7E-2</v>
      </c>
      <c r="E19" s="2">
        <v>2.4899999999999999E-2</v>
      </c>
      <c r="F19" s="6">
        <f t="shared" si="1"/>
        <v>2.4899999999999999E-2</v>
      </c>
      <c r="G19" s="45">
        <f>'Moody''s Rates'!C36</f>
        <v>2.7400000000000001E-2</v>
      </c>
      <c r="H19" s="6">
        <f t="shared" si="1"/>
        <v>3.4151160322936289E-2</v>
      </c>
      <c r="I19" s="46">
        <f>'Moody''s Rates'!K36</f>
        <v>3.8199999999999998E-2</v>
      </c>
      <c r="J19" s="47">
        <f t="shared" si="1"/>
        <v>8.044670060105924E-2</v>
      </c>
      <c r="K19" s="46">
        <f>'Home Prices (Raw Data)'!C63</f>
        <v>0.11446269728687652</v>
      </c>
      <c r="L19" s="42"/>
    </row>
    <row r="20" spans="1:12" ht="16">
      <c r="A20" s="1">
        <v>1944</v>
      </c>
      <c r="B20" s="1">
        <v>13.28</v>
      </c>
      <c r="C20" s="8">
        <f t="shared" si="0"/>
        <v>0.61087999999999998</v>
      </c>
      <c r="D20" s="6">
        <v>4.5999999999999999E-2</v>
      </c>
      <c r="E20" s="2">
        <v>2.4799999999999999E-2</v>
      </c>
      <c r="F20" s="6">
        <f t="shared" si="1"/>
        <v>2.5776111579070303E-2</v>
      </c>
      <c r="G20" s="45">
        <f>'Moody''s Rates'!C37</f>
        <v>2.7000000000000003E-2</v>
      </c>
      <c r="H20" s="6">
        <f t="shared" si="1"/>
        <v>3.0864921189784809E-2</v>
      </c>
      <c r="I20" s="46">
        <f>'Moody''s Rates'!K37</f>
        <v>3.49E-2</v>
      </c>
      <c r="J20" s="47">
        <f t="shared" si="1"/>
        <v>6.5658635882561697E-2</v>
      </c>
      <c r="K20" s="46">
        <f>'Home Prices (Raw Data)'!C64</f>
        <v>0.16584229425872987</v>
      </c>
      <c r="L20" s="42"/>
    </row>
    <row r="21" spans="1:12" ht="16">
      <c r="A21" s="1">
        <v>1945</v>
      </c>
      <c r="B21" s="1">
        <v>17.36</v>
      </c>
      <c r="C21" s="8">
        <f t="shared" si="0"/>
        <v>0.67703999999999998</v>
      </c>
      <c r="D21" s="6">
        <v>3.9E-2</v>
      </c>
      <c r="E21" s="2">
        <v>2.3300000000000001E-2</v>
      </c>
      <c r="F21" s="6">
        <f t="shared" si="1"/>
        <v>3.8044173419237229E-2</v>
      </c>
      <c r="G21" s="45">
        <f>'Moody''s Rates'!C38</f>
        <v>2.6099999999999998E-2</v>
      </c>
      <c r="H21" s="6">
        <f t="shared" si="1"/>
        <v>3.4832273065963905E-2</v>
      </c>
      <c r="I21" s="46">
        <f>'Moody''s Rates'!K38</f>
        <v>3.1E-2</v>
      </c>
      <c r="J21" s="47">
        <f t="shared" si="1"/>
        <v>6.799865477817886E-2</v>
      </c>
      <c r="K21" s="46">
        <f>'Home Prices (Raw Data)'!C65</f>
        <v>0.11777375604134543</v>
      </c>
      <c r="L21" s="42"/>
    </row>
    <row r="22" spans="1:12" ht="16">
      <c r="A22" s="1">
        <v>1946</v>
      </c>
      <c r="B22" s="1">
        <v>15.3</v>
      </c>
      <c r="C22" s="8">
        <f t="shared" si="0"/>
        <v>0.59670000000000001</v>
      </c>
      <c r="D22" s="6">
        <v>3.9E-2</v>
      </c>
      <c r="E22" s="2">
        <v>2.24E-2</v>
      </c>
      <c r="F22" s="6">
        <f t="shared" si="1"/>
        <v>3.1283745375695685E-2</v>
      </c>
      <c r="G22" s="45">
        <f>'Moody''s Rates'!C39</f>
        <v>2.6099999999999998E-2</v>
      </c>
      <c r="H22" s="6">
        <f t="shared" si="1"/>
        <v>2.6099999999999998E-2</v>
      </c>
      <c r="I22" s="46">
        <f>'Moody''s Rates'!K39</f>
        <v>3.1699999999999999E-2</v>
      </c>
      <c r="J22" s="47">
        <f t="shared" si="1"/>
        <v>2.5080329773195936E-2</v>
      </c>
      <c r="K22" s="46">
        <f>'Home Prices (Raw Data)'!C66</f>
        <v>0.24101672397677776</v>
      </c>
      <c r="L22" s="42"/>
    </row>
    <row r="23" spans="1:12" ht="16">
      <c r="A23" s="1">
        <v>1947</v>
      </c>
      <c r="B23" s="1">
        <v>15.3</v>
      </c>
      <c r="C23" s="8">
        <f t="shared" si="0"/>
        <v>0.79559999999999997</v>
      </c>
      <c r="D23" s="6">
        <v>5.1999999999999998E-2</v>
      </c>
      <c r="E23" s="2">
        <v>2.3900000000000001E-2</v>
      </c>
      <c r="F23" s="6">
        <f t="shared" si="1"/>
        <v>9.1969680628322358E-3</v>
      </c>
      <c r="G23" s="45">
        <f>'Moody''s Rates'!C40</f>
        <v>2.86E-2</v>
      </c>
      <c r="H23" s="6">
        <f t="shared" si="1"/>
        <v>4.6213141975309652E-3</v>
      </c>
      <c r="I23" s="46">
        <f>'Moody''s Rates'!K40</f>
        <v>3.5200000000000002E-2</v>
      </c>
      <c r="J23" s="47">
        <f t="shared" si="1"/>
        <v>2.6212022665691934E-3</v>
      </c>
      <c r="K23" s="46">
        <f>'Home Prices (Raw Data)'!C67</f>
        <v>0.21263835362429684</v>
      </c>
      <c r="L23" s="42"/>
    </row>
    <row r="24" spans="1:12" ht="16">
      <c r="A24" s="1">
        <v>1948</v>
      </c>
      <c r="B24" s="1">
        <v>15.2</v>
      </c>
      <c r="C24" s="8">
        <f t="shared" si="0"/>
        <v>0.9728</v>
      </c>
      <c r="D24" s="6">
        <v>6.4000000000000001E-2</v>
      </c>
      <c r="E24" s="2">
        <v>2.4400000000000002E-2</v>
      </c>
      <c r="F24" s="6">
        <f t="shared" si="1"/>
        <v>1.9510369413175046E-2</v>
      </c>
      <c r="G24" s="45">
        <f>'Moody''s Rates'!C41</f>
        <v>2.7900000000000001E-2</v>
      </c>
      <c r="H24" s="6">
        <f t="shared" si="1"/>
        <v>3.4635648938441663E-2</v>
      </c>
      <c r="I24" s="46">
        <f>'Moody''s Rates'!K41</f>
        <v>3.5299999999999998E-2</v>
      </c>
      <c r="J24" s="47">
        <f t="shared" si="1"/>
        <v>3.4369595605103213E-2</v>
      </c>
      <c r="K24" s="46">
        <f>'Home Prices (Raw Data)'!C68</f>
        <v>2.058542944115116E-2</v>
      </c>
      <c r="L24" s="42"/>
    </row>
    <row r="25" spans="1:12" ht="16">
      <c r="A25" s="1">
        <v>1949</v>
      </c>
      <c r="B25" s="1">
        <v>16.79</v>
      </c>
      <c r="C25" s="8">
        <f t="shared" si="0"/>
        <v>1.1920899999999999</v>
      </c>
      <c r="D25" s="6">
        <v>7.0999999999999994E-2</v>
      </c>
      <c r="E25" s="2">
        <v>2.1899999999999999E-2</v>
      </c>
      <c r="F25" s="6">
        <f t="shared" si="1"/>
        <v>4.6634851827973139E-2</v>
      </c>
      <c r="G25" s="45">
        <f>'Moody''s Rates'!C42</f>
        <v>2.58E-2</v>
      </c>
      <c r="H25" s="6">
        <f t="shared" si="1"/>
        <v>4.6203589000967292E-2</v>
      </c>
      <c r="I25" s="46">
        <f>'Moody''s Rates'!K42</f>
        <v>3.3099999999999997E-2</v>
      </c>
      <c r="J25" s="47">
        <f t="shared" si="1"/>
        <v>5.3773011179658936E-2</v>
      </c>
      <c r="K25" s="46">
        <f>'Home Prices (Raw Data)'!C69</f>
        <v>8.9371881572453127E-4</v>
      </c>
      <c r="L25" s="42"/>
    </row>
    <row r="26" spans="1:12" ht="16">
      <c r="A26" s="1">
        <v>1950</v>
      </c>
      <c r="B26" s="1">
        <v>20.43</v>
      </c>
      <c r="C26" s="8">
        <f t="shared" si="0"/>
        <v>1.5322499999999999</v>
      </c>
      <c r="D26" s="6">
        <v>7.4999999999999997E-2</v>
      </c>
      <c r="E26" s="2">
        <v>2.3900000000000001E-2</v>
      </c>
      <c r="F26" s="6">
        <f t="shared" si="1"/>
        <v>4.2959574171096103E-3</v>
      </c>
      <c r="G26" s="45">
        <f>'Moody''s Rates'!C43</f>
        <v>2.6699999999999998E-2</v>
      </c>
      <c r="H26" s="6">
        <f t="shared" si="1"/>
        <v>1.7991888160641522E-2</v>
      </c>
      <c r="I26" s="46">
        <f>'Moody''s Rates'!K43</f>
        <v>3.2000000000000001E-2</v>
      </c>
      <c r="J26" s="47">
        <f t="shared" si="1"/>
        <v>4.2388173056720914E-2</v>
      </c>
      <c r="K26" s="46">
        <f>'Home Prices (Raw Data)'!C70</f>
        <v>3.6403899622157176E-2</v>
      </c>
      <c r="L26" s="42"/>
    </row>
    <row r="27" spans="1:12" ht="16">
      <c r="A27" s="1">
        <v>1951</v>
      </c>
      <c r="B27" s="1">
        <v>23.77</v>
      </c>
      <c r="C27" s="8">
        <f t="shared" si="0"/>
        <v>1.4975099999999999</v>
      </c>
      <c r="D27" s="6">
        <v>6.3E-2</v>
      </c>
      <c r="E27" s="2">
        <v>2.7E-2</v>
      </c>
      <c r="F27" s="6">
        <f t="shared" si="1"/>
        <v>-2.9531392208319886E-3</v>
      </c>
      <c r="G27" s="45">
        <f>'Moody''s Rates'!C44</f>
        <v>3.0099999999999998E-2</v>
      </c>
      <c r="H27" s="6">
        <f t="shared" si="1"/>
        <v>-2.2878940405443617E-3</v>
      </c>
      <c r="I27" s="46">
        <f>'Moody''s Rates'!K44</f>
        <v>3.61E-2</v>
      </c>
      <c r="J27" s="47">
        <f t="shared" si="1"/>
        <v>-1.9098091301369691E-3</v>
      </c>
      <c r="K27" s="46">
        <f>'Home Prices (Raw Data)'!C71</f>
        <v>6.0476642095388611E-2</v>
      </c>
      <c r="L27" s="42"/>
    </row>
    <row r="28" spans="1:12" ht="16">
      <c r="A28" s="1">
        <v>1952</v>
      </c>
      <c r="B28" s="1">
        <v>26.57</v>
      </c>
      <c r="C28" s="8">
        <f t="shared" si="0"/>
        <v>1.5144900000000001</v>
      </c>
      <c r="D28" s="6">
        <v>5.7000000000000002E-2</v>
      </c>
      <c r="E28" s="2">
        <v>2.75E-2</v>
      </c>
      <c r="F28" s="6">
        <f t="shared" si="1"/>
        <v>2.2679961918305656E-2</v>
      </c>
      <c r="G28" s="45">
        <f>'Moody''s Rates'!C45</f>
        <v>2.9700000000000001E-2</v>
      </c>
      <c r="H28" s="6">
        <f t="shared" si="1"/>
        <v>3.3517311049082718E-2</v>
      </c>
      <c r="I28" s="46">
        <f>'Moody''s Rates'!K45</f>
        <v>3.5099999999999999E-2</v>
      </c>
      <c r="J28" s="47">
        <f t="shared" si="1"/>
        <v>4.4412415047400768E-2</v>
      </c>
      <c r="K28" s="46">
        <f>'Home Prices (Raw Data)'!C72</f>
        <v>4.4066304183902893E-2</v>
      </c>
      <c r="L28" s="42"/>
    </row>
    <row r="29" spans="1:12" ht="16">
      <c r="A29" s="1">
        <v>1953</v>
      </c>
      <c r="B29" s="1">
        <v>24.81</v>
      </c>
      <c r="C29" s="8">
        <f t="shared" si="0"/>
        <v>1.4389799999999999</v>
      </c>
      <c r="D29" s="6">
        <v>5.8000000000000003E-2</v>
      </c>
      <c r="E29" s="2">
        <v>2.5899999999999999E-2</v>
      </c>
      <c r="F29" s="6">
        <f t="shared" si="1"/>
        <v>4.1438402589088513E-2</v>
      </c>
      <c r="G29" s="45">
        <f>'Moody''s Rates'!C46</f>
        <v>3.1300000000000001E-2</v>
      </c>
      <c r="H29" s="6">
        <f t="shared" si="1"/>
        <v>1.6141779106714601E-2</v>
      </c>
      <c r="I29" s="46">
        <f>'Moody''s Rates'!K46</f>
        <v>3.7400000000000003E-2</v>
      </c>
      <c r="J29" s="47">
        <f t="shared" si="1"/>
        <v>1.6201123818443276E-2</v>
      </c>
      <c r="K29" s="46">
        <f>'Home Prices (Raw Data)'!C73</f>
        <v>0.11516624666555342</v>
      </c>
      <c r="L29" s="42"/>
    </row>
    <row r="30" spans="1:12" ht="16">
      <c r="A30" s="1">
        <v>1954</v>
      </c>
      <c r="B30" s="1">
        <v>35.979999999999997</v>
      </c>
      <c r="C30" s="8">
        <f t="shared" si="0"/>
        <v>1.8709599999999997</v>
      </c>
      <c r="D30" s="6">
        <v>5.1999999999999998E-2</v>
      </c>
      <c r="E30" s="2">
        <v>2.5100000000000001E-2</v>
      </c>
      <c r="F30" s="6">
        <f t="shared" si="1"/>
        <v>3.2898034558095555E-2</v>
      </c>
      <c r="G30" s="45">
        <f>'Moody''s Rates'!C47</f>
        <v>2.8999999999999998E-2</v>
      </c>
      <c r="H30" s="6">
        <f t="shared" si="1"/>
        <v>5.1019973661012748E-2</v>
      </c>
      <c r="I30" s="46">
        <f>'Moody''s Rates'!K47</f>
        <v>3.4500000000000003E-2</v>
      </c>
      <c r="J30" s="47">
        <f t="shared" si="1"/>
        <v>6.1579051817707856E-2</v>
      </c>
      <c r="K30" s="46">
        <f>'Home Prices (Raw Data)'!C74</f>
        <v>9.2270580517745948E-3</v>
      </c>
      <c r="L30" s="42"/>
    </row>
    <row r="31" spans="1:12" ht="16">
      <c r="A31" s="1">
        <v>1955</v>
      </c>
      <c r="B31" s="1">
        <v>45.48</v>
      </c>
      <c r="C31" s="8">
        <f t="shared" si="0"/>
        <v>2.2285200000000001</v>
      </c>
      <c r="D31" s="6">
        <v>4.9000000000000002E-2</v>
      </c>
      <c r="E31" s="2">
        <v>2.9600000000000001E-2</v>
      </c>
      <c r="F31" s="6">
        <f t="shared" si="1"/>
        <v>-1.3364391288618781E-2</v>
      </c>
      <c r="G31" s="45">
        <f>'Moody''s Rates'!C48</f>
        <v>3.15E-2</v>
      </c>
      <c r="H31" s="6">
        <f t="shared" si="1"/>
        <v>7.8368165305447712E-3</v>
      </c>
      <c r="I31" s="46">
        <f>'Moody''s Rates'!K48</f>
        <v>3.6200000000000003E-2</v>
      </c>
      <c r="J31" s="47">
        <f t="shared" si="1"/>
        <v>2.044690004344954E-2</v>
      </c>
      <c r="K31" s="46">
        <f>'Home Prices (Raw Data)'!C75</f>
        <v>0</v>
      </c>
      <c r="L31" s="42"/>
    </row>
    <row r="32" spans="1:12" ht="16">
      <c r="A32" s="1">
        <v>1956</v>
      </c>
      <c r="B32" s="1">
        <v>46.67</v>
      </c>
      <c r="C32" s="8">
        <f t="shared" si="0"/>
        <v>2.1934900000000002</v>
      </c>
      <c r="D32" s="6">
        <v>4.7E-2</v>
      </c>
      <c r="E32" s="2">
        <v>3.5900000000000001E-2</v>
      </c>
      <c r="F32" s="6">
        <f t="shared" si="1"/>
        <v>-2.2557738173154165E-2</v>
      </c>
      <c r="G32" s="45">
        <f>'Moody''s Rates'!C49</f>
        <v>3.7499999999999999E-2</v>
      </c>
      <c r="H32" s="6">
        <f t="shared" si="1"/>
        <v>-1.7776723510078835E-2</v>
      </c>
      <c r="I32" s="46">
        <f>'Moody''s Rates'!K49</f>
        <v>4.3700000000000003E-2</v>
      </c>
      <c r="J32" s="47">
        <f t="shared" si="1"/>
        <v>-2.3526541979620903E-2</v>
      </c>
      <c r="K32" s="46">
        <f>'Home Prices (Raw Data)'!C76</f>
        <v>9.1426978479813847E-3</v>
      </c>
      <c r="L32" s="42"/>
    </row>
    <row r="33" spans="1:12" ht="16">
      <c r="A33" s="1">
        <v>1957</v>
      </c>
      <c r="B33" s="1">
        <v>39.99</v>
      </c>
      <c r="C33" s="8">
        <f t="shared" si="0"/>
        <v>1.79955</v>
      </c>
      <c r="D33" s="6">
        <v>4.4999999999999998E-2</v>
      </c>
      <c r="E33" s="2">
        <v>3.2099999999999997E-2</v>
      </c>
      <c r="F33" s="6">
        <f t="shared" si="1"/>
        <v>6.7970128466249904E-2</v>
      </c>
      <c r="G33" s="45">
        <f>'Moody''s Rates'!C50</f>
        <v>3.8100000000000002E-2</v>
      </c>
      <c r="H33" s="6">
        <f t="shared" si="1"/>
        <v>3.2587104439882129E-2</v>
      </c>
      <c r="I33" s="46">
        <f>'Moody''s Rates'!K50</f>
        <v>5.0300000000000004E-2</v>
      </c>
      <c r="J33" s="47">
        <f t="shared" si="1"/>
        <v>-7.1892844025423647E-3</v>
      </c>
      <c r="K33" s="46">
        <f>'Home Prices (Raw Data)'!C77</f>
        <v>2.7180282449021931E-2</v>
      </c>
      <c r="L33" s="42"/>
    </row>
    <row r="34" spans="1:12" ht="16">
      <c r="A34" s="1">
        <v>1958</v>
      </c>
      <c r="B34" s="1">
        <v>55.21</v>
      </c>
      <c r="C34" s="8">
        <f t="shared" si="0"/>
        <v>2.2636100000000003</v>
      </c>
      <c r="D34" s="6">
        <v>4.1000000000000002E-2</v>
      </c>
      <c r="E34" s="2">
        <v>3.8600000000000002E-2</v>
      </c>
      <c r="F34" s="6">
        <f t="shared" si="1"/>
        <v>-2.0990181755274694E-2</v>
      </c>
      <c r="G34" s="45">
        <f>'Moody''s Rates'!C51</f>
        <v>4.0800000000000003E-2</v>
      </c>
      <c r="H34" s="6">
        <f t="shared" si="1"/>
        <v>1.6287536451366026E-2</v>
      </c>
      <c r="I34" s="46">
        <f>'Moody''s Rates'!K51</f>
        <v>4.8499999999999995E-2</v>
      </c>
      <c r="J34" s="47">
        <f t="shared" si="1"/>
        <v>6.4300928973360261E-2</v>
      </c>
      <c r="K34" s="46">
        <f>'Home Prices (Raw Data)'!C78</f>
        <v>6.6154322364195828E-3</v>
      </c>
      <c r="L34" s="42"/>
    </row>
    <row r="35" spans="1:12" ht="16">
      <c r="A35" s="1">
        <v>1959</v>
      </c>
      <c r="B35" s="1">
        <v>59.89</v>
      </c>
      <c r="C35" s="8">
        <f t="shared" si="0"/>
        <v>1.9763700000000002</v>
      </c>
      <c r="D35" s="6">
        <v>3.3000000000000002E-2</v>
      </c>
      <c r="E35" s="2">
        <v>4.6899999999999997E-2</v>
      </c>
      <c r="F35" s="6">
        <f t="shared" si="1"/>
        <v>-2.6466312591385065E-2</v>
      </c>
      <c r="G35" s="45">
        <f>'Moody''s Rates'!C52</f>
        <v>4.58E-2</v>
      </c>
      <c r="H35" s="6">
        <f t="shared" si="1"/>
        <v>1.3915704024072828E-3</v>
      </c>
      <c r="I35" s="46">
        <f>'Moody''s Rates'!K52</f>
        <v>5.28E-2</v>
      </c>
      <c r="J35" s="47">
        <f t="shared" si="1"/>
        <v>1.5743430895022732E-2</v>
      </c>
      <c r="K35" s="46">
        <f>'Home Prices (Raw Data)'!C79</f>
        <v>1.0951055527008702E-3</v>
      </c>
      <c r="L35" s="42"/>
    </row>
    <row r="36" spans="1:12" ht="16">
      <c r="A36" s="1">
        <v>1960</v>
      </c>
      <c r="B36" s="1">
        <v>58.11</v>
      </c>
      <c r="C36" s="8">
        <v>1.9815510000000001</v>
      </c>
      <c r="D36" s="6">
        <f t="shared" ref="D36:D67" si="2">C36/B36</f>
        <v>3.4099999999999998E-2</v>
      </c>
      <c r="E36" s="2">
        <v>3.8399999999999997E-2</v>
      </c>
      <c r="F36" s="6">
        <f t="shared" si="1"/>
        <v>0.11639503690963365</v>
      </c>
      <c r="G36" s="45">
        <f>'Moody''s Rates'!C53</f>
        <v>4.3499999999999997E-2</v>
      </c>
      <c r="H36" s="6">
        <f t="shared" si="1"/>
        <v>6.4134222381996453E-2</v>
      </c>
      <c r="I36" s="46">
        <f>'Moody''s Rates'!K53</f>
        <v>5.0999999999999997E-2</v>
      </c>
      <c r="J36" s="47">
        <f t="shared" si="1"/>
        <v>6.6631871633034342E-2</v>
      </c>
      <c r="K36" s="46">
        <f>'Home Prices (Raw Data)'!C80</f>
        <v>7.6586744032887122E-3</v>
      </c>
      <c r="L36" s="42"/>
    </row>
    <row r="37" spans="1:12" ht="16">
      <c r="A37" s="1">
        <v>1961</v>
      </c>
      <c r="B37" s="1">
        <v>71.55</v>
      </c>
      <c r="C37" s="8">
        <v>2.0391750000000002</v>
      </c>
      <c r="D37" s="6">
        <f t="shared" si="2"/>
        <v>2.8500000000000004E-2</v>
      </c>
      <c r="E37" s="2">
        <v>4.0599999999999997E-2</v>
      </c>
      <c r="F37" s="6">
        <f t="shared" si="1"/>
        <v>2.0609208076323167E-2</v>
      </c>
      <c r="G37" s="45">
        <f>'Moody''s Rates'!C54</f>
        <v>4.4199999999999996E-2</v>
      </c>
      <c r="H37" s="6">
        <f t="shared" si="1"/>
        <v>3.7939245798155677E-2</v>
      </c>
      <c r="I37" s="46">
        <f>'Moody''s Rates'!K54</f>
        <v>5.0999999999999997E-2</v>
      </c>
      <c r="J37" s="47">
        <f t="shared" si="1"/>
        <v>5.0999999999999997E-2</v>
      </c>
      <c r="K37" s="46">
        <f>'Home Prices (Raw Data)'!C81</f>
        <v>9.7716517211834386E-3</v>
      </c>
      <c r="L37" s="42"/>
    </row>
    <row r="38" spans="1:12" ht="16">
      <c r="A38" s="1">
        <v>1962</v>
      </c>
      <c r="B38" s="1">
        <v>63.1</v>
      </c>
      <c r="C38" s="8">
        <v>2.1454</v>
      </c>
      <c r="D38" s="6">
        <f t="shared" si="2"/>
        <v>3.3999999999999996E-2</v>
      </c>
      <c r="E38" s="2">
        <v>3.8600000000000002E-2</v>
      </c>
      <c r="F38" s="6">
        <f t="shared" si="1"/>
        <v>5.693544054008462E-2</v>
      </c>
      <c r="G38" s="45">
        <f>'Moody''s Rates'!C55</f>
        <v>4.24E-2</v>
      </c>
      <c r="H38" s="6">
        <f t="shared" si="1"/>
        <v>5.8626733145309841E-2</v>
      </c>
      <c r="I38" s="46">
        <f>'Moody''s Rates'!K55</f>
        <v>4.9200000000000001E-2</v>
      </c>
      <c r="J38" s="47">
        <f t="shared" si="1"/>
        <v>6.4953279936065755E-2</v>
      </c>
      <c r="K38" s="46">
        <f>'Home Prices (Raw Data)'!C82</f>
        <v>3.2259132567571402E-3</v>
      </c>
      <c r="L38" s="42"/>
    </row>
    <row r="39" spans="1:12" ht="16">
      <c r="A39" s="1">
        <v>1963</v>
      </c>
      <c r="B39" s="1">
        <v>75.02</v>
      </c>
      <c r="C39" s="8">
        <v>2.3481260000000002</v>
      </c>
      <c r="D39" s="6">
        <f t="shared" si="2"/>
        <v>3.1300000000000001E-2</v>
      </c>
      <c r="E39" s="2">
        <v>4.1300000000000003E-2</v>
      </c>
      <c r="F39" s="6">
        <f>((E38*(1-(1+E39)^(-10))/E39+1/(1+E39)^10)-1)+E38</f>
        <v>1.6841620739546127E-2</v>
      </c>
      <c r="G39" s="45">
        <f>'Moody''s Rates'!C56</f>
        <v>4.3499999999999997E-2</v>
      </c>
      <c r="H39" s="6">
        <f t="shared" ref="H39:J100" si="3">((G38*(1-(1+G39)^(-10))/G39+1/(1+G39)^10)-1)+G38</f>
        <v>3.3631458860784454E-2</v>
      </c>
      <c r="I39" s="46">
        <f>'Moody''s Rates'!K56</f>
        <v>4.8499999999999995E-2</v>
      </c>
      <c r="J39" s="47">
        <f t="shared" si="3"/>
        <v>5.4644805711862345E-2</v>
      </c>
      <c r="K39" s="46">
        <f>'Home Prices (Raw Data)'!C83</f>
        <v>2.1436503273133845E-2</v>
      </c>
      <c r="L39" s="42"/>
    </row>
    <row r="40" spans="1:12" ht="16">
      <c r="A40" s="1">
        <v>1964</v>
      </c>
      <c r="B40" s="1">
        <v>84.75</v>
      </c>
      <c r="C40" s="8">
        <v>2.5848749999999998</v>
      </c>
      <c r="D40" s="6">
        <f t="shared" si="2"/>
        <v>3.0499999999999999E-2</v>
      </c>
      <c r="E40" s="2">
        <v>4.1799999999999997E-2</v>
      </c>
      <c r="F40" s="6">
        <f t="shared" ref="F40:F89" si="4">((E39*(1-(1+E40)^(-10))/E40+1/(1+E40)^10)-1)+E39</f>
        <v>3.7280648911540815E-2</v>
      </c>
      <c r="G40" s="45">
        <f>'Moody''s Rates'!C57</f>
        <v>4.4400000000000002E-2</v>
      </c>
      <c r="H40" s="6">
        <f t="shared" si="3"/>
        <v>3.6357498175775174E-2</v>
      </c>
      <c r="I40" s="46">
        <f>'Moody''s Rates'!K57</f>
        <v>4.8099999999999997E-2</v>
      </c>
      <c r="J40" s="47">
        <f t="shared" si="3"/>
        <v>5.1617392722850271E-2</v>
      </c>
      <c r="K40" s="46">
        <f>'Home Prices (Raw Data)'!C84</f>
        <v>1.2591593946911894E-2</v>
      </c>
      <c r="L40" s="42"/>
    </row>
    <row r="41" spans="1:12" ht="16">
      <c r="A41" s="1">
        <v>1965</v>
      </c>
      <c r="B41" s="1">
        <v>92.43</v>
      </c>
      <c r="C41" s="8">
        <v>2.8283580000000001</v>
      </c>
      <c r="D41" s="6">
        <f t="shared" si="2"/>
        <v>3.0599999999999999E-2</v>
      </c>
      <c r="E41" s="2">
        <v>4.6199999999999998E-2</v>
      </c>
      <c r="F41" s="6">
        <f t="shared" si="4"/>
        <v>7.1885509359262342E-3</v>
      </c>
      <c r="G41" s="45">
        <f>'Moody''s Rates'!C58</f>
        <v>4.6799999999999994E-2</v>
      </c>
      <c r="H41" s="6">
        <f t="shared" si="3"/>
        <v>2.5576433994000343E-2</v>
      </c>
      <c r="I41" s="46">
        <f>'Moody''s Rates'!K58</f>
        <v>5.0199999999999995E-2</v>
      </c>
      <c r="J41" s="47">
        <f t="shared" si="3"/>
        <v>3.1900094622538809E-2</v>
      </c>
      <c r="K41" s="46">
        <f>'Home Prices (Raw Data)'!C85</f>
        <v>1.658002301182071E-2</v>
      </c>
      <c r="L41" s="42"/>
    </row>
    <row r="42" spans="1:12" ht="16">
      <c r="A42" s="1">
        <v>1966</v>
      </c>
      <c r="B42" s="1">
        <v>80.33</v>
      </c>
      <c r="C42" s="8">
        <v>2.8838469999999998</v>
      </c>
      <c r="D42" s="6">
        <f t="shared" si="2"/>
        <v>3.5900000000000001E-2</v>
      </c>
      <c r="E42" s="2">
        <v>4.8399999999999999E-2</v>
      </c>
      <c r="F42" s="6">
        <f t="shared" si="4"/>
        <v>2.9079409324299622E-2</v>
      </c>
      <c r="G42" s="45">
        <f>'Moody''s Rates'!C59</f>
        <v>5.3899999999999997E-2</v>
      </c>
      <c r="H42" s="6">
        <f t="shared" si="3"/>
        <v>-7.0006457686958151E-3</v>
      </c>
      <c r="I42" s="46">
        <f>'Moody''s Rates'!K59</f>
        <v>6.1799999999999994E-2</v>
      </c>
      <c r="J42" s="47">
        <f t="shared" si="3"/>
        <v>-3.4453615975776369E-2</v>
      </c>
      <c r="K42" s="46">
        <f>'Home Prices (Raw Data)'!C86</f>
        <v>1.2232822442514779E-2</v>
      </c>
      <c r="L42" s="42"/>
    </row>
    <row r="43" spans="1:12" ht="16">
      <c r="A43" s="1">
        <v>1967</v>
      </c>
      <c r="B43" s="1">
        <v>96.47</v>
      </c>
      <c r="C43" s="8">
        <v>2.9809230000000002</v>
      </c>
      <c r="D43" s="6">
        <f t="shared" si="2"/>
        <v>3.0900000000000004E-2</v>
      </c>
      <c r="E43" s="2">
        <v>5.7000000000000002E-2</v>
      </c>
      <c r="F43" s="6">
        <f t="shared" si="4"/>
        <v>-1.5806209932824666E-2</v>
      </c>
      <c r="G43" s="45">
        <f>'Moody''s Rates'!C60</f>
        <v>6.1900000000000004E-2</v>
      </c>
      <c r="H43" s="6">
        <f t="shared" si="3"/>
        <v>-4.4542767260931718E-3</v>
      </c>
      <c r="I43" s="46">
        <f>'Moody''s Rates'!K60</f>
        <v>6.93E-2</v>
      </c>
      <c r="J43" s="47">
        <f t="shared" si="3"/>
        <v>8.9522661484468247E-3</v>
      </c>
      <c r="K43" s="46">
        <f>'Home Prices (Raw Data)'!C87</f>
        <v>2.3161882062522565E-2</v>
      </c>
      <c r="L43" s="42"/>
    </row>
    <row r="44" spans="1:12" ht="16">
      <c r="A44" s="1">
        <v>1968</v>
      </c>
      <c r="B44" s="1">
        <v>103.86</v>
      </c>
      <c r="C44" s="8">
        <v>3.0430980000000001</v>
      </c>
      <c r="D44" s="6">
        <f t="shared" si="2"/>
        <v>2.93E-2</v>
      </c>
      <c r="E44" s="2">
        <v>6.0299999999999999E-2</v>
      </c>
      <c r="F44" s="6">
        <f t="shared" si="4"/>
        <v>3.2746196950768365E-2</v>
      </c>
      <c r="G44" s="45">
        <f>'Moody''s Rates'!C61</f>
        <v>6.4500000000000002E-2</v>
      </c>
      <c r="H44" s="6">
        <f t="shared" si="3"/>
        <v>4.3165229057601943E-2</v>
      </c>
      <c r="I44" s="46">
        <f>'Moody''s Rates'!K61</f>
        <v>7.2300000000000003E-2</v>
      </c>
      <c r="J44" s="47">
        <f t="shared" si="3"/>
        <v>4.845146224309746E-2</v>
      </c>
      <c r="K44" s="46">
        <f>'Home Prices (Raw Data)'!C88</f>
        <v>4.1338761655570933E-2</v>
      </c>
      <c r="L44" s="42"/>
    </row>
    <row r="45" spans="1:12" ht="16">
      <c r="A45" s="1">
        <v>1969</v>
      </c>
      <c r="B45" s="1">
        <v>92.06</v>
      </c>
      <c r="C45" s="8">
        <v>3.2405119999999998</v>
      </c>
      <c r="D45" s="6">
        <f t="shared" si="2"/>
        <v>3.5199999999999995E-2</v>
      </c>
      <c r="E45" s="2">
        <v>7.6499999999999999E-2</v>
      </c>
      <c r="F45" s="6">
        <f t="shared" si="4"/>
        <v>-5.0140493209926106E-2</v>
      </c>
      <c r="G45" s="45">
        <f>'Moody''s Rates'!C62</f>
        <v>7.7199999999999991E-2</v>
      </c>
      <c r="H45" s="6">
        <f t="shared" si="3"/>
        <v>-2.1804851328215524E-2</v>
      </c>
      <c r="I45" s="46">
        <f>'Moody''s Rates'!K62</f>
        <v>8.6500000000000007E-2</v>
      </c>
      <c r="J45" s="47">
        <f t="shared" si="3"/>
        <v>-2.0251642507921469E-2</v>
      </c>
      <c r="K45" s="46">
        <f>'Home Prices (Raw Data)'!C89</f>
        <v>6.9943498504573487E-2</v>
      </c>
      <c r="L45" s="42"/>
    </row>
    <row r="46" spans="1:12" ht="16">
      <c r="A46" s="1">
        <v>1970</v>
      </c>
      <c r="B46" s="1">
        <v>92.15</v>
      </c>
      <c r="C46" s="8">
        <v>3.1883900000000001</v>
      </c>
      <c r="D46" s="6">
        <f t="shared" si="2"/>
        <v>3.4599999999999999E-2</v>
      </c>
      <c r="E46" s="2">
        <v>6.3899999999999998E-2</v>
      </c>
      <c r="F46" s="6">
        <f t="shared" si="4"/>
        <v>0.16754737183412338</v>
      </c>
      <c r="G46" s="45">
        <f>'Moody''s Rates'!C63</f>
        <v>7.6399999999999996E-2</v>
      </c>
      <c r="H46" s="6">
        <f t="shared" si="3"/>
        <v>8.2656333516766323E-2</v>
      </c>
      <c r="I46" s="46">
        <f>'Moody''s Rates'!K63</f>
        <v>9.1199999999999989E-2</v>
      </c>
      <c r="J46" s="47">
        <f t="shared" si="3"/>
        <v>5.6495676569888728E-2</v>
      </c>
      <c r="K46" s="46">
        <f>'Home Prices (Raw Data)'!C90</f>
        <v>8.2154964403586828E-2</v>
      </c>
      <c r="L46" s="42"/>
    </row>
    <row r="47" spans="1:12" ht="16">
      <c r="A47" s="1">
        <v>1971</v>
      </c>
      <c r="B47" s="1">
        <v>102.09</v>
      </c>
      <c r="C47" s="8">
        <v>3.16479</v>
      </c>
      <c r="D47" s="6">
        <f t="shared" si="2"/>
        <v>3.1E-2</v>
      </c>
      <c r="E47" s="2">
        <v>5.9299999999999999E-2</v>
      </c>
      <c r="F47" s="6">
        <f t="shared" si="4"/>
        <v>9.7868966197122972E-2</v>
      </c>
      <c r="G47" s="45">
        <f>'Moody''s Rates'!C64</f>
        <v>7.2499999999999995E-2</v>
      </c>
      <c r="H47" s="6">
        <f t="shared" si="3"/>
        <v>0.10347820104742242</v>
      </c>
      <c r="I47" s="46">
        <f>'Moody''s Rates'!K64</f>
        <v>8.3800000000000013E-2</v>
      </c>
      <c r="J47" s="47">
        <f t="shared" si="3"/>
        <v>0.1400146617421994</v>
      </c>
      <c r="K47" s="46">
        <f>'Home Prices (Raw Data)'!C91</f>
        <v>4.2449238297220138E-2</v>
      </c>
      <c r="L47" s="42"/>
    </row>
    <row r="48" spans="1:12" ht="16">
      <c r="A48" s="1">
        <v>1972</v>
      </c>
      <c r="B48" s="1">
        <v>118.05</v>
      </c>
      <c r="C48" s="8">
        <v>3.1873499999999999</v>
      </c>
      <c r="D48" s="6">
        <f t="shared" si="2"/>
        <v>2.7E-2</v>
      </c>
      <c r="E48" s="2">
        <v>6.3600000000000004E-2</v>
      </c>
      <c r="F48" s="6">
        <f t="shared" si="4"/>
        <v>2.818449050444969E-2</v>
      </c>
      <c r="G48" s="45">
        <f>'Moody''s Rates'!C65</f>
        <v>7.0800000000000002E-2</v>
      </c>
      <c r="H48" s="6">
        <f t="shared" si="3"/>
        <v>8.4396058968845042E-2</v>
      </c>
      <c r="I48" s="46">
        <f>'Moody''s Rates'!K65</f>
        <v>7.9299999999999995E-2</v>
      </c>
      <c r="J48" s="47">
        <f t="shared" si="3"/>
        <v>0.11409093579389698</v>
      </c>
      <c r="K48" s="46">
        <f>'Home Prices (Raw Data)'!C92</f>
        <v>2.9757435694738765E-2</v>
      </c>
      <c r="L48" s="42"/>
    </row>
    <row r="49" spans="1:12" ht="16">
      <c r="A49" s="1">
        <v>1973</v>
      </c>
      <c r="B49" s="1">
        <v>97.55</v>
      </c>
      <c r="C49" s="8">
        <v>3.6093500000000001</v>
      </c>
      <c r="D49" s="6">
        <f t="shared" si="2"/>
        <v>3.7000000000000005E-2</v>
      </c>
      <c r="E49" s="2">
        <v>6.7400000000000002E-2</v>
      </c>
      <c r="F49" s="6">
        <f t="shared" si="4"/>
        <v>3.6586646024150085E-2</v>
      </c>
      <c r="G49" s="45">
        <f>'Moody''s Rates'!C66</f>
        <v>7.6799999999999993E-2</v>
      </c>
      <c r="H49" s="6">
        <f t="shared" si="3"/>
        <v>2.9951880508655077E-2</v>
      </c>
      <c r="I49" s="46">
        <f>'Moody''s Rates'!K66</f>
        <v>8.48E-2</v>
      </c>
      <c r="J49" s="47">
        <f t="shared" si="3"/>
        <v>4.3180404854323576E-2</v>
      </c>
      <c r="K49" s="46">
        <f>'Home Prices (Raw Data)'!C93</f>
        <v>3.4220275692410596E-2</v>
      </c>
      <c r="L49" s="42"/>
    </row>
    <row r="50" spans="1:12" ht="16">
      <c r="A50" s="1">
        <v>1974</v>
      </c>
      <c r="B50" s="1">
        <v>68.56</v>
      </c>
      <c r="C50" s="8">
        <v>3.7228080000000001</v>
      </c>
      <c r="D50" s="6">
        <f t="shared" si="2"/>
        <v>5.4300000000000001E-2</v>
      </c>
      <c r="E50" s="2">
        <v>7.4300000000000005E-2</v>
      </c>
      <c r="F50" s="6">
        <f t="shared" si="4"/>
        <v>1.9886086932378574E-2</v>
      </c>
      <c r="G50" s="45">
        <f>'Moody''s Rates'!C67</f>
        <v>8.8900000000000007E-2</v>
      </c>
      <c r="H50" s="6">
        <f t="shared" si="3"/>
        <v>-1.2310591515394126E-3</v>
      </c>
      <c r="I50" s="46">
        <f>'Moody''s Rates'!K67</f>
        <v>0.10630000000000001</v>
      </c>
      <c r="J50" s="47">
        <f t="shared" si="3"/>
        <v>-4.3807197977191667E-2</v>
      </c>
      <c r="K50" s="46">
        <f>'Home Prices (Raw Data)'!C94</f>
        <v>0.10073521479539305</v>
      </c>
      <c r="L50" s="42"/>
    </row>
    <row r="51" spans="1:12" ht="16">
      <c r="A51" s="1">
        <v>1975</v>
      </c>
      <c r="B51" s="1">
        <v>90.19</v>
      </c>
      <c r="C51" s="8">
        <v>3.7338659999999999</v>
      </c>
      <c r="D51" s="6">
        <f t="shared" si="2"/>
        <v>4.1399999999999999E-2</v>
      </c>
      <c r="E51" s="2">
        <v>0.08</v>
      </c>
      <c r="F51" s="6">
        <f t="shared" si="4"/>
        <v>3.6052536026033838E-2</v>
      </c>
      <c r="G51" s="45">
        <f>'Moody''s Rates'!C68</f>
        <v>8.7899999999999992E-2</v>
      </c>
      <c r="H51" s="6">
        <f t="shared" si="3"/>
        <v>9.5377407275910403E-2</v>
      </c>
      <c r="I51" s="46">
        <f>'Moody''s Rates'!K68</f>
        <v>0.1056</v>
      </c>
      <c r="J51" s="47">
        <f t="shared" si="3"/>
        <v>0.11049964074144952</v>
      </c>
      <c r="K51" s="46">
        <f>'Home Prices (Raw Data)'!C95</f>
        <v>6.7575900936054811E-2</v>
      </c>
      <c r="L51" s="42"/>
    </row>
    <row r="52" spans="1:12" ht="16">
      <c r="A52" s="1">
        <v>1976</v>
      </c>
      <c r="B52" s="1">
        <v>107.46</v>
      </c>
      <c r="C52" s="8">
        <v>4.2231779999999999</v>
      </c>
      <c r="D52" s="6">
        <f t="shared" si="2"/>
        <v>3.9300000000000002E-2</v>
      </c>
      <c r="E52" s="2">
        <v>6.8699999999999997E-2</v>
      </c>
      <c r="F52" s="6">
        <f t="shared" si="4"/>
        <v>0.1598456074290921</v>
      </c>
      <c r="G52" s="45">
        <f>'Moody''s Rates'!C69</f>
        <v>7.980000000000001E-2</v>
      </c>
      <c r="H52" s="6">
        <f t="shared" si="3"/>
        <v>0.1423007238393551</v>
      </c>
      <c r="I52" s="46">
        <f>'Moody''s Rates'!K69</f>
        <v>9.1199999999999989E-2</v>
      </c>
      <c r="J52" s="47">
        <f t="shared" si="3"/>
        <v>0.19752813987098014</v>
      </c>
      <c r="K52" s="46">
        <f>'Home Prices (Raw Data)'!C96</f>
        <v>8.1979599546656567E-2</v>
      </c>
      <c r="L52" s="42"/>
    </row>
    <row r="53" spans="1:12" ht="16">
      <c r="A53" s="1">
        <v>1977</v>
      </c>
      <c r="B53" s="1">
        <v>95.1</v>
      </c>
      <c r="C53" s="8">
        <v>4.85961</v>
      </c>
      <c r="D53" s="6">
        <f t="shared" si="2"/>
        <v>5.11E-2</v>
      </c>
      <c r="E53" s="2">
        <v>7.6899999999999996E-2</v>
      </c>
      <c r="F53" s="6">
        <f t="shared" si="4"/>
        <v>1.2899606071070449E-2</v>
      </c>
      <c r="G53" s="45">
        <f>'Moody''s Rates'!C70</f>
        <v>8.1900000000000001E-2</v>
      </c>
      <c r="H53" s="6">
        <f t="shared" si="3"/>
        <v>6.5828795102617438E-2</v>
      </c>
      <c r="I53" s="46">
        <f>'Moody''s Rates'!K70</f>
        <v>8.9900000000000008E-2</v>
      </c>
      <c r="J53" s="47">
        <f t="shared" si="3"/>
        <v>9.9546628520906386E-2</v>
      </c>
      <c r="K53" s="46">
        <f>'Home Prices (Raw Data)'!C97</f>
        <v>0.14664804469273762</v>
      </c>
      <c r="L53" s="42"/>
    </row>
    <row r="54" spans="1:12" ht="16">
      <c r="A54" s="1">
        <v>1978</v>
      </c>
      <c r="B54" s="1">
        <v>96.11</v>
      </c>
      <c r="C54" s="8">
        <v>5.1803290000000004</v>
      </c>
      <c r="D54" s="6">
        <f t="shared" si="2"/>
        <v>5.3900000000000003E-2</v>
      </c>
      <c r="E54" s="2">
        <v>9.01E-2</v>
      </c>
      <c r="F54" s="6">
        <f t="shared" si="4"/>
        <v>-7.7758069075086478E-3</v>
      </c>
      <c r="G54" s="45">
        <f>'Moody''s Rates'!C71</f>
        <v>9.1600000000000001E-2</v>
      </c>
      <c r="H54" s="6">
        <f t="shared" si="3"/>
        <v>2.0084743079482631E-2</v>
      </c>
      <c r="I54" s="46">
        <f>'Moody''s Rates'!K71</f>
        <v>9.9399999999999988E-2</v>
      </c>
      <c r="J54" s="47">
        <f t="shared" si="3"/>
        <v>3.1375849771690861E-2</v>
      </c>
      <c r="K54" s="46">
        <f>'Home Prices (Raw Data)'!C98</f>
        <v>0.15712545676004863</v>
      </c>
      <c r="L54" s="42"/>
    </row>
    <row r="55" spans="1:12" ht="16">
      <c r="A55" s="1">
        <v>1979</v>
      </c>
      <c r="B55" s="1">
        <v>107.94</v>
      </c>
      <c r="C55" s="8">
        <v>5.9690820000000002</v>
      </c>
      <c r="D55" s="6">
        <f t="shared" si="2"/>
        <v>5.5300000000000002E-2</v>
      </c>
      <c r="E55" s="2">
        <v>0.10390000000000001</v>
      </c>
      <c r="F55" s="6">
        <f t="shared" si="4"/>
        <v>6.7072031247235459E-3</v>
      </c>
      <c r="G55" s="45">
        <f>'Moody''s Rates'!C72</f>
        <v>0.1074</v>
      </c>
      <c r="H55" s="6">
        <f t="shared" si="3"/>
        <v>-2.4730935003710736E-3</v>
      </c>
      <c r="I55" s="46">
        <f>'Moody''s Rates'!K72</f>
        <v>0.1206</v>
      </c>
      <c r="J55" s="47">
        <f t="shared" si="3"/>
        <v>-2.0091101436615355E-2</v>
      </c>
      <c r="K55" s="46">
        <f>'Home Prices (Raw Data)'!C99</f>
        <v>0.13736842105263158</v>
      </c>
      <c r="L55" s="42"/>
    </row>
    <row r="56" spans="1:12" ht="16">
      <c r="A56" s="1">
        <v>1980</v>
      </c>
      <c r="B56" s="1">
        <v>135.76</v>
      </c>
      <c r="C56" s="8">
        <v>6.4350240000000003</v>
      </c>
      <c r="D56" s="6">
        <f t="shared" si="2"/>
        <v>4.7400000000000005E-2</v>
      </c>
      <c r="E56" s="2">
        <v>0.12839999999999999</v>
      </c>
      <c r="F56" s="6">
        <f t="shared" si="4"/>
        <v>-2.989744251999403E-2</v>
      </c>
      <c r="G56" s="45">
        <f>'Moody''s Rates'!C73</f>
        <v>0.1321</v>
      </c>
      <c r="H56" s="6">
        <f t="shared" si="3"/>
        <v>-2.5510823097555202E-2</v>
      </c>
      <c r="I56" s="46">
        <f>'Moody''s Rates'!K73</f>
        <v>0.15140000000000001</v>
      </c>
      <c r="J56" s="47">
        <f t="shared" si="3"/>
        <v>-3.3156783371910456E-2</v>
      </c>
      <c r="K56" s="46">
        <f>'Home Prices (Raw Data)'!C100</f>
        <v>7.4039796390559909E-2</v>
      </c>
      <c r="L56" s="42"/>
    </row>
    <row r="57" spans="1:12" ht="16">
      <c r="A57" s="1">
        <v>1981</v>
      </c>
      <c r="B57" s="1">
        <v>122.55</v>
      </c>
      <c r="C57" s="8">
        <v>6.8260350000000001</v>
      </c>
      <c r="D57" s="6">
        <f t="shared" si="2"/>
        <v>5.57E-2</v>
      </c>
      <c r="E57" s="2">
        <v>0.13719999999999999</v>
      </c>
      <c r="F57" s="6">
        <f t="shared" si="4"/>
        <v>8.1992153358923542E-2</v>
      </c>
      <c r="G57" s="45">
        <f>'Moody''s Rates'!C74</f>
        <v>0.14230000000000001</v>
      </c>
      <c r="H57" s="6">
        <f t="shared" si="3"/>
        <v>7.936976425152531E-2</v>
      </c>
      <c r="I57" s="46">
        <f>'Moody''s Rates'!K74</f>
        <v>0.16550000000000001</v>
      </c>
      <c r="J57" s="47">
        <f t="shared" si="3"/>
        <v>8.4623994808912056E-2</v>
      </c>
      <c r="K57" s="46">
        <f>'Home Prices (Raw Data)'!C101</f>
        <v>5.0840155105557949E-2</v>
      </c>
      <c r="L57" s="42"/>
    </row>
    <row r="58" spans="1:12" ht="16">
      <c r="A58" s="1">
        <v>1982</v>
      </c>
      <c r="B58" s="1">
        <v>140.63999999999999</v>
      </c>
      <c r="C58" s="8">
        <v>6.9335519999999997</v>
      </c>
      <c r="D58" s="6">
        <f t="shared" si="2"/>
        <v>4.9300000000000004E-2</v>
      </c>
      <c r="E58" s="2">
        <v>0.10539999999999999</v>
      </c>
      <c r="F58" s="6">
        <f t="shared" si="4"/>
        <v>0.32814549486295586</v>
      </c>
      <c r="G58" s="45">
        <f>'Moody''s Rates'!C75</f>
        <v>0.1183</v>
      </c>
      <c r="H58" s="6">
        <f t="shared" si="3"/>
        <v>0.27885424288106153</v>
      </c>
      <c r="I58" s="46">
        <f>'Moody''s Rates'!K75</f>
        <v>0.1414</v>
      </c>
      <c r="J58" s="47">
        <f t="shared" si="3"/>
        <v>0.2905245565590866</v>
      </c>
      <c r="K58" s="46">
        <f>'Home Prices (Raw Data)'!C102</f>
        <v>5.740057400573928E-3</v>
      </c>
      <c r="L58" s="42"/>
    </row>
    <row r="59" spans="1:12" ht="16">
      <c r="A59" s="1">
        <v>1983</v>
      </c>
      <c r="B59" s="1">
        <v>164.93</v>
      </c>
      <c r="C59" s="8">
        <v>7.1249760000000002</v>
      </c>
      <c r="D59" s="6">
        <f t="shared" si="2"/>
        <v>4.3200000000000002E-2</v>
      </c>
      <c r="E59" s="2">
        <v>0.1183</v>
      </c>
      <c r="F59" s="6">
        <f t="shared" si="4"/>
        <v>3.2002094451429264E-2</v>
      </c>
      <c r="G59" s="45">
        <f>'Moody''s Rates'!C76</f>
        <v>0.1255</v>
      </c>
      <c r="H59" s="6">
        <f t="shared" si="3"/>
        <v>7.8518183520946236E-2</v>
      </c>
      <c r="I59" s="46">
        <f>'Moody''s Rates'!K76</f>
        <v>0.13750000000000001</v>
      </c>
      <c r="J59" s="47">
        <f t="shared" si="3"/>
        <v>0.16194289622798344</v>
      </c>
      <c r="K59" s="46">
        <f>'Home Prices (Raw Data)'!C103</f>
        <v>4.7492865878516088E-2</v>
      </c>
      <c r="L59" s="42"/>
    </row>
    <row r="60" spans="1:12" ht="16">
      <c r="A60" s="1">
        <v>1984</v>
      </c>
      <c r="B60" s="1">
        <v>167.24</v>
      </c>
      <c r="C60" s="8">
        <v>7.8268319999999996</v>
      </c>
      <c r="D60" s="6">
        <f t="shared" si="2"/>
        <v>4.6799999999999994E-2</v>
      </c>
      <c r="E60" s="2">
        <v>0.115</v>
      </c>
      <c r="F60" s="6">
        <f t="shared" si="4"/>
        <v>0.13733364344102345</v>
      </c>
      <c r="G60" s="45">
        <f>'Moody''s Rates'!C77</f>
        <v>0.1215</v>
      </c>
      <c r="H60" s="6">
        <f t="shared" si="3"/>
        <v>0.14796279212681412</v>
      </c>
      <c r="I60" s="46">
        <f>'Moody''s Rates'!K77</f>
        <v>0.13400000000000001</v>
      </c>
      <c r="J60" s="47">
        <f t="shared" si="3"/>
        <v>0.15619207332454216</v>
      </c>
      <c r="K60" s="46">
        <f>'Home Prices (Raw Data)'!C104</f>
        <v>4.6701692936368833E-2</v>
      </c>
      <c r="L60" s="42"/>
    </row>
    <row r="61" spans="1:12" ht="16">
      <c r="A61" s="1">
        <v>1985</v>
      </c>
      <c r="B61" s="1">
        <v>211.28</v>
      </c>
      <c r="C61" s="8">
        <v>8.1976639999999996</v>
      </c>
      <c r="D61" s="6">
        <f t="shared" si="2"/>
        <v>3.8800000000000001E-2</v>
      </c>
      <c r="E61" s="2">
        <v>9.2600000000000002E-2</v>
      </c>
      <c r="F61" s="6">
        <f t="shared" si="4"/>
        <v>0.2571248821260641</v>
      </c>
      <c r="G61" s="45">
        <f>'Moody''s Rates'!C78</f>
        <v>9.9100000000000008E-2</v>
      </c>
      <c r="H61" s="6">
        <f t="shared" si="3"/>
        <v>0.25967206594531983</v>
      </c>
      <c r="I61" s="46">
        <f>'Moody''s Rates'!K78</f>
        <v>0.1158</v>
      </c>
      <c r="J61" s="47">
        <f t="shared" si="3"/>
        <v>0.23862641849916477</v>
      </c>
      <c r="K61" s="46">
        <f>'Home Prices (Raw Data)'!C105</f>
        <v>7.4735080870050208E-2</v>
      </c>
      <c r="L61" s="42"/>
    </row>
    <row r="62" spans="1:12" ht="16">
      <c r="A62" s="1">
        <v>1986</v>
      </c>
      <c r="B62" s="1">
        <v>242.17</v>
      </c>
      <c r="C62" s="8">
        <v>8.1853459999999991</v>
      </c>
      <c r="D62" s="6">
        <f t="shared" si="2"/>
        <v>3.3799999999999997E-2</v>
      </c>
      <c r="E62" s="2">
        <v>7.1099999999999997E-2</v>
      </c>
      <c r="F62" s="6">
        <f t="shared" si="4"/>
        <v>0.24284215141767618</v>
      </c>
      <c r="G62" s="45">
        <f>'Moody''s Rates'!C79</f>
        <v>8.5299999999999987E-2</v>
      </c>
      <c r="H62" s="6">
        <f t="shared" si="3"/>
        <v>0.18952569496617461</v>
      </c>
      <c r="I62" s="46">
        <f>'Moody''s Rates'!K79</f>
        <v>9.9900000000000003E-2</v>
      </c>
      <c r="J62" s="47">
        <f t="shared" si="3"/>
        <v>0.21354060117746398</v>
      </c>
      <c r="K62" s="46">
        <f>'Home Prices (Raw Data)'!C106</f>
        <v>9.6177131984085618E-2</v>
      </c>
      <c r="L62" s="42"/>
    </row>
    <row r="63" spans="1:12" ht="16">
      <c r="A63" s="1">
        <v>1987</v>
      </c>
      <c r="B63" s="1">
        <v>247.08</v>
      </c>
      <c r="C63" s="8">
        <v>9.1666679999999996</v>
      </c>
      <c r="D63" s="6">
        <f t="shared" si="2"/>
        <v>3.7099999999999994E-2</v>
      </c>
      <c r="E63" s="2">
        <v>8.9899999999999994E-2</v>
      </c>
      <c r="F63" s="6">
        <f t="shared" si="4"/>
        <v>-4.9605089379262279E-2</v>
      </c>
      <c r="G63" s="45">
        <f>'Moody''s Rates'!C80</f>
        <v>0.10060000000000001</v>
      </c>
      <c r="H63" s="6">
        <f t="shared" si="3"/>
        <v>-8.4700466790267881E-3</v>
      </c>
      <c r="I63" s="46">
        <f>'Moody''s Rates'!K80</f>
        <v>0.11220000000000001</v>
      </c>
      <c r="J63" s="47">
        <f t="shared" si="3"/>
        <v>2.8125853555458283E-2</v>
      </c>
      <c r="K63" s="46">
        <f>'Home Prices (Raw Data)'!C107</f>
        <v>7.849139971595398E-2</v>
      </c>
      <c r="L63" s="42"/>
    </row>
    <row r="64" spans="1:12" ht="16">
      <c r="A64" s="1">
        <v>1988</v>
      </c>
      <c r="B64" s="1">
        <v>277.72000000000003</v>
      </c>
      <c r="C64" s="8">
        <v>10.220096</v>
      </c>
      <c r="D64" s="6">
        <f t="shared" si="2"/>
        <v>3.6799999999999992E-2</v>
      </c>
      <c r="E64" s="2">
        <v>9.11E-2</v>
      </c>
      <c r="F64" s="6">
        <f t="shared" si="4"/>
        <v>8.2235958434841674E-2</v>
      </c>
      <c r="G64" s="45">
        <f>'Moody''s Rates'!C81</f>
        <v>9.6099999999999991E-2</v>
      </c>
      <c r="H64" s="6">
        <f t="shared" si="3"/>
        <v>0.12871994621968308</v>
      </c>
      <c r="I64" s="46">
        <f>'Moody''s Rates'!K81</f>
        <v>0.1069</v>
      </c>
      <c r="J64" s="47">
        <f t="shared" si="3"/>
        <v>0.14382285179475657</v>
      </c>
      <c r="K64" s="46">
        <f>'Home Prices (Raw Data)'!C108</f>
        <v>7.2208240664871859E-2</v>
      </c>
      <c r="L64" s="42"/>
    </row>
    <row r="65" spans="1:16" ht="16">
      <c r="A65" s="1">
        <v>1989</v>
      </c>
      <c r="B65" s="1">
        <v>353.4</v>
      </c>
      <c r="C65" s="8">
        <v>11.73288</v>
      </c>
      <c r="D65" s="6">
        <f t="shared" si="2"/>
        <v>3.32E-2</v>
      </c>
      <c r="E65" s="2">
        <v>7.8399999999999997E-2</v>
      </c>
      <c r="F65" s="6">
        <f t="shared" si="4"/>
        <v>0.17693647159446219</v>
      </c>
      <c r="G65" s="45">
        <f>'Moody''s Rates'!C82</f>
        <v>8.8699999999999987E-2</v>
      </c>
      <c r="H65" s="6">
        <f t="shared" si="3"/>
        <v>0.14386362626980134</v>
      </c>
      <c r="I65" s="46">
        <f>'Moody''s Rates'!K82</f>
        <v>9.8400000000000001E-2</v>
      </c>
      <c r="J65" s="47">
        <f t="shared" si="3"/>
        <v>0.15948974901357249</v>
      </c>
      <c r="K65" s="46">
        <f>'Home Prices (Raw Data)'!C109</f>
        <v>4.3928001200889799E-2</v>
      </c>
      <c r="L65" s="42"/>
    </row>
    <row r="66" spans="1:16" ht="16">
      <c r="A66" s="1">
        <v>1990</v>
      </c>
      <c r="B66" s="1">
        <v>330.22</v>
      </c>
      <c r="C66" s="8">
        <v>12.350228</v>
      </c>
      <c r="D66" s="6">
        <f t="shared" si="2"/>
        <v>3.7399999999999996E-2</v>
      </c>
      <c r="E66" s="2">
        <v>8.0799999999999997E-2</v>
      </c>
      <c r="F66" s="6">
        <f t="shared" si="4"/>
        <v>6.2353753335533363E-2</v>
      </c>
      <c r="G66" s="45">
        <f>'Moody''s Rates'!C83</f>
        <v>9.0500000000000011E-2</v>
      </c>
      <c r="H66" s="6">
        <f t="shared" si="3"/>
        <v>7.7173596023443189E-2</v>
      </c>
      <c r="I66" s="46">
        <f>'Moody''s Rates'!K83</f>
        <v>0.1043</v>
      </c>
      <c r="J66" s="47">
        <f t="shared" si="3"/>
        <v>6.2807165619478592E-2</v>
      </c>
      <c r="K66" s="46">
        <f>'Home Prices (Raw Data)'!C110</f>
        <v>-6.8759967580853676E-3</v>
      </c>
      <c r="L66" s="42"/>
    </row>
    <row r="67" spans="1:16" ht="16">
      <c r="A67" s="1">
        <v>1991</v>
      </c>
      <c r="B67" s="1">
        <v>417.09</v>
      </c>
      <c r="C67" s="8">
        <v>12.971499</v>
      </c>
      <c r="D67" s="6">
        <f t="shared" si="2"/>
        <v>3.1100000000000003E-2</v>
      </c>
      <c r="E67" s="2">
        <v>7.0900000000000005E-2</v>
      </c>
      <c r="F67" s="6">
        <f t="shared" si="4"/>
        <v>0.15004510019517303</v>
      </c>
      <c r="G67" s="45">
        <f>'Moody''s Rates'!C84</f>
        <v>8.1600000000000006E-2</v>
      </c>
      <c r="H67" s="6">
        <f t="shared" si="3"/>
        <v>0.14979112964226093</v>
      </c>
      <c r="I67" s="46">
        <f>'Moody''s Rates'!K84</f>
        <v>9.0999999999999998E-2</v>
      </c>
      <c r="J67" s="47">
        <f t="shared" si="3"/>
        <v>0.18928042873950041</v>
      </c>
      <c r="K67" s="46">
        <f>'Home Prices (Raw Data)'!C111</f>
        <v>-1.6979939977885827E-3</v>
      </c>
      <c r="L67" s="42"/>
    </row>
    <row r="68" spans="1:16" ht="16">
      <c r="A68" s="1">
        <v>1992</v>
      </c>
      <c r="B68" s="1">
        <v>435.71</v>
      </c>
      <c r="C68" s="8">
        <v>12.635590000000001</v>
      </c>
      <c r="D68" s="6">
        <f t="shared" ref="D68:D78" si="5">C68/B68</f>
        <v>2.9000000000000001E-2</v>
      </c>
      <c r="E68" s="2">
        <v>6.7699999999999996E-2</v>
      </c>
      <c r="F68" s="6">
        <f t="shared" si="4"/>
        <v>9.3616373162079422E-2</v>
      </c>
      <c r="G68" s="45">
        <f>'Moody''s Rates'!C85</f>
        <v>7.9100000000000004E-2</v>
      </c>
      <c r="H68" s="6">
        <f t="shared" si="3"/>
        <v>9.8443515032612061E-2</v>
      </c>
      <c r="I68" s="46">
        <f>'Moody''s Rates'!K85</f>
        <v>8.7599999999999997E-2</v>
      </c>
      <c r="J68" s="47">
        <f t="shared" si="3"/>
        <v>0.11305244549445928</v>
      </c>
      <c r="K68" s="46">
        <f>'Home Prices (Raw Data)'!C112</f>
        <v>8.1747821156863409E-3</v>
      </c>
      <c r="L68" s="42"/>
    </row>
    <row r="69" spans="1:16" ht="16">
      <c r="A69" s="1">
        <v>1993</v>
      </c>
      <c r="B69" s="1">
        <v>466.45</v>
      </c>
      <c r="C69" s="8">
        <v>12.68744</v>
      </c>
      <c r="D69" s="6">
        <f t="shared" si="5"/>
        <v>2.7200000000000002E-2</v>
      </c>
      <c r="E69" s="2">
        <v>5.7700000000000001E-2</v>
      </c>
      <c r="F69" s="6">
        <f t="shared" si="4"/>
        <v>0.14210957589263107</v>
      </c>
      <c r="G69" s="45">
        <f>'Moody''s Rates'!C86</f>
        <v>7.0000000000000007E-2</v>
      </c>
      <c r="H69" s="6">
        <f t="shared" si="3"/>
        <v>0.14301459202248662</v>
      </c>
      <c r="I69" s="46">
        <f>'Moody''s Rates'!K86</f>
        <v>7.7699999999999991E-2</v>
      </c>
      <c r="J69" s="47">
        <f t="shared" si="3"/>
        <v>0.15472450683005834</v>
      </c>
      <c r="K69" s="46">
        <f>'Home Prices (Raw Data)'!C113</f>
        <v>2.1565986163242234E-2</v>
      </c>
      <c r="L69" s="42"/>
    </row>
    <row r="70" spans="1:16" ht="16">
      <c r="A70" s="1">
        <v>1994</v>
      </c>
      <c r="B70" s="1">
        <v>459.27</v>
      </c>
      <c r="C70" s="8">
        <v>13.364757000000001</v>
      </c>
      <c r="D70" s="6">
        <f t="shared" si="5"/>
        <v>2.9100000000000004E-2</v>
      </c>
      <c r="E70" s="2">
        <v>7.8100000000000003E-2</v>
      </c>
      <c r="F70" s="6">
        <f t="shared" si="4"/>
        <v>-8.0366555509985921E-2</v>
      </c>
      <c r="G70" s="45">
        <f>'Moody''s Rates'!C87</f>
        <v>8.4900000000000003E-2</v>
      </c>
      <c r="H70" s="6">
        <f t="shared" si="3"/>
        <v>-2.7807661421247742E-2</v>
      </c>
      <c r="I70" s="46">
        <f>'Moody''s Rates'!K87</f>
        <v>9.1400000000000009E-2</v>
      </c>
      <c r="J70" s="47">
        <f t="shared" si="3"/>
        <v>-9.6826953788543557E-3</v>
      </c>
      <c r="K70" s="46">
        <f>'Home Prices (Raw Data)'!C114</f>
        <v>2.5156185989348767E-2</v>
      </c>
      <c r="L70" s="42"/>
    </row>
    <row r="71" spans="1:16" ht="16">
      <c r="A71" s="1">
        <v>1995</v>
      </c>
      <c r="B71" s="1">
        <v>615.92999999999995</v>
      </c>
      <c r="C71" s="8">
        <v>14.16639</v>
      </c>
      <c r="D71" s="6">
        <f t="shared" si="5"/>
        <v>2.3000000000000003E-2</v>
      </c>
      <c r="E71" s="2">
        <v>5.7099999999999998E-2</v>
      </c>
      <c r="F71" s="6">
        <f t="shared" si="4"/>
        <v>0.23480780112538907</v>
      </c>
      <c r="G71" s="45">
        <f>'Moody''s Rates'!C88</f>
        <v>6.7099999999999993E-2</v>
      </c>
      <c r="H71" s="6">
        <f t="shared" si="3"/>
        <v>0.21161302520080752</v>
      </c>
      <c r="I71" s="46">
        <f>'Moody''s Rates'!K88</f>
        <v>7.3800000000000004E-2</v>
      </c>
      <c r="J71" s="47">
        <f t="shared" si="3"/>
        <v>0.21287256523842943</v>
      </c>
      <c r="K71" s="46">
        <f>'Home Prices (Raw Data)'!C115</f>
        <v>1.7920251757683303E-2</v>
      </c>
      <c r="L71" s="42"/>
    </row>
    <row r="72" spans="1:16" ht="16">
      <c r="A72" s="1">
        <v>1996</v>
      </c>
      <c r="B72" s="1">
        <v>740.74</v>
      </c>
      <c r="C72" s="8">
        <v>14.888873999999999</v>
      </c>
      <c r="D72" s="6">
        <f t="shared" si="5"/>
        <v>2.01E-2</v>
      </c>
      <c r="E72" s="2">
        <v>6.3E-2</v>
      </c>
      <c r="F72" s="6">
        <f t="shared" si="4"/>
        <v>1.428607793401844E-2</v>
      </c>
      <c r="G72" s="45">
        <f>'Moody''s Rates'!C89</f>
        <v>7.2700000000000001E-2</v>
      </c>
      <c r="H72" s="6">
        <f t="shared" si="3"/>
        <v>2.8254181201576911E-2</v>
      </c>
      <c r="I72" s="46">
        <f>'Moody''s Rates'!K89</f>
        <v>7.9699999999999993E-2</v>
      </c>
      <c r="J72" s="47">
        <f t="shared" si="3"/>
        <v>3.4156893562299034E-2</v>
      </c>
      <c r="K72" s="46">
        <f>'Home Prices (Raw Data)'!C116</f>
        <v>2.4254097556188015E-2</v>
      </c>
      <c r="L72" s="42"/>
    </row>
    <row r="73" spans="1:16" ht="16">
      <c r="A73" s="1">
        <v>1997</v>
      </c>
      <c r="B73" s="1">
        <v>970.43</v>
      </c>
      <c r="C73" s="8">
        <v>15.522</v>
      </c>
      <c r="D73" s="6">
        <f t="shared" si="5"/>
        <v>1.5994971301381864E-2</v>
      </c>
      <c r="E73" s="2">
        <v>5.8099999999999999E-2</v>
      </c>
      <c r="F73" s="6">
        <f t="shared" si="4"/>
        <v>9.939130272977531E-2</v>
      </c>
      <c r="G73" s="45">
        <f>'Moody''s Rates'!C90</f>
        <v>6.7099999999999993E-2</v>
      </c>
      <c r="H73" s="6">
        <f t="shared" si="3"/>
        <v>0.11256477197328786</v>
      </c>
      <c r="I73" s="46">
        <f>'Moody''s Rates'!K90</f>
        <v>7.2800000000000004E-2</v>
      </c>
      <c r="J73" s="47">
        <f t="shared" si="3"/>
        <v>0.12754162725001839</v>
      </c>
      <c r="K73" s="46">
        <f>'Home Prices (Raw Data)'!C117</f>
        <v>4.0220867419660244E-2</v>
      </c>
      <c r="L73" s="42"/>
    </row>
    <row r="74" spans="1:16" ht="16">
      <c r="A74" s="1">
        <v>1998</v>
      </c>
      <c r="B74" s="1">
        <v>1229.23</v>
      </c>
      <c r="C74" s="8">
        <v>16.2</v>
      </c>
      <c r="D74" s="6">
        <f t="shared" si="5"/>
        <v>1.3178981964319126E-2</v>
      </c>
      <c r="E74" s="2">
        <v>4.65E-2</v>
      </c>
      <c r="F74" s="6">
        <f t="shared" si="4"/>
        <v>0.14921431922606215</v>
      </c>
      <c r="G74" s="45">
        <f>'Moody''s Rates'!C91</f>
        <v>6.2300000000000001E-2</v>
      </c>
      <c r="H74" s="6">
        <f t="shared" si="3"/>
        <v>0.10204661874257664</v>
      </c>
      <c r="I74" s="46">
        <f>'Moody''s Rates'!K91</f>
        <v>7.2300000000000003E-2</v>
      </c>
      <c r="J74" s="47">
        <f t="shared" si="3"/>
        <v>7.6274756292817242E-2</v>
      </c>
      <c r="K74" s="46">
        <f>'Home Prices (Raw Data)'!C118</f>
        <v>6.4423641576565771E-2</v>
      </c>
      <c r="L74" s="42"/>
    </row>
    <row r="75" spans="1:16" ht="16">
      <c r="A75" s="1">
        <v>1999</v>
      </c>
      <c r="B75" s="1">
        <v>1469.25</v>
      </c>
      <c r="C75" s="8">
        <v>16.709</v>
      </c>
      <c r="D75" s="6">
        <f t="shared" si="5"/>
        <v>1.1372468946741534E-2</v>
      </c>
      <c r="E75" s="2">
        <v>6.4399999999999999E-2</v>
      </c>
      <c r="F75" s="6">
        <f t="shared" si="4"/>
        <v>-8.2542147962685761E-2</v>
      </c>
      <c r="G75" s="45">
        <f>'Moody''s Rates'!C92</f>
        <v>7.6399999999999996E-2</v>
      </c>
      <c r="H75" s="6">
        <f t="shared" si="3"/>
        <v>-3.3867878233007097E-2</v>
      </c>
      <c r="I75" s="46">
        <f>'Moody''s Rates'!K92</f>
        <v>8.1799999999999998E-2</v>
      </c>
      <c r="J75" s="47">
        <f t="shared" si="3"/>
        <v>9.0685450376237486E-3</v>
      </c>
      <c r="K75" s="46">
        <f>'Home Prices (Raw Data)'!C119</f>
        <v>7.6804915514592897E-2</v>
      </c>
      <c r="L75" s="42"/>
    </row>
    <row r="76" spans="1:16" s="5" customFormat="1" ht="16">
      <c r="A76" s="1">
        <v>2000</v>
      </c>
      <c r="B76" s="1">
        <v>1320.28</v>
      </c>
      <c r="C76" s="8">
        <v>16.27</v>
      </c>
      <c r="D76" s="2">
        <f t="shared" si="5"/>
        <v>1.2323143575605175E-2</v>
      </c>
      <c r="E76" s="2">
        <v>5.11E-2</v>
      </c>
      <c r="F76" s="6">
        <f t="shared" si="4"/>
        <v>0.16655267125397488</v>
      </c>
      <c r="G76" s="45">
        <f>'Moody''s Rates'!C93</f>
        <v>7.1599999999999997E-2</v>
      </c>
      <c r="H76" s="6">
        <f t="shared" si="3"/>
        <v>0.10986525460424953</v>
      </c>
      <c r="I76" s="46">
        <f>'Moody''s Rates'!K93</f>
        <v>0.08</v>
      </c>
      <c r="J76" s="47">
        <f t="shared" si="3"/>
        <v>9.3878146518094577E-2</v>
      </c>
      <c r="K76" s="46">
        <f>'Home Prices (Raw Data)'!C120</f>
        <v>9.2915553233810844E-2</v>
      </c>
      <c r="L76" s="42"/>
      <c r="P76"/>
    </row>
    <row r="77" spans="1:16" ht="16">
      <c r="A77" s="1">
        <v>2001</v>
      </c>
      <c r="B77" s="1">
        <v>1148.0899999999999</v>
      </c>
      <c r="C77" s="8">
        <v>15.74</v>
      </c>
      <c r="D77" s="2">
        <f t="shared" si="5"/>
        <v>1.3709726589378883E-2</v>
      </c>
      <c r="E77" s="2">
        <v>5.0500000000000003E-2</v>
      </c>
      <c r="F77" s="6">
        <f t="shared" si="4"/>
        <v>5.5721811892492555E-2</v>
      </c>
      <c r="G77" s="45">
        <f>'Moody''s Rates'!C94</f>
        <v>6.6100000000000006E-2</v>
      </c>
      <c r="H77" s="6">
        <f t="shared" si="3"/>
        <v>0.11093583112511907</v>
      </c>
      <c r="I77" s="46">
        <f>'Moody''s Rates'!K94</f>
        <v>7.9199999999999993E-2</v>
      </c>
      <c r="J77" s="47">
        <f t="shared" si="3"/>
        <v>8.5387489183019236E-2</v>
      </c>
      <c r="K77" s="46">
        <f>'Home Prices (Raw Data)'!C121</f>
        <v>6.6779421091818225E-2</v>
      </c>
      <c r="L77" s="42"/>
    </row>
    <row r="78" spans="1:16" s="3" customFormat="1" ht="16">
      <c r="A78" s="1">
        <v>2002</v>
      </c>
      <c r="B78" s="1">
        <v>879.82</v>
      </c>
      <c r="C78" s="8">
        <v>16.079999999999998</v>
      </c>
      <c r="D78" s="2">
        <f t="shared" si="5"/>
        <v>1.8276465640699232E-2</v>
      </c>
      <c r="E78" s="2">
        <v>3.8199999999999998E-2</v>
      </c>
      <c r="F78" s="6">
        <f t="shared" si="4"/>
        <v>0.15116400378109285</v>
      </c>
      <c r="G78" s="45">
        <f>'Moody''s Rates'!C95</f>
        <v>6.0899999999999996E-2</v>
      </c>
      <c r="H78" s="6">
        <f t="shared" si="3"/>
        <v>0.10420978781988617</v>
      </c>
      <c r="I78" s="46">
        <f>'Moody''s Rates'!K95</f>
        <v>7.3099999999999998E-2</v>
      </c>
      <c r="J78" s="47">
        <f t="shared" si="3"/>
        <v>0.12143658327667134</v>
      </c>
      <c r="K78" s="46">
        <f>'Home Prices (Raw Data)'!C122</f>
        <v>9.5600399806989866E-2</v>
      </c>
      <c r="L78" s="42"/>
      <c r="P78"/>
    </row>
    <row r="79" spans="1:16" ht="16">
      <c r="A79" s="1">
        <v>2003</v>
      </c>
      <c r="B79" s="1">
        <v>1111.9100000000001</v>
      </c>
      <c r="C79" s="8">
        <v>17.39</v>
      </c>
      <c r="D79" s="2">
        <f t="shared" ref="D79:D100" si="6">C79/B79</f>
        <v>1.5639755016143394E-2</v>
      </c>
      <c r="E79" s="2">
        <v>4.2500000000000003E-2</v>
      </c>
      <c r="F79" s="6">
        <f t="shared" si="4"/>
        <v>3.7531858817758529E-3</v>
      </c>
      <c r="G79" s="45">
        <f>'Moody''s Rates'!C96</f>
        <v>5.6299999999999996E-2</v>
      </c>
      <c r="H79" s="6">
        <f t="shared" si="3"/>
        <v>9.535788974746788E-2</v>
      </c>
      <c r="I79" s="46">
        <f>'Moody''s Rates'!K96</f>
        <v>6.6100000000000006E-2</v>
      </c>
      <c r="J79" s="47">
        <f t="shared" si="3"/>
        <v>0.12316378506833342</v>
      </c>
      <c r="K79" s="46">
        <f>'Home Prices (Raw Data)'!C123</f>
        <v>9.8119558635008763E-2</v>
      </c>
      <c r="L79" s="42"/>
    </row>
    <row r="80" spans="1:16" s="12" customFormat="1" ht="16">
      <c r="A80" s="1">
        <v>2004</v>
      </c>
      <c r="B80" s="1">
        <v>1211.92</v>
      </c>
      <c r="C80" s="8">
        <v>19.440000000000001</v>
      </c>
      <c r="D80" s="2">
        <f t="shared" si="6"/>
        <v>1.6040662750016504E-2</v>
      </c>
      <c r="E80" s="2">
        <v>4.2200000000000001E-2</v>
      </c>
      <c r="F80" s="6">
        <f t="shared" si="4"/>
        <v>4.490683702274547E-2</v>
      </c>
      <c r="G80" s="45">
        <f>'Moody''s Rates'!C97</f>
        <v>5.4299999999999994E-2</v>
      </c>
      <c r="H80" s="6">
        <f t="shared" si="3"/>
        <v>7.1425997574770611E-2</v>
      </c>
      <c r="I80" s="46">
        <f>'Moody''s Rates'!K97</f>
        <v>6.0999999999999999E-2</v>
      </c>
      <c r="J80" s="47">
        <f t="shared" si="3"/>
        <v>0.10345924468934715</v>
      </c>
      <c r="K80" s="46">
        <f>'Home Prices (Raw Data)'!C124</f>
        <v>0.13638479663675351</v>
      </c>
      <c r="L80" s="42"/>
      <c r="P80"/>
    </row>
    <row r="81" spans="1:16" s="7" customFormat="1" ht="16">
      <c r="A81" s="1">
        <v>2005</v>
      </c>
      <c r="B81" s="1">
        <v>1248.29</v>
      </c>
      <c r="C81" s="8">
        <v>22.22</v>
      </c>
      <c r="D81" s="2">
        <f t="shared" si="6"/>
        <v>1.7800350880003844E-2</v>
      </c>
      <c r="E81" s="2">
        <v>4.3900000000000002E-2</v>
      </c>
      <c r="F81" s="6">
        <f t="shared" si="4"/>
        <v>2.8675329597779506E-2</v>
      </c>
      <c r="G81" s="45">
        <f>'Moody''s Rates'!C98</f>
        <v>5.2600000000000001E-2</v>
      </c>
      <c r="H81" s="6">
        <f t="shared" si="3"/>
        <v>6.7262771807337945E-2</v>
      </c>
      <c r="I81" s="46">
        <f>'Moody''s Rates'!K98</f>
        <v>6.2100000000000002E-2</v>
      </c>
      <c r="J81" s="47">
        <f t="shared" si="3"/>
        <v>5.2983848835185088E-2</v>
      </c>
      <c r="K81" s="46">
        <f>'Home Prices (Raw Data)'!C125</f>
        <v>0.13510430453141753</v>
      </c>
      <c r="L81" s="42"/>
      <c r="P81"/>
    </row>
    <row r="82" spans="1:16" ht="16">
      <c r="A82" s="1">
        <v>2006</v>
      </c>
      <c r="B82" s="1">
        <v>1418.3</v>
      </c>
      <c r="C82" s="8">
        <v>24.88</v>
      </c>
      <c r="D82" s="2">
        <f t="shared" si="6"/>
        <v>1.7542127899598109E-2</v>
      </c>
      <c r="E82" s="2">
        <v>4.7E-2</v>
      </c>
      <c r="F82" s="6">
        <f t="shared" si="4"/>
        <v>1.9610012417568386E-2</v>
      </c>
      <c r="G82" s="45">
        <f>'Moody''s Rates'!C99</f>
        <v>5.4600000000000003E-2</v>
      </c>
      <c r="H82" s="6">
        <f t="shared" si="3"/>
        <v>3.7495782311379865E-2</v>
      </c>
      <c r="I82" s="46">
        <f>'Moody''s Rates'!K99</f>
        <v>6.3500000000000001E-2</v>
      </c>
      <c r="J82" s="47">
        <f t="shared" si="3"/>
        <v>5.1964610076620635E-2</v>
      </c>
      <c r="K82" s="46">
        <f>'Home Prices (Raw Data)'!C126</f>
        <v>1.7334140261067166E-2</v>
      </c>
      <c r="L82" s="42"/>
    </row>
    <row r="83" spans="1:16" ht="16">
      <c r="A83" s="1">
        <v>2007</v>
      </c>
      <c r="B83" s="19">
        <v>1468.36</v>
      </c>
      <c r="C83" s="8">
        <v>27.73</v>
      </c>
      <c r="D83" s="20">
        <f t="shared" si="6"/>
        <v>1.8885014574082652E-2</v>
      </c>
      <c r="E83" s="20">
        <v>4.02E-2</v>
      </c>
      <c r="F83" s="6">
        <f t="shared" si="4"/>
        <v>0.10209921930012807</v>
      </c>
      <c r="G83" s="45">
        <f>'Moody''s Rates'!C100</f>
        <v>5.4100000000000002E-2</v>
      </c>
      <c r="H83" s="6">
        <f t="shared" si="3"/>
        <v>5.8385135983344959E-2</v>
      </c>
      <c r="I83" s="46">
        <f>'Moody''s Rates'!K100</f>
        <v>6.5599999999999992E-2</v>
      </c>
      <c r="J83" s="47">
        <f t="shared" si="3"/>
        <v>4.8445754357525184E-2</v>
      </c>
      <c r="K83" s="46">
        <f>'Home Prices (Raw Data)'!C127</f>
        <v>-5.3981629545541421E-2</v>
      </c>
      <c r="L83" s="42"/>
    </row>
    <row r="84" spans="1:16" ht="16">
      <c r="A84" s="1">
        <v>2008</v>
      </c>
      <c r="B84" s="1">
        <v>903.25</v>
      </c>
      <c r="C84" s="8">
        <v>28.39</v>
      </c>
      <c r="D84" s="2">
        <f t="shared" si="6"/>
        <v>3.1430943814004984E-2</v>
      </c>
      <c r="E84" s="20">
        <v>2.2100000000000002E-2</v>
      </c>
      <c r="F84" s="6">
        <f t="shared" si="4"/>
        <v>0.20101279926977011</v>
      </c>
      <c r="G84" s="45">
        <f>'Moody''s Rates'!C101</f>
        <v>4.7E-2</v>
      </c>
      <c r="H84" s="6">
        <f t="shared" si="3"/>
        <v>0.10973190704363375</v>
      </c>
      <c r="I84" s="46">
        <f>'Moody''s Rates'!K101</f>
        <v>8.0700000000000008E-2</v>
      </c>
      <c r="J84" s="47">
        <f t="shared" si="3"/>
        <v>-3.540309867144642E-2</v>
      </c>
      <c r="K84" s="46">
        <f>'Home Prices (Raw Data)'!C128</f>
        <v>-0.11995638578961343</v>
      </c>
      <c r="L84" s="42"/>
    </row>
    <row r="85" spans="1:16" ht="16">
      <c r="A85" s="1">
        <v>2009</v>
      </c>
      <c r="B85" s="1">
        <v>1115.0999999999999</v>
      </c>
      <c r="C85" s="8">
        <v>22.41</v>
      </c>
      <c r="D85" s="2">
        <f t="shared" si="6"/>
        <v>2.0096852300242132E-2</v>
      </c>
      <c r="E85" s="20">
        <v>3.8399999999999997E-2</v>
      </c>
      <c r="F85" s="6">
        <f t="shared" si="4"/>
        <v>-0.11116695313259162</v>
      </c>
      <c r="G85" s="45">
        <f>'Moody''s Rates'!C102</f>
        <v>5.33E-2</v>
      </c>
      <c r="H85" s="6">
        <f t="shared" si="3"/>
        <v>-8.7666626810571635E-4</v>
      </c>
      <c r="I85" s="46">
        <f>'Moody''s Rates'!K102</f>
        <v>6.3899999999999998E-2</v>
      </c>
      <c r="J85" s="47">
        <f t="shared" si="3"/>
        <v>0.20209649577883115</v>
      </c>
      <c r="K85" s="46">
        <f>'Home Prices (Raw Data)'!C129</f>
        <v>-3.8552558261496617E-2</v>
      </c>
      <c r="L85" s="42"/>
    </row>
    <row r="86" spans="1:16" ht="16">
      <c r="A86" s="1">
        <v>2010</v>
      </c>
      <c r="B86" s="1">
        <v>1257.6400000000001</v>
      </c>
      <c r="C86" s="8">
        <v>22.73</v>
      </c>
      <c r="D86" s="2">
        <f t="shared" si="6"/>
        <v>1.8073534556788905E-2</v>
      </c>
      <c r="E86" s="20">
        <v>3.2899999999999999E-2</v>
      </c>
      <c r="F86" s="21">
        <f t="shared" si="4"/>
        <v>8.4629338803557719E-2</v>
      </c>
      <c r="G86" s="45">
        <f>'Moody''s Rates'!C103</f>
        <v>4.8799999999999996E-2</v>
      </c>
      <c r="H86" s="6">
        <f t="shared" si="3"/>
        <v>8.8251194876807534E-2</v>
      </c>
      <c r="I86" s="46">
        <f>'Moody''s Rates'!K103</f>
        <v>5.9800000000000006E-2</v>
      </c>
      <c r="J86" s="47">
        <f t="shared" si="3"/>
        <v>9.4104971085132647E-2</v>
      </c>
      <c r="K86" s="46">
        <f>'Home Prices (Raw Data)'!C130</f>
        <v>-4.1128020509463736E-2</v>
      </c>
      <c r="L86" s="43"/>
    </row>
    <row r="87" spans="1:16" ht="16">
      <c r="A87" s="1">
        <v>2011</v>
      </c>
      <c r="B87" s="1">
        <v>1257.5999999999999</v>
      </c>
      <c r="C87" s="8">
        <v>26.43</v>
      </c>
      <c r="D87" s="2">
        <f t="shared" si="6"/>
        <v>2.1016221374045803E-2</v>
      </c>
      <c r="E87" s="20">
        <v>1.8800000000000001E-2</v>
      </c>
      <c r="F87" s="21">
        <f t="shared" si="4"/>
        <v>0.16035334999461354</v>
      </c>
      <c r="G87" s="45">
        <f>'Moody''s Rates'!C104</f>
        <v>3.7699999999999997E-2</v>
      </c>
      <c r="H87" s="6">
        <f t="shared" si="3"/>
        <v>0.13987067842780126</v>
      </c>
      <c r="I87" s="46">
        <f>'Moody''s Rates'!K104</f>
        <v>5.16E-2</v>
      </c>
      <c r="J87" s="47">
        <f t="shared" si="3"/>
        <v>0.12262911319384322</v>
      </c>
      <c r="K87" s="46">
        <f>'Home Prices (Raw Data)'!C131</f>
        <v>-3.8853177086296098E-2</v>
      </c>
      <c r="L87" s="43"/>
    </row>
    <row r="88" spans="1:16" ht="16">
      <c r="A88" s="1">
        <v>2012</v>
      </c>
      <c r="B88" s="1">
        <v>1426.19</v>
      </c>
      <c r="C88" s="8">
        <v>31.25</v>
      </c>
      <c r="D88" s="2">
        <f t="shared" si="6"/>
        <v>2.1911526514700005E-2</v>
      </c>
      <c r="E88" s="20">
        <v>1.7600000000000001E-2</v>
      </c>
      <c r="F88" s="21">
        <f t="shared" si="4"/>
        <v>2.971571978018946E-2</v>
      </c>
      <c r="G88" s="45">
        <f>'Moody''s Rates'!C105</f>
        <v>3.6699999999999997E-2</v>
      </c>
      <c r="H88" s="6">
        <f t="shared" si="3"/>
        <v>4.5945797286168696E-2</v>
      </c>
      <c r="I88" s="46">
        <f>'Moody''s Rates'!K105</f>
        <v>4.6300000000000001E-2</v>
      </c>
      <c r="J88" s="47">
        <f t="shared" si="3"/>
        <v>9.3270633454791169E-2</v>
      </c>
      <c r="K88" s="46">
        <f>'Home Prices (Raw Data)'!C132</f>
        <v>6.4371744791666519E-2</v>
      </c>
      <c r="L88" s="43"/>
    </row>
    <row r="89" spans="1:16" ht="16">
      <c r="A89" s="1">
        <v>2013</v>
      </c>
      <c r="B89" s="1">
        <v>1848.36</v>
      </c>
      <c r="C89" s="8">
        <v>36.28</v>
      </c>
      <c r="D89" s="2">
        <f t="shared" si="6"/>
        <v>1.962821095457595E-2</v>
      </c>
      <c r="E89" s="20">
        <v>3.0360000000000002E-2</v>
      </c>
      <c r="F89" s="21">
        <f t="shared" si="4"/>
        <v>-9.104568794347262E-2</v>
      </c>
      <c r="G89" s="45">
        <f>'Moody''s Rates'!C106</f>
        <v>4.5700000000000005E-2</v>
      </c>
      <c r="H89" s="6">
        <f t="shared" si="3"/>
        <v>-3.4269994347688473E-2</v>
      </c>
      <c r="I89" s="46">
        <f>'Moody''s Rates'!K106</f>
        <v>5.3699999999999998E-2</v>
      </c>
      <c r="J89" s="47">
        <f t="shared" si="3"/>
        <v>-9.8278909816801388E-3</v>
      </c>
      <c r="K89" s="46">
        <f>'Home Prices (Raw Data)'!C133</f>
        <v>0.1071321827495848</v>
      </c>
      <c r="L89" s="43"/>
    </row>
    <row r="90" spans="1:16" ht="16">
      <c r="A90" s="1">
        <v>2014</v>
      </c>
      <c r="B90" s="24">
        <v>2058.9</v>
      </c>
      <c r="C90" s="111">
        <v>39.44</v>
      </c>
      <c r="D90" s="2">
        <f t="shared" si="6"/>
        <v>1.9155859925202776E-2</v>
      </c>
      <c r="E90" s="23">
        <v>2.1700000000000001E-2</v>
      </c>
      <c r="F90" s="21">
        <f>((E89*(1-(1+E90)^(-10))/E90+1/(1+E90)^10)-1)+E89</f>
        <v>0.10746180452004755</v>
      </c>
      <c r="G90" s="45">
        <f>'Moody''s Rates'!C107</f>
        <v>3.7200000000000004E-2</v>
      </c>
      <c r="H90" s="6">
        <f t="shared" si="3"/>
        <v>0.11561371395416591</v>
      </c>
      <c r="I90" s="46">
        <f>'Moody''s Rates'!K107</f>
        <v>4.6799999999999994E-2</v>
      </c>
      <c r="J90" s="47">
        <f t="shared" si="3"/>
        <v>0.10781775226724913</v>
      </c>
      <c r="K90" s="46">
        <f>'Home Prices (Raw Data)'!C134</f>
        <v>4.5071006140053216E-2</v>
      </c>
      <c r="L90" s="43"/>
    </row>
    <row r="91" spans="1:16" ht="16">
      <c r="A91" s="1">
        <v>2015</v>
      </c>
      <c r="B91" s="1">
        <v>2043.9</v>
      </c>
      <c r="C91" s="8">
        <v>43.39</v>
      </c>
      <c r="D91" s="2">
        <f t="shared" si="6"/>
        <v>2.1229022946328096E-2</v>
      </c>
      <c r="E91" s="20">
        <v>2.2700000000000001E-2</v>
      </c>
      <c r="F91" s="21">
        <f>((E90*(1-(1+E91)^(-10))/E91+1/(1+E91)^10)-1)+E90</f>
        <v>1.2842996709792224E-2</v>
      </c>
      <c r="G91" s="45">
        <f>'Moody''s Rates'!C108</f>
        <v>4.0399999999999998E-2</v>
      </c>
      <c r="H91" s="6">
        <f t="shared" si="3"/>
        <v>1.1296739256083758E-2</v>
      </c>
      <c r="I91" s="46">
        <f>'Moody''s Rates'!K108</f>
        <v>5.5E-2</v>
      </c>
      <c r="J91" s="47">
        <f t="shared" si="3"/>
        <v>-1.5008531794429472E-2</v>
      </c>
      <c r="K91" s="46">
        <f>'Home Prices (Raw Data)'!C135</f>
        <v>5.2000168207568365E-2</v>
      </c>
      <c r="L91" s="43"/>
    </row>
    <row r="92" spans="1:16" ht="16">
      <c r="A92" s="1">
        <v>2016</v>
      </c>
      <c r="B92" s="1">
        <v>2238.83</v>
      </c>
      <c r="C92" s="8">
        <v>45.7</v>
      </c>
      <c r="D92" s="2">
        <f t="shared" si="6"/>
        <v>2.0412447573062719E-2</v>
      </c>
      <c r="E92" s="20">
        <v>2.4500000000000001E-2</v>
      </c>
      <c r="F92" s="21">
        <f>((E91*(1-(1+E92)^(-10))/E92+1/(1+E92)^10)-1)+E91</f>
        <v>6.9055046987477921E-3</v>
      </c>
      <c r="G92" s="45">
        <f>'Moody''s Rates'!C109</f>
        <v>3.9800000000000002E-2</v>
      </c>
      <c r="H92" s="6">
        <f t="shared" si="3"/>
        <v>4.527138634381745E-2</v>
      </c>
      <c r="I92" s="46">
        <f>'Moody''s Rates'!K109</f>
        <v>4.7300000000000002E-2</v>
      </c>
      <c r="J92" s="47">
        <f t="shared" si="3"/>
        <v>0.115244739105062</v>
      </c>
      <c r="K92" s="46">
        <f>'Home Prices (Raw Data)'!C136</f>
        <v>5.3044535938829185E-2</v>
      </c>
      <c r="L92" s="43"/>
    </row>
    <row r="93" spans="1:16" ht="16">
      <c r="A93" s="1">
        <v>2017</v>
      </c>
      <c r="B93" s="1">
        <v>2673.61</v>
      </c>
      <c r="C93" s="41">
        <v>48.93</v>
      </c>
      <c r="D93" s="2">
        <f t="shared" si="6"/>
        <v>1.830109851474224E-2</v>
      </c>
      <c r="E93" s="20">
        <v>2.41E-2</v>
      </c>
      <c r="F93" s="20">
        <f>'T. Bond yield &amp; return'!C98</f>
        <v>2.8017162707789457E-2</v>
      </c>
      <c r="G93" s="45">
        <f>'Moody''s Rates'!C110</f>
        <v>3.4500000000000003E-2</v>
      </c>
      <c r="H93" s="6">
        <f t="shared" si="3"/>
        <v>8.3989301597879817E-2</v>
      </c>
      <c r="I93" s="46">
        <f>'Moody''s Rates'!K110</f>
        <v>4.1700000000000001E-2</v>
      </c>
      <c r="J93" s="47">
        <f t="shared" si="3"/>
        <v>9.2339050572547543E-2</v>
      </c>
      <c r="K93" s="46">
        <f>'Home Prices (Raw Data)'!C137</f>
        <v>6.2069563897053426E-2</v>
      </c>
      <c r="L93" s="13"/>
    </row>
    <row r="94" spans="1:16" ht="16">
      <c r="A94" s="40">
        <v>2018</v>
      </c>
      <c r="B94" s="40">
        <v>2506.85</v>
      </c>
      <c r="C94" s="112">
        <v>53.75</v>
      </c>
      <c r="D94" s="2">
        <f t="shared" si="6"/>
        <v>2.1441250972335801E-2</v>
      </c>
      <c r="E94" s="13">
        <f>'T. Bond yield &amp; return'!B99</f>
        <v>2.69E-2</v>
      </c>
      <c r="F94" s="20">
        <f>'T. Bond yield &amp; return'!C99</f>
        <v>-1.6692385713402633E-4</v>
      </c>
      <c r="G94" s="45">
        <f>'Moody''s Rates'!C111</f>
        <v>3.9900000000000005E-2</v>
      </c>
      <c r="H94" s="6">
        <f t="shared" si="3"/>
        <v>-9.3206490111103768E-3</v>
      </c>
      <c r="I94" s="46">
        <f>'Moody''s Rates'!K111</f>
        <v>5.1399999999999994E-2</v>
      </c>
      <c r="J94" s="47">
        <f t="shared" si="3"/>
        <v>-3.2694196838362347E-2</v>
      </c>
      <c r="K94" s="46">
        <f>'Home Prices (Raw Data)'!C138</f>
        <v>4.5192288054245022E-2</v>
      </c>
      <c r="L94" s="13"/>
    </row>
    <row r="95" spans="1:16" ht="16">
      <c r="A95" s="40">
        <v>2019</v>
      </c>
      <c r="B95" s="40">
        <v>3230.78</v>
      </c>
      <c r="C95" s="78">
        <v>58.5</v>
      </c>
      <c r="D95" s="2">
        <f t="shared" si="6"/>
        <v>1.810708250020119E-2</v>
      </c>
      <c r="E95" s="13">
        <v>1.9199999999999998E-2</v>
      </c>
      <c r="F95" s="20">
        <f>'T. Bond yield &amp; return'!C100</f>
        <v>9.6356307415483927E-2</v>
      </c>
      <c r="G95" s="45">
        <f>'Moody''s Rates'!C112</f>
        <v>3.04E-2</v>
      </c>
      <c r="H95" s="6">
        <f t="shared" si="3"/>
        <v>0.12077175238825984</v>
      </c>
      <c r="I95" s="46">
        <f>'Moody''s Rates'!K112</f>
        <v>3.9E-2</v>
      </c>
      <c r="J95" s="47">
        <f t="shared" si="3"/>
        <v>0.15247765775278477</v>
      </c>
      <c r="K95" s="46">
        <f>'Home Prices (Raw Data)'!C139</f>
        <v>3.685827760218463E-2</v>
      </c>
    </row>
    <row r="96" spans="1:16" ht="16">
      <c r="A96" s="40">
        <v>2020</v>
      </c>
      <c r="B96" s="40">
        <v>3756.07</v>
      </c>
      <c r="C96" s="78">
        <v>57</v>
      </c>
      <c r="D96" s="2">
        <f t="shared" si="6"/>
        <v>1.5175436027550072E-2</v>
      </c>
      <c r="E96" s="13">
        <v>9.2999999999999992E-3</v>
      </c>
      <c r="F96" s="20">
        <f>'T. Bond yield &amp; return'!C101</f>
        <v>0.1133189764661412</v>
      </c>
      <c r="G96" s="45">
        <f>'Moody''s Rates'!C113</f>
        <v>2.23E-2</v>
      </c>
      <c r="H96" s="6">
        <f t="shared" si="3"/>
        <v>0.10229109308473851</v>
      </c>
      <c r="I96" s="46">
        <f>'Moody''s Rates'!K113</f>
        <v>3.1099999999999999E-2</v>
      </c>
      <c r="J96" s="47">
        <f t="shared" si="3"/>
        <v>0.10601187472880466</v>
      </c>
      <c r="K96" s="46">
        <f>'Home Prices (Raw Data)'!C140</f>
        <v>0.10432135991858571</v>
      </c>
    </row>
    <row r="97" spans="1:15" ht="16">
      <c r="A97" s="40">
        <v>2021</v>
      </c>
      <c r="B97" s="40">
        <v>4766.18</v>
      </c>
      <c r="C97" s="78">
        <v>59.2</v>
      </c>
      <c r="D97" s="2">
        <f t="shared" si="6"/>
        <v>1.2420848562160892E-2</v>
      </c>
      <c r="E97" s="13">
        <v>1.5100000000000001E-2</v>
      </c>
      <c r="F97" s="20">
        <f>'T. Bond yield &amp; return'!C102</f>
        <v>-4.416034448604475E-2</v>
      </c>
      <c r="G97" s="45">
        <f>'Moody''s Rates'!C114</f>
        <v>2.7099999999999999E-2</v>
      </c>
      <c r="H97" s="6">
        <f t="shared" si="3"/>
        <v>-1.9257683971225945E-2</v>
      </c>
      <c r="I97" s="46">
        <f>'Moody''s Rates'!K114</f>
        <v>3.3700000000000001E-2</v>
      </c>
      <c r="J97" s="47">
        <f t="shared" si="3"/>
        <v>9.3344457198752777E-3</v>
      </c>
      <c r="K97" s="46">
        <f>'Home Prices (Raw Data)'!C141</f>
        <v>0.18874952003071788</v>
      </c>
    </row>
    <row r="98" spans="1:15" ht="16">
      <c r="A98" s="40">
        <v>2022</v>
      </c>
      <c r="B98" s="7">
        <v>3839.5</v>
      </c>
      <c r="C98" s="78">
        <v>66.98</v>
      </c>
      <c r="D98" s="2">
        <f t="shared" si="6"/>
        <v>1.744497981508009E-2</v>
      </c>
      <c r="E98" s="13">
        <v>3.8800000000000001E-2</v>
      </c>
      <c r="F98" s="20">
        <f>'T. Bond yield &amp; return'!C103</f>
        <v>-0.1782817153825067</v>
      </c>
      <c r="G98" s="45">
        <f>'Moody''s Rates'!C115</f>
        <v>4.7E-2</v>
      </c>
      <c r="H98" s="6">
        <f t="shared" si="3"/>
        <v>-0.12882604931948061</v>
      </c>
      <c r="I98" s="46">
        <f>'Moody''s Rates'!K115</f>
        <v>5.8700000000000002E-2</v>
      </c>
      <c r="J98" s="47">
        <f t="shared" si="3"/>
        <v>-0.15144078553554258</v>
      </c>
      <c r="K98" s="46">
        <f>'Home Prices (Raw Data)'!C142</f>
        <v>5.667711058712066E-2</v>
      </c>
    </row>
    <row r="99" spans="1:15" ht="16">
      <c r="A99" s="40">
        <v>2023</v>
      </c>
      <c r="B99" s="7">
        <v>4769.8</v>
      </c>
      <c r="C99" s="78">
        <v>70.3</v>
      </c>
      <c r="D99" s="2">
        <f t="shared" si="6"/>
        <v>1.4738563461780367E-2</v>
      </c>
      <c r="E99" s="13">
        <v>3.8800000000000001E-2</v>
      </c>
      <c r="F99" s="20">
        <f>'T. Bond yield &amp; return'!C104</f>
        <v>3.8800000000000001E-2</v>
      </c>
      <c r="G99" s="45">
        <f>'Moody''s Rates'!C116</f>
        <v>4.6500000000000007E-2</v>
      </c>
      <c r="H99" s="6">
        <f t="shared" si="3"/>
        <v>5.0927341345951074E-2</v>
      </c>
      <c r="I99" s="46">
        <f>'Moody''s Rates'!K116</f>
        <v>5.4900000000000004E-2</v>
      </c>
      <c r="J99" s="47">
        <f t="shared" si="3"/>
        <v>8.7356722013658433E-2</v>
      </c>
      <c r="K99" s="46">
        <f>'Home Prices (Raw Data)'!C143</f>
        <v>5.6371275341936755E-2</v>
      </c>
    </row>
    <row r="100" spans="1:15" ht="16">
      <c r="A100" s="40">
        <v>2024</v>
      </c>
      <c r="B100" s="7">
        <v>5881.63</v>
      </c>
      <c r="C100" s="78">
        <v>74.83</v>
      </c>
      <c r="D100" s="2">
        <f t="shared" si="6"/>
        <v>1.2722663615358327E-2</v>
      </c>
      <c r="E100" s="13">
        <v>4.58E-2</v>
      </c>
      <c r="F100" s="20">
        <f>'T. Bond yield &amp; return'!C105</f>
        <v>-1.6371801436629807E-2</v>
      </c>
      <c r="G100" s="45">
        <f>'Moody''s Rates'!C117</f>
        <v>5.4000000000000006E-2</v>
      </c>
      <c r="H100" s="6">
        <f t="shared" si="3"/>
        <v>-1.0304343965066499E-2</v>
      </c>
      <c r="I100" s="46">
        <f>'Moody''s Rates'!K117</f>
        <v>0.06</v>
      </c>
      <c r="J100" s="47">
        <f t="shared" si="3"/>
        <v>1.7363556037785111E-2</v>
      </c>
      <c r="K100" s="46">
        <f>'Home Prices (Raw Data)'!C144</f>
        <v>4.2441000578744337E-2</v>
      </c>
      <c r="O100">
        <f>6700/B86-1</f>
        <v>4.3274386946980057</v>
      </c>
    </row>
  </sheetData>
  <phoneticPr fontId="13"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9A2B-0B77-744B-9973-A3A3EE5DF144}">
  <dimension ref="A1:C98"/>
  <sheetViews>
    <sheetView topLeftCell="A55" workbookViewId="0">
      <selection activeCell="C99" sqref="C99"/>
    </sheetView>
  </sheetViews>
  <sheetFormatPr baseColWidth="10" defaultRowHeight="14"/>
  <cols>
    <col min="1" max="1" width="10.7109375" style="7"/>
  </cols>
  <sheetData>
    <row r="1" spans="1:3">
      <c r="A1" s="7" t="s">
        <v>5</v>
      </c>
      <c r="B1" t="s">
        <v>180</v>
      </c>
    </row>
    <row r="2" spans="1:3">
      <c r="A2" s="7">
        <v>1928</v>
      </c>
      <c r="B2" s="44">
        <f>C2/100</f>
        <v>0.59909999999999997</v>
      </c>
      <c r="C2">
        <v>59.91</v>
      </c>
    </row>
    <row r="3" spans="1:3">
      <c r="A3" s="7">
        <f>A2+1</f>
        <v>1929</v>
      </c>
      <c r="B3" s="44">
        <f t="shared" ref="B3:B66" si="0">C3/100</f>
        <v>-0.46610000000000001</v>
      </c>
      <c r="C3">
        <v>-46.61</v>
      </c>
    </row>
    <row r="4" spans="1:3">
      <c r="A4" s="7">
        <f t="shared" ref="A4:A67" si="1">A3+1</f>
        <v>1930</v>
      </c>
      <c r="B4" s="44">
        <f t="shared" si="0"/>
        <v>-0.50029999999999997</v>
      </c>
      <c r="C4">
        <v>-50.03</v>
      </c>
    </row>
    <row r="5" spans="1:3">
      <c r="A5" s="7">
        <f t="shared" si="1"/>
        <v>1931</v>
      </c>
      <c r="B5" s="44">
        <f t="shared" si="0"/>
        <v>-0.44659999999999994</v>
      </c>
      <c r="C5">
        <v>-44.66</v>
      </c>
    </row>
    <row r="6" spans="1:3">
      <c r="A6" s="7">
        <f t="shared" si="1"/>
        <v>1932</v>
      </c>
      <c r="B6" s="44">
        <f t="shared" si="0"/>
        <v>0.20489999999999997</v>
      </c>
      <c r="C6">
        <v>20.49</v>
      </c>
    </row>
    <row r="7" spans="1:3">
      <c r="A7" s="7">
        <f t="shared" si="1"/>
        <v>1933</v>
      </c>
      <c r="B7" s="44">
        <f t="shared" si="0"/>
        <v>1.4834000000000001</v>
      </c>
      <c r="C7">
        <v>148.34</v>
      </c>
    </row>
    <row r="8" spans="1:3">
      <c r="A8" s="7">
        <f t="shared" si="1"/>
        <v>1934</v>
      </c>
      <c r="B8" s="44">
        <f t="shared" si="0"/>
        <v>0.20010000000000003</v>
      </c>
      <c r="C8">
        <v>20.010000000000002</v>
      </c>
    </row>
    <row r="9" spans="1:3">
      <c r="A9" s="7">
        <f t="shared" si="1"/>
        <v>1935</v>
      </c>
      <c r="B9" s="44">
        <f t="shared" si="0"/>
        <v>0.53180000000000005</v>
      </c>
      <c r="C9">
        <v>53.18</v>
      </c>
    </row>
    <row r="10" spans="1:3">
      <c r="A10" s="7">
        <f t="shared" si="1"/>
        <v>1936</v>
      </c>
      <c r="B10" s="44">
        <f t="shared" si="0"/>
        <v>0.92819999999999991</v>
      </c>
      <c r="C10">
        <v>92.82</v>
      </c>
    </row>
    <row r="11" spans="1:3">
      <c r="A11" s="7">
        <f t="shared" si="1"/>
        <v>1937</v>
      </c>
      <c r="B11" s="44">
        <f t="shared" si="0"/>
        <v>-0.53280000000000005</v>
      </c>
      <c r="C11">
        <v>-53.28</v>
      </c>
    </row>
    <row r="12" spans="1:3">
      <c r="A12" s="7">
        <f t="shared" si="1"/>
        <v>1938</v>
      </c>
      <c r="B12" s="44">
        <f t="shared" si="0"/>
        <v>1.6E-2</v>
      </c>
      <c r="C12">
        <v>1.6</v>
      </c>
    </row>
    <row r="13" spans="1:3">
      <c r="A13" s="7">
        <f t="shared" si="1"/>
        <v>1939</v>
      </c>
      <c r="B13" s="44">
        <f t="shared" si="0"/>
        <v>-5.7300000000000004E-2</v>
      </c>
      <c r="C13">
        <v>-5.73</v>
      </c>
    </row>
    <row r="14" spans="1:3">
      <c r="A14" s="7">
        <f t="shared" si="1"/>
        <v>1940</v>
      </c>
      <c r="B14" s="44">
        <f t="shared" si="0"/>
        <v>-0.31809999999999999</v>
      </c>
      <c r="C14">
        <v>-31.81</v>
      </c>
    </row>
    <row r="15" spans="1:3">
      <c r="A15" s="7">
        <f t="shared" si="1"/>
        <v>1941</v>
      </c>
      <c r="B15" s="44">
        <f t="shared" si="0"/>
        <v>-5.5399999999999998E-2</v>
      </c>
      <c r="C15">
        <v>-5.54</v>
      </c>
    </row>
    <row r="16" spans="1:3">
      <c r="A16" s="7">
        <f t="shared" si="1"/>
        <v>1942</v>
      </c>
      <c r="B16" s="44">
        <f t="shared" si="0"/>
        <v>0.6179</v>
      </c>
      <c r="C16">
        <v>61.79</v>
      </c>
    </row>
    <row r="17" spans="1:3">
      <c r="A17" s="7">
        <f t="shared" si="1"/>
        <v>1943</v>
      </c>
      <c r="B17" s="44">
        <f t="shared" si="0"/>
        <v>1.3796999999999999</v>
      </c>
      <c r="C17">
        <v>137.97</v>
      </c>
    </row>
    <row r="18" spans="1:3">
      <c r="A18" s="7">
        <f t="shared" si="1"/>
        <v>1944</v>
      </c>
      <c r="B18" s="44">
        <f t="shared" si="0"/>
        <v>0.69730000000000003</v>
      </c>
      <c r="C18">
        <v>69.73</v>
      </c>
    </row>
    <row r="19" spans="1:3">
      <c r="A19" s="7">
        <f t="shared" si="1"/>
        <v>1945</v>
      </c>
      <c r="B19" s="44">
        <f t="shared" si="0"/>
        <v>0.91090000000000004</v>
      </c>
      <c r="C19">
        <v>91.09</v>
      </c>
    </row>
    <row r="20" spans="1:3">
      <c r="A20" s="7">
        <f t="shared" si="1"/>
        <v>1946</v>
      </c>
      <c r="B20" s="44">
        <f t="shared" si="0"/>
        <v>-0.1532</v>
      </c>
      <c r="C20">
        <v>-15.32</v>
      </c>
    </row>
    <row r="21" spans="1:3">
      <c r="A21" s="7">
        <f t="shared" si="1"/>
        <v>1947</v>
      </c>
      <c r="B21" s="44">
        <f t="shared" si="0"/>
        <v>-9.5999999999999992E-3</v>
      </c>
      <c r="C21">
        <v>-0.96</v>
      </c>
    </row>
    <row r="22" spans="1:3">
      <c r="A22" s="7">
        <f t="shared" si="1"/>
        <v>1948</v>
      </c>
      <c r="B22" s="44">
        <f t="shared" si="0"/>
        <v>-7.0999999999999995E-3</v>
      </c>
      <c r="C22">
        <v>-0.71</v>
      </c>
    </row>
    <row r="23" spans="1:3">
      <c r="A23" s="7">
        <f t="shared" si="1"/>
        <v>1949</v>
      </c>
      <c r="B23" s="44">
        <f t="shared" si="0"/>
        <v>0.2722</v>
      </c>
      <c r="C23">
        <v>27.22</v>
      </c>
    </row>
    <row r="24" spans="1:3">
      <c r="A24" s="7">
        <f t="shared" si="1"/>
        <v>1950</v>
      </c>
      <c r="B24" s="44">
        <f t="shared" si="0"/>
        <v>0.52780000000000005</v>
      </c>
      <c r="C24">
        <v>52.78</v>
      </c>
    </row>
    <row r="25" spans="1:3">
      <c r="A25" s="7">
        <f t="shared" si="1"/>
        <v>1951</v>
      </c>
      <c r="B25" s="44">
        <f t="shared" si="0"/>
        <v>3.9199999999999999E-2</v>
      </c>
      <c r="C25">
        <v>3.92</v>
      </c>
    </row>
    <row r="26" spans="1:3">
      <c r="A26" s="7">
        <f t="shared" si="1"/>
        <v>1952</v>
      </c>
      <c r="B26" s="44">
        <f t="shared" si="0"/>
        <v>1.1899999999999999E-2</v>
      </c>
      <c r="C26">
        <v>1.19</v>
      </c>
    </row>
    <row r="27" spans="1:3">
      <c r="A27" s="7">
        <f t="shared" si="1"/>
        <v>1953</v>
      </c>
      <c r="B27" s="44">
        <f t="shared" si="0"/>
        <v>-5.7999999999999996E-2</v>
      </c>
      <c r="C27">
        <v>-5.8</v>
      </c>
    </row>
    <row r="28" spans="1:3">
      <c r="A28" s="7">
        <f t="shared" si="1"/>
        <v>1954</v>
      </c>
      <c r="B28" s="44">
        <f t="shared" si="0"/>
        <v>0.63900000000000001</v>
      </c>
      <c r="C28">
        <v>63.9</v>
      </c>
    </row>
    <row r="29" spans="1:3">
      <c r="A29" s="7">
        <f t="shared" si="1"/>
        <v>1955</v>
      </c>
      <c r="B29" s="44">
        <f t="shared" si="0"/>
        <v>0.27089999999999997</v>
      </c>
      <c r="C29">
        <v>27.09</v>
      </c>
    </row>
    <row r="30" spans="1:3">
      <c r="A30" s="7">
        <f t="shared" si="1"/>
        <v>1956</v>
      </c>
      <c r="B30" s="44">
        <f t="shared" si="0"/>
        <v>-9.8999999999999991E-3</v>
      </c>
      <c r="C30">
        <v>-0.99</v>
      </c>
    </row>
    <row r="31" spans="1:3">
      <c r="A31" s="7">
        <f t="shared" si="1"/>
        <v>1957</v>
      </c>
      <c r="B31" s="44">
        <f t="shared" si="0"/>
        <v>-0.1525</v>
      </c>
      <c r="C31">
        <v>-15.25</v>
      </c>
    </row>
    <row r="32" spans="1:3">
      <c r="A32" s="7">
        <f t="shared" si="1"/>
        <v>1958</v>
      </c>
      <c r="B32" s="44">
        <f t="shared" si="0"/>
        <v>0.69349999999999989</v>
      </c>
      <c r="C32">
        <v>69.349999999999994</v>
      </c>
    </row>
    <row r="33" spans="1:3">
      <c r="A33" s="7">
        <f t="shared" si="1"/>
        <v>1959</v>
      </c>
      <c r="B33" s="44">
        <f t="shared" si="0"/>
        <v>0.12740000000000001</v>
      </c>
      <c r="C33">
        <v>12.74</v>
      </c>
    </row>
    <row r="34" spans="1:3">
      <c r="A34" s="7">
        <f t="shared" si="1"/>
        <v>1960</v>
      </c>
      <c r="B34" s="44">
        <f t="shared" si="0"/>
        <v>-3.49E-2</v>
      </c>
      <c r="C34">
        <v>-3.49</v>
      </c>
    </row>
    <row r="35" spans="1:3">
      <c r="A35" s="7">
        <f t="shared" si="1"/>
        <v>1961</v>
      </c>
      <c r="B35" s="44">
        <f t="shared" si="0"/>
        <v>0.29830000000000001</v>
      </c>
      <c r="C35">
        <v>29.83</v>
      </c>
    </row>
    <row r="36" spans="1:3">
      <c r="A36" s="7">
        <f t="shared" si="1"/>
        <v>1962</v>
      </c>
      <c r="B36" s="44">
        <f t="shared" si="0"/>
        <v>-9.7599999999999992E-2</v>
      </c>
      <c r="C36">
        <v>-9.76</v>
      </c>
    </row>
    <row r="37" spans="1:3">
      <c r="A37" s="7">
        <f t="shared" si="1"/>
        <v>1963</v>
      </c>
      <c r="B37" s="44">
        <f t="shared" si="0"/>
        <v>0.1993</v>
      </c>
      <c r="C37">
        <v>19.93</v>
      </c>
    </row>
    <row r="38" spans="1:3">
      <c r="A38" s="7">
        <f t="shared" si="1"/>
        <v>1964</v>
      </c>
      <c r="B38" s="44">
        <f t="shared" si="0"/>
        <v>0.23149999999999998</v>
      </c>
      <c r="C38">
        <v>23.15</v>
      </c>
    </row>
    <row r="39" spans="1:3">
      <c r="A39" s="7">
        <f t="shared" si="1"/>
        <v>1965</v>
      </c>
      <c r="B39" s="44">
        <f t="shared" si="0"/>
        <v>0.45659999999999995</v>
      </c>
      <c r="C39">
        <v>45.66</v>
      </c>
    </row>
    <row r="40" spans="1:3">
      <c r="A40" s="7">
        <f t="shared" si="1"/>
        <v>1966</v>
      </c>
      <c r="B40" s="44">
        <f t="shared" si="0"/>
        <v>-9.4899999999999998E-2</v>
      </c>
      <c r="C40">
        <v>-9.49</v>
      </c>
    </row>
    <row r="41" spans="1:3">
      <c r="A41" s="7">
        <f t="shared" si="1"/>
        <v>1967</v>
      </c>
      <c r="B41" s="44">
        <f t="shared" si="0"/>
        <v>1.1679000000000002</v>
      </c>
      <c r="C41">
        <v>116.79</v>
      </c>
    </row>
    <row r="42" spans="1:3">
      <c r="A42" s="7">
        <f t="shared" si="1"/>
        <v>1968</v>
      </c>
      <c r="B42" s="44">
        <f t="shared" si="0"/>
        <v>0.60699999999999998</v>
      </c>
      <c r="C42">
        <v>60.7</v>
      </c>
    </row>
    <row r="43" spans="1:3">
      <c r="A43" s="7">
        <f t="shared" si="1"/>
        <v>1969</v>
      </c>
      <c r="B43" s="44">
        <f t="shared" si="0"/>
        <v>-0.33049999999999996</v>
      </c>
      <c r="C43">
        <v>-33.049999999999997</v>
      </c>
    </row>
    <row r="44" spans="1:3">
      <c r="A44" s="7">
        <f t="shared" si="1"/>
        <v>1970</v>
      </c>
      <c r="B44" s="44">
        <f t="shared" si="0"/>
        <v>-0.19</v>
      </c>
      <c r="C44">
        <v>-19</v>
      </c>
    </row>
    <row r="45" spans="1:3">
      <c r="A45" s="7">
        <f t="shared" si="1"/>
        <v>1971</v>
      </c>
      <c r="B45" s="44">
        <f t="shared" si="0"/>
        <v>0.16489999999999999</v>
      </c>
      <c r="C45">
        <v>16.489999999999998</v>
      </c>
    </row>
    <row r="46" spans="1:3">
      <c r="A46" s="7">
        <f t="shared" si="1"/>
        <v>1972</v>
      </c>
      <c r="B46" s="44">
        <f t="shared" si="0"/>
        <v>2.5999999999999999E-3</v>
      </c>
      <c r="C46">
        <v>0.26</v>
      </c>
    </row>
    <row r="47" spans="1:3">
      <c r="A47" s="7">
        <f t="shared" si="1"/>
        <v>1973</v>
      </c>
      <c r="B47" s="44">
        <f t="shared" si="0"/>
        <v>-0.38630000000000003</v>
      </c>
      <c r="C47">
        <v>-38.630000000000003</v>
      </c>
    </row>
    <row r="48" spans="1:3">
      <c r="A48" s="7">
        <f t="shared" si="1"/>
        <v>1974</v>
      </c>
      <c r="B48" s="44">
        <f t="shared" si="0"/>
        <v>-0.2681</v>
      </c>
      <c r="C48">
        <v>-26.81</v>
      </c>
    </row>
    <row r="49" spans="1:3">
      <c r="A49" s="7">
        <f t="shared" si="1"/>
        <v>1975</v>
      </c>
      <c r="B49" s="44">
        <f t="shared" si="0"/>
        <v>0.59350000000000003</v>
      </c>
      <c r="C49">
        <v>59.35</v>
      </c>
    </row>
    <row r="50" spans="1:3">
      <c r="A50" s="7">
        <f t="shared" si="1"/>
        <v>1976</v>
      </c>
      <c r="B50" s="44">
        <f t="shared" si="0"/>
        <v>0.48509999999999998</v>
      </c>
      <c r="C50">
        <v>48.51</v>
      </c>
    </row>
    <row r="51" spans="1:3">
      <c r="A51" s="7">
        <f t="shared" si="1"/>
        <v>1977</v>
      </c>
      <c r="B51" s="44">
        <f t="shared" si="0"/>
        <v>0.30670000000000003</v>
      </c>
      <c r="C51">
        <v>30.67</v>
      </c>
    </row>
    <row r="52" spans="1:3">
      <c r="A52" s="7">
        <f t="shared" si="1"/>
        <v>1978</v>
      </c>
      <c r="B52" s="44">
        <f t="shared" si="0"/>
        <v>0.29320000000000002</v>
      </c>
      <c r="C52">
        <v>29.32</v>
      </c>
    </row>
    <row r="53" spans="1:3">
      <c r="A53" s="7">
        <f t="shared" si="1"/>
        <v>1979</v>
      </c>
      <c r="B53" s="44">
        <f t="shared" si="0"/>
        <v>0.41969999999999996</v>
      </c>
      <c r="C53">
        <v>41.97</v>
      </c>
    </row>
    <row r="54" spans="1:3">
      <c r="A54" s="7">
        <f t="shared" si="1"/>
        <v>1980</v>
      </c>
      <c r="B54" s="44">
        <f t="shared" si="0"/>
        <v>0.42409999999999998</v>
      </c>
      <c r="C54">
        <v>42.41</v>
      </c>
    </row>
    <row r="55" spans="1:3">
      <c r="A55" s="7">
        <f t="shared" si="1"/>
        <v>1981</v>
      </c>
      <c r="B55" s="44">
        <f t="shared" si="0"/>
        <v>-4.1399999999999999E-2</v>
      </c>
      <c r="C55">
        <v>-4.1399999999999997</v>
      </c>
    </row>
    <row r="56" spans="1:3">
      <c r="A56" s="7">
        <f t="shared" si="1"/>
        <v>1982</v>
      </c>
      <c r="B56" s="44">
        <f t="shared" si="0"/>
        <v>0.27110000000000001</v>
      </c>
      <c r="C56">
        <v>27.11</v>
      </c>
    </row>
    <row r="57" spans="1:3">
      <c r="A57" s="7">
        <f t="shared" si="1"/>
        <v>1983</v>
      </c>
      <c r="B57" s="44">
        <f t="shared" si="0"/>
        <v>0.35859999999999997</v>
      </c>
      <c r="C57">
        <v>35.86</v>
      </c>
    </row>
    <row r="58" spans="1:3">
      <c r="A58" s="7">
        <f t="shared" si="1"/>
        <v>1984</v>
      </c>
      <c r="B58" s="44">
        <f t="shared" si="0"/>
        <v>-0.1452</v>
      </c>
      <c r="C58">
        <v>-14.52</v>
      </c>
    </row>
    <row r="59" spans="1:3">
      <c r="A59" s="7">
        <f t="shared" si="1"/>
        <v>1985</v>
      </c>
      <c r="B59" s="44">
        <f t="shared" si="0"/>
        <v>0.25140000000000001</v>
      </c>
      <c r="C59">
        <v>25.14</v>
      </c>
    </row>
    <row r="60" spans="1:3">
      <c r="A60" s="7">
        <f t="shared" si="1"/>
        <v>1986</v>
      </c>
      <c r="B60" s="44">
        <f t="shared" si="0"/>
        <v>2.1600000000000001E-2</v>
      </c>
      <c r="C60">
        <v>2.16</v>
      </c>
    </row>
    <row r="61" spans="1:3">
      <c r="A61" s="7">
        <f t="shared" si="1"/>
        <v>1987</v>
      </c>
      <c r="B61" s="44">
        <f t="shared" si="0"/>
        <v>-0.14029999999999998</v>
      </c>
      <c r="C61">
        <v>-14.03</v>
      </c>
    </row>
    <row r="62" spans="1:3">
      <c r="A62" s="7">
        <f t="shared" si="1"/>
        <v>1988</v>
      </c>
      <c r="B62" s="44">
        <f t="shared" si="0"/>
        <v>0.17370000000000002</v>
      </c>
      <c r="C62">
        <v>17.37</v>
      </c>
    </row>
    <row r="63" spans="1:3">
      <c r="A63" s="7">
        <f t="shared" si="1"/>
        <v>1989</v>
      </c>
      <c r="B63" s="44">
        <f t="shared" si="0"/>
        <v>6.9500000000000006E-2</v>
      </c>
      <c r="C63">
        <v>6.95</v>
      </c>
    </row>
    <row r="64" spans="1:3">
      <c r="A64" s="7">
        <f t="shared" si="1"/>
        <v>1990</v>
      </c>
      <c r="B64" s="44">
        <f t="shared" si="0"/>
        <v>-0.2792</v>
      </c>
      <c r="C64">
        <v>-27.92</v>
      </c>
    </row>
    <row r="65" spans="1:3">
      <c r="A65" s="7">
        <f t="shared" si="1"/>
        <v>1991</v>
      </c>
      <c r="B65" s="44">
        <f t="shared" si="0"/>
        <v>0.46270000000000006</v>
      </c>
      <c r="C65">
        <v>46.27</v>
      </c>
    </row>
    <row r="66" spans="1:3">
      <c r="A66" s="7">
        <f t="shared" si="1"/>
        <v>1992</v>
      </c>
      <c r="B66" s="44">
        <f t="shared" si="0"/>
        <v>0.25509999999999999</v>
      </c>
      <c r="C66">
        <v>25.51</v>
      </c>
    </row>
    <row r="67" spans="1:3">
      <c r="A67" s="7">
        <f t="shared" si="1"/>
        <v>1993</v>
      </c>
      <c r="B67" s="44">
        <f t="shared" ref="B67:B98" si="2">C67/100</f>
        <v>0.25730000000000003</v>
      </c>
      <c r="C67">
        <v>25.73</v>
      </c>
    </row>
    <row r="68" spans="1:3">
      <c r="A68" s="7">
        <f t="shared" ref="A68:A97" si="3">A67+1</f>
        <v>1994</v>
      </c>
      <c r="B68" s="44">
        <f t="shared" si="2"/>
        <v>-5.0099999999999999E-2</v>
      </c>
      <c r="C68">
        <v>-5.01</v>
      </c>
    </row>
    <row r="69" spans="1:3">
      <c r="A69" s="7">
        <f t="shared" si="3"/>
        <v>1995</v>
      </c>
      <c r="B69" s="44">
        <f t="shared" si="2"/>
        <v>0.32270000000000004</v>
      </c>
      <c r="C69">
        <v>32.270000000000003</v>
      </c>
    </row>
    <row r="70" spans="1:3">
      <c r="A70" s="7">
        <f t="shared" si="3"/>
        <v>1996</v>
      </c>
      <c r="B70" s="44">
        <f t="shared" si="2"/>
        <v>0.14630000000000001</v>
      </c>
      <c r="C70">
        <v>14.63</v>
      </c>
    </row>
    <row r="71" spans="1:3">
      <c r="A71" s="7">
        <f t="shared" si="3"/>
        <v>1997</v>
      </c>
      <c r="B71" s="44">
        <f t="shared" si="2"/>
        <v>0.22170000000000001</v>
      </c>
      <c r="C71">
        <v>22.17</v>
      </c>
    </row>
    <row r="72" spans="1:3">
      <c r="A72" s="7">
        <f t="shared" si="3"/>
        <v>1998</v>
      </c>
      <c r="B72" s="44">
        <f t="shared" si="2"/>
        <v>-0.1346</v>
      </c>
      <c r="C72">
        <v>-13.46</v>
      </c>
    </row>
    <row r="73" spans="1:3">
      <c r="A73" s="7">
        <f t="shared" si="3"/>
        <v>1999</v>
      </c>
      <c r="B73" s="44">
        <f t="shared" si="2"/>
        <v>0.38240000000000002</v>
      </c>
      <c r="C73">
        <v>38.24</v>
      </c>
    </row>
    <row r="74" spans="1:3">
      <c r="A74" s="7">
        <f t="shared" si="3"/>
        <v>2000</v>
      </c>
      <c r="B74" s="44">
        <f t="shared" si="2"/>
        <v>-9.2899999999999996E-2</v>
      </c>
      <c r="C74">
        <v>-9.2899999999999991</v>
      </c>
    </row>
    <row r="75" spans="1:3">
      <c r="A75" s="7">
        <f t="shared" si="3"/>
        <v>2001</v>
      </c>
      <c r="B75" s="44">
        <f t="shared" si="2"/>
        <v>0.32140000000000002</v>
      </c>
      <c r="C75">
        <v>32.14</v>
      </c>
    </row>
    <row r="76" spans="1:3">
      <c r="A76" s="7">
        <f t="shared" si="3"/>
        <v>2002</v>
      </c>
      <c r="B76" s="44">
        <f t="shared" si="2"/>
        <v>-3.5799999999999998E-2</v>
      </c>
      <c r="C76">
        <v>-3.58</v>
      </c>
    </row>
    <row r="77" spans="1:3">
      <c r="A77" s="7">
        <f t="shared" si="3"/>
        <v>2003</v>
      </c>
      <c r="B77" s="44">
        <f t="shared" si="2"/>
        <v>0.91909999999999992</v>
      </c>
      <c r="C77">
        <v>91.91</v>
      </c>
    </row>
    <row r="78" spans="1:3">
      <c r="A78" s="7">
        <f t="shared" si="3"/>
        <v>2004</v>
      </c>
      <c r="B78" s="44">
        <f t="shared" si="2"/>
        <v>0.17489999999999997</v>
      </c>
      <c r="C78">
        <v>17.489999999999998</v>
      </c>
    </row>
    <row r="79" spans="1:3">
      <c r="A79" s="7">
        <f t="shared" si="3"/>
        <v>2005</v>
      </c>
      <c r="B79" s="44">
        <f t="shared" si="2"/>
        <v>3.9300000000000002E-2</v>
      </c>
      <c r="C79">
        <v>3.93</v>
      </c>
    </row>
    <row r="80" spans="1:3">
      <c r="A80" s="7">
        <f t="shared" si="3"/>
        <v>2006</v>
      </c>
      <c r="B80" s="44">
        <f t="shared" si="2"/>
        <v>0.18469999999999998</v>
      </c>
      <c r="C80">
        <v>18.47</v>
      </c>
    </row>
    <row r="81" spans="1:3">
      <c r="A81" s="7">
        <f t="shared" si="3"/>
        <v>2007</v>
      </c>
      <c r="B81" s="44">
        <f t="shared" si="2"/>
        <v>-9.1499999999999998E-2</v>
      </c>
      <c r="C81">
        <v>-9.15</v>
      </c>
    </row>
    <row r="82" spans="1:3">
      <c r="A82" s="7">
        <f t="shared" si="3"/>
        <v>2008</v>
      </c>
      <c r="B82" s="44">
        <f t="shared" si="2"/>
        <v>-0.44840000000000002</v>
      </c>
      <c r="C82">
        <v>-44.84</v>
      </c>
    </row>
    <row r="83" spans="1:3">
      <c r="A83" s="7">
        <f t="shared" si="3"/>
        <v>2009</v>
      </c>
      <c r="B83" s="44">
        <f t="shared" si="2"/>
        <v>0.47479999999999994</v>
      </c>
      <c r="C83">
        <v>47.48</v>
      </c>
    </row>
    <row r="84" spans="1:3">
      <c r="A84" s="7">
        <f t="shared" si="3"/>
        <v>2010</v>
      </c>
      <c r="B84" s="44">
        <f t="shared" si="2"/>
        <v>0.28239999999999998</v>
      </c>
      <c r="C84">
        <v>28.24</v>
      </c>
    </row>
    <row r="85" spans="1:3">
      <c r="A85" s="7">
        <f t="shared" si="3"/>
        <v>2011</v>
      </c>
      <c r="B85" s="44">
        <f t="shared" si="2"/>
        <v>-0.14150000000000001</v>
      </c>
      <c r="C85">
        <v>-14.15</v>
      </c>
    </row>
    <row r="86" spans="1:3">
      <c r="A86" s="7">
        <f t="shared" si="3"/>
        <v>2012</v>
      </c>
      <c r="B86" s="44">
        <f t="shared" si="2"/>
        <v>0.18729999999999999</v>
      </c>
      <c r="C86">
        <v>18.73</v>
      </c>
    </row>
    <row r="87" spans="1:3">
      <c r="A87" s="7">
        <f t="shared" si="3"/>
        <v>2013</v>
      </c>
      <c r="B87" s="44">
        <f t="shared" si="2"/>
        <v>0.50680000000000003</v>
      </c>
      <c r="C87">
        <v>50.68</v>
      </c>
    </row>
    <row r="88" spans="1:3">
      <c r="A88" s="7">
        <f t="shared" si="3"/>
        <v>2014</v>
      </c>
      <c r="B88" s="44">
        <f t="shared" si="2"/>
        <v>1.5900000000000001E-2</v>
      </c>
      <c r="C88">
        <v>1.59</v>
      </c>
    </row>
    <row r="89" spans="1:3">
      <c r="A89" s="7">
        <f t="shared" si="3"/>
        <v>2015</v>
      </c>
      <c r="B89" s="44">
        <f t="shared" si="2"/>
        <v>-9.2100000000000015E-2</v>
      </c>
      <c r="C89">
        <v>-9.2100000000000009</v>
      </c>
    </row>
    <row r="90" spans="1:3">
      <c r="A90" s="7">
        <f t="shared" si="3"/>
        <v>2016</v>
      </c>
      <c r="B90" s="44">
        <f t="shared" si="2"/>
        <v>0.17499999999999999</v>
      </c>
      <c r="C90">
        <v>17.5</v>
      </c>
    </row>
    <row r="91" spans="1:3">
      <c r="A91" s="7">
        <f t="shared" si="3"/>
        <v>2017</v>
      </c>
      <c r="B91" s="44">
        <f t="shared" si="2"/>
        <v>0.1547</v>
      </c>
      <c r="C91">
        <v>15.47</v>
      </c>
    </row>
    <row r="92" spans="1:3">
      <c r="A92" s="7">
        <f t="shared" si="3"/>
        <v>2018</v>
      </c>
      <c r="B92" s="44">
        <f t="shared" si="2"/>
        <v>-0.16260000000000002</v>
      </c>
      <c r="C92">
        <v>-16.260000000000002</v>
      </c>
    </row>
    <row r="93" spans="1:3">
      <c r="A93" s="7">
        <f t="shared" si="3"/>
        <v>2019</v>
      </c>
      <c r="B93" s="44">
        <f t="shared" si="2"/>
        <v>0.12269999999999999</v>
      </c>
      <c r="C93">
        <v>12.27</v>
      </c>
    </row>
    <row r="94" spans="1:3">
      <c r="A94" s="7">
        <f t="shared" si="3"/>
        <v>2020</v>
      </c>
      <c r="B94" s="44">
        <f t="shared" si="2"/>
        <v>0.34729999999999994</v>
      </c>
      <c r="C94">
        <v>34.729999999999997</v>
      </c>
    </row>
    <row r="95" spans="1:3">
      <c r="A95" s="7">
        <f t="shared" si="3"/>
        <v>2021</v>
      </c>
      <c r="B95" s="44">
        <f t="shared" si="2"/>
        <v>0.21690000000000001</v>
      </c>
      <c r="C95">
        <v>21.69</v>
      </c>
    </row>
    <row r="96" spans="1:3">
      <c r="A96" s="7">
        <f t="shared" si="3"/>
        <v>2022</v>
      </c>
      <c r="B96" s="44">
        <f t="shared" si="2"/>
        <v>-0.23379999999999998</v>
      </c>
      <c r="C96">
        <v>-23.38</v>
      </c>
    </row>
    <row r="97" spans="1:3">
      <c r="A97" s="7">
        <f t="shared" si="3"/>
        <v>2023</v>
      </c>
      <c r="B97" s="44">
        <f t="shared" si="2"/>
        <v>5.1699999999999996E-2</v>
      </c>
      <c r="C97">
        <v>5.17</v>
      </c>
    </row>
    <row r="98" spans="1:3">
      <c r="A98" s="7">
        <v>2024</v>
      </c>
      <c r="B98" s="44">
        <f t="shared" si="2"/>
        <v>8.6199999999999999E-2</v>
      </c>
      <c r="C98">
        <v>8.6199999999999992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05"/>
  <sheetViews>
    <sheetView topLeftCell="A68" workbookViewId="0">
      <selection activeCell="A7" sqref="A7:B105"/>
    </sheetView>
  </sheetViews>
  <sheetFormatPr baseColWidth="10" defaultRowHeight="14"/>
  <cols>
    <col min="2" max="2" width="10.7109375" style="7"/>
    <col min="3" max="3" width="11" customWidth="1"/>
  </cols>
  <sheetData>
    <row r="1" spans="1:3" ht="16">
      <c r="A1" t="s">
        <v>24</v>
      </c>
      <c r="B1" s="15" t="s">
        <v>25</v>
      </c>
      <c r="C1" s="5"/>
    </row>
    <row r="2" spans="1:3" ht="16">
      <c r="A2" t="s">
        <v>26</v>
      </c>
      <c r="B2" s="15" t="s">
        <v>27</v>
      </c>
      <c r="C2" s="5"/>
    </row>
    <row r="3" spans="1:3" ht="16">
      <c r="A3" t="s">
        <v>28</v>
      </c>
      <c r="B3" s="15" t="s">
        <v>29</v>
      </c>
      <c r="C3" s="5"/>
    </row>
    <row r="4" spans="1:3" ht="16">
      <c r="A4" s="16"/>
      <c r="B4" s="15" t="s">
        <v>30</v>
      </c>
      <c r="C4" s="5"/>
    </row>
    <row r="5" spans="1:3" ht="16">
      <c r="B5" s="3"/>
      <c r="C5" s="5"/>
    </row>
    <row r="6" spans="1:3" ht="16">
      <c r="B6" s="3"/>
      <c r="C6" s="5"/>
    </row>
    <row r="7" spans="1:3" ht="16">
      <c r="A7" s="4" t="s">
        <v>5</v>
      </c>
      <c r="B7" s="1" t="s">
        <v>10</v>
      </c>
      <c r="C7" s="1" t="s">
        <v>13</v>
      </c>
    </row>
    <row r="8" spans="1:3" ht="16">
      <c r="A8" s="1">
        <v>1927</v>
      </c>
      <c r="B8" s="2">
        <v>3.1699999999999999E-2</v>
      </c>
      <c r="C8" s="1"/>
    </row>
    <row r="9" spans="1:3" ht="16">
      <c r="A9" s="1">
        <v>1928</v>
      </c>
      <c r="B9" s="2">
        <v>3.4500000000000003E-2</v>
      </c>
      <c r="C9" s="6">
        <f t="shared" ref="C9:C43" si="0">((B8*(1-(1+B9)^(-10))/B9+1/(1+B9)^10)-1)+B8</f>
        <v>8.354708589799302E-3</v>
      </c>
    </row>
    <row r="10" spans="1:3" ht="16">
      <c r="A10" s="1">
        <v>1929</v>
      </c>
      <c r="B10" s="2">
        <v>3.3599999999999998E-2</v>
      </c>
      <c r="C10" s="6">
        <f t="shared" si="0"/>
        <v>4.2038041563204259E-2</v>
      </c>
    </row>
    <row r="11" spans="1:3" ht="16">
      <c r="A11" s="1">
        <v>1930</v>
      </c>
      <c r="B11" s="2">
        <v>3.2199999999999999E-2</v>
      </c>
      <c r="C11" s="6">
        <f t="shared" si="0"/>
        <v>4.5409314348970366E-2</v>
      </c>
    </row>
    <row r="12" spans="1:3" ht="16">
      <c r="A12" s="1">
        <v>1931</v>
      </c>
      <c r="B12" s="2">
        <v>3.9300000000000002E-2</v>
      </c>
      <c r="C12" s="6">
        <f t="shared" si="0"/>
        <v>-2.5588559619422531E-2</v>
      </c>
    </row>
    <row r="13" spans="1:3" ht="16">
      <c r="A13" s="1">
        <v>1932</v>
      </c>
      <c r="B13" s="2">
        <v>3.3500000000000002E-2</v>
      </c>
      <c r="C13" s="6">
        <f t="shared" si="0"/>
        <v>8.7903069904773257E-2</v>
      </c>
    </row>
    <row r="14" spans="1:3" ht="16">
      <c r="A14" s="1">
        <v>1933</v>
      </c>
      <c r="B14" s="2">
        <v>3.5299999999999998E-2</v>
      </c>
      <c r="C14" s="6">
        <f t="shared" si="0"/>
        <v>1.8552720891857361E-2</v>
      </c>
    </row>
    <row r="15" spans="1:3" ht="16">
      <c r="A15" s="1">
        <v>1934</v>
      </c>
      <c r="B15" s="2">
        <v>3.0099999999999998E-2</v>
      </c>
      <c r="C15" s="6">
        <f t="shared" si="0"/>
        <v>7.9634426179656104E-2</v>
      </c>
    </row>
    <row r="16" spans="1:3" ht="16">
      <c r="A16" s="1">
        <v>1935</v>
      </c>
      <c r="B16" s="2">
        <v>2.8400000000000002E-2</v>
      </c>
      <c r="C16" s="6">
        <f t="shared" si="0"/>
        <v>4.4720477296566127E-2</v>
      </c>
    </row>
    <row r="17" spans="1:3" ht="16">
      <c r="A17" s="1">
        <v>1936</v>
      </c>
      <c r="B17" s="2">
        <v>2.5899999999999999E-2</v>
      </c>
      <c r="C17" s="6">
        <f t="shared" si="0"/>
        <v>5.0178754045450601E-2</v>
      </c>
    </row>
    <row r="18" spans="1:3" ht="16">
      <c r="A18" s="1">
        <v>1937</v>
      </c>
      <c r="B18" s="2">
        <v>2.7300000000000001E-2</v>
      </c>
      <c r="C18" s="6">
        <f t="shared" si="0"/>
        <v>1.379146059646038E-2</v>
      </c>
    </row>
    <row r="19" spans="1:3" ht="16">
      <c r="A19" s="1">
        <v>1938</v>
      </c>
      <c r="B19" s="2">
        <v>2.5600000000000001E-2</v>
      </c>
      <c r="C19" s="6">
        <f t="shared" si="0"/>
        <v>4.2132485322046068E-2</v>
      </c>
    </row>
    <row r="20" spans="1:3" ht="16">
      <c r="A20" s="1">
        <v>1939</v>
      </c>
      <c r="B20" s="2">
        <v>2.35E-2</v>
      </c>
      <c r="C20" s="6">
        <f t="shared" si="0"/>
        <v>4.4122613942060671E-2</v>
      </c>
    </row>
    <row r="21" spans="1:3" ht="16">
      <c r="A21" s="1">
        <v>1940</v>
      </c>
      <c r="B21" s="2">
        <v>2.01E-2</v>
      </c>
      <c r="C21" s="6">
        <f t="shared" si="0"/>
        <v>5.4024815962845509E-2</v>
      </c>
    </row>
    <row r="22" spans="1:3" ht="16">
      <c r="A22" s="1">
        <v>1941</v>
      </c>
      <c r="B22" s="2">
        <v>2.47E-2</v>
      </c>
      <c r="C22" s="6">
        <f t="shared" si="0"/>
        <v>-2.0221975848580105E-2</v>
      </c>
    </row>
    <row r="23" spans="1:3" ht="16">
      <c r="A23" s="1">
        <v>1942</v>
      </c>
      <c r="B23" s="2">
        <v>2.4899999999999999E-2</v>
      </c>
      <c r="C23" s="6">
        <f t="shared" si="0"/>
        <v>2.2948682374484164E-2</v>
      </c>
    </row>
    <row r="24" spans="1:3" ht="16">
      <c r="A24" s="1">
        <v>1943</v>
      </c>
      <c r="B24" s="2">
        <v>2.4899999999999999E-2</v>
      </c>
      <c r="C24" s="6">
        <f t="shared" si="0"/>
        <v>2.4899999999999999E-2</v>
      </c>
    </row>
    <row r="25" spans="1:3" ht="16">
      <c r="A25" s="1">
        <v>1944</v>
      </c>
      <c r="B25" s="2">
        <v>2.4799999999999999E-2</v>
      </c>
      <c r="C25" s="6">
        <f t="shared" si="0"/>
        <v>2.5776111579070303E-2</v>
      </c>
    </row>
    <row r="26" spans="1:3" ht="16">
      <c r="A26" s="1">
        <v>1945</v>
      </c>
      <c r="B26" s="2">
        <v>2.3300000000000001E-2</v>
      </c>
      <c r="C26" s="6">
        <f t="shared" si="0"/>
        <v>3.8044173419237229E-2</v>
      </c>
    </row>
    <row r="27" spans="1:3" ht="16">
      <c r="A27" s="1">
        <v>1946</v>
      </c>
      <c r="B27" s="2">
        <v>2.24E-2</v>
      </c>
      <c r="C27" s="6">
        <f t="shared" si="0"/>
        <v>3.1283745375695685E-2</v>
      </c>
    </row>
    <row r="28" spans="1:3" ht="16">
      <c r="A28" s="1">
        <v>1947</v>
      </c>
      <c r="B28" s="2">
        <v>2.3900000000000001E-2</v>
      </c>
      <c r="C28" s="6">
        <f t="shared" si="0"/>
        <v>9.1969680628322358E-3</v>
      </c>
    </row>
    <row r="29" spans="1:3" ht="16">
      <c r="A29" s="1">
        <v>1948</v>
      </c>
      <c r="B29" s="2">
        <v>2.4400000000000002E-2</v>
      </c>
      <c r="C29" s="6">
        <f t="shared" si="0"/>
        <v>1.9510369413175046E-2</v>
      </c>
    </row>
    <row r="30" spans="1:3" ht="16">
      <c r="A30" s="1">
        <v>1949</v>
      </c>
      <c r="B30" s="2">
        <v>2.1899999999999999E-2</v>
      </c>
      <c r="C30" s="6">
        <f t="shared" si="0"/>
        <v>4.6634851827973139E-2</v>
      </c>
    </row>
    <row r="31" spans="1:3" ht="16">
      <c r="A31" s="1">
        <v>1950</v>
      </c>
      <c r="B31" s="2">
        <v>2.3900000000000001E-2</v>
      </c>
      <c r="C31" s="6">
        <f t="shared" si="0"/>
        <v>4.2959574171096103E-3</v>
      </c>
    </row>
    <row r="32" spans="1:3" ht="16">
      <c r="A32" s="1">
        <v>1951</v>
      </c>
      <c r="B32" s="2">
        <v>2.7E-2</v>
      </c>
      <c r="C32" s="6">
        <f t="shared" si="0"/>
        <v>-2.9531392208319886E-3</v>
      </c>
    </row>
    <row r="33" spans="1:3" ht="16">
      <c r="A33" s="1">
        <v>1952</v>
      </c>
      <c r="B33" s="2">
        <v>2.75E-2</v>
      </c>
      <c r="C33" s="6">
        <f t="shared" si="0"/>
        <v>2.2679961918305656E-2</v>
      </c>
    </row>
    <row r="34" spans="1:3" ht="16">
      <c r="A34" s="1">
        <v>1953</v>
      </c>
      <c r="B34" s="2">
        <v>2.5899999999999999E-2</v>
      </c>
      <c r="C34" s="6">
        <f t="shared" si="0"/>
        <v>4.1438402589088513E-2</v>
      </c>
    </row>
    <row r="35" spans="1:3" ht="16">
      <c r="A35" s="1">
        <v>1954</v>
      </c>
      <c r="B35" s="2">
        <v>2.5100000000000001E-2</v>
      </c>
      <c r="C35" s="6">
        <f t="shared" si="0"/>
        <v>3.2898034558095555E-2</v>
      </c>
    </row>
    <row r="36" spans="1:3" ht="16">
      <c r="A36" s="1">
        <v>1955</v>
      </c>
      <c r="B36" s="2">
        <v>2.9600000000000001E-2</v>
      </c>
      <c r="C36" s="6">
        <f t="shared" si="0"/>
        <v>-1.3364391288618781E-2</v>
      </c>
    </row>
    <row r="37" spans="1:3" ht="16">
      <c r="A37" s="1">
        <v>1956</v>
      </c>
      <c r="B37" s="2">
        <v>3.5900000000000001E-2</v>
      </c>
      <c r="C37" s="6">
        <f t="shared" si="0"/>
        <v>-2.2557738173154165E-2</v>
      </c>
    </row>
    <row r="38" spans="1:3" ht="16">
      <c r="A38" s="1">
        <v>1957</v>
      </c>
      <c r="B38" s="2">
        <v>3.2099999999999997E-2</v>
      </c>
      <c r="C38" s="6">
        <f t="shared" si="0"/>
        <v>6.7970128466249904E-2</v>
      </c>
    </row>
    <row r="39" spans="1:3" ht="16">
      <c r="A39" s="1">
        <v>1958</v>
      </c>
      <c r="B39" s="2">
        <v>3.8600000000000002E-2</v>
      </c>
      <c r="C39" s="6">
        <f t="shared" si="0"/>
        <v>-2.0990181755274694E-2</v>
      </c>
    </row>
    <row r="40" spans="1:3" ht="16">
      <c r="A40" s="1">
        <v>1959</v>
      </c>
      <c r="B40" s="2">
        <v>4.6899999999999997E-2</v>
      </c>
      <c r="C40" s="6">
        <f t="shared" si="0"/>
        <v>-2.6466312591385065E-2</v>
      </c>
    </row>
    <row r="41" spans="1:3" ht="16">
      <c r="A41" s="1">
        <v>1960</v>
      </c>
      <c r="B41" s="2">
        <v>3.8399999999999997E-2</v>
      </c>
      <c r="C41" s="6">
        <f t="shared" si="0"/>
        <v>0.11639503690963365</v>
      </c>
    </row>
    <row r="42" spans="1:3" ht="16">
      <c r="A42" s="1">
        <v>1961</v>
      </c>
      <c r="B42" s="2">
        <v>4.0599999999999997E-2</v>
      </c>
      <c r="C42" s="6">
        <f t="shared" si="0"/>
        <v>2.0609208076323167E-2</v>
      </c>
    </row>
    <row r="43" spans="1:3" ht="16">
      <c r="A43" s="1">
        <v>1962</v>
      </c>
      <c r="B43" s="2">
        <v>3.8600000000000002E-2</v>
      </c>
      <c r="C43" s="6">
        <f t="shared" si="0"/>
        <v>5.693544054008462E-2</v>
      </c>
    </row>
    <row r="44" spans="1:3" ht="16">
      <c r="A44" s="1">
        <v>1963</v>
      </c>
      <c r="B44" s="2">
        <v>4.1300000000000003E-2</v>
      </c>
      <c r="C44" s="6">
        <f>((B43*(1-(1+B44)^(-10))/B44+1/(1+B44)^10)-1)+B43</f>
        <v>1.6841620739546127E-2</v>
      </c>
    </row>
    <row r="45" spans="1:3" ht="16">
      <c r="A45" s="1">
        <v>1964</v>
      </c>
      <c r="B45" s="2">
        <v>4.1799999999999997E-2</v>
      </c>
      <c r="C45" s="6">
        <f t="shared" ref="C45:C90" si="1">((B44*(1-(1+B45)^(-10))/B45+1/(1+B45)^10)-1)+B44</f>
        <v>3.7280648911540815E-2</v>
      </c>
    </row>
    <row r="46" spans="1:3" ht="16">
      <c r="A46" s="1">
        <v>1965</v>
      </c>
      <c r="B46" s="2">
        <v>4.6199999999999998E-2</v>
      </c>
      <c r="C46" s="6">
        <f t="shared" si="1"/>
        <v>7.1885509359262342E-3</v>
      </c>
    </row>
    <row r="47" spans="1:3" ht="16">
      <c r="A47" s="1">
        <v>1966</v>
      </c>
      <c r="B47" s="2">
        <v>4.8399999999999999E-2</v>
      </c>
      <c r="C47" s="6">
        <f t="shared" si="1"/>
        <v>2.9079409324299622E-2</v>
      </c>
    </row>
    <row r="48" spans="1:3" ht="16">
      <c r="A48" s="1">
        <v>1967</v>
      </c>
      <c r="B48" s="2">
        <v>5.7000000000000002E-2</v>
      </c>
      <c r="C48" s="6">
        <f t="shared" si="1"/>
        <v>-1.5806209932824666E-2</v>
      </c>
    </row>
    <row r="49" spans="1:3" ht="16">
      <c r="A49" s="1">
        <v>1968</v>
      </c>
      <c r="B49" s="2">
        <v>6.0299999999999999E-2</v>
      </c>
      <c r="C49" s="6">
        <f t="shared" si="1"/>
        <v>3.2746196950768365E-2</v>
      </c>
    </row>
    <row r="50" spans="1:3" ht="16">
      <c r="A50" s="1">
        <v>1969</v>
      </c>
      <c r="B50" s="2">
        <v>7.6499999999999999E-2</v>
      </c>
      <c r="C50" s="6">
        <f t="shared" si="1"/>
        <v>-5.0140493209926106E-2</v>
      </c>
    </row>
    <row r="51" spans="1:3" ht="16">
      <c r="A51" s="1">
        <v>1970</v>
      </c>
      <c r="B51" s="2">
        <v>6.3899999999999998E-2</v>
      </c>
      <c r="C51" s="6">
        <f t="shared" si="1"/>
        <v>0.16754737183412338</v>
      </c>
    </row>
    <row r="52" spans="1:3" ht="16">
      <c r="A52" s="1">
        <v>1971</v>
      </c>
      <c r="B52" s="2">
        <v>5.9299999999999999E-2</v>
      </c>
      <c r="C52" s="6">
        <f t="shared" si="1"/>
        <v>9.7868966197122972E-2</v>
      </c>
    </row>
    <row r="53" spans="1:3" ht="16">
      <c r="A53" s="1">
        <v>1972</v>
      </c>
      <c r="B53" s="2">
        <v>6.3600000000000004E-2</v>
      </c>
      <c r="C53" s="6">
        <f t="shared" si="1"/>
        <v>2.818449050444969E-2</v>
      </c>
    </row>
    <row r="54" spans="1:3" ht="16">
      <c r="A54" s="1">
        <v>1973</v>
      </c>
      <c r="B54" s="2">
        <v>6.7400000000000002E-2</v>
      </c>
      <c r="C54" s="6">
        <f t="shared" si="1"/>
        <v>3.6586646024150085E-2</v>
      </c>
    </row>
    <row r="55" spans="1:3" ht="16">
      <c r="A55" s="1">
        <v>1974</v>
      </c>
      <c r="B55" s="2">
        <v>7.4300000000000005E-2</v>
      </c>
      <c r="C55" s="6">
        <f t="shared" si="1"/>
        <v>1.9886086932378574E-2</v>
      </c>
    </row>
    <row r="56" spans="1:3" ht="16">
      <c r="A56" s="1">
        <v>1975</v>
      </c>
      <c r="B56" s="2">
        <v>0.08</v>
      </c>
      <c r="C56" s="6">
        <f t="shared" si="1"/>
        <v>3.6052536026033838E-2</v>
      </c>
    </row>
    <row r="57" spans="1:3" ht="16">
      <c r="A57" s="1">
        <v>1976</v>
      </c>
      <c r="B57" s="2">
        <v>6.8699999999999997E-2</v>
      </c>
      <c r="C57" s="6">
        <f t="shared" si="1"/>
        <v>0.1598456074290921</v>
      </c>
    </row>
    <row r="58" spans="1:3" ht="16">
      <c r="A58" s="1">
        <v>1977</v>
      </c>
      <c r="B58" s="2">
        <v>7.6899999999999996E-2</v>
      </c>
      <c r="C58" s="6">
        <f t="shared" si="1"/>
        <v>1.2899606071070449E-2</v>
      </c>
    </row>
    <row r="59" spans="1:3" ht="16">
      <c r="A59" s="1">
        <v>1978</v>
      </c>
      <c r="B59" s="2">
        <v>9.01E-2</v>
      </c>
      <c r="C59" s="6">
        <f t="shared" si="1"/>
        <v>-7.7758069075086478E-3</v>
      </c>
    </row>
    <row r="60" spans="1:3" ht="16">
      <c r="A60" s="1">
        <v>1979</v>
      </c>
      <c r="B60" s="2">
        <v>0.10390000000000001</v>
      </c>
      <c r="C60" s="6">
        <f t="shared" si="1"/>
        <v>6.7072031247235459E-3</v>
      </c>
    </row>
    <row r="61" spans="1:3" ht="16">
      <c r="A61" s="1">
        <v>1980</v>
      </c>
      <c r="B61" s="2">
        <v>0.12839999999999999</v>
      </c>
      <c r="C61" s="6">
        <f t="shared" si="1"/>
        <v>-2.989744251999403E-2</v>
      </c>
    </row>
    <row r="62" spans="1:3" ht="16">
      <c r="A62" s="1">
        <v>1981</v>
      </c>
      <c r="B62" s="2">
        <v>0.13719999999999999</v>
      </c>
      <c r="C62" s="6">
        <f t="shared" si="1"/>
        <v>8.1992153358923542E-2</v>
      </c>
    </row>
    <row r="63" spans="1:3" ht="16">
      <c r="A63" s="1">
        <v>1982</v>
      </c>
      <c r="B63" s="2">
        <v>0.10539999999999999</v>
      </c>
      <c r="C63" s="6">
        <f t="shared" si="1"/>
        <v>0.32814549486295586</v>
      </c>
    </row>
    <row r="64" spans="1:3" ht="16">
      <c r="A64" s="1">
        <v>1983</v>
      </c>
      <c r="B64" s="2">
        <v>0.1183</v>
      </c>
      <c r="C64" s="6">
        <f t="shared" si="1"/>
        <v>3.2002094451429264E-2</v>
      </c>
    </row>
    <row r="65" spans="1:3" ht="16">
      <c r="A65" s="1">
        <v>1984</v>
      </c>
      <c r="B65" s="2">
        <v>0.115</v>
      </c>
      <c r="C65" s="6">
        <f t="shared" si="1"/>
        <v>0.13733364344102345</v>
      </c>
    </row>
    <row r="66" spans="1:3" ht="16">
      <c r="A66" s="1">
        <v>1985</v>
      </c>
      <c r="B66" s="2">
        <v>9.2600000000000002E-2</v>
      </c>
      <c r="C66" s="6">
        <f t="shared" si="1"/>
        <v>0.2571248821260641</v>
      </c>
    </row>
    <row r="67" spans="1:3" ht="16">
      <c r="A67" s="1">
        <v>1986</v>
      </c>
      <c r="B67" s="2">
        <v>7.1099999999999997E-2</v>
      </c>
      <c r="C67" s="6">
        <f t="shared" si="1"/>
        <v>0.24284215141767618</v>
      </c>
    </row>
    <row r="68" spans="1:3" ht="16">
      <c r="A68" s="1">
        <v>1987</v>
      </c>
      <c r="B68" s="2">
        <v>8.9899999999999994E-2</v>
      </c>
      <c r="C68" s="6">
        <f t="shared" si="1"/>
        <v>-4.9605089379262279E-2</v>
      </c>
    </row>
    <row r="69" spans="1:3" ht="16">
      <c r="A69" s="1">
        <v>1988</v>
      </c>
      <c r="B69" s="2">
        <v>9.11E-2</v>
      </c>
      <c r="C69" s="6">
        <f t="shared" si="1"/>
        <v>8.2235958434841674E-2</v>
      </c>
    </row>
    <row r="70" spans="1:3" ht="16">
      <c r="A70" s="1">
        <v>1989</v>
      </c>
      <c r="B70" s="2">
        <v>7.8399999999999997E-2</v>
      </c>
      <c r="C70" s="6">
        <f t="shared" si="1"/>
        <v>0.17693647159446219</v>
      </c>
    </row>
    <row r="71" spans="1:3" ht="16">
      <c r="A71" s="1">
        <v>1990</v>
      </c>
      <c r="B71" s="2">
        <v>8.0799999999999997E-2</v>
      </c>
      <c r="C71" s="6">
        <f t="shared" si="1"/>
        <v>6.2353753335533363E-2</v>
      </c>
    </row>
    <row r="72" spans="1:3" ht="16">
      <c r="A72" s="1">
        <v>1991</v>
      </c>
      <c r="B72" s="2">
        <v>7.0900000000000005E-2</v>
      </c>
      <c r="C72" s="6">
        <f t="shared" si="1"/>
        <v>0.15004510019517303</v>
      </c>
    </row>
    <row r="73" spans="1:3" ht="16">
      <c r="A73" s="1">
        <v>1992</v>
      </c>
      <c r="B73" s="2">
        <v>6.7699999999999996E-2</v>
      </c>
      <c r="C73" s="6">
        <f t="shared" si="1"/>
        <v>9.3616373162079422E-2</v>
      </c>
    </row>
    <row r="74" spans="1:3" ht="16">
      <c r="A74" s="1">
        <v>1993</v>
      </c>
      <c r="B74" s="2">
        <v>5.7700000000000001E-2</v>
      </c>
      <c r="C74" s="6">
        <f t="shared" si="1"/>
        <v>0.14210957589263107</v>
      </c>
    </row>
    <row r="75" spans="1:3" ht="16">
      <c r="A75" s="1">
        <v>1994</v>
      </c>
      <c r="B75" s="2">
        <v>7.8100000000000003E-2</v>
      </c>
      <c r="C75" s="6">
        <f t="shared" si="1"/>
        <v>-8.0366555509985921E-2</v>
      </c>
    </row>
    <row r="76" spans="1:3" ht="16">
      <c r="A76" s="1">
        <v>1995</v>
      </c>
      <c r="B76" s="2">
        <v>5.7099999999999998E-2</v>
      </c>
      <c r="C76" s="6">
        <f t="shared" si="1"/>
        <v>0.23480780112538907</v>
      </c>
    </row>
    <row r="77" spans="1:3" ht="16">
      <c r="A77" s="1">
        <v>1996</v>
      </c>
      <c r="B77" s="2">
        <v>6.3E-2</v>
      </c>
      <c r="C77" s="6">
        <f t="shared" si="1"/>
        <v>1.428607793401844E-2</v>
      </c>
    </row>
    <row r="78" spans="1:3" ht="16">
      <c r="A78" s="1">
        <v>1997</v>
      </c>
      <c r="B78" s="2">
        <v>5.8099999999999999E-2</v>
      </c>
      <c r="C78" s="6">
        <f t="shared" si="1"/>
        <v>9.939130272977531E-2</v>
      </c>
    </row>
    <row r="79" spans="1:3" ht="16">
      <c r="A79" s="1">
        <v>1998</v>
      </c>
      <c r="B79" s="2">
        <v>4.65E-2</v>
      </c>
      <c r="C79" s="6">
        <f t="shared" si="1"/>
        <v>0.14921431922606215</v>
      </c>
    </row>
    <row r="80" spans="1:3" ht="16">
      <c r="A80" s="1">
        <v>1999</v>
      </c>
      <c r="B80" s="2">
        <v>6.4399999999999999E-2</v>
      </c>
      <c r="C80" s="6">
        <f t="shared" si="1"/>
        <v>-8.2542147962685761E-2</v>
      </c>
    </row>
    <row r="81" spans="1:3" ht="16">
      <c r="A81" s="1">
        <v>2000</v>
      </c>
      <c r="B81" s="2">
        <v>5.11E-2</v>
      </c>
      <c r="C81" s="6">
        <f t="shared" si="1"/>
        <v>0.16655267125397488</v>
      </c>
    </row>
    <row r="82" spans="1:3" ht="16">
      <c r="A82" s="1">
        <v>2001</v>
      </c>
      <c r="B82" s="2">
        <v>5.0500000000000003E-2</v>
      </c>
      <c r="C82" s="6">
        <f t="shared" si="1"/>
        <v>5.5721811892492555E-2</v>
      </c>
    </row>
    <row r="83" spans="1:3" ht="16">
      <c r="A83" s="1">
        <v>2002</v>
      </c>
      <c r="B83" s="2">
        <v>3.8199999999999998E-2</v>
      </c>
      <c r="C83" s="6">
        <f t="shared" si="1"/>
        <v>0.15116400378109285</v>
      </c>
    </row>
    <row r="84" spans="1:3" ht="16">
      <c r="A84" s="1">
        <v>2003</v>
      </c>
      <c r="B84" s="2">
        <v>4.2500000000000003E-2</v>
      </c>
      <c r="C84" s="6">
        <f t="shared" si="1"/>
        <v>3.7531858817758529E-3</v>
      </c>
    </row>
    <row r="85" spans="1:3" ht="16">
      <c r="A85" s="1">
        <v>2004</v>
      </c>
      <c r="B85" s="2">
        <v>4.2200000000000001E-2</v>
      </c>
      <c r="C85" s="6">
        <f t="shared" si="1"/>
        <v>4.490683702274547E-2</v>
      </c>
    </row>
    <row r="86" spans="1:3" ht="16">
      <c r="A86" s="1">
        <v>2005</v>
      </c>
      <c r="B86" s="2">
        <v>4.3900000000000002E-2</v>
      </c>
      <c r="C86" s="6">
        <f t="shared" si="1"/>
        <v>2.8675329597779506E-2</v>
      </c>
    </row>
    <row r="87" spans="1:3" ht="16">
      <c r="A87" s="1">
        <v>2006</v>
      </c>
      <c r="B87" s="2">
        <v>4.7E-2</v>
      </c>
      <c r="C87" s="6">
        <f t="shared" si="1"/>
        <v>1.9610012417568386E-2</v>
      </c>
    </row>
    <row r="88" spans="1:3" ht="16">
      <c r="A88" s="1">
        <v>2007</v>
      </c>
      <c r="B88" s="20">
        <v>4.02E-2</v>
      </c>
      <c r="C88" s="6">
        <f t="shared" si="1"/>
        <v>0.10209921930012807</v>
      </c>
    </row>
    <row r="89" spans="1:3" ht="16">
      <c r="A89" s="1">
        <v>2008</v>
      </c>
      <c r="B89" s="20">
        <v>2.2100000000000002E-2</v>
      </c>
      <c r="C89" s="6">
        <f t="shared" si="1"/>
        <v>0.20101279926977011</v>
      </c>
    </row>
    <row r="90" spans="1:3" ht="16">
      <c r="A90" s="1">
        <v>2009</v>
      </c>
      <c r="B90" s="20">
        <f>'S&amp;P 500 &amp; Raw Data'!E85</f>
        <v>3.8399999999999997E-2</v>
      </c>
      <c r="C90" s="6">
        <f t="shared" si="1"/>
        <v>-0.11116695313259162</v>
      </c>
    </row>
    <row r="91" spans="1:3" ht="16">
      <c r="A91" s="1">
        <v>2010</v>
      </c>
      <c r="B91" s="20">
        <f>'S&amp;P 500 &amp; Raw Data'!E86</f>
        <v>3.2899999999999999E-2</v>
      </c>
      <c r="C91" s="6">
        <f t="shared" ref="C91:C98" si="2">((B90*(1-(1+B91)^(-10))/B91+1/(1+B91)^10)-1)+B90</f>
        <v>8.4629338803557719E-2</v>
      </c>
    </row>
    <row r="92" spans="1:3" ht="16">
      <c r="A92" s="1">
        <v>2011</v>
      </c>
      <c r="B92" s="20">
        <v>1.8800000000000001E-2</v>
      </c>
      <c r="C92" s="6">
        <f t="shared" si="2"/>
        <v>0.16035334999461354</v>
      </c>
    </row>
    <row r="93" spans="1:3" ht="16">
      <c r="A93" s="1">
        <v>2012</v>
      </c>
      <c r="B93" s="20">
        <v>1.7600000000000001E-2</v>
      </c>
      <c r="C93" s="21">
        <f t="shared" si="2"/>
        <v>2.971571978018946E-2</v>
      </c>
    </row>
    <row r="94" spans="1:3" ht="16">
      <c r="A94" s="1">
        <v>2013</v>
      </c>
      <c r="B94" s="20">
        <v>3.0360000000000002E-2</v>
      </c>
      <c r="C94" s="21">
        <f t="shared" si="2"/>
        <v>-9.104568794347262E-2</v>
      </c>
    </row>
    <row r="95" spans="1:3" ht="16">
      <c r="A95" s="1">
        <v>2014</v>
      </c>
      <c r="B95" s="23">
        <v>2.1700000000000001E-2</v>
      </c>
      <c r="C95" s="21">
        <f t="shared" si="2"/>
        <v>0.10746180452004755</v>
      </c>
    </row>
    <row r="96" spans="1:3" ht="16">
      <c r="A96" s="1">
        <v>2015</v>
      </c>
      <c r="B96" s="20">
        <v>2.2700000000000001E-2</v>
      </c>
      <c r="C96" s="21">
        <f t="shared" si="2"/>
        <v>1.2842996709792224E-2</v>
      </c>
    </row>
    <row r="97" spans="1:3" ht="16">
      <c r="A97" s="1">
        <v>2016</v>
      </c>
      <c r="B97" s="20">
        <v>2.4500000000000001E-2</v>
      </c>
      <c r="C97" s="21">
        <f t="shared" si="2"/>
        <v>6.9055046987477921E-3</v>
      </c>
    </row>
    <row r="98" spans="1:3" ht="16">
      <c r="A98" s="1">
        <v>2017</v>
      </c>
      <c r="B98" s="20">
        <v>2.41E-2</v>
      </c>
      <c r="C98" s="21">
        <f t="shared" si="2"/>
        <v>2.8017162707789457E-2</v>
      </c>
    </row>
    <row r="99" spans="1:3" ht="16">
      <c r="A99" s="1">
        <v>2018</v>
      </c>
      <c r="B99" s="20">
        <v>2.69E-2</v>
      </c>
      <c r="C99" s="21">
        <f t="shared" ref="C99:C105" si="3">((B98*(1-(1+B99)^(-10))/B99+1/(1+B99)^10)-1)+B98</f>
        <v>-1.6692385713402633E-4</v>
      </c>
    </row>
    <row r="100" spans="1:3" ht="16">
      <c r="A100" s="1">
        <v>2019</v>
      </c>
      <c r="B100" s="68">
        <v>1.9199999999999998E-2</v>
      </c>
      <c r="C100" s="21">
        <f t="shared" si="3"/>
        <v>9.6356307415483927E-2</v>
      </c>
    </row>
    <row r="101" spans="1:3" ht="16">
      <c r="A101" s="40">
        <v>2020</v>
      </c>
      <c r="B101" s="13">
        <v>9.2999999999999992E-3</v>
      </c>
      <c r="C101" s="21">
        <f t="shared" si="3"/>
        <v>0.1133189764661412</v>
      </c>
    </row>
    <row r="102" spans="1:3" ht="16">
      <c r="A102" s="40">
        <v>2021</v>
      </c>
      <c r="B102" s="13">
        <v>1.5100000000000001E-2</v>
      </c>
      <c r="C102" s="21">
        <f t="shared" si="3"/>
        <v>-4.416034448604475E-2</v>
      </c>
    </row>
    <row r="103" spans="1:3" ht="16">
      <c r="A103" s="40">
        <v>2022</v>
      </c>
      <c r="B103" s="13">
        <v>3.8800000000000001E-2</v>
      </c>
      <c r="C103" s="21">
        <f t="shared" si="3"/>
        <v>-0.1782817153825067</v>
      </c>
    </row>
    <row r="104" spans="1:3" ht="16">
      <c r="A104" s="40">
        <v>2023</v>
      </c>
      <c r="B104" s="13">
        <v>3.8800000000000001E-2</v>
      </c>
      <c r="C104" s="21">
        <f t="shared" si="3"/>
        <v>3.8800000000000001E-2</v>
      </c>
    </row>
    <row r="105" spans="1:3" ht="16">
      <c r="A105" s="40">
        <v>2024</v>
      </c>
      <c r="B105" s="13">
        <v>4.58E-2</v>
      </c>
      <c r="C105" s="21">
        <f t="shared" si="3"/>
        <v>-1.6371801436629807E-2</v>
      </c>
    </row>
  </sheetData>
  <phoneticPr fontId="13"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911"/>
  <sheetViews>
    <sheetView topLeftCell="A77" workbookViewId="0">
      <selection activeCell="C102" sqref="C102"/>
    </sheetView>
  </sheetViews>
  <sheetFormatPr baseColWidth="10" defaultRowHeight="14"/>
  <cols>
    <col min="1" max="2" width="17.7109375" customWidth="1"/>
    <col min="3" max="3" width="44.7109375" customWidth="1"/>
  </cols>
  <sheetData>
    <row r="1" spans="1:7">
      <c r="A1" t="s">
        <v>69</v>
      </c>
    </row>
    <row r="2" spans="1:7">
      <c r="A2" t="s">
        <v>70</v>
      </c>
    </row>
    <row r="3" spans="1:7">
      <c r="A3" t="s">
        <v>71</v>
      </c>
    </row>
    <row r="4" spans="1:7">
      <c r="A4" t="s">
        <v>130</v>
      </c>
    </row>
    <row r="5" spans="1:7">
      <c r="A5" t="s">
        <v>73</v>
      </c>
    </row>
    <row r="6" spans="1:7">
      <c r="A6" t="s">
        <v>74</v>
      </c>
    </row>
    <row r="8" spans="1:7">
      <c r="A8" t="s">
        <v>131</v>
      </c>
      <c r="B8" t="s">
        <v>132</v>
      </c>
    </row>
    <row r="9" spans="1:7" s="14" customFormat="1">
      <c r="A9"/>
      <c r="B9"/>
      <c r="D9"/>
      <c r="E9"/>
      <c r="F9"/>
      <c r="G9"/>
    </row>
    <row r="10" spans="1:7" s="14" customFormat="1">
      <c r="A10" t="s">
        <v>77</v>
      </c>
      <c r="B10" t="s">
        <v>145</v>
      </c>
      <c r="D10"/>
      <c r="E10"/>
      <c r="F10"/>
      <c r="G10"/>
    </row>
    <row r="11" spans="1:7" s="14" customFormat="1">
      <c r="A11" t="s">
        <v>78</v>
      </c>
      <c r="B11" t="s">
        <v>23</v>
      </c>
      <c r="D11"/>
      <c r="E11"/>
      <c r="F11"/>
      <c r="G11"/>
    </row>
    <row r="12" spans="1:7" s="14" customFormat="1">
      <c r="A12" s="52">
        <v>10958</v>
      </c>
      <c r="B12" s="17">
        <v>0.27833333333333332</v>
      </c>
      <c r="C12" s="56">
        <f>B12/100</f>
        <v>2.7833333333333334E-3</v>
      </c>
      <c r="D12"/>
      <c r="E12"/>
      <c r="F12"/>
      <c r="G12"/>
    </row>
    <row r="13" spans="1:7" s="14" customFormat="1">
      <c r="A13" s="52">
        <v>11323</v>
      </c>
      <c r="B13" s="17">
        <v>0.16750000000000001</v>
      </c>
      <c r="C13" s="56">
        <f t="shared" ref="C13:C76" si="0">B13/100</f>
        <v>1.6750000000000001E-3</v>
      </c>
      <c r="D13"/>
      <c r="E13"/>
      <c r="F13"/>
      <c r="G13"/>
    </row>
    <row r="14" spans="1:7" s="14" customFormat="1">
      <c r="A14" s="52">
        <v>11688</v>
      </c>
      <c r="B14" s="17">
        <v>0.17249999999999999</v>
      </c>
      <c r="C14" s="56">
        <f t="shared" si="0"/>
        <v>1.725E-3</v>
      </c>
      <c r="D14"/>
      <c r="E14"/>
      <c r="F14"/>
      <c r="G14"/>
    </row>
    <row r="15" spans="1:7" s="14" customFormat="1">
      <c r="A15" s="52">
        <v>12054</v>
      </c>
      <c r="B15" s="17">
        <v>0.27583333333333332</v>
      </c>
      <c r="C15" s="56">
        <f t="shared" si="0"/>
        <v>2.7583333333333331E-3</v>
      </c>
      <c r="D15"/>
      <c r="E15"/>
      <c r="F15"/>
      <c r="G15"/>
    </row>
    <row r="16" spans="1:7" s="14" customFormat="1">
      <c r="A16" s="52">
        <v>12419</v>
      </c>
      <c r="B16" s="17">
        <v>6.5000000000000002E-2</v>
      </c>
      <c r="C16" s="56">
        <f t="shared" si="0"/>
        <v>6.4999999999999997E-4</v>
      </c>
      <c r="D16"/>
      <c r="E16"/>
      <c r="F16"/>
      <c r="G16"/>
    </row>
    <row r="17" spans="1:7" s="14" customFormat="1">
      <c r="A17" s="52">
        <v>12784</v>
      </c>
      <c r="B17" s="17">
        <v>4.583333333333333E-2</v>
      </c>
      <c r="C17" s="56">
        <f t="shared" si="0"/>
        <v>4.5833333333333332E-4</v>
      </c>
      <c r="D17"/>
      <c r="E17"/>
      <c r="F17"/>
      <c r="G17"/>
    </row>
    <row r="18" spans="1:7" s="14" customFormat="1">
      <c r="A18" s="52">
        <v>13149</v>
      </c>
      <c r="B18" s="17">
        <v>3.5833333333333335E-2</v>
      </c>
      <c r="C18" s="56">
        <f t="shared" si="0"/>
        <v>3.5833333333333333E-4</v>
      </c>
      <c r="D18"/>
      <c r="E18"/>
      <c r="F18"/>
      <c r="G18"/>
    </row>
    <row r="19" spans="1:7" s="14" customFormat="1">
      <c r="A19" s="52">
        <v>13515</v>
      </c>
      <c r="B19" s="17">
        <v>0.12916666666666668</v>
      </c>
      <c r="C19" s="56">
        <f t="shared" si="0"/>
        <v>1.2916666666666669E-3</v>
      </c>
      <c r="D19"/>
      <c r="E19"/>
      <c r="F19"/>
      <c r="G19"/>
    </row>
    <row r="20" spans="1:7" s="14" customFormat="1">
      <c r="A20" s="52">
        <v>13880</v>
      </c>
      <c r="B20" s="17">
        <v>0.34250000000000003</v>
      </c>
      <c r="C20" s="56">
        <f t="shared" si="0"/>
        <v>3.4250000000000001E-3</v>
      </c>
      <c r="D20"/>
      <c r="E20"/>
      <c r="F20"/>
      <c r="G20"/>
    </row>
    <row r="21" spans="1:7" s="14" customFormat="1">
      <c r="A21" s="52">
        <v>14245</v>
      </c>
      <c r="B21" s="17">
        <v>0.38</v>
      </c>
      <c r="C21" s="56">
        <f t="shared" si="0"/>
        <v>3.8E-3</v>
      </c>
      <c r="D21"/>
      <c r="E21"/>
      <c r="F21"/>
      <c r="G21"/>
    </row>
    <row r="22" spans="1:7" s="14" customFormat="1">
      <c r="A22" s="52">
        <v>14610</v>
      </c>
      <c r="B22" s="17">
        <v>0.38</v>
      </c>
      <c r="C22" s="56">
        <f t="shared" si="0"/>
        <v>3.8E-3</v>
      </c>
      <c r="D22"/>
      <c r="E22"/>
      <c r="F22"/>
      <c r="G22"/>
    </row>
    <row r="23" spans="1:7" s="14" customFormat="1">
      <c r="A23" s="52">
        <v>14976</v>
      </c>
      <c r="B23" s="17">
        <v>0.38</v>
      </c>
      <c r="C23" s="56">
        <f t="shared" si="0"/>
        <v>3.8E-3</v>
      </c>
      <c r="D23"/>
      <c r="E23"/>
      <c r="F23"/>
      <c r="G23"/>
    </row>
    <row r="24" spans="1:7" s="14" customFormat="1">
      <c r="A24" s="52">
        <v>15341</v>
      </c>
      <c r="B24" s="17">
        <v>0.38</v>
      </c>
      <c r="C24" s="56">
        <f t="shared" si="0"/>
        <v>3.8E-3</v>
      </c>
      <c r="D24"/>
      <c r="E24"/>
      <c r="F24"/>
      <c r="G24"/>
    </row>
    <row r="25" spans="1:7" s="14" customFormat="1">
      <c r="A25" s="52">
        <v>15706</v>
      </c>
      <c r="B25" s="17">
        <v>0.60083333333333333</v>
      </c>
      <c r="C25" s="56">
        <f t="shared" si="0"/>
        <v>6.0083333333333334E-3</v>
      </c>
      <c r="D25"/>
      <c r="E25"/>
      <c r="F25"/>
      <c r="G25"/>
    </row>
    <row r="26" spans="1:7" s="14" customFormat="1">
      <c r="A26" s="52">
        <v>16071</v>
      </c>
      <c r="B26" s="17">
        <v>1.0449999999999999</v>
      </c>
      <c r="C26" s="56">
        <f t="shared" si="0"/>
        <v>1.0449999999999999E-2</v>
      </c>
      <c r="D26"/>
      <c r="E26"/>
      <c r="F26"/>
      <c r="G26"/>
    </row>
    <row r="27" spans="1:7" s="14" customFormat="1">
      <c r="A27" s="52">
        <v>16437</v>
      </c>
      <c r="B27" s="17">
        <v>1.115</v>
      </c>
      <c r="C27" s="56">
        <f t="shared" si="0"/>
        <v>1.115E-2</v>
      </c>
      <c r="D27"/>
      <c r="E27"/>
      <c r="F27"/>
      <c r="G27"/>
    </row>
    <row r="28" spans="1:7" s="14" customFormat="1">
      <c r="A28" s="52">
        <v>16802</v>
      </c>
      <c r="B28" s="17">
        <v>1.2033333333333334</v>
      </c>
      <c r="C28" s="56">
        <f t="shared" si="0"/>
        <v>1.2033333333333333E-2</v>
      </c>
      <c r="D28"/>
      <c r="E28"/>
      <c r="F28"/>
      <c r="G28"/>
    </row>
    <row r="29" spans="1:7" s="14" customFormat="1">
      <c r="A29" s="52">
        <v>17167</v>
      </c>
      <c r="B29" s="17">
        <v>1.5175000000000001</v>
      </c>
      <c r="C29" s="56">
        <f t="shared" si="0"/>
        <v>1.5175000000000001E-2</v>
      </c>
      <c r="D29"/>
      <c r="E29"/>
      <c r="F29"/>
      <c r="G29"/>
    </row>
    <row r="30" spans="1:7" s="14" customFormat="1">
      <c r="A30" s="52">
        <v>17532</v>
      </c>
      <c r="B30" s="17">
        <v>1.7224999999999999</v>
      </c>
      <c r="C30" s="56">
        <f t="shared" si="0"/>
        <v>1.7225000000000001E-2</v>
      </c>
      <c r="D30"/>
      <c r="E30"/>
      <c r="F30"/>
      <c r="G30"/>
    </row>
    <row r="31" spans="1:7" s="14" customFormat="1">
      <c r="A31" s="52">
        <v>17898</v>
      </c>
      <c r="B31" s="17">
        <v>1.8908333333333334</v>
      </c>
      <c r="C31" s="56">
        <f t="shared" si="0"/>
        <v>1.8908333333333333E-2</v>
      </c>
      <c r="D31"/>
      <c r="E31"/>
      <c r="F31"/>
      <c r="G31"/>
    </row>
    <row r="32" spans="1:7" s="14" customFormat="1">
      <c r="A32" s="52">
        <v>18263</v>
      </c>
      <c r="B32" s="17">
        <v>0.93752000000000002</v>
      </c>
      <c r="C32" s="56">
        <f t="shared" si="0"/>
        <v>9.3752000000000002E-3</v>
      </c>
      <c r="D32"/>
      <c r="E32"/>
      <c r="F32"/>
      <c r="G32"/>
    </row>
    <row r="33" spans="1:7" s="14" customFormat="1">
      <c r="A33" s="52">
        <v>18628</v>
      </c>
      <c r="B33" s="17">
        <v>1.7243426294820716</v>
      </c>
      <c r="C33" s="56">
        <f t="shared" si="0"/>
        <v>1.7243426294820716E-2</v>
      </c>
      <c r="D33"/>
      <c r="E33"/>
      <c r="F33"/>
      <c r="G33"/>
    </row>
    <row r="34" spans="1:7" s="14" customFormat="1">
      <c r="A34" s="52">
        <v>18993</v>
      </c>
      <c r="B34" s="17">
        <v>2.6213888888888888</v>
      </c>
      <c r="C34" s="56">
        <f t="shared" si="0"/>
        <v>2.6213888888888887E-2</v>
      </c>
      <c r="D34"/>
      <c r="E34"/>
      <c r="F34"/>
      <c r="G34"/>
    </row>
    <row r="35" spans="1:7" s="14" customFormat="1">
      <c r="A35" s="52">
        <v>19359</v>
      </c>
      <c r="B35" s="17">
        <v>3.2245669291338581</v>
      </c>
      <c r="C35" s="56">
        <f t="shared" si="0"/>
        <v>3.2245669291338583E-2</v>
      </c>
      <c r="D35"/>
      <c r="E35"/>
      <c r="F35"/>
      <c r="G35"/>
    </row>
    <row r="36" spans="1:7" s="14" customFormat="1">
      <c r="A36" s="52">
        <v>19724</v>
      </c>
      <c r="B36" s="17">
        <v>1.7665461847389559</v>
      </c>
      <c r="C36" s="56">
        <f t="shared" si="0"/>
        <v>1.7665461847389558E-2</v>
      </c>
      <c r="D36"/>
      <c r="E36"/>
      <c r="F36"/>
      <c r="G36"/>
    </row>
    <row r="37" spans="1:7" s="14" customFormat="1">
      <c r="A37" s="52">
        <v>20089</v>
      </c>
      <c r="B37" s="17">
        <v>3.3860159362549802</v>
      </c>
      <c r="C37" s="56">
        <f t="shared" si="0"/>
        <v>3.3860159362549803E-2</v>
      </c>
      <c r="D37"/>
      <c r="E37"/>
      <c r="F37"/>
      <c r="G37"/>
    </row>
    <row r="38" spans="1:7" s="14" customFormat="1">
      <c r="A38" s="52">
        <v>20454</v>
      </c>
      <c r="B38" s="17">
        <v>2.8729718875502006</v>
      </c>
      <c r="C38" s="56">
        <f t="shared" si="0"/>
        <v>2.8729718875502006E-2</v>
      </c>
      <c r="D38"/>
      <c r="E38"/>
      <c r="F38"/>
      <c r="G38"/>
    </row>
    <row r="39" spans="1:7" s="14" customFormat="1">
      <c r="A39" s="52">
        <v>20820</v>
      </c>
      <c r="B39" s="17">
        <v>2.3524899598393576</v>
      </c>
      <c r="C39" s="56">
        <f t="shared" si="0"/>
        <v>2.3524899598393576E-2</v>
      </c>
      <c r="D39"/>
      <c r="E39"/>
      <c r="F39"/>
      <c r="G39"/>
    </row>
    <row r="40" spans="1:7" s="14" customFormat="1">
      <c r="A40" s="52">
        <v>21185</v>
      </c>
      <c r="B40" s="17">
        <v>2.7723694779116466</v>
      </c>
      <c r="C40" s="56">
        <f t="shared" si="0"/>
        <v>2.7723694779116466E-2</v>
      </c>
      <c r="D40"/>
      <c r="E40"/>
      <c r="F40"/>
      <c r="G40"/>
    </row>
    <row r="41" spans="1:7" s="14" customFormat="1">
      <c r="A41" s="52">
        <v>21550</v>
      </c>
      <c r="B41" s="17">
        <v>3.1560240963855422</v>
      </c>
      <c r="C41" s="56">
        <f t="shared" si="0"/>
        <v>3.1560240963855422E-2</v>
      </c>
      <c r="D41"/>
      <c r="E41"/>
      <c r="F41"/>
      <c r="G41"/>
    </row>
    <row r="42" spans="1:7" s="14" customFormat="1">
      <c r="A42" s="52">
        <v>21915</v>
      </c>
      <c r="B42" s="17">
        <v>3.5457370517928286</v>
      </c>
      <c r="C42" s="56">
        <f t="shared" si="0"/>
        <v>3.5457370517928286E-2</v>
      </c>
      <c r="D42"/>
      <c r="E42"/>
      <c r="F42"/>
      <c r="G42"/>
    </row>
    <row r="43" spans="1:7" s="14" customFormat="1">
      <c r="A43" s="52">
        <v>22281</v>
      </c>
      <c r="B43" s="17">
        <v>3.9490763052208835</v>
      </c>
      <c r="C43" s="56">
        <f t="shared" si="0"/>
        <v>3.9490763052208833E-2</v>
      </c>
      <c r="D43"/>
      <c r="E43"/>
      <c r="F43"/>
      <c r="G43"/>
    </row>
    <row r="44" spans="1:7" s="14" customFormat="1">
      <c r="A44" s="52">
        <v>22646</v>
      </c>
      <c r="B44" s="17">
        <v>4.8557199999999998</v>
      </c>
      <c r="C44" s="56">
        <f t="shared" si="0"/>
        <v>4.8557199999999995E-2</v>
      </c>
      <c r="D44"/>
      <c r="E44"/>
      <c r="F44"/>
      <c r="G44"/>
    </row>
    <row r="45" spans="1:7" s="14" customFormat="1">
      <c r="A45" s="52">
        <v>23011</v>
      </c>
      <c r="B45" s="17">
        <v>4.293453815261044</v>
      </c>
      <c r="C45" s="56">
        <f t="shared" si="0"/>
        <v>4.2934538152610439E-2</v>
      </c>
      <c r="D45"/>
      <c r="E45"/>
      <c r="F45"/>
      <c r="G45"/>
    </row>
    <row r="46" spans="1:7" s="14" customFormat="1">
      <c r="A46" s="52">
        <v>23376</v>
      </c>
      <c r="B46" s="17">
        <v>5.3376000000000001</v>
      </c>
      <c r="C46" s="56">
        <f t="shared" si="0"/>
        <v>5.3376E-2</v>
      </c>
      <c r="D46"/>
      <c r="E46"/>
      <c r="F46"/>
      <c r="G46"/>
    </row>
    <row r="47" spans="1:7" s="14" customFormat="1">
      <c r="A47" s="52">
        <v>23742</v>
      </c>
      <c r="B47" s="17">
        <v>6.6684677419354843</v>
      </c>
      <c r="C47" s="56">
        <f t="shared" si="0"/>
        <v>6.668467741935484E-2</v>
      </c>
      <c r="D47"/>
      <c r="E47"/>
      <c r="F47"/>
      <c r="G47"/>
    </row>
    <row r="48" spans="1:7" s="14" customFormat="1">
      <c r="A48" s="52">
        <v>24107</v>
      </c>
      <c r="B48" s="17">
        <v>6.391</v>
      </c>
      <c r="C48" s="56">
        <f t="shared" si="0"/>
        <v>6.3909999999999995E-2</v>
      </c>
      <c r="D48"/>
      <c r="E48"/>
      <c r="F48"/>
      <c r="G48"/>
    </row>
    <row r="49" spans="1:7" s="14" customFormat="1">
      <c r="A49" s="52">
        <v>24472</v>
      </c>
      <c r="B49" s="17">
        <v>4.3342570281124502</v>
      </c>
      <c r="C49" s="56">
        <f t="shared" si="0"/>
        <v>4.3342570281124503E-2</v>
      </c>
      <c r="D49"/>
      <c r="E49"/>
      <c r="F49"/>
      <c r="G49"/>
    </row>
    <row r="50" spans="1:7" s="14" customFormat="1">
      <c r="A50" s="52">
        <v>24837</v>
      </c>
      <c r="B50" s="17">
        <v>4.0618400000000001</v>
      </c>
      <c r="C50" s="56">
        <f t="shared" si="0"/>
        <v>4.0618399999999999E-2</v>
      </c>
      <c r="D50"/>
      <c r="E50"/>
      <c r="F50"/>
      <c r="G50"/>
    </row>
    <row r="51" spans="1:7" s="14" customFormat="1">
      <c r="A51" s="52">
        <v>25203</v>
      </c>
      <c r="B51" s="17">
        <v>7.0354435483870965</v>
      </c>
      <c r="C51" s="56">
        <f t="shared" si="0"/>
        <v>7.0354435483870964E-2</v>
      </c>
      <c r="D51"/>
      <c r="E51"/>
      <c r="F51"/>
      <c r="G51"/>
    </row>
    <row r="52" spans="1:7" s="14" customFormat="1">
      <c r="A52" s="52">
        <v>25568</v>
      </c>
      <c r="B52" s="17">
        <v>7.8457831325301202</v>
      </c>
      <c r="C52" s="56">
        <f t="shared" si="0"/>
        <v>7.8457831325301208E-2</v>
      </c>
      <c r="D52"/>
      <c r="E52"/>
      <c r="F52"/>
      <c r="G52"/>
    </row>
    <row r="53" spans="1:7" s="14" customFormat="1">
      <c r="A53" s="52">
        <v>25933</v>
      </c>
      <c r="B53" s="17">
        <v>5.7863855421686745</v>
      </c>
      <c r="C53" s="56">
        <f t="shared" si="0"/>
        <v>5.7863855421686747E-2</v>
      </c>
      <c r="D53"/>
      <c r="E53"/>
      <c r="F53"/>
      <c r="G53"/>
    </row>
    <row r="54" spans="1:7" s="14" customFormat="1">
      <c r="A54" s="52">
        <v>26298</v>
      </c>
      <c r="B54" s="17">
        <v>4.9766000000000004</v>
      </c>
      <c r="C54" s="56">
        <f t="shared" si="0"/>
        <v>4.9766000000000005E-2</v>
      </c>
      <c r="D54"/>
      <c r="E54"/>
      <c r="F54"/>
      <c r="G54"/>
    </row>
    <row r="55" spans="1:7" s="14" customFormat="1">
      <c r="A55" s="52">
        <v>26664</v>
      </c>
      <c r="B55" s="17">
        <v>5.2609638554216867</v>
      </c>
      <c r="C55" s="56">
        <f t="shared" si="0"/>
        <v>5.2609638554216867E-2</v>
      </c>
      <c r="D55"/>
      <c r="E55"/>
      <c r="F55"/>
      <c r="G55"/>
    </row>
    <row r="56" spans="1:7" s="14" customFormat="1">
      <c r="A56" s="52">
        <v>27029</v>
      </c>
      <c r="B56" s="17">
        <v>7.1783064516129036</v>
      </c>
      <c r="C56" s="56">
        <f t="shared" si="0"/>
        <v>7.1783064516129036E-2</v>
      </c>
      <c r="D56"/>
      <c r="E56"/>
      <c r="F56"/>
      <c r="G56"/>
    </row>
    <row r="57" spans="1:7" s="14" customFormat="1">
      <c r="A57" s="52">
        <v>27394</v>
      </c>
      <c r="B57" s="17">
        <v>10.054274193548387</v>
      </c>
      <c r="C57" s="56">
        <f t="shared" si="0"/>
        <v>0.10054274193548388</v>
      </c>
      <c r="D57"/>
      <c r="E57"/>
      <c r="F57"/>
      <c r="G57"/>
    </row>
    <row r="58" spans="1:7" s="14" customFormat="1">
      <c r="A58" s="52">
        <v>27759</v>
      </c>
      <c r="B58" s="17">
        <v>11.39188</v>
      </c>
      <c r="C58" s="56">
        <f t="shared" si="0"/>
        <v>0.1139188</v>
      </c>
      <c r="D58"/>
      <c r="E58"/>
      <c r="F58"/>
      <c r="G58"/>
    </row>
    <row r="59" spans="1:7" s="14" customFormat="1">
      <c r="A59" s="52">
        <v>28125</v>
      </c>
      <c r="B59" s="17">
        <v>14.036184738955823</v>
      </c>
      <c r="C59" s="56">
        <f t="shared" si="0"/>
        <v>0.14036184738955823</v>
      </c>
      <c r="D59"/>
      <c r="E59"/>
      <c r="F59"/>
      <c r="G59"/>
    </row>
    <row r="60" spans="1:7" s="14" customFormat="1">
      <c r="A60" s="52">
        <v>28490</v>
      </c>
      <c r="B60" s="17">
        <v>10.603413654618475</v>
      </c>
      <c r="C60" s="56">
        <f t="shared" si="0"/>
        <v>0.10603413654618475</v>
      </c>
      <c r="D60"/>
      <c r="E60"/>
      <c r="F60"/>
      <c r="G60"/>
    </row>
    <row r="61" spans="1:7" s="14" customFormat="1">
      <c r="A61" s="52">
        <v>28855</v>
      </c>
      <c r="B61" s="17">
        <v>8.6176399999999997</v>
      </c>
      <c r="C61" s="56">
        <f t="shared" si="0"/>
        <v>8.61764E-2</v>
      </c>
      <c r="D61"/>
      <c r="E61"/>
      <c r="F61"/>
      <c r="G61"/>
    </row>
    <row r="62" spans="1:7" s="14" customFormat="1">
      <c r="A62" s="52">
        <v>29220</v>
      </c>
      <c r="B62" s="17">
        <v>9.5402811244979926</v>
      </c>
      <c r="C62" s="56">
        <f t="shared" si="0"/>
        <v>9.5402811244979929E-2</v>
      </c>
      <c r="D62"/>
      <c r="E62"/>
      <c r="F62"/>
      <c r="G62"/>
    </row>
    <row r="63" spans="1:7" s="14" customFormat="1">
      <c r="A63" s="52">
        <v>29586</v>
      </c>
      <c r="B63" s="17">
        <v>7.4711290322580641</v>
      </c>
      <c r="C63" s="56">
        <f t="shared" si="0"/>
        <v>7.4711290322580642E-2</v>
      </c>
      <c r="D63"/>
      <c r="E63"/>
      <c r="F63"/>
      <c r="G63"/>
    </row>
    <row r="64" spans="1:7" s="14" customFormat="1">
      <c r="A64" s="52">
        <v>29951</v>
      </c>
      <c r="B64" s="17">
        <v>5.9692800000000004</v>
      </c>
      <c r="C64" s="56">
        <f t="shared" si="0"/>
        <v>5.9692800000000004E-2</v>
      </c>
      <c r="D64"/>
      <c r="E64"/>
      <c r="F64"/>
      <c r="G64"/>
    </row>
    <row r="65" spans="1:7" s="14" customFormat="1">
      <c r="A65" s="52">
        <v>30316</v>
      </c>
      <c r="B65" s="17">
        <v>5.7773599999999998</v>
      </c>
      <c r="C65" s="56">
        <f t="shared" si="0"/>
        <v>5.7773600000000001E-2</v>
      </c>
      <c r="D65"/>
      <c r="E65"/>
      <c r="F65"/>
      <c r="G65"/>
    </row>
    <row r="66" spans="1:7" s="14" customFormat="1">
      <c r="A66" s="52">
        <v>30681</v>
      </c>
      <c r="B66" s="17">
        <v>6.6684400000000004</v>
      </c>
      <c r="C66" s="56">
        <f t="shared" si="0"/>
        <v>6.6684400000000005E-2</v>
      </c>
      <c r="D66"/>
      <c r="E66"/>
      <c r="F66"/>
      <c r="G66"/>
    </row>
    <row r="67" spans="1:7" s="14" customFormat="1">
      <c r="A67" s="52">
        <v>31047</v>
      </c>
      <c r="B67" s="17">
        <v>8.1115600000000008</v>
      </c>
      <c r="C67" s="56">
        <f t="shared" si="0"/>
        <v>8.111560000000001E-2</v>
      </c>
      <c r="D67"/>
      <c r="E67"/>
      <c r="F67"/>
      <c r="G67"/>
    </row>
    <row r="68" spans="1:7" s="14" customFormat="1">
      <c r="A68" s="52">
        <v>31412</v>
      </c>
      <c r="B68" s="17">
        <v>7.49648</v>
      </c>
      <c r="C68" s="56">
        <f t="shared" si="0"/>
        <v>7.4964799999999998E-2</v>
      </c>
      <c r="D68"/>
      <c r="E68"/>
      <c r="F68"/>
      <c r="G68"/>
    </row>
    <row r="69" spans="1:7" s="14" customFormat="1">
      <c r="A69" s="52">
        <v>31777</v>
      </c>
      <c r="B69" s="17">
        <v>5.3756000000000004</v>
      </c>
      <c r="C69" s="56">
        <f t="shared" si="0"/>
        <v>5.3756000000000005E-2</v>
      </c>
      <c r="D69"/>
      <c r="E69"/>
      <c r="F69"/>
      <c r="G69"/>
    </row>
    <row r="70" spans="1:7" s="14" customFormat="1">
      <c r="A70" s="52">
        <v>32142</v>
      </c>
      <c r="B70" s="17">
        <v>3.4313147410358567</v>
      </c>
      <c r="C70" s="56">
        <f t="shared" si="0"/>
        <v>3.4313147410358569E-2</v>
      </c>
      <c r="D70"/>
      <c r="E70"/>
      <c r="F70"/>
      <c r="G70"/>
    </row>
    <row r="71" spans="1:7" s="14" customFormat="1">
      <c r="A71" s="52">
        <v>32508</v>
      </c>
      <c r="B71" s="17">
        <v>2.9971199999999998</v>
      </c>
      <c r="C71" s="56">
        <f t="shared" si="0"/>
        <v>2.9971199999999996E-2</v>
      </c>
      <c r="D71"/>
      <c r="E71"/>
      <c r="F71"/>
      <c r="G71"/>
    </row>
    <row r="72" spans="1:7" s="14" customFormat="1">
      <c r="A72" s="52">
        <v>32873</v>
      </c>
      <c r="B72" s="17">
        <v>4.252248995983936</v>
      </c>
      <c r="C72" s="56">
        <f t="shared" si="0"/>
        <v>4.2522489959839357E-2</v>
      </c>
      <c r="D72"/>
      <c r="E72"/>
      <c r="F72"/>
      <c r="G72"/>
    </row>
    <row r="73" spans="1:7" s="14" customFormat="1">
      <c r="A73" s="52">
        <v>33238</v>
      </c>
      <c r="B73" s="17">
        <v>5.4896000000000003</v>
      </c>
      <c r="C73" s="56">
        <f t="shared" si="0"/>
        <v>5.4896E-2</v>
      </c>
      <c r="D73"/>
      <c r="E73"/>
      <c r="F73"/>
      <c r="G73"/>
    </row>
    <row r="74" spans="1:7" s="14" customFormat="1">
      <c r="A74" s="52">
        <v>33603</v>
      </c>
      <c r="B74" s="17">
        <v>5.0053968253968257</v>
      </c>
      <c r="C74" s="56">
        <f t="shared" si="0"/>
        <v>5.005396825396826E-2</v>
      </c>
      <c r="D74"/>
      <c r="E74"/>
      <c r="F74"/>
      <c r="G74"/>
    </row>
    <row r="75" spans="1:7" s="14" customFormat="1">
      <c r="A75" s="52">
        <v>33969</v>
      </c>
      <c r="B75" s="17">
        <v>5.0620799999999999</v>
      </c>
      <c r="C75" s="56">
        <f t="shared" si="0"/>
        <v>5.0620800000000001E-2</v>
      </c>
      <c r="D75"/>
      <c r="E75"/>
      <c r="F75"/>
      <c r="G75"/>
    </row>
    <row r="76" spans="1:7" s="14" customFormat="1">
      <c r="A76" s="52">
        <v>34334</v>
      </c>
      <c r="B76" s="17">
        <v>4.7759600000000004</v>
      </c>
      <c r="C76" s="56">
        <f t="shared" si="0"/>
        <v>4.7759600000000006E-2</v>
      </c>
      <c r="D76"/>
      <c r="E76"/>
      <c r="F76"/>
      <c r="G76"/>
    </row>
    <row r="77" spans="1:7" s="14" customFormat="1">
      <c r="A77" s="52">
        <v>34699</v>
      </c>
      <c r="B77" s="17">
        <v>4.6384063745019919</v>
      </c>
      <c r="C77" s="56">
        <f t="shared" ref="C77:C102" si="1">B77/100</f>
        <v>4.6384063745019917E-2</v>
      </c>
      <c r="D77"/>
      <c r="E77"/>
      <c r="F77"/>
      <c r="G77"/>
    </row>
    <row r="78" spans="1:7" s="14" customFormat="1">
      <c r="A78" s="52">
        <v>35064</v>
      </c>
      <c r="B78" s="17">
        <v>5.819800796812749</v>
      </c>
      <c r="C78" s="56">
        <f t="shared" si="1"/>
        <v>5.8198007968127491E-2</v>
      </c>
      <c r="D78"/>
      <c r="E78"/>
      <c r="F78"/>
      <c r="G78"/>
    </row>
    <row r="79" spans="1:7" s="14" customFormat="1">
      <c r="A79" s="52">
        <v>35430</v>
      </c>
      <c r="B79" s="17">
        <v>3.3993548387096775</v>
      </c>
      <c r="C79" s="56">
        <f t="shared" si="1"/>
        <v>3.3993548387096777E-2</v>
      </c>
      <c r="D79"/>
      <c r="E79"/>
      <c r="F79"/>
      <c r="G79"/>
    </row>
    <row r="80" spans="1:7" s="14" customFormat="1">
      <c r="A80" s="52">
        <v>35795</v>
      </c>
      <c r="B80" s="17">
        <v>1.6053200000000001</v>
      </c>
      <c r="C80" s="56">
        <f t="shared" si="1"/>
        <v>1.60532E-2</v>
      </c>
      <c r="D80"/>
      <c r="E80"/>
      <c r="F80"/>
      <c r="G80"/>
    </row>
    <row r="81" spans="1:7" s="14" customFormat="1">
      <c r="A81" s="52">
        <v>36160</v>
      </c>
      <c r="B81" s="17">
        <v>1.0083599999999999</v>
      </c>
      <c r="C81" s="56">
        <f t="shared" si="1"/>
        <v>1.00836E-2</v>
      </c>
      <c r="D81"/>
      <c r="E81"/>
      <c r="F81"/>
      <c r="G81"/>
    </row>
    <row r="82" spans="1:7" s="14" customFormat="1">
      <c r="A82" s="52">
        <v>36525</v>
      </c>
      <c r="B82" s="17">
        <v>1.3746400000000001</v>
      </c>
      <c r="C82" s="56">
        <f t="shared" si="1"/>
        <v>1.3746400000000001E-2</v>
      </c>
      <c r="D82"/>
      <c r="E82"/>
      <c r="F82"/>
      <c r="G82"/>
    </row>
    <row r="83" spans="1:7" s="14" customFormat="1">
      <c r="A83" s="52">
        <v>36891</v>
      </c>
      <c r="B83" s="17">
        <v>3.1491600000000002</v>
      </c>
      <c r="C83" s="56">
        <f t="shared" si="1"/>
        <v>3.1491600000000002E-2</v>
      </c>
      <c r="D83"/>
      <c r="E83"/>
      <c r="F83"/>
      <c r="G83"/>
    </row>
    <row r="84" spans="1:7" s="14" customFormat="1">
      <c r="A84" s="52">
        <v>37256</v>
      </c>
      <c r="B84" s="17">
        <v>4.7300000000000004</v>
      </c>
      <c r="C84" s="56">
        <f t="shared" si="1"/>
        <v>4.7300000000000002E-2</v>
      </c>
      <c r="D84"/>
      <c r="E84"/>
      <c r="F84"/>
      <c r="G84"/>
    </row>
    <row r="85" spans="1:7" s="14" customFormat="1">
      <c r="A85" s="52">
        <v>37621</v>
      </c>
      <c r="B85" s="17">
        <v>4.3619521912350594</v>
      </c>
      <c r="C85" s="56">
        <f t="shared" si="1"/>
        <v>4.3619521912350592E-2</v>
      </c>
      <c r="D85"/>
      <c r="E85"/>
      <c r="F85"/>
      <c r="G85"/>
    </row>
    <row r="86" spans="1:7" s="14" customFormat="1">
      <c r="A86" s="52">
        <v>37986</v>
      </c>
      <c r="B86" s="17">
        <v>1.3713147410358566</v>
      </c>
      <c r="C86" s="56">
        <f t="shared" si="1"/>
        <v>1.3713147410358567E-2</v>
      </c>
      <c r="D86"/>
      <c r="E86"/>
      <c r="F86"/>
      <c r="G86"/>
    </row>
    <row r="87" spans="1:7" s="14" customFormat="1">
      <c r="A87" s="52">
        <v>38352</v>
      </c>
      <c r="B87" s="17">
        <v>0.15051999999999999</v>
      </c>
      <c r="C87" s="56">
        <f t="shared" si="1"/>
        <v>1.5051999999999999E-3</v>
      </c>
      <c r="D87"/>
      <c r="E87"/>
      <c r="F87"/>
      <c r="G87"/>
    </row>
    <row r="88" spans="1:7" s="14" customFormat="1">
      <c r="A88" s="52">
        <v>38717</v>
      </c>
      <c r="B88" s="17">
        <v>0.13844621513944222</v>
      </c>
      <c r="C88" s="56">
        <f t="shared" si="1"/>
        <v>1.3844621513944221E-3</v>
      </c>
      <c r="D88"/>
      <c r="E88"/>
      <c r="F88"/>
      <c r="G88"/>
    </row>
    <row r="89" spans="1:7" s="14" customFormat="1">
      <c r="A89" s="52">
        <v>39082</v>
      </c>
      <c r="B89" s="17">
        <v>5.2839999999999998E-2</v>
      </c>
      <c r="C89" s="56">
        <f t="shared" si="1"/>
        <v>5.2839999999999994E-4</v>
      </c>
      <c r="D89"/>
      <c r="E89"/>
      <c r="F89"/>
      <c r="G89"/>
    </row>
    <row r="90" spans="1:7" s="14" customFormat="1">
      <c r="A90" s="52">
        <v>39447</v>
      </c>
      <c r="B90" s="17">
        <v>8.7599999999999997E-2</v>
      </c>
      <c r="C90" s="56">
        <f t="shared" si="1"/>
        <v>8.7599999999999993E-4</v>
      </c>
      <c r="D90"/>
      <c r="E90"/>
      <c r="F90"/>
      <c r="G90"/>
    </row>
    <row r="91" spans="1:7" s="14" customFormat="1">
      <c r="A91" s="52">
        <v>39813</v>
      </c>
      <c r="B91" s="17">
        <v>5.7079999999999999E-2</v>
      </c>
      <c r="C91" s="56">
        <f t="shared" si="1"/>
        <v>5.708E-4</v>
      </c>
      <c r="D91"/>
      <c r="E91"/>
      <c r="F91"/>
      <c r="G91"/>
    </row>
    <row r="92" spans="1:7" s="14" customFormat="1">
      <c r="A92" s="52">
        <v>40178</v>
      </c>
      <c r="B92" s="17">
        <v>3.2719999999999999E-2</v>
      </c>
      <c r="C92" s="56">
        <f t="shared" si="1"/>
        <v>3.2719999999999998E-4</v>
      </c>
      <c r="D92"/>
      <c r="E92"/>
      <c r="F92"/>
      <c r="G92"/>
    </row>
    <row r="93" spans="1:7" s="14" customFormat="1">
      <c r="A93" s="52">
        <v>40543</v>
      </c>
      <c r="B93" s="17">
        <v>5.2031872509960157E-2</v>
      </c>
      <c r="C93" s="56">
        <f t="shared" si="1"/>
        <v>5.2031872509960154E-4</v>
      </c>
      <c r="D93"/>
      <c r="E93"/>
      <c r="F93"/>
      <c r="G93"/>
    </row>
    <row r="94" spans="1:7" s="14" customFormat="1">
      <c r="A94" s="52">
        <v>40908</v>
      </c>
      <c r="B94" s="17">
        <v>0.31612000000000001</v>
      </c>
      <c r="C94" s="56">
        <f t="shared" si="1"/>
        <v>3.1612000000000003E-3</v>
      </c>
      <c r="D94"/>
      <c r="E94"/>
      <c r="F94"/>
      <c r="G94"/>
    </row>
    <row r="95" spans="1:7" s="14" customFormat="1">
      <c r="A95" s="52">
        <v>41274</v>
      </c>
      <c r="B95" s="17">
        <v>0.93411999999999995</v>
      </c>
      <c r="C95" s="56">
        <f t="shared" si="1"/>
        <v>9.3411999999999992E-3</v>
      </c>
      <c r="D95"/>
      <c r="E95"/>
      <c r="F95"/>
      <c r="G95"/>
    </row>
    <row r="96" spans="1:7" s="14" customFormat="1">
      <c r="A96" s="52">
        <v>41639</v>
      </c>
      <c r="B96" s="17">
        <v>1.9363052208835341</v>
      </c>
      <c r="C96" s="56">
        <f t="shared" si="1"/>
        <v>1.936305220883534E-2</v>
      </c>
      <c r="D96"/>
      <c r="E96"/>
      <c r="F96"/>
      <c r="G96"/>
    </row>
    <row r="97" spans="1:7" s="14" customFormat="1">
      <c r="A97" s="52">
        <v>42004</v>
      </c>
      <c r="B97" s="17">
        <v>2.0624799999999999</v>
      </c>
      <c r="C97" s="56">
        <f t="shared" si="1"/>
        <v>2.0624799999999999E-2</v>
      </c>
      <c r="D97"/>
      <c r="E97"/>
      <c r="F97"/>
      <c r="G97"/>
    </row>
    <row r="98" spans="1:7" s="14" customFormat="1">
      <c r="A98" s="52">
        <v>42369</v>
      </c>
      <c r="B98" s="17">
        <v>0.35474103585657368</v>
      </c>
      <c r="C98" s="56">
        <f t="shared" si="1"/>
        <v>3.547410358565737E-3</v>
      </c>
      <c r="D98"/>
      <c r="E98"/>
      <c r="F98"/>
      <c r="G98"/>
    </row>
    <row r="99" spans="1:7" s="14" customFormat="1">
      <c r="A99" s="52">
        <v>42735</v>
      </c>
      <c r="B99" s="17">
        <v>4.50199203187251E-2</v>
      </c>
      <c r="C99" s="56">
        <f t="shared" si="1"/>
        <v>4.5019920318725102E-4</v>
      </c>
      <c r="D99"/>
      <c r="E99"/>
      <c r="F99"/>
      <c r="G99"/>
    </row>
    <row r="100" spans="1:7" s="14" customFormat="1">
      <c r="A100" s="52">
        <v>43100</v>
      </c>
      <c r="B100" s="17">
        <v>2.0247791164658633</v>
      </c>
      <c r="C100" s="56">
        <f t="shared" si="1"/>
        <v>2.0247791164658632E-2</v>
      </c>
      <c r="D100"/>
      <c r="E100"/>
      <c r="F100"/>
      <c r="G100"/>
    </row>
    <row r="101" spans="1:7" s="14" customFormat="1">
      <c r="A101" s="52">
        <v>43465</v>
      </c>
      <c r="B101" s="17">
        <v>5.0703614457831323</v>
      </c>
      <c r="C101" s="56">
        <f t="shared" si="1"/>
        <v>5.0703614457831322E-2</v>
      </c>
      <c r="D101"/>
      <c r="E101"/>
      <c r="F101"/>
      <c r="G101"/>
    </row>
    <row r="102" spans="1:7" s="14" customFormat="1">
      <c r="A102" s="69">
        <v>43830</v>
      </c>
      <c r="B102" s="17">
        <v>4.97</v>
      </c>
      <c r="C102" s="56">
        <f t="shared" si="1"/>
        <v>4.9699999999999994E-2</v>
      </c>
      <c r="D102"/>
      <c r="E102"/>
      <c r="F102"/>
      <c r="G102"/>
    </row>
    <row r="103" spans="1:7" s="14" customFormat="1">
      <c r="A103"/>
      <c r="B103"/>
      <c r="D103"/>
      <c r="E103"/>
      <c r="F103"/>
      <c r="G103"/>
    </row>
    <row r="104" spans="1:7" s="14" customFormat="1">
      <c r="A104"/>
      <c r="B104"/>
      <c r="D104"/>
      <c r="E104"/>
      <c r="F104"/>
      <c r="G104"/>
    </row>
    <row r="105" spans="1:7" s="14" customFormat="1">
      <c r="A105"/>
      <c r="B105"/>
      <c r="D105"/>
      <c r="E105"/>
      <c r="F105"/>
      <c r="G105"/>
    </row>
    <row r="106" spans="1:7" s="14" customFormat="1">
      <c r="A106"/>
      <c r="B106"/>
      <c r="D106"/>
      <c r="E106"/>
      <c r="F106"/>
      <c r="G106"/>
    </row>
    <row r="107" spans="1:7" s="14" customFormat="1">
      <c r="A107"/>
      <c r="B107"/>
      <c r="D107"/>
      <c r="E107"/>
      <c r="F107"/>
      <c r="G107"/>
    </row>
    <row r="108" spans="1:7" s="14" customFormat="1">
      <c r="A108"/>
      <c r="B108"/>
      <c r="D108"/>
      <c r="E108"/>
      <c r="F108"/>
      <c r="G108"/>
    </row>
    <row r="109" spans="1:7" s="14" customFormat="1">
      <c r="A109"/>
      <c r="B109"/>
      <c r="D109"/>
      <c r="E109"/>
      <c r="F109"/>
      <c r="G109"/>
    </row>
    <row r="110" spans="1:7" s="14" customFormat="1">
      <c r="A110"/>
      <c r="B110"/>
      <c r="D110"/>
      <c r="E110"/>
      <c r="F110"/>
      <c r="G110"/>
    </row>
    <row r="111" spans="1:7" s="14" customFormat="1">
      <c r="A111"/>
      <c r="B111"/>
      <c r="D111"/>
      <c r="E111"/>
      <c r="F111"/>
      <c r="G111"/>
    </row>
    <row r="112" spans="1:7" s="14" customFormat="1">
      <c r="A112"/>
      <c r="B112"/>
      <c r="D112"/>
      <c r="E112"/>
      <c r="F112"/>
      <c r="G112"/>
    </row>
    <row r="113" spans="1:7" s="14" customFormat="1">
      <c r="A113"/>
      <c r="B113"/>
      <c r="D113"/>
      <c r="E113"/>
      <c r="F113"/>
      <c r="G113"/>
    </row>
    <row r="114" spans="1:7" s="14" customFormat="1">
      <c r="A114"/>
      <c r="B114"/>
      <c r="D114"/>
      <c r="E114"/>
      <c r="F114"/>
      <c r="G114"/>
    </row>
    <row r="115" spans="1:7" s="14" customFormat="1">
      <c r="A115"/>
      <c r="B115"/>
      <c r="D115"/>
      <c r="E115"/>
      <c r="F115"/>
      <c r="G115"/>
    </row>
    <row r="116" spans="1:7" s="14" customFormat="1">
      <c r="A116"/>
      <c r="B116"/>
      <c r="D116"/>
      <c r="E116"/>
      <c r="F116"/>
      <c r="G116"/>
    </row>
    <row r="117" spans="1:7" s="14" customFormat="1">
      <c r="A117"/>
      <c r="B117"/>
      <c r="D117"/>
      <c r="E117"/>
      <c r="F117"/>
      <c r="G117"/>
    </row>
    <row r="118" spans="1:7" s="14" customFormat="1">
      <c r="A118"/>
      <c r="B118"/>
      <c r="D118"/>
      <c r="E118"/>
      <c r="F118"/>
      <c r="G118"/>
    </row>
    <row r="119" spans="1:7" s="14" customFormat="1">
      <c r="A119"/>
      <c r="B119"/>
      <c r="D119"/>
      <c r="E119"/>
      <c r="F119"/>
      <c r="G119"/>
    </row>
    <row r="120" spans="1:7" s="14" customFormat="1">
      <c r="A120"/>
      <c r="B120"/>
      <c r="D120"/>
      <c r="E120"/>
      <c r="F120"/>
      <c r="G120"/>
    </row>
    <row r="121" spans="1:7" s="14" customFormat="1">
      <c r="A121"/>
      <c r="B121"/>
      <c r="D121"/>
      <c r="E121"/>
      <c r="F121"/>
      <c r="G121"/>
    </row>
    <row r="122" spans="1:7" s="14" customFormat="1">
      <c r="A122"/>
      <c r="B122"/>
      <c r="D122"/>
      <c r="E122"/>
      <c r="F122"/>
      <c r="G122"/>
    </row>
    <row r="123" spans="1:7" s="14" customFormat="1">
      <c r="A123"/>
      <c r="B123"/>
      <c r="D123"/>
      <c r="E123"/>
      <c r="F123"/>
      <c r="G123"/>
    </row>
    <row r="124" spans="1:7" s="14" customFormat="1">
      <c r="A124"/>
      <c r="B124"/>
      <c r="D124"/>
      <c r="E124"/>
      <c r="F124"/>
      <c r="G124"/>
    </row>
    <row r="125" spans="1:7" s="14" customFormat="1">
      <c r="A125"/>
      <c r="B125"/>
      <c r="D125"/>
      <c r="E125"/>
      <c r="F125"/>
      <c r="G125"/>
    </row>
    <row r="126" spans="1:7" s="14" customFormat="1">
      <c r="A126"/>
      <c r="B126"/>
      <c r="D126"/>
      <c r="E126"/>
      <c r="F126"/>
      <c r="G126"/>
    </row>
    <row r="127" spans="1:7" s="14" customFormat="1">
      <c r="A127"/>
      <c r="B127"/>
      <c r="D127"/>
      <c r="E127"/>
      <c r="F127"/>
      <c r="G127"/>
    </row>
    <row r="128" spans="1:7" s="14" customFormat="1">
      <c r="A128"/>
      <c r="B128"/>
      <c r="D128"/>
      <c r="E128"/>
      <c r="F128"/>
      <c r="G128"/>
    </row>
    <row r="129" spans="1:7" s="14" customFormat="1">
      <c r="A129"/>
      <c r="B129"/>
      <c r="D129"/>
      <c r="E129"/>
      <c r="F129"/>
      <c r="G129"/>
    </row>
    <row r="130" spans="1:7" s="14" customFormat="1">
      <c r="A130"/>
      <c r="B130"/>
      <c r="D130"/>
      <c r="E130"/>
      <c r="F130"/>
      <c r="G130"/>
    </row>
    <row r="131" spans="1:7" s="14" customFormat="1">
      <c r="A131"/>
      <c r="B131"/>
      <c r="D131"/>
      <c r="E131"/>
      <c r="F131"/>
      <c r="G131"/>
    </row>
    <row r="132" spans="1:7" s="14" customFormat="1">
      <c r="A132"/>
      <c r="B132"/>
      <c r="D132"/>
      <c r="E132"/>
      <c r="F132"/>
      <c r="G132"/>
    </row>
    <row r="133" spans="1:7" s="14" customFormat="1">
      <c r="A133"/>
      <c r="B133"/>
      <c r="D133"/>
      <c r="E133"/>
      <c r="F133"/>
      <c r="G133"/>
    </row>
    <row r="134" spans="1:7" s="14" customFormat="1">
      <c r="A134"/>
      <c r="B134"/>
      <c r="D134"/>
      <c r="E134"/>
      <c r="F134"/>
      <c r="G134"/>
    </row>
    <row r="135" spans="1:7" s="14" customFormat="1">
      <c r="A135"/>
      <c r="B135"/>
      <c r="D135"/>
      <c r="E135"/>
      <c r="F135"/>
      <c r="G135"/>
    </row>
    <row r="136" spans="1:7" s="14" customFormat="1">
      <c r="A136"/>
      <c r="B136"/>
      <c r="D136"/>
      <c r="E136"/>
      <c r="F136"/>
      <c r="G136"/>
    </row>
    <row r="137" spans="1:7" s="14" customFormat="1">
      <c r="A137"/>
      <c r="B137"/>
      <c r="D137"/>
      <c r="E137"/>
      <c r="F137"/>
      <c r="G137"/>
    </row>
    <row r="138" spans="1:7" s="14" customFormat="1">
      <c r="A138"/>
      <c r="B138"/>
      <c r="D138"/>
      <c r="E138"/>
      <c r="F138"/>
      <c r="G138"/>
    </row>
    <row r="139" spans="1:7" s="14" customFormat="1">
      <c r="A139"/>
      <c r="B139"/>
      <c r="D139"/>
      <c r="E139"/>
      <c r="F139"/>
      <c r="G139"/>
    </row>
    <row r="140" spans="1:7" s="14" customFormat="1">
      <c r="A140"/>
      <c r="B140"/>
      <c r="D140"/>
      <c r="E140"/>
      <c r="F140"/>
      <c r="G140"/>
    </row>
    <row r="141" spans="1:7" s="14" customFormat="1">
      <c r="A141"/>
      <c r="B141"/>
      <c r="D141"/>
      <c r="E141"/>
      <c r="F141"/>
      <c r="G141"/>
    </row>
    <row r="142" spans="1:7" s="14" customFormat="1">
      <c r="A142"/>
      <c r="B142"/>
      <c r="D142"/>
      <c r="E142"/>
      <c r="F142"/>
      <c r="G142"/>
    </row>
    <row r="143" spans="1:7" s="14" customFormat="1">
      <c r="A143"/>
      <c r="B143"/>
      <c r="D143"/>
      <c r="E143"/>
      <c r="F143"/>
      <c r="G143"/>
    </row>
    <row r="144" spans="1:7" s="14" customFormat="1">
      <c r="A144"/>
      <c r="B144"/>
      <c r="D144"/>
      <c r="E144"/>
      <c r="F144"/>
      <c r="G144"/>
    </row>
    <row r="145" spans="1:7" s="14" customFormat="1">
      <c r="A145"/>
      <c r="B145"/>
      <c r="D145"/>
      <c r="E145"/>
      <c r="F145"/>
      <c r="G145"/>
    </row>
    <row r="146" spans="1:7" s="14" customFormat="1">
      <c r="A146"/>
      <c r="B146"/>
      <c r="D146"/>
      <c r="E146"/>
      <c r="F146"/>
      <c r="G146"/>
    </row>
    <row r="147" spans="1:7" s="14" customFormat="1">
      <c r="A147"/>
      <c r="B147"/>
      <c r="D147"/>
      <c r="E147"/>
      <c r="F147"/>
      <c r="G147"/>
    </row>
    <row r="148" spans="1:7" s="14" customFormat="1">
      <c r="A148"/>
      <c r="B148"/>
      <c r="D148"/>
      <c r="E148"/>
      <c r="F148"/>
      <c r="G148"/>
    </row>
    <row r="149" spans="1:7" s="14" customFormat="1">
      <c r="A149"/>
      <c r="B149"/>
      <c r="D149"/>
      <c r="E149"/>
      <c r="F149"/>
      <c r="G149"/>
    </row>
    <row r="150" spans="1:7" s="14" customFormat="1">
      <c r="A150"/>
      <c r="B150"/>
      <c r="D150"/>
      <c r="E150"/>
      <c r="F150"/>
      <c r="G150"/>
    </row>
    <row r="151" spans="1:7" s="14" customFormat="1">
      <c r="A151"/>
      <c r="B151"/>
      <c r="D151"/>
      <c r="E151"/>
      <c r="F151"/>
      <c r="G151"/>
    </row>
    <row r="152" spans="1:7" s="14" customFormat="1">
      <c r="A152"/>
      <c r="B152"/>
      <c r="D152"/>
      <c r="E152"/>
      <c r="F152"/>
      <c r="G152"/>
    </row>
    <row r="153" spans="1:7" s="14" customFormat="1">
      <c r="A153"/>
      <c r="B153"/>
      <c r="D153"/>
      <c r="E153"/>
      <c r="F153"/>
      <c r="G153"/>
    </row>
    <row r="154" spans="1:7" s="14" customFormat="1">
      <c r="A154"/>
      <c r="B154"/>
      <c r="D154"/>
      <c r="E154"/>
      <c r="F154"/>
      <c r="G154"/>
    </row>
    <row r="155" spans="1:7" s="14" customFormat="1">
      <c r="A155"/>
      <c r="B155"/>
      <c r="D155"/>
      <c r="E155"/>
      <c r="F155"/>
      <c r="G155"/>
    </row>
    <row r="156" spans="1:7" s="14" customFormat="1">
      <c r="A156"/>
      <c r="B156"/>
      <c r="D156"/>
      <c r="E156"/>
      <c r="F156"/>
      <c r="G156"/>
    </row>
    <row r="157" spans="1:7" s="14" customFormat="1">
      <c r="A157"/>
      <c r="B157"/>
      <c r="D157"/>
      <c r="E157"/>
      <c r="F157"/>
      <c r="G157"/>
    </row>
    <row r="158" spans="1:7" s="14" customFormat="1">
      <c r="A158"/>
      <c r="B158"/>
      <c r="D158"/>
      <c r="E158"/>
      <c r="F158"/>
      <c r="G158"/>
    </row>
    <row r="159" spans="1:7" s="14" customFormat="1">
      <c r="A159"/>
      <c r="B159"/>
      <c r="D159"/>
      <c r="E159"/>
      <c r="F159"/>
      <c r="G159"/>
    </row>
    <row r="160" spans="1:7" s="14" customFormat="1">
      <c r="A160"/>
      <c r="B160"/>
      <c r="D160"/>
      <c r="E160"/>
      <c r="F160"/>
      <c r="G160"/>
    </row>
    <row r="161" spans="1:7" s="14" customFormat="1">
      <c r="A161"/>
      <c r="B161"/>
      <c r="D161"/>
      <c r="E161"/>
      <c r="F161"/>
      <c r="G161"/>
    </row>
    <row r="162" spans="1:7" s="14" customFormat="1">
      <c r="A162"/>
      <c r="B162"/>
      <c r="D162"/>
      <c r="E162"/>
      <c r="F162"/>
      <c r="G162"/>
    </row>
    <row r="163" spans="1:7" s="14" customFormat="1">
      <c r="A163"/>
      <c r="B163"/>
      <c r="D163"/>
      <c r="E163"/>
      <c r="F163"/>
      <c r="G163"/>
    </row>
    <row r="164" spans="1:7" s="14" customFormat="1">
      <c r="A164"/>
      <c r="B164"/>
      <c r="D164"/>
      <c r="E164"/>
      <c r="F164"/>
      <c r="G164"/>
    </row>
    <row r="165" spans="1:7" s="14" customFormat="1">
      <c r="A165"/>
      <c r="B165"/>
      <c r="D165"/>
      <c r="E165"/>
      <c r="F165"/>
      <c r="G165"/>
    </row>
    <row r="166" spans="1:7" s="14" customFormat="1">
      <c r="A166"/>
      <c r="B166"/>
      <c r="D166"/>
      <c r="E166"/>
      <c r="F166"/>
      <c r="G166"/>
    </row>
    <row r="167" spans="1:7" s="14" customFormat="1">
      <c r="A167"/>
      <c r="B167"/>
      <c r="D167"/>
      <c r="E167"/>
      <c r="F167"/>
      <c r="G167"/>
    </row>
    <row r="168" spans="1:7" s="14" customFormat="1">
      <c r="A168"/>
      <c r="B168"/>
      <c r="D168"/>
      <c r="E168"/>
      <c r="F168"/>
      <c r="G168"/>
    </row>
    <row r="169" spans="1:7" s="14" customFormat="1">
      <c r="A169"/>
      <c r="B169"/>
      <c r="D169"/>
      <c r="E169"/>
      <c r="F169"/>
      <c r="G169"/>
    </row>
    <row r="170" spans="1:7" s="14" customFormat="1">
      <c r="A170"/>
      <c r="B170"/>
      <c r="D170"/>
      <c r="E170"/>
      <c r="F170"/>
      <c r="G170"/>
    </row>
    <row r="171" spans="1:7" s="14" customFormat="1">
      <c r="A171"/>
      <c r="B171"/>
      <c r="D171"/>
      <c r="E171"/>
      <c r="F171"/>
      <c r="G171"/>
    </row>
    <row r="172" spans="1:7" s="14" customFormat="1">
      <c r="A172"/>
      <c r="B172"/>
      <c r="D172"/>
      <c r="E172"/>
      <c r="F172"/>
      <c r="G172"/>
    </row>
    <row r="173" spans="1:7" s="14" customFormat="1">
      <c r="A173"/>
      <c r="B173"/>
      <c r="D173"/>
      <c r="E173"/>
      <c r="F173"/>
      <c r="G173"/>
    </row>
    <row r="174" spans="1:7" s="14" customFormat="1">
      <c r="A174"/>
      <c r="B174"/>
      <c r="D174"/>
      <c r="E174"/>
      <c r="F174"/>
      <c r="G174"/>
    </row>
    <row r="175" spans="1:7" s="14" customFormat="1">
      <c r="A175"/>
      <c r="B175"/>
      <c r="D175"/>
      <c r="E175"/>
      <c r="F175"/>
      <c r="G175"/>
    </row>
    <row r="176" spans="1:7" s="14" customFormat="1">
      <c r="A176"/>
      <c r="B176"/>
      <c r="D176"/>
      <c r="E176"/>
      <c r="F176"/>
      <c r="G176"/>
    </row>
    <row r="177" spans="1:7" s="14" customFormat="1">
      <c r="A177"/>
      <c r="B177"/>
      <c r="D177"/>
      <c r="E177"/>
      <c r="F177"/>
      <c r="G177"/>
    </row>
    <row r="178" spans="1:7" s="14" customFormat="1">
      <c r="A178"/>
      <c r="B178"/>
      <c r="D178"/>
      <c r="E178"/>
      <c r="F178"/>
      <c r="G178"/>
    </row>
    <row r="179" spans="1:7" s="14" customFormat="1">
      <c r="A179"/>
      <c r="B179"/>
      <c r="D179"/>
      <c r="E179"/>
      <c r="F179"/>
      <c r="G179"/>
    </row>
    <row r="180" spans="1:7" s="14" customFormat="1">
      <c r="A180"/>
      <c r="B180"/>
      <c r="D180"/>
      <c r="E180"/>
      <c r="F180"/>
      <c r="G180"/>
    </row>
    <row r="181" spans="1:7" s="14" customFormat="1">
      <c r="A181"/>
      <c r="B181"/>
      <c r="D181"/>
      <c r="E181"/>
      <c r="F181"/>
      <c r="G181"/>
    </row>
    <row r="182" spans="1:7" s="14" customFormat="1">
      <c r="A182"/>
      <c r="B182"/>
      <c r="D182"/>
      <c r="E182"/>
      <c r="F182"/>
      <c r="G182"/>
    </row>
    <row r="183" spans="1:7" s="14" customFormat="1">
      <c r="A183"/>
      <c r="B183"/>
      <c r="D183"/>
      <c r="E183"/>
      <c r="F183"/>
      <c r="G183"/>
    </row>
    <row r="184" spans="1:7" s="14" customFormat="1">
      <c r="A184"/>
      <c r="B184"/>
      <c r="D184"/>
      <c r="E184"/>
      <c r="F184"/>
      <c r="G184"/>
    </row>
    <row r="185" spans="1:7" s="14" customFormat="1">
      <c r="A185"/>
      <c r="B185"/>
      <c r="D185"/>
      <c r="E185"/>
      <c r="F185"/>
      <c r="G185"/>
    </row>
    <row r="186" spans="1:7" s="14" customFormat="1">
      <c r="A186"/>
      <c r="B186"/>
      <c r="D186"/>
      <c r="E186"/>
      <c r="F186"/>
      <c r="G186"/>
    </row>
    <row r="187" spans="1:7" s="14" customFormat="1">
      <c r="A187"/>
      <c r="B187"/>
      <c r="D187"/>
      <c r="E187"/>
      <c r="F187"/>
      <c r="G187"/>
    </row>
    <row r="188" spans="1:7" s="14" customFormat="1">
      <c r="A188"/>
      <c r="B188"/>
      <c r="D188"/>
      <c r="E188"/>
      <c r="F188"/>
      <c r="G188"/>
    </row>
    <row r="189" spans="1:7" s="14" customFormat="1">
      <c r="A189"/>
      <c r="B189"/>
      <c r="D189"/>
      <c r="E189"/>
      <c r="F189"/>
      <c r="G189"/>
    </row>
    <row r="190" spans="1:7" s="14" customFormat="1">
      <c r="A190"/>
      <c r="B190"/>
      <c r="D190"/>
      <c r="E190"/>
      <c r="F190"/>
      <c r="G190"/>
    </row>
    <row r="191" spans="1:7" s="14" customFormat="1">
      <c r="A191"/>
      <c r="B191"/>
      <c r="D191"/>
      <c r="E191"/>
      <c r="F191"/>
      <c r="G191"/>
    </row>
    <row r="192" spans="1:7" s="14" customFormat="1">
      <c r="A192"/>
      <c r="B192"/>
      <c r="D192"/>
      <c r="E192"/>
      <c r="F192"/>
      <c r="G192"/>
    </row>
    <row r="193" spans="1:7" s="14" customFormat="1">
      <c r="A193"/>
      <c r="B193"/>
      <c r="D193"/>
      <c r="E193"/>
      <c r="F193"/>
      <c r="G193"/>
    </row>
    <row r="194" spans="1:7" s="14" customFormat="1">
      <c r="A194"/>
      <c r="B194"/>
      <c r="D194"/>
      <c r="E194"/>
      <c r="F194"/>
      <c r="G194"/>
    </row>
    <row r="195" spans="1:7" s="14" customFormat="1">
      <c r="A195"/>
      <c r="B195"/>
      <c r="D195"/>
      <c r="E195"/>
      <c r="F195"/>
      <c r="G195"/>
    </row>
    <row r="196" spans="1:7" s="14" customFormat="1">
      <c r="A196"/>
      <c r="B196"/>
      <c r="D196"/>
      <c r="E196"/>
      <c r="F196"/>
      <c r="G196"/>
    </row>
    <row r="197" spans="1:7" s="14" customFormat="1">
      <c r="A197"/>
      <c r="B197"/>
      <c r="D197"/>
      <c r="E197"/>
      <c r="F197"/>
      <c r="G197"/>
    </row>
    <row r="198" spans="1:7" s="14" customFormat="1">
      <c r="A198"/>
      <c r="B198"/>
      <c r="D198"/>
      <c r="E198"/>
      <c r="F198"/>
      <c r="G198"/>
    </row>
    <row r="199" spans="1:7" s="14" customFormat="1">
      <c r="A199"/>
      <c r="B199"/>
      <c r="D199"/>
      <c r="E199"/>
      <c r="F199"/>
      <c r="G199"/>
    </row>
    <row r="200" spans="1:7" s="14" customFormat="1">
      <c r="A200"/>
      <c r="B200"/>
      <c r="D200"/>
      <c r="E200"/>
      <c r="F200"/>
      <c r="G200"/>
    </row>
    <row r="201" spans="1:7" s="14" customFormat="1">
      <c r="A201"/>
      <c r="B201"/>
      <c r="D201"/>
      <c r="E201"/>
      <c r="F201"/>
      <c r="G201"/>
    </row>
    <row r="202" spans="1:7" s="14" customFormat="1">
      <c r="A202"/>
      <c r="B202"/>
      <c r="D202"/>
      <c r="E202"/>
      <c r="F202"/>
      <c r="G202"/>
    </row>
    <row r="203" spans="1:7" s="14" customFormat="1">
      <c r="A203"/>
      <c r="B203"/>
      <c r="D203"/>
      <c r="E203"/>
      <c r="F203"/>
      <c r="G203"/>
    </row>
    <row r="204" spans="1:7" s="14" customFormat="1">
      <c r="A204"/>
      <c r="B204"/>
      <c r="D204"/>
      <c r="E204"/>
      <c r="F204"/>
      <c r="G204"/>
    </row>
    <row r="205" spans="1:7" s="14" customFormat="1">
      <c r="A205"/>
      <c r="B205"/>
      <c r="D205"/>
      <c r="E205"/>
      <c r="F205"/>
      <c r="G205"/>
    </row>
    <row r="206" spans="1:7" s="14" customFormat="1">
      <c r="A206"/>
      <c r="B206"/>
      <c r="D206"/>
      <c r="E206"/>
      <c r="F206"/>
      <c r="G206"/>
    </row>
    <row r="207" spans="1:7" s="14" customFormat="1">
      <c r="A207"/>
      <c r="B207"/>
      <c r="D207"/>
      <c r="E207"/>
      <c r="F207"/>
      <c r="G207"/>
    </row>
    <row r="208" spans="1:7" s="14" customFormat="1">
      <c r="A208"/>
      <c r="B208"/>
      <c r="D208"/>
      <c r="E208"/>
      <c r="F208"/>
      <c r="G208"/>
    </row>
    <row r="209" spans="1:7" s="14" customFormat="1">
      <c r="A209"/>
      <c r="B209"/>
      <c r="D209"/>
      <c r="E209"/>
      <c r="F209"/>
      <c r="G209"/>
    </row>
    <row r="210" spans="1:7" s="14" customFormat="1">
      <c r="A210"/>
      <c r="B210"/>
      <c r="D210"/>
      <c r="E210"/>
      <c r="F210"/>
      <c r="G210"/>
    </row>
    <row r="211" spans="1:7" s="14" customFormat="1">
      <c r="A211"/>
      <c r="B211"/>
      <c r="D211"/>
      <c r="E211"/>
      <c r="F211"/>
      <c r="G211"/>
    </row>
    <row r="212" spans="1:7" s="14" customFormat="1">
      <c r="A212"/>
      <c r="B212"/>
      <c r="D212"/>
      <c r="E212"/>
      <c r="F212"/>
      <c r="G212"/>
    </row>
    <row r="213" spans="1:7" s="14" customFormat="1">
      <c r="A213"/>
      <c r="B213"/>
      <c r="D213"/>
      <c r="E213"/>
      <c r="F213"/>
      <c r="G213"/>
    </row>
    <row r="214" spans="1:7" s="14" customFormat="1">
      <c r="A214"/>
      <c r="B214"/>
      <c r="D214"/>
      <c r="E214"/>
      <c r="F214"/>
      <c r="G214"/>
    </row>
    <row r="215" spans="1:7" s="14" customFormat="1">
      <c r="A215"/>
      <c r="B215"/>
      <c r="D215"/>
      <c r="E215"/>
      <c r="F215"/>
      <c r="G215"/>
    </row>
    <row r="216" spans="1:7" s="14" customFormat="1">
      <c r="A216"/>
      <c r="B216"/>
      <c r="D216"/>
      <c r="E216"/>
      <c r="F216"/>
      <c r="G216"/>
    </row>
    <row r="217" spans="1:7" s="14" customFormat="1">
      <c r="A217"/>
      <c r="B217"/>
      <c r="D217"/>
      <c r="E217"/>
      <c r="F217"/>
      <c r="G217"/>
    </row>
    <row r="218" spans="1:7" s="14" customFormat="1">
      <c r="A218"/>
      <c r="B218"/>
      <c r="D218"/>
      <c r="E218"/>
      <c r="F218"/>
      <c r="G218"/>
    </row>
    <row r="219" spans="1:7" s="14" customFormat="1">
      <c r="A219"/>
      <c r="B219"/>
      <c r="D219"/>
      <c r="E219"/>
      <c r="F219"/>
      <c r="G219"/>
    </row>
    <row r="220" spans="1:7" s="14" customFormat="1">
      <c r="A220"/>
      <c r="B220"/>
      <c r="D220"/>
      <c r="E220"/>
      <c r="F220"/>
      <c r="G220"/>
    </row>
    <row r="221" spans="1:7" s="14" customFormat="1">
      <c r="A221"/>
      <c r="B221"/>
      <c r="D221"/>
      <c r="E221"/>
      <c r="F221"/>
      <c r="G221"/>
    </row>
    <row r="222" spans="1:7" s="14" customFormat="1">
      <c r="A222"/>
      <c r="B222"/>
      <c r="D222"/>
      <c r="E222"/>
      <c r="F222"/>
      <c r="G222"/>
    </row>
    <row r="223" spans="1:7" s="14" customFormat="1">
      <c r="A223"/>
      <c r="B223"/>
      <c r="D223"/>
      <c r="E223"/>
      <c r="F223"/>
      <c r="G223"/>
    </row>
    <row r="224" spans="1:7" s="14" customFormat="1">
      <c r="A224"/>
      <c r="B224"/>
      <c r="D224"/>
      <c r="E224"/>
      <c r="F224"/>
      <c r="G224"/>
    </row>
    <row r="225" spans="1:7" s="14" customFormat="1">
      <c r="A225"/>
      <c r="B225"/>
      <c r="D225"/>
      <c r="E225"/>
      <c r="F225"/>
      <c r="G225"/>
    </row>
    <row r="226" spans="1:7" s="14" customFormat="1">
      <c r="A226"/>
      <c r="B226"/>
      <c r="D226"/>
      <c r="E226"/>
      <c r="F226"/>
      <c r="G226"/>
    </row>
    <row r="227" spans="1:7" s="14" customFormat="1">
      <c r="A227"/>
      <c r="B227"/>
      <c r="D227"/>
      <c r="E227"/>
      <c r="F227"/>
      <c r="G227"/>
    </row>
    <row r="228" spans="1:7" s="14" customFormat="1">
      <c r="A228"/>
      <c r="B228"/>
      <c r="D228"/>
      <c r="E228"/>
      <c r="F228"/>
      <c r="G228"/>
    </row>
    <row r="229" spans="1:7" s="14" customFormat="1">
      <c r="A229"/>
      <c r="B229"/>
      <c r="D229"/>
      <c r="E229"/>
      <c r="F229"/>
      <c r="G229"/>
    </row>
    <row r="230" spans="1:7" s="14" customFormat="1">
      <c r="A230"/>
      <c r="B230"/>
      <c r="D230"/>
      <c r="E230"/>
      <c r="F230"/>
      <c r="G230"/>
    </row>
    <row r="231" spans="1:7" s="14" customFormat="1">
      <c r="A231"/>
      <c r="B231"/>
      <c r="D231"/>
      <c r="E231"/>
      <c r="F231"/>
      <c r="G231"/>
    </row>
    <row r="232" spans="1:7" s="14" customFormat="1">
      <c r="A232"/>
      <c r="B232"/>
      <c r="D232"/>
      <c r="E232"/>
      <c r="F232"/>
      <c r="G232"/>
    </row>
    <row r="233" spans="1:7" s="14" customFormat="1">
      <c r="A233"/>
      <c r="B233"/>
      <c r="D233"/>
      <c r="E233"/>
      <c r="F233"/>
      <c r="G233"/>
    </row>
    <row r="234" spans="1:7" s="14" customFormat="1">
      <c r="A234"/>
      <c r="B234"/>
      <c r="D234"/>
      <c r="E234"/>
      <c r="F234"/>
      <c r="G234"/>
    </row>
    <row r="235" spans="1:7" s="14" customFormat="1">
      <c r="A235"/>
      <c r="B235"/>
      <c r="D235"/>
      <c r="E235"/>
      <c r="F235"/>
      <c r="G235"/>
    </row>
    <row r="236" spans="1:7" s="14" customFormat="1">
      <c r="A236"/>
      <c r="B236"/>
      <c r="D236"/>
      <c r="E236"/>
      <c r="F236"/>
      <c r="G236"/>
    </row>
    <row r="237" spans="1:7" s="14" customFormat="1">
      <c r="A237"/>
      <c r="B237"/>
      <c r="D237"/>
      <c r="E237"/>
      <c r="F237"/>
      <c r="G237"/>
    </row>
    <row r="238" spans="1:7" s="14" customFormat="1">
      <c r="A238"/>
      <c r="B238"/>
      <c r="D238"/>
      <c r="E238"/>
      <c r="F238"/>
      <c r="G238"/>
    </row>
    <row r="239" spans="1:7" s="14" customFormat="1">
      <c r="A239"/>
      <c r="B239"/>
      <c r="D239"/>
      <c r="E239"/>
      <c r="F239"/>
      <c r="G239"/>
    </row>
    <row r="240" spans="1:7" s="14" customFormat="1">
      <c r="A240"/>
      <c r="B240"/>
      <c r="D240"/>
      <c r="E240"/>
      <c r="F240"/>
      <c r="G240"/>
    </row>
    <row r="241" spans="1:7" s="14" customFormat="1">
      <c r="A241"/>
      <c r="B241"/>
      <c r="D241"/>
      <c r="E241"/>
      <c r="F241"/>
      <c r="G241"/>
    </row>
    <row r="242" spans="1:7" s="14" customFormat="1">
      <c r="A242"/>
      <c r="B242"/>
      <c r="D242"/>
      <c r="E242"/>
      <c r="F242"/>
      <c r="G242"/>
    </row>
    <row r="243" spans="1:7" s="14" customFormat="1">
      <c r="A243"/>
      <c r="B243"/>
      <c r="D243"/>
      <c r="E243"/>
      <c r="F243"/>
      <c r="G243"/>
    </row>
    <row r="244" spans="1:7" s="14" customFormat="1">
      <c r="A244"/>
      <c r="B244"/>
      <c r="D244"/>
      <c r="E244"/>
      <c r="F244"/>
      <c r="G244"/>
    </row>
    <row r="245" spans="1:7" s="14" customFormat="1">
      <c r="A245"/>
      <c r="B245"/>
      <c r="D245"/>
      <c r="E245"/>
      <c r="F245"/>
      <c r="G245"/>
    </row>
    <row r="246" spans="1:7" s="14" customFormat="1">
      <c r="A246"/>
      <c r="B246"/>
      <c r="D246"/>
      <c r="E246"/>
      <c r="F246"/>
      <c r="G246"/>
    </row>
    <row r="247" spans="1:7" s="14" customFormat="1">
      <c r="A247"/>
      <c r="B247"/>
      <c r="D247"/>
      <c r="E247"/>
      <c r="F247"/>
      <c r="G247"/>
    </row>
    <row r="248" spans="1:7" s="14" customFormat="1">
      <c r="A248"/>
      <c r="B248"/>
      <c r="D248"/>
      <c r="E248"/>
      <c r="F248"/>
      <c r="G248"/>
    </row>
    <row r="249" spans="1:7" s="14" customFormat="1">
      <c r="A249"/>
      <c r="B249"/>
      <c r="D249"/>
      <c r="E249"/>
      <c r="F249"/>
      <c r="G249"/>
    </row>
    <row r="250" spans="1:7" s="14" customFormat="1">
      <c r="A250"/>
      <c r="B250"/>
      <c r="D250"/>
      <c r="E250"/>
      <c r="F250"/>
      <c r="G250"/>
    </row>
    <row r="251" spans="1:7" s="14" customFormat="1">
      <c r="A251"/>
      <c r="B251"/>
      <c r="D251"/>
      <c r="E251"/>
      <c r="F251"/>
      <c r="G251"/>
    </row>
    <row r="252" spans="1:7" s="14" customFormat="1">
      <c r="A252"/>
      <c r="B252"/>
      <c r="D252"/>
      <c r="E252"/>
      <c r="F252"/>
      <c r="G252"/>
    </row>
    <row r="253" spans="1:7" s="14" customFormat="1">
      <c r="A253"/>
      <c r="B253"/>
      <c r="D253"/>
      <c r="E253"/>
      <c r="F253"/>
      <c r="G253"/>
    </row>
    <row r="254" spans="1:7" s="14" customFormat="1">
      <c r="A254"/>
      <c r="B254"/>
      <c r="D254"/>
      <c r="E254"/>
      <c r="F254"/>
      <c r="G254"/>
    </row>
    <row r="255" spans="1:7" s="14" customFormat="1">
      <c r="A255"/>
      <c r="B255"/>
      <c r="D255"/>
      <c r="E255"/>
      <c r="F255"/>
      <c r="G255"/>
    </row>
    <row r="256" spans="1:7" s="14" customFormat="1">
      <c r="A256"/>
      <c r="B256"/>
      <c r="D256"/>
      <c r="E256"/>
      <c r="F256"/>
      <c r="G256"/>
    </row>
    <row r="257" spans="1:7" s="14" customFormat="1">
      <c r="A257"/>
      <c r="B257"/>
      <c r="D257"/>
      <c r="E257"/>
      <c r="F257"/>
      <c r="G257"/>
    </row>
    <row r="258" spans="1:7" s="14" customFormat="1">
      <c r="A258"/>
      <c r="B258"/>
      <c r="D258"/>
      <c r="E258"/>
      <c r="F258"/>
      <c r="G258"/>
    </row>
    <row r="259" spans="1:7" s="14" customFormat="1">
      <c r="A259"/>
      <c r="B259"/>
      <c r="D259"/>
      <c r="E259"/>
      <c r="F259"/>
      <c r="G259"/>
    </row>
    <row r="260" spans="1:7" s="14" customFormat="1">
      <c r="A260"/>
      <c r="B260"/>
      <c r="D260"/>
      <c r="E260"/>
      <c r="F260"/>
      <c r="G260"/>
    </row>
    <row r="261" spans="1:7" s="14" customFormat="1">
      <c r="A261"/>
      <c r="B261"/>
      <c r="D261"/>
      <c r="E261"/>
      <c r="F261"/>
      <c r="G261"/>
    </row>
    <row r="262" spans="1:7" s="14" customFormat="1">
      <c r="A262"/>
      <c r="B262"/>
      <c r="D262"/>
      <c r="E262"/>
      <c r="F262"/>
      <c r="G262"/>
    </row>
    <row r="263" spans="1:7" s="14" customFormat="1">
      <c r="A263"/>
      <c r="B263"/>
      <c r="D263"/>
      <c r="E263"/>
      <c r="F263"/>
      <c r="G263"/>
    </row>
    <row r="264" spans="1:7" s="14" customFormat="1">
      <c r="A264"/>
      <c r="B264"/>
      <c r="D264"/>
      <c r="E264"/>
      <c r="F264"/>
      <c r="G264"/>
    </row>
    <row r="265" spans="1:7" s="14" customFormat="1">
      <c r="A265"/>
      <c r="B265"/>
      <c r="D265"/>
      <c r="E265"/>
      <c r="F265"/>
      <c r="G265"/>
    </row>
    <row r="266" spans="1:7" s="14" customFormat="1">
      <c r="A266"/>
      <c r="B266"/>
      <c r="D266"/>
      <c r="E266"/>
      <c r="F266"/>
      <c r="G266"/>
    </row>
    <row r="267" spans="1:7" s="14" customFormat="1">
      <c r="A267"/>
      <c r="B267"/>
      <c r="D267"/>
      <c r="E267"/>
      <c r="F267"/>
      <c r="G267"/>
    </row>
    <row r="268" spans="1:7" s="14" customFormat="1">
      <c r="A268"/>
      <c r="B268"/>
      <c r="D268"/>
      <c r="E268"/>
      <c r="F268"/>
      <c r="G268"/>
    </row>
    <row r="269" spans="1:7" s="14" customFormat="1">
      <c r="A269"/>
      <c r="B269"/>
      <c r="D269"/>
      <c r="E269"/>
      <c r="F269"/>
      <c r="G269"/>
    </row>
    <row r="270" spans="1:7" s="14" customFormat="1">
      <c r="A270"/>
      <c r="B270"/>
      <c r="D270"/>
      <c r="E270"/>
      <c r="F270"/>
      <c r="G270"/>
    </row>
    <row r="271" spans="1:7" s="14" customFormat="1">
      <c r="A271"/>
      <c r="B271"/>
      <c r="D271"/>
      <c r="E271"/>
      <c r="F271"/>
      <c r="G271"/>
    </row>
    <row r="272" spans="1:7" s="14" customFormat="1">
      <c r="A272"/>
      <c r="B272"/>
      <c r="D272"/>
      <c r="E272"/>
      <c r="F272"/>
      <c r="G272"/>
    </row>
    <row r="273" spans="1:7" s="14" customFormat="1">
      <c r="A273"/>
      <c r="B273"/>
      <c r="D273"/>
      <c r="E273"/>
      <c r="F273"/>
      <c r="G273"/>
    </row>
    <row r="274" spans="1:7" s="14" customFormat="1">
      <c r="A274"/>
      <c r="B274"/>
      <c r="D274"/>
      <c r="E274"/>
      <c r="F274"/>
      <c r="G274"/>
    </row>
    <row r="275" spans="1:7" s="14" customFormat="1">
      <c r="A275"/>
      <c r="B275"/>
      <c r="D275"/>
      <c r="E275"/>
      <c r="F275"/>
      <c r="G275"/>
    </row>
    <row r="276" spans="1:7" s="14" customFormat="1">
      <c r="A276"/>
      <c r="B276"/>
      <c r="D276"/>
      <c r="E276"/>
      <c r="F276"/>
      <c r="G276"/>
    </row>
    <row r="277" spans="1:7" s="14" customFormat="1">
      <c r="A277"/>
      <c r="B277"/>
      <c r="D277"/>
      <c r="E277"/>
      <c r="F277"/>
      <c r="G277"/>
    </row>
    <row r="278" spans="1:7" s="14" customFormat="1">
      <c r="A278"/>
      <c r="B278"/>
      <c r="D278"/>
      <c r="E278"/>
      <c r="F278"/>
      <c r="G278"/>
    </row>
    <row r="279" spans="1:7" s="14" customFormat="1">
      <c r="A279"/>
      <c r="B279"/>
      <c r="D279"/>
      <c r="E279"/>
      <c r="F279"/>
      <c r="G279"/>
    </row>
    <row r="280" spans="1:7" s="14" customFormat="1">
      <c r="A280"/>
      <c r="B280"/>
      <c r="D280"/>
      <c r="E280"/>
      <c r="F280"/>
      <c r="G280"/>
    </row>
    <row r="281" spans="1:7" s="14" customFormat="1">
      <c r="A281"/>
      <c r="B281"/>
      <c r="D281"/>
      <c r="E281"/>
      <c r="F281"/>
      <c r="G281"/>
    </row>
    <row r="282" spans="1:7" s="14" customFormat="1">
      <c r="A282"/>
      <c r="B282"/>
      <c r="D282"/>
      <c r="E282"/>
      <c r="F282"/>
      <c r="G282"/>
    </row>
    <row r="283" spans="1:7" s="14" customFormat="1">
      <c r="A283"/>
      <c r="B283"/>
      <c r="D283"/>
      <c r="E283"/>
      <c r="F283"/>
      <c r="G283"/>
    </row>
    <row r="284" spans="1:7" s="14" customFormat="1">
      <c r="A284"/>
      <c r="B284"/>
      <c r="D284"/>
      <c r="E284"/>
      <c r="F284"/>
      <c r="G284"/>
    </row>
    <row r="285" spans="1:7" s="14" customFormat="1">
      <c r="A285"/>
      <c r="B285"/>
      <c r="D285"/>
      <c r="E285"/>
      <c r="F285"/>
      <c r="G285"/>
    </row>
    <row r="286" spans="1:7" s="14" customFormat="1">
      <c r="A286"/>
      <c r="B286"/>
      <c r="D286"/>
      <c r="E286"/>
      <c r="F286"/>
      <c r="G286"/>
    </row>
    <row r="287" spans="1:7" s="14" customFormat="1">
      <c r="A287"/>
      <c r="B287"/>
      <c r="D287"/>
      <c r="E287"/>
      <c r="F287"/>
      <c r="G287"/>
    </row>
    <row r="288" spans="1:7" s="14" customFormat="1">
      <c r="A288"/>
      <c r="B288"/>
      <c r="D288"/>
      <c r="E288"/>
      <c r="F288"/>
      <c r="G288"/>
    </row>
    <row r="289" spans="1:7" s="14" customFormat="1">
      <c r="A289"/>
      <c r="B289"/>
      <c r="D289"/>
      <c r="E289"/>
      <c r="F289"/>
      <c r="G289"/>
    </row>
    <row r="290" spans="1:7" s="14" customFormat="1">
      <c r="A290"/>
      <c r="B290"/>
      <c r="D290"/>
      <c r="E290"/>
      <c r="F290"/>
      <c r="G290"/>
    </row>
    <row r="291" spans="1:7" s="14" customFormat="1">
      <c r="A291"/>
      <c r="B291"/>
      <c r="D291"/>
      <c r="E291"/>
      <c r="F291"/>
      <c r="G291"/>
    </row>
    <row r="292" spans="1:7" s="14" customFormat="1">
      <c r="A292"/>
      <c r="B292"/>
      <c r="D292"/>
      <c r="E292"/>
      <c r="F292"/>
      <c r="G292"/>
    </row>
    <row r="293" spans="1:7" s="14" customFormat="1">
      <c r="A293"/>
      <c r="B293"/>
      <c r="D293"/>
      <c r="E293"/>
      <c r="F293"/>
      <c r="G293"/>
    </row>
    <row r="294" spans="1:7" s="14" customFormat="1">
      <c r="A294"/>
      <c r="B294"/>
      <c r="D294"/>
      <c r="E294"/>
      <c r="F294"/>
      <c r="G294"/>
    </row>
    <row r="295" spans="1:7" s="14" customFormat="1">
      <c r="A295"/>
      <c r="B295"/>
      <c r="D295"/>
      <c r="E295"/>
      <c r="F295"/>
      <c r="G295"/>
    </row>
    <row r="296" spans="1:7" s="14" customFormat="1">
      <c r="A296"/>
      <c r="B296"/>
      <c r="D296"/>
      <c r="E296"/>
      <c r="F296"/>
      <c r="G296"/>
    </row>
    <row r="297" spans="1:7" s="14" customFormat="1">
      <c r="A297"/>
      <c r="B297"/>
      <c r="D297"/>
      <c r="E297"/>
      <c r="F297"/>
      <c r="G297"/>
    </row>
    <row r="298" spans="1:7" s="14" customFormat="1">
      <c r="A298"/>
      <c r="B298"/>
      <c r="D298"/>
      <c r="E298"/>
      <c r="F298"/>
      <c r="G298"/>
    </row>
    <row r="299" spans="1:7" s="14" customFormat="1">
      <c r="A299"/>
      <c r="B299"/>
      <c r="D299"/>
      <c r="E299"/>
      <c r="F299"/>
      <c r="G299"/>
    </row>
    <row r="300" spans="1:7" s="14" customFormat="1">
      <c r="A300"/>
      <c r="B300"/>
      <c r="D300"/>
      <c r="E300"/>
      <c r="F300"/>
      <c r="G300"/>
    </row>
    <row r="301" spans="1:7" s="14" customFormat="1">
      <c r="A301"/>
      <c r="B301"/>
      <c r="D301"/>
      <c r="E301"/>
      <c r="F301"/>
      <c r="G301"/>
    </row>
    <row r="302" spans="1:7" s="14" customFormat="1">
      <c r="A302"/>
      <c r="B302"/>
      <c r="D302"/>
      <c r="E302"/>
      <c r="F302"/>
      <c r="G302"/>
    </row>
    <row r="303" spans="1:7" s="14" customFormat="1">
      <c r="A303"/>
      <c r="B303"/>
      <c r="D303"/>
      <c r="E303"/>
      <c r="F303"/>
      <c r="G303"/>
    </row>
    <row r="304" spans="1:7" s="14" customFormat="1">
      <c r="A304"/>
      <c r="B304"/>
      <c r="D304"/>
      <c r="E304"/>
      <c r="F304"/>
      <c r="G304"/>
    </row>
    <row r="305" spans="1:7" s="14" customFormat="1">
      <c r="A305"/>
      <c r="B305"/>
      <c r="D305"/>
      <c r="E305"/>
      <c r="F305"/>
      <c r="G305"/>
    </row>
    <row r="306" spans="1:7" s="14" customFormat="1">
      <c r="A306"/>
      <c r="B306"/>
      <c r="D306"/>
      <c r="E306"/>
      <c r="F306"/>
      <c r="G306"/>
    </row>
    <row r="307" spans="1:7" s="14" customFormat="1">
      <c r="A307"/>
      <c r="B307"/>
      <c r="D307"/>
      <c r="E307"/>
      <c r="F307"/>
      <c r="G307"/>
    </row>
    <row r="308" spans="1:7" s="14" customFormat="1">
      <c r="A308"/>
      <c r="B308"/>
      <c r="D308"/>
      <c r="E308"/>
      <c r="F308"/>
      <c r="G308"/>
    </row>
    <row r="309" spans="1:7" s="14" customFormat="1">
      <c r="A309"/>
      <c r="B309"/>
      <c r="D309"/>
      <c r="E309"/>
      <c r="F309"/>
      <c r="G309"/>
    </row>
    <row r="310" spans="1:7" s="14" customFormat="1">
      <c r="A310"/>
      <c r="B310"/>
      <c r="D310"/>
      <c r="E310"/>
      <c r="F310"/>
      <c r="G310"/>
    </row>
    <row r="311" spans="1:7" s="14" customFormat="1">
      <c r="A311"/>
      <c r="B311"/>
      <c r="D311"/>
      <c r="E311"/>
      <c r="F311"/>
      <c r="G311"/>
    </row>
    <row r="312" spans="1:7" s="14" customFormat="1">
      <c r="A312"/>
      <c r="B312"/>
      <c r="D312"/>
      <c r="E312"/>
      <c r="F312"/>
      <c r="G312"/>
    </row>
    <row r="313" spans="1:7" s="14" customFormat="1">
      <c r="A313"/>
      <c r="B313"/>
      <c r="D313"/>
      <c r="E313"/>
      <c r="F313"/>
      <c r="G313"/>
    </row>
    <row r="314" spans="1:7" s="14" customFormat="1">
      <c r="A314"/>
      <c r="B314"/>
      <c r="D314"/>
      <c r="E314"/>
      <c r="F314"/>
      <c r="G314"/>
    </row>
    <row r="315" spans="1:7" s="14" customFormat="1">
      <c r="A315"/>
      <c r="B315"/>
      <c r="D315"/>
      <c r="E315"/>
      <c r="F315"/>
      <c r="G315"/>
    </row>
    <row r="316" spans="1:7" s="14" customFormat="1">
      <c r="A316"/>
      <c r="B316"/>
      <c r="D316"/>
      <c r="E316"/>
      <c r="F316"/>
      <c r="G316"/>
    </row>
    <row r="317" spans="1:7" s="14" customFormat="1">
      <c r="A317"/>
      <c r="B317"/>
      <c r="D317"/>
      <c r="E317"/>
      <c r="F317"/>
      <c r="G317"/>
    </row>
    <row r="318" spans="1:7" s="14" customFormat="1">
      <c r="A318"/>
      <c r="B318"/>
      <c r="D318"/>
      <c r="E318"/>
      <c r="F318"/>
      <c r="G318"/>
    </row>
    <row r="319" spans="1:7" s="14" customFormat="1">
      <c r="A319"/>
      <c r="B319"/>
      <c r="D319"/>
      <c r="E319"/>
      <c r="F319"/>
      <c r="G319"/>
    </row>
    <row r="320" spans="1:7" s="14" customFormat="1">
      <c r="A320"/>
      <c r="B320"/>
      <c r="D320"/>
      <c r="E320"/>
      <c r="F320"/>
      <c r="G320"/>
    </row>
    <row r="321" spans="1:7" s="14" customFormat="1">
      <c r="A321"/>
      <c r="B321"/>
      <c r="D321"/>
      <c r="E321"/>
      <c r="F321"/>
      <c r="G321"/>
    </row>
    <row r="322" spans="1:7" s="14" customFormat="1">
      <c r="A322"/>
      <c r="B322"/>
      <c r="D322"/>
      <c r="E322"/>
      <c r="F322"/>
      <c r="G322"/>
    </row>
    <row r="323" spans="1:7" s="14" customFormat="1">
      <c r="A323"/>
      <c r="B323"/>
      <c r="D323"/>
      <c r="E323"/>
      <c r="F323"/>
      <c r="G323"/>
    </row>
    <row r="324" spans="1:7" s="14" customFormat="1">
      <c r="A324"/>
      <c r="B324"/>
      <c r="D324"/>
      <c r="E324"/>
      <c r="F324"/>
      <c r="G324"/>
    </row>
    <row r="325" spans="1:7" s="14" customFormat="1">
      <c r="A325"/>
      <c r="B325"/>
      <c r="D325"/>
      <c r="E325"/>
      <c r="F325"/>
      <c r="G325"/>
    </row>
    <row r="326" spans="1:7" s="14" customFormat="1">
      <c r="A326"/>
      <c r="B326"/>
      <c r="D326"/>
      <c r="E326"/>
      <c r="F326"/>
      <c r="G326"/>
    </row>
    <row r="327" spans="1:7" s="14" customFormat="1">
      <c r="A327"/>
      <c r="B327"/>
      <c r="D327"/>
      <c r="E327"/>
      <c r="F327"/>
      <c r="G327"/>
    </row>
    <row r="328" spans="1:7" s="14" customFormat="1">
      <c r="A328"/>
      <c r="B328"/>
      <c r="D328"/>
      <c r="E328"/>
      <c r="F328"/>
      <c r="G328"/>
    </row>
    <row r="329" spans="1:7" s="14" customFormat="1">
      <c r="A329"/>
      <c r="B329"/>
      <c r="D329"/>
      <c r="E329"/>
      <c r="F329"/>
      <c r="G329"/>
    </row>
    <row r="330" spans="1:7" s="14" customFormat="1">
      <c r="A330"/>
      <c r="B330"/>
      <c r="D330"/>
      <c r="E330"/>
      <c r="F330"/>
      <c r="G330"/>
    </row>
    <row r="331" spans="1:7" s="14" customFormat="1">
      <c r="A331"/>
      <c r="B331"/>
      <c r="D331"/>
      <c r="E331"/>
      <c r="F331"/>
      <c r="G331"/>
    </row>
    <row r="332" spans="1:7" s="14" customFormat="1">
      <c r="A332"/>
      <c r="B332"/>
      <c r="D332"/>
      <c r="E332"/>
      <c r="F332"/>
      <c r="G332"/>
    </row>
    <row r="333" spans="1:7" s="14" customFormat="1">
      <c r="A333"/>
      <c r="B333"/>
      <c r="D333"/>
      <c r="E333"/>
      <c r="F333"/>
      <c r="G333"/>
    </row>
    <row r="334" spans="1:7" s="14" customFormat="1">
      <c r="A334"/>
      <c r="B334"/>
      <c r="D334"/>
      <c r="E334"/>
      <c r="F334"/>
      <c r="G334"/>
    </row>
    <row r="335" spans="1:7" s="14" customFormat="1">
      <c r="A335"/>
      <c r="B335"/>
      <c r="D335"/>
      <c r="E335"/>
      <c r="F335"/>
      <c r="G335"/>
    </row>
    <row r="336" spans="1:7" s="14" customFormat="1">
      <c r="A336"/>
      <c r="B336"/>
      <c r="D336"/>
      <c r="E336"/>
      <c r="F336"/>
      <c r="G336"/>
    </row>
    <row r="337" spans="1:7" s="14" customFormat="1">
      <c r="A337"/>
      <c r="B337"/>
      <c r="D337"/>
      <c r="E337"/>
      <c r="F337"/>
      <c r="G337"/>
    </row>
    <row r="338" spans="1:7" s="14" customFormat="1">
      <c r="A338"/>
      <c r="B338"/>
      <c r="D338"/>
      <c r="E338"/>
      <c r="F338"/>
      <c r="G338"/>
    </row>
    <row r="339" spans="1:7" s="14" customFormat="1">
      <c r="A339"/>
      <c r="B339"/>
      <c r="D339"/>
      <c r="E339"/>
      <c r="F339"/>
      <c r="G339"/>
    </row>
    <row r="340" spans="1:7" s="14" customFormat="1">
      <c r="A340"/>
      <c r="B340"/>
      <c r="D340"/>
      <c r="E340"/>
      <c r="F340"/>
      <c r="G340"/>
    </row>
    <row r="341" spans="1:7" s="14" customFormat="1">
      <c r="A341"/>
      <c r="B341"/>
      <c r="D341"/>
      <c r="E341"/>
      <c r="F341"/>
      <c r="G341"/>
    </row>
    <row r="342" spans="1:7" s="14" customFormat="1">
      <c r="A342"/>
      <c r="B342"/>
      <c r="D342"/>
      <c r="E342"/>
      <c r="F342"/>
      <c r="G342"/>
    </row>
    <row r="343" spans="1:7" s="14" customFormat="1">
      <c r="A343"/>
      <c r="B343"/>
      <c r="D343"/>
      <c r="E343"/>
      <c r="F343"/>
      <c r="G343"/>
    </row>
    <row r="344" spans="1:7" s="14" customFormat="1">
      <c r="A344"/>
      <c r="B344"/>
      <c r="D344"/>
      <c r="E344"/>
      <c r="F344"/>
      <c r="G344"/>
    </row>
    <row r="345" spans="1:7" s="14" customFormat="1">
      <c r="A345"/>
      <c r="B345"/>
      <c r="D345"/>
      <c r="E345"/>
      <c r="F345"/>
      <c r="G345"/>
    </row>
    <row r="346" spans="1:7" s="14" customFormat="1">
      <c r="A346"/>
      <c r="B346"/>
      <c r="D346"/>
      <c r="E346"/>
      <c r="F346"/>
      <c r="G346"/>
    </row>
    <row r="347" spans="1:7" s="14" customFormat="1">
      <c r="A347"/>
      <c r="B347"/>
      <c r="D347"/>
      <c r="E347"/>
      <c r="F347"/>
      <c r="G347"/>
    </row>
    <row r="348" spans="1:7" s="14" customFormat="1">
      <c r="A348"/>
      <c r="B348"/>
      <c r="D348"/>
      <c r="E348"/>
      <c r="F348"/>
      <c r="G348"/>
    </row>
    <row r="349" spans="1:7" s="14" customFormat="1">
      <c r="A349"/>
      <c r="B349"/>
      <c r="D349"/>
      <c r="E349"/>
      <c r="F349"/>
      <c r="G349"/>
    </row>
    <row r="350" spans="1:7" s="14" customFormat="1">
      <c r="A350"/>
      <c r="B350"/>
      <c r="D350"/>
      <c r="E350"/>
      <c r="F350"/>
      <c r="G350"/>
    </row>
    <row r="351" spans="1:7" s="14" customFormat="1">
      <c r="A351"/>
      <c r="B351"/>
      <c r="D351"/>
      <c r="E351"/>
      <c r="F351"/>
      <c r="G351"/>
    </row>
    <row r="352" spans="1:7" s="14" customFormat="1">
      <c r="A352"/>
      <c r="B352"/>
      <c r="D352"/>
      <c r="E352"/>
      <c r="F352"/>
      <c r="G352"/>
    </row>
    <row r="353" spans="1:7" s="14" customFormat="1">
      <c r="A353"/>
      <c r="B353"/>
      <c r="D353"/>
      <c r="E353"/>
      <c r="F353"/>
      <c r="G353"/>
    </row>
    <row r="354" spans="1:7" s="14" customFormat="1">
      <c r="A354"/>
      <c r="B354"/>
      <c r="D354"/>
      <c r="E354"/>
      <c r="F354"/>
      <c r="G354"/>
    </row>
    <row r="355" spans="1:7" s="14" customFormat="1">
      <c r="A355"/>
      <c r="B355"/>
      <c r="D355"/>
      <c r="E355"/>
      <c r="F355"/>
      <c r="G355"/>
    </row>
    <row r="356" spans="1:7" s="14" customFormat="1">
      <c r="A356"/>
      <c r="B356"/>
      <c r="D356"/>
      <c r="E356"/>
      <c r="F356"/>
      <c r="G356"/>
    </row>
    <row r="357" spans="1:7" s="14" customFormat="1">
      <c r="A357"/>
      <c r="B357"/>
      <c r="D357"/>
      <c r="E357"/>
      <c r="F357"/>
      <c r="G357"/>
    </row>
    <row r="358" spans="1:7" s="14" customFormat="1">
      <c r="A358"/>
      <c r="B358"/>
      <c r="D358"/>
      <c r="E358"/>
      <c r="F358"/>
      <c r="G358"/>
    </row>
    <row r="359" spans="1:7" s="14" customFormat="1">
      <c r="A359"/>
      <c r="B359"/>
      <c r="D359"/>
      <c r="E359"/>
      <c r="F359"/>
      <c r="G359"/>
    </row>
    <row r="360" spans="1:7" s="14" customFormat="1">
      <c r="A360"/>
      <c r="B360"/>
      <c r="D360"/>
      <c r="E360"/>
      <c r="F360"/>
      <c r="G360"/>
    </row>
    <row r="361" spans="1:7" s="14" customFormat="1">
      <c r="A361"/>
      <c r="B361"/>
      <c r="D361"/>
      <c r="E361"/>
      <c r="F361"/>
      <c r="G361"/>
    </row>
    <row r="362" spans="1:7" s="14" customFormat="1">
      <c r="A362"/>
      <c r="B362"/>
      <c r="D362"/>
      <c r="E362"/>
      <c r="F362"/>
      <c r="G362"/>
    </row>
    <row r="363" spans="1:7" s="14" customFormat="1">
      <c r="A363"/>
      <c r="B363"/>
      <c r="D363"/>
      <c r="E363"/>
      <c r="F363"/>
      <c r="G363"/>
    </row>
    <row r="364" spans="1:7" s="14" customFormat="1">
      <c r="A364"/>
      <c r="B364"/>
      <c r="D364"/>
      <c r="E364"/>
      <c r="F364"/>
      <c r="G364"/>
    </row>
    <row r="365" spans="1:7" s="14" customFormat="1">
      <c r="A365"/>
      <c r="B365"/>
      <c r="D365"/>
      <c r="E365"/>
      <c r="F365"/>
      <c r="G365"/>
    </row>
    <row r="366" spans="1:7" s="14" customFormat="1">
      <c r="A366"/>
      <c r="B366"/>
      <c r="D366"/>
      <c r="E366"/>
      <c r="F366"/>
      <c r="G366"/>
    </row>
    <row r="367" spans="1:7" s="14" customFormat="1">
      <c r="A367"/>
      <c r="B367"/>
      <c r="D367"/>
      <c r="E367"/>
      <c r="F367"/>
      <c r="G367"/>
    </row>
    <row r="368" spans="1:7" s="14" customFormat="1">
      <c r="A368"/>
      <c r="B368"/>
      <c r="D368"/>
      <c r="E368"/>
      <c r="F368"/>
      <c r="G368"/>
    </row>
    <row r="369" spans="1:7" s="14" customFormat="1">
      <c r="A369"/>
      <c r="B369"/>
      <c r="D369"/>
      <c r="E369"/>
      <c r="F369"/>
      <c r="G369"/>
    </row>
    <row r="370" spans="1:7" s="14" customFormat="1">
      <c r="A370"/>
      <c r="B370"/>
      <c r="D370"/>
      <c r="E370"/>
      <c r="F370"/>
      <c r="G370"/>
    </row>
    <row r="371" spans="1:7" s="14" customFormat="1">
      <c r="A371"/>
      <c r="B371"/>
      <c r="D371"/>
      <c r="E371"/>
      <c r="F371"/>
      <c r="G371"/>
    </row>
    <row r="372" spans="1:7" s="14" customFormat="1">
      <c r="A372"/>
      <c r="B372"/>
      <c r="D372"/>
      <c r="E372"/>
      <c r="F372"/>
      <c r="G372"/>
    </row>
    <row r="373" spans="1:7" s="14" customFormat="1">
      <c r="A373"/>
      <c r="B373"/>
      <c r="D373"/>
      <c r="E373"/>
      <c r="F373"/>
      <c r="G373"/>
    </row>
    <row r="374" spans="1:7" s="14" customFormat="1">
      <c r="A374"/>
      <c r="B374"/>
      <c r="D374"/>
      <c r="E374"/>
      <c r="F374"/>
      <c r="G374"/>
    </row>
    <row r="375" spans="1:7" s="14" customFormat="1">
      <c r="A375"/>
      <c r="B375"/>
      <c r="D375"/>
      <c r="E375"/>
      <c r="F375"/>
      <c r="G375"/>
    </row>
    <row r="376" spans="1:7" s="14" customFormat="1">
      <c r="A376"/>
      <c r="B376"/>
      <c r="D376"/>
      <c r="E376"/>
      <c r="F376"/>
      <c r="G376"/>
    </row>
    <row r="377" spans="1:7" s="14" customFormat="1">
      <c r="A377"/>
      <c r="B377"/>
      <c r="D377"/>
      <c r="E377"/>
      <c r="F377"/>
      <c r="G377"/>
    </row>
    <row r="378" spans="1:7" s="14" customFormat="1">
      <c r="A378"/>
      <c r="B378"/>
      <c r="D378"/>
      <c r="E378"/>
      <c r="F378"/>
      <c r="G378"/>
    </row>
    <row r="379" spans="1:7" s="14" customFormat="1">
      <c r="A379"/>
      <c r="B379"/>
      <c r="D379"/>
      <c r="E379"/>
      <c r="F379"/>
      <c r="G379"/>
    </row>
    <row r="380" spans="1:7" s="14" customFormat="1">
      <c r="A380"/>
      <c r="B380"/>
      <c r="D380"/>
      <c r="E380"/>
      <c r="F380"/>
      <c r="G380"/>
    </row>
    <row r="381" spans="1:7" s="14" customFormat="1">
      <c r="A381"/>
      <c r="B381"/>
      <c r="D381"/>
      <c r="E381"/>
      <c r="F381"/>
      <c r="G381"/>
    </row>
    <row r="382" spans="1:7" s="14" customFormat="1">
      <c r="A382"/>
      <c r="B382"/>
      <c r="D382"/>
      <c r="E382"/>
      <c r="F382"/>
      <c r="G382"/>
    </row>
    <row r="383" spans="1:7" s="14" customFormat="1">
      <c r="A383"/>
      <c r="B383"/>
      <c r="D383"/>
      <c r="E383"/>
      <c r="F383"/>
      <c r="G383"/>
    </row>
    <row r="384" spans="1:7" s="14" customFormat="1">
      <c r="A384"/>
      <c r="B384"/>
      <c r="D384"/>
      <c r="E384"/>
      <c r="F384"/>
      <c r="G384"/>
    </row>
    <row r="385" spans="1:7" s="14" customFormat="1">
      <c r="A385"/>
      <c r="B385"/>
      <c r="D385"/>
      <c r="E385"/>
      <c r="F385"/>
      <c r="G385"/>
    </row>
    <row r="386" spans="1:7" s="14" customFormat="1">
      <c r="A386"/>
      <c r="B386"/>
      <c r="D386"/>
      <c r="E386"/>
      <c r="F386"/>
      <c r="G386"/>
    </row>
    <row r="387" spans="1:7" s="14" customFormat="1">
      <c r="A387"/>
      <c r="B387"/>
      <c r="D387"/>
      <c r="E387"/>
      <c r="F387"/>
      <c r="G387"/>
    </row>
    <row r="388" spans="1:7" s="14" customFormat="1">
      <c r="A388"/>
      <c r="B388"/>
      <c r="D388"/>
      <c r="E388"/>
      <c r="F388"/>
      <c r="G388"/>
    </row>
    <row r="389" spans="1:7" s="14" customFormat="1">
      <c r="A389"/>
      <c r="B389"/>
      <c r="D389"/>
      <c r="E389"/>
      <c r="F389"/>
      <c r="G389"/>
    </row>
    <row r="390" spans="1:7" s="14" customFormat="1">
      <c r="A390"/>
      <c r="B390"/>
      <c r="D390"/>
      <c r="E390"/>
      <c r="F390"/>
      <c r="G390"/>
    </row>
    <row r="391" spans="1:7" s="14" customFormat="1">
      <c r="A391"/>
      <c r="B391"/>
      <c r="D391"/>
      <c r="E391"/>
      <c r="F391"/>
      <c r="G391"/>
    </row>
    <row r="392" spans="1:7" s="14" customFormat="1">
      <c r="A392"/>
      <c r="B392"/>
      <c r="D392"/>
      <c r="E392"/>
      <c r="F392"/>
      <c r="G392"/>
    </row>
    <row r="393" spans="1:7" s="14" customFormat="1">
      <c r="A393"/>
      <c r="B393"/>
      <c r="D393"/>
      <c r="E393"/>
      <c r="F393"/>
      <c r="G393"/>
    </row>
    <row r="394" spans="1:7" s="14" customFormat="1">
      <c r="A394"/>
      <c r="B394"/>
      <c r="D394"/>
      <c r="E394"/>
      <c r="F394"/>
      <c r="G394"/>
    </row>
    <row r="395" spans="1:7" s="14" customFormat="1">
      <c r="A395"/>
      <c r="B395"/>
      <c r="D395"/>
      <c r="E395"/>
      <c r="F395"/>
      <c r="G395"/>
    </row>
    <row r="396" spans="1:7" s="14" customFormat="1">
      <c r="A396"/>
      <c r="B396"/>
      <c r="D396"/>
      <c r="E396"/>
      <c r="F396"/>
      <c r="G396"/>
    </row>
    <row r="397" spans="1:7" s="14" customFormat="1">
      <c r="A397"/>
      <c r="B397"/>
      <c r="D397"/>
      <c r="E397"/>
      <c r="F397"/>
      <c r="G397"/>
    </row>
    <row r="398" spans="1:7" s="14" customFormat="1">
      <c r="A398"/>
      <c r="B398"/>
      <c r="D398"/>
      <c r="E398"/>
      <c r="F398"/>
      <c r="G398"/>
    </row>
    <row r="399" spans="1:7" s="14" customFormat="1">
      <c r="A399"/>
      <c r="B399"/>
      <c r="D399"/>
      <c r="E399"/>
      <c r="F399"/>
      <c r="G399"/>
    </row>
    <row r="400" spans="1:7" s="14" customFormat="1">
      <c r="A400"/>
      <c r="B400"/>
      <c r="D400"/>
      <c r="E400"/>
      <c r="F400"/>
      <c r="G400"/>
    </row>
    <row r="401" spans="1:7" s="14" customFormat="1">
      <c r="A401"/>
      <c r="B401"/>
      <c r="D401"/>
      <c r="E401"/>
      <c r="F401"/>
      <c r="G401"/>
    </row>
    <row r="402" spans="1:7" s="14" customFormat="1">
      <c r="A402"/>
      <c r="B402"/>
      <c r="D402"/>
      <c r="E402"/>
      <c r="F402"/>
      <c r="G402"/>
    </row>
    <row r="403" spans="1:7" s="14" customFormat="1">
      <c r="A403"/>
      <c r="B403"/>
      <c r="D403"/>
      <c r="E403"/>
      <c r="F403"/>
      <c r="G403"/>
    </row>
    <row r="404" spans="1:7" s="14" customFormat="1">
      <c r="A404"/>
      <c r="B404"/>
      <c r="D404"/>
      <c r="E404"/>
      <c r="F404"/>
      <c r="G404"/>
    </row>
    <row r="405" spans="1:7" s="14" customFormat="1">
      <c r="A405"/>
      <c r="B405"/>
      <c r="D405"/>
      <c r="E405"/>
      <c r="F405"/>
      <c r="G405"/>
    </row>
    <row r="406" spans="1:7" s="14" customFormat="1">
      <c r="A406"/>
      <c r="B406"/>
      <c r="D406"/>
      <c r="E406"/>
      <c r="F406"/>
      <c r="G406"/>
    </row>
    <row r="407" spans="1:7" s="14" customFormat="1">
      <c r="A407"/>
      <c r="B407"/>
      <c r="D407"/>
      <c r="E407"/>
      <c r="F407"/>
      <c r="G407"/>
    </row>
    <row r="408" spans="1:7" s="14" customFormat="1">
      <c r="A408"/>
      <c r="B408"/>
      <c r="D408"/>
      <c r="E408"/>
      <c r="F408"/>
      <c r="G408"/>
    </row>
    <row r="409" spans="1:7" s="14" customFormat="1">
      <c r="A409"/>
      <c r="B409"/>
      <c r="D409"/>
      <c r="E409"/>
      <c r="F409"/>
      <c r="G409"/>
    </row>
    <row r="410" spans="1:7" s="14" customFormat="1">
      <c r="A410"/>
      <c r="B410"/>
      <c r="D410"/>
      <c r="E410"/>
      <c r="F410"/>
      <c r="G410"/>
    </row>
    <row r="411" spans="1:7" s="14" customFormat="1">
      <c r="A411"/>
      <c r="B411"/>
      <c r="D411"/>
      <c r="E411"/>
      <c r="F411"/>
      <c r="G411"/>
    </row>
    <row r="412" spans="1:7" s="14" customFormat="1">
      <c r="A412"/>
      <c r="B412"/>
      <c r="D412"/>
      <c r="E412"/>
      <c r="F412"/>
      <c r="G412"/>
    </row>
    <row r="413" spans="1:7" s="14" customFormat="1">
      <c r="A413"/>
      <c r="B413"/>
      <c r="D413"/>
      <c r="E413"/>
      <c r="F413"/>
      <c r="G413"/>
    </row>
    <row r="414" spans="1:7" s="14" customFormat="1">
      <c r="A414"/>
      <c r="B414"/>
      <c r="D414"/>
      <c r="E414"/>
      <c r="F414"/>
      <c r="G414"/>
    </row>
    <row r="415" spans="1:7" s="14" customFormat="1">
      <c r="A415"/>
      <c r="B415"/>
      <c r="D415"/>
      <c r="E415"/>
      <c r="F415"/>
      <c r="G415"/>
    </row>
    <row r="416" spans="1:7" s="14" customFormat="1">
      <c r="A416"/>
      <c r="B416"/>
      <c r="D416"/>
      <c r="E416"/>
      <c r="F416"/>
      <c r="G416"/>
    </row>
    <row r="417" spans="1:7" s="14" customFormat="1">
      <c r="A417"/>
      <c r="B417"/>
      <c r="D417"/>
      <c r="E417"/>
      <c r="F417"/>
      <c r="G417"/>
    </row>
    <row r="418" spans="1:7" s="14" customFormat="1">
      <c r="A418"/>
      <c r="B418"/>
      <c r="D418"/>
      <c r="E418"/>
      <c r="F418"/>
      <c r="G418"/>
    </row>
    <row r="419" spans="1:7" s="14" customFormat="1">
      <c r="A419"/>
      <c r="B419"/>
      <c r="D419"/>
      <c r="E419"/>
      <c r="F419"/>
      <c r="G419"/>
    </row>
    <row r="420" spans="1:7" s="14" customFormat="1">
      <c r="A420"/>
      <c r="B420"/>
      <c r="D420"/>
      <c r="E420"/>
      <c r="F420"/>
      <c r="G420"/>
    </row>
    <row r="421" spans="1:7" s="14" customFormat="1">
      <c r="A421"/>
      <c r="B421"/>
      <c r="D421"/>
      <c r="E421"/>
      <c r="F421"/>
      <c r="G421"/>
    </row>
    <row r="422" spans="1:7" s="14" customFormat="1">
      <c r="A422"/>
      <c r="B422"/>
      <c r="D422"/>
      <c r="E422"/>
      <c r="F422"/>
      <c r="G422"/>
    </row>
    <row r="423" spans="1:7" s="14" customFormat="1">
      <c r="A423"/>
      <c r="B423"/>
      <c r="D423"/>
      <c r="E423"/>
      <c r="F423"/>
      <c r="G423"/>
    </row>
    <row r="424" spans="1:7" s="14" customFormat="1">
      <c r="A424"/>
      <c r="B424"/>
      <c r="D424"/>
      <c r="E424"/>
      <c r="F424"/>
      <c r="G424"/>
    </row>
    <row r="425" spans="1:7" s="14" customFormat="1">
      <c r="A425"/>
      <c r="B425"/>
      <c r="D425"/>
      <c r="E425"/>
      <c r="F425"/>
      <c r="G425"/>
    </row>
    <row r="426" spans="1:7" s="14" customFormat="1">
      <c r="A426"/>
      <c r="B426"/>
      <c r="D426"/>
      <c r="E426"/>
      <c r="F426"/>
      <c r="G426"/>
    </row>
    <row r="427" spans="1:7" s="14" customFormat="1">
      <c r="A427"/>
      <c r="B427"/>
      <c r="D427"/>
      <c r="E427"/>
      <c r="F427"/>
      <c r="G427"/>
    </row>
    <row r="428" spans="1:7" s="14" customFormat="1">
      <c r="A428"/>
      <c r="B428"/>
      <c r="D428"/>
      <c r="E428"/>
      <c r="F428"/>
      <c r="G428"/>
    </row>
    <row r="429" spans="1:7" s="14" customFormat="1">
      <c r="A429"/>
      <c r="B429"/>
      <c r="D429"/>
      <c r="E429"/>
      <c r="F429"/>
      <c r="G429"/>
    </row>
    <row r="430" spans="1:7" s="14" customFormat="1">
      <c r="A430"/>
      <c r="B430"/>
      <c r="D430"/>
      <c r="E430"/>
      <c r="F430"/>
      <c r="G430"/>
    </row>
    <row r="431" spans="1:7" s="14" customFormat="1">
      <c r="A431"/>
      <c r="B431"/>
      <c r="D431"/>
      <c r="E431"/>
      <c r="F431"/>
      <c r="G431"/>
    </row>
    <row r="432" spans="1:7" s="14" customFormat="1">
      <c r="A432"/>
      <c r="B432"/>
      <c r="D432"/>
      <c r="E432"/>
      <c r="F432"/>
      <c r="G432"/>
    </row>
    <row r="433" spans="1:7" s="14" customFormat="1">
      <c r="A433"/>
      <c r="B433"/>
      <c r="D433"/>
      <c r="E433"/>
      <c r="F433"/>
      <c r="G433"/>
    </row>
    <row r="434" spans="1:7" s="14" customFormat="1">
      <c r="A434"/>
      <c r="B434"/>
      <c r="D434"/>
      <c r="E434"/>
      <c r="F434"/>
      <c r="G434"/>
    </row>
    <row r="435" spans="1:7" s="14" customFormat="1">
      <c r="A435"/>
      <c r="B435"/>
      <c r="D435"/>
      <c r="E435"/>
      <c r="F435"/>
      <c r="G435"/>
    </row>
    <row r="436" spans="1:7" s="14" customFormat="1">
      <c r="A436"/>
      <c r="B436"/>
      <c r="D436"/>
      <c r="E436"/>
      <c r="F436"/>
      <c r="G436"/>
    </row>
    <row r="437" spans="1:7" s="14" customFormat="1">
      <c r="A437"/>
      <c r="B437"/>
      <c r="D437"/>
      <c r="E437"/>
      <c r="F437"/>
      <c r="G437"/>
    </row>
    <row r="438" spans="1:7" s="14" customFormat="1">
      <c r="A438"/>
      <c r="B438"/>
      <c r="D438"/>
      <c r="E438"/>
      <c r="F438"/>
      <c r="G438"/>
    </row>
    <row r="439" spans="1:7" s="14" customFormat="1">
      <c r="A439"/>
      <c r="B439"/>
      <c r="D439"/>
      <c r="E439"/>
      <c r="F439"/>
      <c r="G439"/>
    </row>
    <row r="440" spans="1:7" s="14" customFormat="1">
      <c r="A440"/>
      <c r="B440"/>
      <c r="D440"/>
      <c r="E440"/>
      <c r="F440"/>
      <c r="G440"/>
    </row>
    <row r="441" spans="1:7" s="14" customFormat="1">
      <c r="A441"/>
      <c r="B441"/>
      <c r="D441"/>
      <c r="E441"/>
      <c r="F441"/>
      <c r="G441"/>
    </row>
    <row r="442" spans="1:7" s="14" customFormat="1">
      <c r="A442"/>
      <c r="B442"/>
      <c r="D442"/>
      <c r="E442"/>
      <c r="F442"/>
      <c r="G442"/>
    </row>
    <row r="443" spans="1:7" s="14" customFormat="1">
      <c r="A443"/>
      <c r="B443"/>
      <c r="D443"/>
      <c r="E443"/>
      <c r="F443"/>
      <c r="G443"/>
    </row>
    <row r="444" spans="1:7" s="14" customFormat="1">
      <c r="A444"/>
      <c r="B444"/>
      <c r="D444"/>
      <c r="E444"/>
      <c r="F444"/>
      <c r="G444"/>
    </row>
    <row r="445" spans="1:7" s="14" customFormat="1">
      <c r="A445"/>
      <c r="B445"/>
      <c r="D445"/>
      <c r="E445"/>
      <c r="F445"/>
      <c r="G445"/>
    </row>
    <row r="446" spans="1:7" s="14" customFormat="1">
      <c r="A446"/>
      <c r="B446"/>
      <c r="D446"/>
      <c r="E446"/>
      <c r="F446"/>
      <c r="G446"/>
    </row>
    <row r="447" spans="1:7" s="14" customFormat="1">
      <c r="A447"/>
      <c r="B447"/>
      <c r="D447"/>
      <c r="E447"/>
      <c r="F447"/>
      <c r="G447"/>
    </row>
    <row r="448" spans="1:7" s="14" customFormat="1">
      <c r="A448"/>
      <c r="B448"/>
      <c r="D448"/>
      <c r="E448"/>
      <c r="F448"/>
      <c r="G448"/>
    </row>
    <row r="449" spans="1:7" s="14" customFormat="1">
      <c r="A449"/>
      <c r="B449"/>
      <c r="D449"/>
      <c r="E449"/>
      <c r="F449"/>
      <c r="G449"/>
    </row>
    <row r="450" spans="1:7" s="14" customFormat="1">
      <c r="A450"/>
      <c r="B450"/>
      <c r="D450"/>
      <c r="E450"/>
      <c r="F450"/>
      <c r="G450"/>
    </row>
    <row r="451" spans="1:7" s="14" customFormat="1">
      <c r="A451"/>
      <c r="B451"/>
      <c r="D451"/>
      <c r="E451"/>
      <c r="F451"/>
      <c r="G451"/>
    </row>
    <row r="452" spans="1:7" s="14" customFormat="1">
      <c r="A452"/>
      <c r="B452"/>
      <c r="D452"/>
      <c r="E452"/>
      <c r="F452"/>
      <c r="G452"/>
    </row>
    <row r="453" spans="1:7" s="14" customFormat="1">
      <c r="A453"/>
      <c r="B453"/>
      <c r="D453"/>
      <c r="E453"/>
      <c r="F453"/>
      <c r="G453"/>
    </row>
    <row r="454" spans="1:7" s="14" customFormat="1">
      <c r="A454"/>
      <c r="B454"/>
      <c r="D454"/>
      <c r="E454"/>
      <c r="F454"/>
      <c r="G454"/>
    </row>
    <row r="455" spans="1:7" s="14" customFormat="1">
      <c r="A455"/>
      <c r="B455"/>
      <c r="D455"/>
      <c r="E455"/>
      <c r="F455"/>
      <c r="G455"/>
    </row>
    <row r="456" spans="1:7" s="14" customFormat="1">
      <c r="A456"/>
      <c r="B456"/>
      <c r="D456"/>
      <c r="E456"/>
      <c r="F456"/>
      <c r="G456"/>
    </row>
    <row r="457" spans="1:7" s="14" customFormat="1">
      <c r="A457"/>
      <c r="B457"/>
      <c r="D457"/>
      <c r="E457"/>
      <c r="F457"/>
      <c r="G457"/>
    </row>
    <row r="458" spans="1:7" s="14" customFormat="1">
      <c r="A458"/>
      <c r="B458"/>
      <c r="D458"/>
      <c r="E458"/>
      <c r="F458"/>
      <c r="G458"/>
    </row>
    <row r="459" spans="1:7" s="14" customFormat="1">
      <c r="A459"/>
      <c r="B459"/>
      <c r="D459"/>
      <c r="E459"/>
      <c r="F459"/>
      <c r="G459"/>
    </row>
    <row r="460" spans="1:7" s="14" customFormat="1">
      <c r="A460"/>
      <c r="B460"/>
      <c r="D460"/>
      <c r="E460"/>
      <c r="F460"/>
      <c r="G460"/>
    </row>
    <row r="461" spans="1:7" s="14" customFormat="1">
      <c r="A461"/>
      <c r="B461"/>
      <c r="D461"/>
      <c r="E461"/>
      <c r="F461"/>
      <c r="G461"/>
    </row>
    <row r="462" spans="1:7" s="14" customFormat="1">
      <c r="A462"/>
      <c r="B462"/>
      <c r="D462"/>
      <c r="E462"/>
      <c r="F462"/>
      <c r="G462"/>
    </row>
    <row r="463" spans="1:7" s="14" customFormat="1">
      <c r="A463"/>
      <c r="B463"/>
      <c r="D463"/>
      <c r="E463"/>
      <c r="F463"/>
      <c r="G463"/>
    </row>
    <row r="464" spans="1:7" s="14" customFormat="1">
      <c r="A464"/>
      <c r="B464"/>
      <c r="D464"/>
      <c r="E464"/>
      <c r="F464"/>
      <c r="G464"/>
    </row>
    <row r="465" spans="1:7" s="14" customFormat="1">
      <c r="A465"/>
      <c r="B465"/>
      <c r="D465"/>
      <c r="E465"/>
      <c r="F465"/>
      <c r="G465"/>
    </row>
    <row r="466" spans="1:7" s="14" customFormat="1">
      <c r="A466"/>
      <c r="B466"/>
      <c r="D466"/>
      <c r="E466"/>
      <c r="F466"/>
      <c r="G466"/>
    </row>
    <row r="467" spans="1:7" s="14" customFormat="1">
      <c r="A467"/>
      <c r="B467"/>
      <c r="D467"/>
      <c r="E467"/>
      <c r="F467"/>
      <c r="G467"/>
    </row>
    <row r="468" spans="1:7" s="14" customFormat="1">
      <c r="A468"/>
      <c r="B468"/>
      <c r="D468"/>
      <c r="E468"/>
      <c r="F468"/>
      <c r="G468"/>
    </row>
    <row r="469" spans="1:7" s="14" customFormat="1">
      <c r="A469"/>
      <c r="B469"/>
      <c r="D469"/>
      <c r="E469"/>
      <c r="F469"/>
      <c r="G469"/>
    </row>
    <row r="470" spans="1:7" s="14" customFormat="1">
      <c r="A470"/>
      <c r="B470"/>
      <c r="D470"/>
      <c r="E470"/>
      <c r="F470"/>
      <c r="G470"/>
    </row>
    <row r="471" spans="1:7" s="14" customFormat="1">
      <c r="A471"/>
      <c r="B471"/>
      <c r="D471"/>
      <c r="E471"/>
      <c r="F471"/>
      <c r="G471"/>
    </row>
    <row r="472" spans="1:7" s="14" customFormat="1">
      <c r="A472"/>
      <c r="B472"/>
      <c r="D472"/>
      <c r="E472"/>
      <c r="F472"/>
      <c r="G472"/>
    </row>
    <row r="473" spans="1:7" s="14" customFormat="1">
      <c r="A473"/>
      <c r="B473"/>
      <c r="D473"/>
      <c r="E473"/>
      <c r="F473"/>
      <c r="G473"/>
    </row>
    <row r="474" spans="1:7" s="14" customFormat="1">
      <c r="A474"/>
      <c r="B474"/>
      <c r="D474"/>
      <c r="E474"/>
      <c r="F474"/>
      <c r="G474"/>
    </row>
    <row r="475" spans="1:7" s="14" customFormat="1">
      <c r="A475"/>
      <c r="B475"/>
      <c r="D475"/>
      <c r="E475"/>
      <c r="F475"/>
      <c r="G475"/>
    </row>
    <row r="476" spans="1:7" s="14" customFormat="1">
      <c r="A476"/>
      <c r="B476"/>
      <c r="D476"/>
      <c r="E476"/>
      <c r="F476"/>
      <c r="G476"/>
    </row>
    <row r="477" spans="1:7" s="14" customFormat="1">
      <c r="A477"/>
      <c r="B477"/>
      <c r="D477"/>
      <c r="E477"/>
      <c r="F477"/>
      <c r="G477"/>
    </row>
    <row r="478" spans="1:7" s="14" customFormat="1">
      <c r="A478"/>
      <c r="B478"/>
      <c r="D478"/>
      <c r="E478"/>
      <c r="F478"/>
      <c r="G478"/>
    </row>
    <row r="479" spans="1:7" s="14" customFormat="1">
      <c r="A479"/>
      <c r="B479"/>
      <c r="D479"/>
      <c r="E479"/>
      <c r="F479"/>
      <c r="G479"/>
    </row>
    <row r="480" spans="1:7" s="14" customFormat="1">
      <c r="A480"/>
      <c r="B480"/>
      <c r="D480"/>
      <c r="E480"/>
      <c r="F480"/>
      <c r="G480"/>
    </row>
    <row r="481" spans="1:7" s="14" customFormat="1">
      <c r="A481"/>
      <c r="B481"/>
      <c r="D481"/>
      <c r="E481"/>
      <c r="F481"/>
      <c r="G481"/>
    </row>
    <row r="482" spans="1:7" s="14" customFormat="1">
      <c r="A482"/>
      <c r="B482"/>
      <c r="D482"/>
      <c r="E482"/>
      <c r="F482"/>
      <c r="G482"/>
    </row>
    <row r="483" spans="1:7" s="14" customFormat="1">
      <c r="A483"/>
      <c r="B483"/>
      <c r="D483"/>
      <c r="E483"/>
      <c r="F483"/>
      <c r="G483"/>
    </row>
    <row r="484" spans="1:7" s="14" customFormat="1">
      <c r="A484"/>
      <c r="B484"/>
      <c r="D484"/>
      <c r="E484"/>
      <c r="F484"/>
      <c r="G484"/>
    </row>
    <row r="485" spans="1:7" s="14" customFormat="1">
      <c r="A485"/>
      <c r="B485"/>
      <c r="D485"/>
      <c r="E485"/>
      <c r="F485"/>
      <c r="G485"/>
    </row>
    <row r="486" spans="1:7" s="14" customFormat="1">
      <c r="A486"/>
      <c r="B486"/>
      <c r="D486"/>
      <c r="E486"/>
      <c r="F486"/>
      <c r="G486"/>
    </row>
    <row r="487" spans="1:7" s="14" customFormat="1">
      <c r="A487"/>
      <c r="B487"/>
      <c r="D487"/>
      <c r="E487"/>
      <c r="F487"/>
      <c r="G487"/>
    </row>
    <row r="488" spans="1:7" s="14" customFormat="1">
      <c r="A488"/>
      <c r="B488"/>
      <c r="D488"/>
      <c r="E488"/>
      <c r="F488"/>
      <c r="G488"/>
    </row>
    <row r="489" spans="1:7" s="14" customFormat="1">
      <c r="A489"/>
      <c r="B489"/>
      <c r="D489"/>
      <c r="E489"/>
      <c r="F489"/>
      <c r="G489"/>
    </row>
    <row r="490" spans="1:7" s="14" customFormat="1">
      <c r="A490"/>
      <c r="B490"/>
      <c r="D490"/>
      <c r="E490"/>
      <c r="F490"/>
      <c r="G490"/>
    </row>
    <row r="491" spans="1:7" s="14" customFormat="1">
      <c r="A491"/>
      <c r="B491"/>
      <c r="D491"/>
      <c r="E491"/>
      <c r="F491"/>
      <c r="G491"/>
    </row>
    <row r="492" spans="1:7" s="14" customFormat="1">
      <c r="A492"/>
      <c r="B492"/>
      <c r="D492"/>
      <c r="E492"/>
      <c r="F492"/>
      <c r="G492"/>
    </row>
    <row r="493" spans="1:7" s="14" customFormat="1">
      <c r="A493"/>
      <c r="B493"/>
      <c r="D493"/>
      <c r="E493"/>
      <c r="F493"/>
      <c r="G493"/>
    </row>
    <row r="494" spans="1:7" s="14" customFormat="1">
      <c r="A494"/>
      <c r="B494"/>
      <c r="D494"/>
      <c r="E494"/>
      <c r="F494"/>
      <c r="G494"/>
    </row>
    <row r="495" spans="1:7" s="14" customFormat="1">
      <c r="A495"/>
      <c r="B495"/>
      <c r="D495"/>
      <c r="E495"/>
      <c r="F495"/>
      <c r="G495"/>
    </row>
    <row r="496" spans="1:7" s="14" customFormat="1">
      <c r="A496"/>
      <c r="B496"/>
      <c r="D496"/>
      <c r="E496"/>
      <c r="F496"/>
      <c r="G496"/>
    </row>
    <row r="497" spans="1:7" s="14" customFormat="1">
      <c r="A497"/>
      <c r="B497"/>
      <c r="D497"/>
      <c r="E497"/>
      <c r="F497"/>
      <c r="G497"/>
    </row>
    <row r="498" spans="1:7" s="14" customFormat="1">
      <c r="A498"/>
      <c r="B498"/>
      <c r="D498"/>
      <c r="E498"/>
      <c r="F498"/>
      <c r="G498"/>
    </row>
    <row r="499" spans="1:7" s="14" customFormat="1">
      <c r="A499"/>
      <c r="B499"/>
      <c r="D499"/>
      <c r="E499"/>
      <c r="F499"/>
      <c r="G499"/>
    </row>
    <row r="500" spans="1:7" s="14" customFormat="1">
      <c r="A500"/>
      <c r="B500"/>
      <c r="D500"/>
      <c r="E500"/>
      <c r="F500"/>
      <c r="G500"/>
    </row>
    <row r="501" spans="1:7" s="14" customFormat="1">
      <c r="A501"/>
      <c r="B501"/>
      <c r="D501"/>
      <c r="E501"/>
      <c r="F501"/>
      <c r="G501"/>
    </row>
    <row r="502" spans="1:7" s="14" customFormat="1">
      <c r="A502"/>
      <c r="B502"/>
      <c r="D502"/>
      <c r="E502"/>
      <c r="F502"/>
      <c r="G502"/>
    </row>
    <row r="503" spans="1:7" s="14" customFormat="1">
      <c r="A503"/>
      <c r="B503"/>
      <c r="D503"/>
      <c r="E503"/>
      <c r="F503"/>
      <c r="G503"/>
    </row>
    <row r="504" spans="1:7" s="14" customFormat="1">
      <c r="A504"/>
      <c r="B504"/>
      <c r="D504"/>
      <c r="E504"/>
      <c r="F504"/>
      <c r="G504"/>
    </row>
    <row r="505" spans="1:7" s="14" customFormat="1">
      <c r="A505"/>
      <c r="B505"/>
      <c r="D505"/>
      <c r="E505"/>
      <c r="F505"/>
      <c r="G505"/>
    </row>
    <row r="506" spans="1:7" s="14" customFormat="1">
      <c r="A506"/>
      <c r="B506"/>
      <c r="D506"/>
      <c r="E506"/>
      <c r="F506"/>
      <c r="G506"/>
    </row>
    <row r="507" spans="1:7" s="14" customFormat="1">
      <c r="A507"/>
      <c r="B507"/>
      <c r="D507"/>
      <c r="E507"/>
      <c r="F507"/>
      <c r="G507"/>
    </row>
    <row r="508" spans="1:7" s="14" customFormat="1">
      <c r="A508"/>
      <c r="B508"/>
      <c r="D508"/>
      <c r="E508"/>
      <c r="F508"/>
      <c r="G508"/>
    </row>
    <row r="509" spans="1:7" s="14" customFormat="1">
      <c r="A509"/>
      <c r="B509"/>
      <c r="D509"/>
      <c r="E509"/>
      <c r="F509"/>
      <c r="G509"/>
    </row>
    <row r="510" spans="1:7" s="14" customFormat="1">
      <c r="A510"/>
      <c r="B510"/>
      <c r="D510"/>
      <c r="E510"/>
      <c r="F510"/>
      <c r="G510"/>
    </row>
    <row r="511" spans="1:7" s="14" customFormat="1">
      <c r="A511"/>
      <c r="B511"/>
      <c r="D511"/>
      <c r="E511"/>
      <c r="F511"/>
      <c r="G511"/>
    </row>
    <row r="512" spans="1:7" s="14" customFormat="1">
      <c r="A512"/>
      <c r="B512"/>
      <c r="D512"/>
      <c r="E512"/>
      <c r="F512"/>
      <c r="G512"/>
    </row>
    <row r="513" spans="1:7" s="14" customFormat="1">
      <c r="A513"/>
      <c r="B513"/>
      <c r="D513"/>
      <c r="E513"/>
      <c r="F513"/>
      <c r="G513"/>
    </row>
    <row r="514" spans="1:7" s="14" customFormat="1">
      <c r="A514"/>
      <c r="B514"/>
      <c r="D514"/>
      <c r="E514"/>
      <c r="F514"/>
      <c r="G514"/>
    </row>
    <row r="515" spans="1:7" s="14" customFormat="1">
      <c r="A515"/>
      <c r="B515"/>
      <c r="D515"/>
      <c r="E515"/>
      <c r="F515"/>
      <c r="G515"/>
    </row>
    <row r="516" spans="1:7" s="14" customFormat="1">
      <c r="A516"/>
      <c r="B516"/>
      <c r="D516"/>
      <c r="E516"/>
      <c r="F516"/>
      <c r="G516"/>
    </row>
    <row r="517" spans="1:7" s="14" customFormat="1">
      <c r="A517"/>
      <c r="B517"/>
      <c r="D517"/>
      <c r="E517"/>
      <c r="F517"/>
      <c r="G517"/>
    </row>
    <row r="518" spans="1:7" s="14" customFormat="1">
      <c r="A518"/>
      <c r="B518"/>
      <c r="D518"/>
      <c r="E518"/>
      <c r="F518"/>
      <c r="G518"/>
    </row>
    <row r="519" spans="1:7" s="14" customFormat="1">
      <c r="A519"/>
      <c r="B519"/>
      <c r="D519"/>
      <c r="E519"/>
      <c r="F519"/>
      <c r="G519"/>
    </row>
    <row r="520" spans="1:7" s="14" customFormat="1">
      <c r="A520"/>
      <c r="B520"/>
      <c r="D520"/>
      <c r="E520"/>
      <c r="F520"/>
      <c r="G520"/>
    </row>
    <row r="521" spans="1:7" s="14" customFormat="1">
      <c r="A521"/>
      <c r="B521"/>
      <c r="D521"/>
      <c r="E521"/>
      <c r="F521"/>
      <c r="G521"/>
    </row>
    <row r="522" spans="1:7" s="14" customFormat="1">
      <c r="A522"/>
      <c r="B522"/>
      <c r="D522"/>
      <c r="E522"/>
      <c r="F522"/>
      <c r="G522"/>
    </row>
    <row r="523" spans="1:7" s="14" customFormat="1">
      <c r="A523"/>
      <c r="B523"/>
      <c r="D523"/>
      <c r="E523"/>
      <c r="F523"/>
      <c r="G523"/>
    </row>
    <row r="524" spans="1:7" s="14" customFormat="1">
      <c r="A524"/>
      <c r="B524"/>
      <c r="D524"/>
      <c r="E524"/>
      <c r="F524"/>
      <c r="G524"/>
    </row>
    <row r="525" spans="1:7" s="14" customFormat="1">
      <c r="A525"/>
      <c r="B525"/>
      <c r="D525"/>
      <c r="E525"/>
      <c r="F525"/>
      <c r="G525"/>
    </row>
    <row r="526" spans="1:7" s="14" customFormat="1">
      <c r="A526"/>
      <c r="B526"/>
      <c r="D526"/>
      <c r="E526"/>
      <c r="F526"/>
      <c r="G526"/>
    </row>
    <row r="527" spans="1:7" s="14" customFormat="1">
      <c r="A527"/>
      <c r="B527"/>
      <c r="D527"/>
      <c r="E527"/>
      <c r="F527"/>
      <c r="G527"/>
    </row>
    <row r="528" spans="1:7" s="14" customFormat="1">
      <c r="A528"/>
      <c r="B528"/>
      <c r="D528"/>
      <c r="E528"/>
      <c r="F528"/>
      <c r="G528"/>
    </row>
    <row r="529" spans="1:7" s="14" customFormat="1">
      <c r="A529"/>
      <c r="B529"/>
      <c r="D529"/>
      <c r="E529"/>
      <c r="F529"/>
      <c r="G529"/>
    </row>
    <row r="530" spans="1:7" s="14" customFormat="1">
      <c r="A530"/>
      <c r="B530"/>
      <c r="D530"/>
      <c r="E530"/>
      <c r="F530"/>
      <c r="G530"/>
    </row>
    <row r="531" spans="1:7" s="14" customFormat="1">
      <c r="A531"/>
      <c r="B531"/>
      <c r="D531"/>
      <c r="E531"/>
      <c r="F531"/>
      <c r="G531"/>
    </row>
    <row r="532" spans="1:7" s="14" customFormat="1">
      <c r="A532"/>
      <c r="B532"/>
      <c r="D532"/>
      <c r="E532"/>
      <c r="F532"/>
      <c r="G532"/>
    </row>
    <row r="533" spans="1:7" s="14" customFormat="1">
      <c r="A533"/>
      <c r="B533"/>
      <c r="D533"/>
      <c r="E533"/>
      <c r="F533"/>
      <c r="G533"/>
    </row>
    <row r="534" spans="1:7" s="14" customFormat="1">
      <c r="A534"/>
      <c r="B534"/>
      <c r="D534"/>
      <c r="E534"/>
      <c r="F534"/>
      <c r="G534"/>
    </row>
    <row r="535" spans="1:7" s="14" customFormat="1">
      <c r="A535"/>
      <c r="B535"/>
      <c r="D535"/>
      <c r="E535"/>
      <c r="F535"/>
      <c r="G535"/>
    </row>
    <row r="536" spans="1:7" s="14" customFormat="1">
      <c r="A536"/>
      <c r="B536"/>
      <c r="D536"/>
      <c r="E536"/>
      <c r="F536"/>
      <c r="G536"/>
    </row>
    <row r="537" spans="1:7" s="14" customFormat="1">
      <c r="A537"/>
      <c r="B537"/>
      <c r="D537"/>
      <c r="E537"/>
      <c r="F537"/>
      <c r="G537"/>
    </row>
    <row r="538" spans="1:7" s="14" customFormat="1">
      <c r="A538"/>
      <c r="B538"/>
      <c r="D538"/>
      <c r="E538"/>
      <c r="F538"/>
      <c r="G538"/>
    </row>
    <row r="539" spans="1:7" s="14" customFormat="1">
      <c r="A539"/>
      <c r="B539"/>
      <c r="D539"/>
      <c r="E539"/>
      <c r="F539"/>
      <c r="G539"/>
    </row>
    <row r="540" spans="1:7" s="14" customFormat="1">
      <c r="A540"/>
      <c r="B540"/>
      <c r="D540"/>
      <c r="E540"/>
      <c r="F540"/>
      <c r="G540"/>
    </row>
    <row r="541" spans="1:7" s="14" customFormat="1">
      <c r="A541"/>
      <c r="B541"/>
      <c r="D541"/>
      <c r="E541"/>
      <c r="F541"/>
      <c r="G541"/>
    </row>
    <row r="542" spans="1:7" s="14" customFormat="1">
      <c r="A542"/>
      <c r="B542"/>
      <c r="D542"/>
      <c r="E542"/>
      <c r="F542"/>
      <c r="G542"/>
    </row>
    <row r="543" spans="1:7" s="14" customFormat="1">
      <c r="A543"/>
      <c r="B543"/>
      <c r="D543"/>
      <c r="E543"/>
      <c r="F543"/>
      <c r="G543"/>
    </row>
    <row r="544" spans="1:7" s="14" customFormat="1">
      <c r="A544"/>
      <c r="B544"/>
      <c r="D544"/>
      <c r="E544"/>
      <c r="F544"/>
      <c r="G544"/>
    </row>
    <row r="545" spans="1:7" s="14" customFormat="1">
      <c r="A545"/>
      <c r="B545"/>
      <c r="D545"/>
      <c r="E545"/>
      <c r="F545"/>
      <c r="G545"/>
    </row>
    <row r="546" spans="1:7" s="14" customFormat="1">
      <c r="A546"/>
      <c r="B546"/>
      <c r="D546"/>
      <c r="E546"/>
      <c r="F546"/>
      <c r="G546"/>
    </row>
    <row r="547" spans="1:7" s="14" customFormat="1">
      <c r="A547"/>
      <c r="B547"/>
      <c r="D547"/>
      <c r="E547"/>
      <c r="F547"/>
      <c r="G547"/>
    </row>
    <row r="548" spans="1:7" s="14" customFormat="1">
      <c r="A548"/>
      <c r="B548"/>
      <c r="D548"/>
      <c r="E548"/>
      <c r="F548"/>
      <c r="G548"/>
    </row>
    <row r="549" spans="1:7" s="14" customFormat="1">
      <c r="A549"/>
      <c r="B549"/>
      <c r="D549"/>
      <c r="E549"/>
      <c r="F549"/>
      <c r="G549"/>
    </row>
    <row r="550" spans="1:7" s="14" customFormat="1">
      <c r="A550"/>
      <c r="B550"/>
      <c r="D550"/>
      <c r="E550"/>
      <c r="F550"/>
      <c r="G550"/>
    </row>
    <row r="551" spans="1:7" s="14" customFormat="1">
      <c r="A551"/>
      <c r="B551"/>
      <c r="D551"/>
      <c r="E551"/>
      <c r="F551"/>
      <c r="G551"/>
    </row>
    <row r="552" spans="1:7" s="14" customFormat="1">
      <c r="A552"/>
      <c r="B552"/>
      <c r="D552"/>
      <c r="E552"/>
      <c r="F552"/>
      <c r="G552"/>
    </row>
    <row r="553" spans="1:7" s="14" customFormat="1">
      <c r="A553"/>
      <c r="B553"/>
      <c r="D553"/>
      <c r="E553"/>
      <c r="F553"/>
      <c r="G553"/>
    </row>
    <row r="554" spans="1:7" s="14" customFormat="1">
      <c r="A554"/>
      <c r="B554"/>
      <c r="D554"/>
      <c r="E554"/>
      <c r="F554"/>
      <c r="G554"/>
    </row>
    <row r="555" spans="1:7" s="14" customFormat="1">
      <c r="A555"/>
      <c r="B555"/>
      <c r="D555"/>
      <c r="E555"/>
      <c r="F555"/>
      <c r="G555"/>
    </row>
    <row r="556" spans="1:7" s="14" customFormat="1">
      <c r="A556"/>
      <c r="B556"/>
      <c r="D556"/>
      <c r="E556"/>
      <c r="F556"/>
      <c r="G556"/>
    </row>
    <row r="557" spans="1:7" s="14" customFormat="1">
      <c r="A557"/>
      <c r="B557"/>
      <c r="D557"/>
      <c r="E557"/>
      <c r="F557"/>
      <c r="G557"/>
    </row>
    <row r="558" spans="1:7" s="14" customFormat="1">
      <c r="A558"/>
      <c r="B558"/>
      <c r="D558"/>
      <c r="E558"/>
      <c r="F558"/>
      <c r="G558"/>
    </row>
    <row r="559" spans="1:7" s="14" customFormat="1">
      <c r="A559"/>
      <c r="B559"/>
      <c r="D559"/>
      <c r="E559"/>
      <c r="F559"/>
      <c r="G559"/>
    </row>
    <row r="560" spans="1:7" s="14" customFormat="1">
      <c r="A560"/>
      <c r="B560"/>
      <c r="D560"/>
      <c r="E560"/>
      <c r="F560"/>
      <c r="G560"/>
    </row>
    <row r="561" spans="1:7" s="14" customFormat="1">
      <c r="A561"/>
      <c r="B561"/>
      <c r="D561"/>
      <c r="E561"/>
      <c r="F561"/>
      <c r="G561"/>
    </row>
    <row r="562" spans="1:7" s="14" customFormat="1">
      <c r="A562"/>
      <c r="B562"/>
      <c r="D562"/>
      <c r="E562"/>
      <c r="F562"/>
      <c r="G562"/>
    </row>
    <row r="563" spans="1:7" s="14" customFormat="1">
      <c r="A563"/>
      <c r="B563"/>
      <c r="D563"/>
      <c r="E563"/>
      <c r="F563"/>
      <c r="G563"/>
    </row>
    <row r="564" spans="1:7" s="14" customFormat="1">
      <c r="A564"/>
      <c r="B564"/>
      <c r="D564"/>
      <c r="E564"/>
      <c r="F564"/>
      <c r="G564"/>
    </row>
    <row r="565" spans="1:7" s="14" customFormat="1">
      <c r="A565"/>
      <c r="B565"/>
      <c r="D565"/>
      <c r="E565"/>
      <c r="F565"/>
      <c r="G565"/>
    </row>
    <row r="566" spans="1:7" s="14" customFormat="1">
      <c r="A566"/>
      <c r="B566"/>
      <c r="D566"/>
      <c r="E566"/>
      <c r="F566"/>
      <c r="G566"/>
    </row>
    <row r="567" spans="1:7" s="14" customFormat="1">
      <c r="A567"/>
      <c r="B567"/>
      <c r="D567"/>
      <c r="E567"/>
      <c r="F567"/>
      <c r="G567"/>
    </row>
    <row r="568" spans="1:7" s="14" customFormat="1">
      <c r="A568"/>
      <c r="B568"/>
      <c r="D568"/>
      <c r="E568"/>
      <c r="F568"/>
      <c r="G568"/>
    </row>
    <row r="569" spans="1:7" s="14" customFormat="1">
      <c r="A569"/>
      <c r="B569"/>
      <c r="D569"/>
      <c r="E569"/>
      <c r="F569"/>
      <c r="G569"/>
    </row>
    <row r="570" spans="1:7" s="14" customFormat="1">
      <c r="A570"/>
      <c r="B570"/>
      <c r="D570"/>
      <c r="E570"/>
      <c r="F570"/>
      <c r="G570"/>
    </row>
    <row r="571" spans="1:7" s="14" customFormat="1">
      <c r="A571"/>
      <c r="B571"/>
      <c r="D571"/>
      <c r="E571"/>
      <c r="F571"/>
      <c r="G571"/>
    </row>
    <row r="572" spans="1:7" s="14" customFormat="1">
      <c r="A572"/>
      <c r="B572"/>
      <c r="D572"/>
      <c r="E572"/>
      <c r="F572"/>
      <c r="G572"/>
    </row>
    <row r="573" spans="1:7" s="14" customFormat="1">
      <c r="A573"/>
      <c r="B573"/>
      <c r="D573"/>
      <c r="E573"/>
      <c r="F573"/>
      <c r="G573"/>
    </row>
    <row r="574" spans="1:7" s="14" customFormat="1">
      <c r="A574"/>
      <c r="B574"/>
      <c r="D574"/>
      <c r="E574"/>
      <c r="F574"/>
      <c r="G574"/>
    </row>
    <row r="575" spans="1:7" s="14" customFormat="1">
      <c r="A575"/>
      <c r="B575"/>
      <c r="D575"/>
      <c r="E575"/>
      <c r="F575"/>
      <c r="G575"/>
    </row>
    <row r="576" spans="1:7" s="14" customFormat="1">
      <c r="A576"/>
      <c r="B576"/>
      <c r="D576"/>
      <c r="E576"/>
      <c r="F576"/>
      <c r="G576"/>
    </row>
    <row r="577" spans="1:7" s="14" customFormat="1">
      <c r="A577"/>
      <c r="B577"/>
      <c r="D577"/>
      <c r="E577"/>
      <c r="F577"/>
      <c r="G577"/>
    </row>
    <row r="578" spans="1:7" s="14" customFormat="1">
      <c r="A578"/>
      <c r="B578"/>
      <c r="D578"/>
      <c r="E578"/>
      <c r="F578"/>
      <c r="G578"/>
    </row>
    <row r="579" spans="1:7" s="14" customFormat="1">
      <c r="A579"/>
      <c r="B579"/>
      <c r="D579"/>
      <c r="E579"/>
      <c r="F579"/>
      <c r="G579"/>
    </row>
    <row r="580" spans="1:7" s="14" customFormat="1">
      <c r="A580"/>
      <c r="B580"/>
      <c r="D580"/>
      <c r="E580"/>
      <c r="F580"/>
      <c r="G580"/>
    </row>
    <row r="581" spans="1:7" s="14" customFormat="1">
      <c r="A581"/>
      <c r="B581"/>
      <c r="D581"/>
      <c r="E581"/>
      <c r="F581"/>
      <c r="G581"/>
    </row>
    <row r="582" spans="1:7" s="14" customFormat="1">
      <c r="A582"/>
      <c r="B582"/>
      <c r="D582"/>
      <c r="E582"/>
      <c r="F582"/>
      <c r="G582"/>
    </row>
    <row r="583" spans="1:7" s="14" customFormat="1">
      <c r="A583"/>
      <c r="B583"/>
      <c r="D583"/>
      <c r="E583"/>
      <c r="F583"/>
      <c r="G583"/>
    </row>
    <row r="584" spans="1:7" s="14" customFormat="1">
      <c r="A584"/>
      <c r="B584"/>
      <c r="D584"/>
      <c r="E584"/>
      <c r="F584"/>
      <c r="G584"/>
    </row>
    <row r="585" spans="1:7" s="14" customFormat="1">
      <c r="A585"/>
      <c r="B585"/>
      <c r="D585"/>
      <c r="E585"/>
      <c r="F585"/>
      <c r="G585"/>
    </row>
    <row r="586" spans="1:7" s="14" customFormat="1">
      <c r="A586"/>
      <c r="B586"/>
      <c r="D586"/>
      <c r="E586"/>
      <c r="F586"/>
      <c r="G586"/>
    </row>
    <row r="587" spans="1:7" s="14" customFormat="1">
      <c r="A587"/>
      <c r="B587"/>
      <c r="D587"/>
      <c r="E587"/>
      <c r="F587"/>
      <c r="G587"/>
    </row>
    <row r="588" spans="1:7" s="14" customFormat="1">
      <c r="A588"/>
      <c r="B588"/>
      <c r="D588"/>
      <c r="E588"/>
      <c r="F588"/>
      <c r="G588"/>
    </row>
    <row r="589" spans="1:7" s="14" customFormat="1">
      <c r="A589"/>
      <c r="B589"/>
      <c r="D589"/>
      <c r="E589"/>
      <c r="F589"/>
      <c r="G589"/>
    </row>
    <row r="590" spans="1:7" s="14" customFormat="1">
      <c r="A590"/>
      <c r="B590"/>
      <c r="D590"/>
      <c r="E590"/>
      <c r="F590"/>
      <c r="G590"/>
    </row>
    <row r="591" spans="1:7" s="14" customFormat="1">
      <c r="A591"/>
      <c r="B591"/>
      <c r="D591"/>
      <c r="E591"/>
      <c r="F591"/>
      <c r="G591"/>
    </row>
    <row r="592" spans="1:7" s="14" customFormat="1">
      <c r="A592"/>
      <c r="B592"/>
      <c r="D592"/>
      <c r="E592"/>
      <c r="F592"/>
      <c r="G592"/>
    </row>
    <row r="593" spans="1:7" s="14" customFormat="1">
      <c r="A593"/>
      <c r="B593"/>
      <c r="D593"/>
      <c r="E593"/>
      <c r="F593"/>
      <c r="G593"/>
    </row>
    <row r="594" spans="1:7" s="14" customFormat="1">
      <c r="A594"/>
      <c r="B594"/>
      <c r="D594"/>
      <c r="E594"/>
      <c r="F594"/>
      <c r="G594"/>
    </row>
    <row r="595" spans="1:7" s="14" customFormat="1">
      <c r="A595"/>
      <c r="B595"/>
      <c r="D595"/>
      <c r="E595"/>
      <c r="F595"/>
      <c r="G595"/>
    </row>
    <row r="596" spans="1:7" s="14" customFormat="1">
      <c r="A596"/>
      <c r="B596"/>
      <c r="D596"/>
      <c r="E596"/>
      <c r="F596"/>
      <c r="G596"/>
    </row>
    <row r="597" spans="1:7" s="14" customFormat="1">
      <c r="A597"/>
      <c r="B597"/>
      <c r="D597"/>
      <c r="E597"/>
      <c r="F597"/>
      <c r="G597"/>
    </row>
    <row r="598" spans="1:7" s="14" customFormat="1">
      <c r="A598"/>
      <c r="B598"/>
      <c r="D598"/>
      <c r="E598"/>
      <c r="F598"/>
      <c r="G598"/>
    </row>
    <row r="599" spans="1:7" s="14" customFormat="1">
      <c r="A599"/>
      <c r="B599"/>
      <c r="D599"/>
      <c r="E599"/>
      <c r="F599"/>
      <c r="G599"/>
    </row>
    <row r="600" spans="1:7" s="14" customFormat="1">
      <c r="A600"/>
      <c r="B600"/>
      <c r="D600"/>
      <c r="E600"/>
      <c r="F600"/>
      <c r="G600"/>
    </row>
    <row r="601" spans="1:7" s="14" customFormat="1">
      <c r="A601"/>
      <c r="B601"/>
      <c r="D601"/>
      <c r="E601"/>
      <c r="F601"/>
      <c r="G601"/>
    </row>
    <row r="602" spans="1:7" s="14" customFormat="1">
      <c r="A602"/>
      <c r="B602"/>
      <c r="D602"/>
      <c r="E602"/>
      <c r="F602"/>
      <c r="G602"/>
    </row>
    <row r="603" spans="1:7" s="14" customFormat="1">
      <c r="A603"/>
      <c r="B603"/>
      <c r="D603"/>
      <c r="E603"/>
      <c r="F603"/>
      <c r="G603"/>
    </row>
    <row r="604" spans="1:7" s="14" customFormat="1">
      <c r="A604"/>
      <c r="B604"/>
      <c r="D604"/>
      <c r="E604"/>
      <c r="F604"/>
      <c r="G604"/>
    </row>
    <row r="605" spans="1:7" s="14" customFormat="1">
      <c r="A605"/>
      <c r="B605"/>
      <c r="D605"/>
      <c r="E605"/>
      <c r="F605"/>
      <c r="G605"/>
    </row>
    <row r="606" spans="1:7" s="14" customFormat="1">
      <c r="A606"/>
      <c r="B606"/>
      <c r="D606"/>
      <c r="E606"/>
      <c r="F606"/>
      <c r="G606"/>
    </row>
    <row r="607" spans="1:7" s="14" customFormat="1">
      <c r="A607"/>
      <c r="B607"/>
      <c r="D607"/>
      <c r="E607"/>
      <c r="F607"/>
      <c r="G607"/>
    </row>
    <row r="608" spans="1:7" s="14" customFormat="1">
      <c r="A608"/>
      <c r="B608"/>
      <c r="D608"/>
      <c r="E608"/>
      <c r="F608"/>
      <c r="G608"/>
    </row>
    <row r="609" spans="1:7" s="14" customFormat="1">
      <c r="A609"/>
      <c r="B609"/>
      <c r="D609"/>
      <c r="E609"/>
      <c r="F609"/>
      <c r="G609"/>
    </row>
    <row r="610" spans="1:7" s="14" customFormat="1">
      <c r="A610"/>
      <c r="B610"/>
      <c r="D610"/>
      <c r="E610"/>
      <c r="F610"/>
      <c r="G610"/>
    </row>
    <row r="611" spans="1:7" s="14" customFormat="1">
      <c r="A611"/>
      <c r="B611"/>
      <c r="D611"/>
      <c r="E611"/>
      <c r="F611"/>
      <c r="G611"/>
    </row>
    <row r="612" spans="1:7" s="14" customFormat="1">
      <c r="A612"/>
      <c r="B612"/>
      <c r="D612"/>
      <c r="E612"/>
      <c r="F612"/>
      <c r="G612"/>
    </row>
    <row r="613" spans="1:7" s="14" customFormat="1">
      <c r="A613"/>
      <c r="B613"/>
      <c r="D613"/>
      <c r="E613"/>
      <c r="F613"/>
      <c r="G613"/>
    </row>
    <row r="614" spans="1:7" s="14" customFormat="1">
      <c r="A614"/>
      <c r="B614"/>
      <c r="D614"/>
      <c r="E614"/>
      <c r="F614"/>
      <c r="G614"/>
    </row>
    <row r="615" spans="1:7" s="14" customFormat="1">
      <c r="A615"/>
      <c r="B615"/>
      <c r="D615"/>
      <c r="E615"/>
      <c r="F615"/>
      <c r="G615"/>
    </row>
    <row r="616" spans="1:7" s="14" customFormat="1">
      <c r="A616"/>
      <c r="B616"/>
      <c r="D616"/>
      <c r="E616"/>
      <c r="F616"/>
      <c r="G616"/>
    </row>
    <row r="617" spans="1:7" s="14" customFormat="1">
      <c r="A617"/>
      <c r="B617"/>
      <c r="D617"/>
      <c r="E617"/>
      <c r="F617"/>
      <c r="G617"/>
    </row>
    <row r="618" spans="1:7" s="14" customFormat="1">
      <c r="A618"/>
      <c r="B618"/>
      <c r="D618"/>
      <c r="E618"/>
      <c r="F618"/>
      <c r="G618"/>
    </row>
    <row r="619" spans="1:7" s="14" customFormat="1">
      <c r="A619"/>
      <c r="B619"/>
      <c r="D619"/>
      <c r="E619"/>
      <c r="F619"/>
      <c r="G619"/>
    </row>
    <row r="620" spans="1:7" s="14" customFormat="1">
      <c r="A620"/>
      <c r="B620"/>
      <c r="D620"/>
      <c r="E620"/>
      <c r="F620"/>
      <c r="G620"/>
    </row>
    <row r="621" spans="1:7" s="14" customFormat="1">
      <c r="A621"/>
      <c r="B621"/>
      <c r="D621"/>
      <c r="E621"/>
      <c r="F621"/>
      <c r="G621"/>
    </row>
    <row r="622" spans="1:7" s="14" customFormat="1">
      <c r="A622"/>
      <c r="B622"/>
      <c r="D622"/>
      <c r="E622"/>
      <c r="F622"/>
      <c r="G622"/>
    </row>
    <row r="623" spans="1:7" s="14" customFormat="1">
      <c r="A623"/>
      <c r="B623"/>
      <c r="D623"/>
      <c r="E623"/>
      <c r="F623"/>
      <c r="G623"/>
    </row>
    <row r="624" spans="1:7" s="14" customFormat="1">
      <c r="A624"/>
      <c r="B624"/>
      <c r="D624"/>
      <c r="E624"/>
      <c r="F624"/>
      <c r="G624"/>
    </row>
    <row r="625" spans="1:7" s="14" customFormat="1">
      <c r="A625"/>
      <c r="B625"/>
      <c r="D625"/>
      <c r="E625"/>
      <c r="F625"/>
      <c r="G625"/>
    </row>
    <row r="626" spans="1:7" s="14" customFormat="1">
      <c r="A626"/>
      <c r="B626"/>
      <c r="D626"/>
      <c r="E626"/>
      <c r="F626"/>
      <c r="G626"/>
    </row>
    <row r="627" spans="1:7" s="14" customFormat="1">
      <c r="A627"/>
      <c r="B627"/>
      <c r="D627"/>
      <c r="E627"/>
      <c r="F627"/>
      <c r="G627"/>
    </row>
    <row r="628" spans="1:7" s="14" customFormat="1">
      <c r="A628"/>
      <c r="B628"/>
      <c r="D628"/>
      <c r="E628"/>
      <c r="F628"/>
      <c r="G628"/>
    </row>
    <row r="629" spans="1:7" s="14" customFormat="1">
      <c r="A629"/>
      <c r="B629"/>
      <c r="D629"/>
      <c r="E629"/>
      <c r="F629"/>
      <c r="G629"/>
    </row>
    <row r="630" spans="1:7" s="14" customFormat="1">
      <c r="A630"/>
      <c r="B630"/>
      <c r="D630"/>
      <c r="E630"/>
      <c r="F630"/>
      <c r="G630"/>
    </row>
    <row r="631" spans="1:7" s="14" customFormat="1">
      <c r="A631"/>
      <c r="B631"/>
      <c r="D631"/>
      <c r="E631"/>
      <c r="F631"/>
      <c r="G631"/>
    </row>
    <row r="632" spans="1:7" s="14" customFormat="1">
      <c r="A632"/>
      <c r="B632"/>
      <c r="D632"/>
      <c r="E632"/>
      <c r="F632"/>
      <c r="G632"/>
    </row>
    <row r="633" spans="1:7" s="14" customFormat="1">
      <c r="A633"/>
      <c r="B633"/>
      <c r="D633"/>
      <c r="E633"/>
      <c r="F633"/>
      <c r="G633"/>
    </row>
    <row r="634" spans="1:7" s="14" customFormat="1">
      <c r="A634"/>
      <c r="B634"/>
      <c r="D634"/>
      <c r="E634"/>
      <c r="F634"/>
      <c r="G634"/>
    </row>
    <row r="635" spans="1:7" s="14" customFormat="1">
      <c r="A635"/>
      <c r="B635"/>
      <c r="D635"/>
      <c r="E635"/>
      <c r="F635"/>
      <c r="G635"/>
    </row>
    <row r="636" spans="1:7" s="14" customFormat="1">
      <c r="A636"/>
      <c r="B636"/>
      <c r="D636"/>
      <c r="E636"/>
      <c r="F636"/>
      <c r="G636"/>
    </row>
    <row r="637" spans="1:7" s="14" customFormat="1">
      <c r="A637"/>
      <c r="B637"/>
      <c r="D637"/>
      <c r="E637"/>
      <c r="F637"/>
      <c r="G637"/>
    </row>
    <row r="638" spans="1:7" s="14" customFormat="1">
      <c r="A638"/>
      <c r="B638"/>
      <c r="D638"/>
      <c r="E638"/>
      <c r="F638"/>
      <c r="G638"/>
    </row>
    <row r="639" spans="1:7" s="14" customFormat="1">
      <c r="A639"/>
      <c r="B639"/>
      <c r="D639"/>
      <c r="E639"/>
      <c r="F639"/>
      <c r="G639"/>
    </row>
    <row r="640" spans="1:7" s="14" customFormat="1">
      <c r="A640"/>
      <c r="B640"/>
      <c r="D640"/>
      <c r="E640"/>
      <c r="F640"/>
      <c r="G640"/>
    </row>
    <row r="641" spans="1:7" s="14" customFormat="1">
      <c r="A641"/>
      <c r="B641"/>
      <c r="D641"/>
      <c r="E641"/>
      <c r="F641"/>
      <c r="G641"/>
    </row>
    <row r="642" spans="1:7" s="14" customFormat="1">
      <c r="A642"/>
      <c r="B642"/>
      <c r="D642"/>
      <c r="E642"/>
      <c r="F642"/>
      <c r="G642"/>
    </row>
    <row r="643" spans="1:7" s="14" customFormat="1">
      <c r="A643"/>
      <c r="B643"/>
      <c r="D643"/>
      <c r="E643"/>
      <c r="F643"/>
      <c r="G643"/>
    </row>
    <row r="644" spans="1:7" s="14" customFormat="1">
      <c r="A644"/>
      <c r="B644"/>
      <c r="D644"/>
      <c r="E644"/>
      <c r="F644"/>
      <c r="G644"/>
    </row>
    <row r="645" spans="1:7" s="14" customFormat="1">
      <c r="A645"/>
      <c r="B645"/>
      <c r="D645"/>
      <c r="E645"/>
      <c r="F645"/>
      <c r="G645"/>
    </row>
    <row r="646" spans="1:7" s="14" customFormat="1">
      <c r="A646"/>
      <c r="B646"/>
      <c r="D646"/>
      <c r="E646"/>
      <c r="F646"/>
      <c r="G646"/>
    </row>
    <row r="647" spans="1:7" s="14" customFormat="1">
      <c r="A647"/>
      <c r="B647"/>
      <c r="D647"/>
      <c r="E647"/>
      <c r="F647"/>
      <c r="G647"/>
    </row>
    <row r="648" spans="1:7" s="14" customFormat="1">
      <c r="A648"/>
      <c r="B648"/>
      <c r="D648"/>
      <c r="E648"/>
      <c r="F648"/>
      <c r="G648"/>
    </row>
    <row r="649" spans="1:7" s="14" customFormat="1">
      <c r="A649"/>
      <c r="B649"/>
      <c r="D649"/>
      <c r="E649"/>
      <c r="F649"/>
      <c r="G649"/>
    </row>
    <row r="650" spans="1:7" s="14" customFormat="1">
      <c r="A650"/>
      <c r="B650"/>
      <c r="D650"/>
      <c r="E650"/>
      <c r="F650"/>
      <c r="G650"/>
    </row>
    <row r="651" spans="1:7" s="14" customFormat="1">
      <c r="A651"/>
      <c r="B651"/>
      <c r="D651"/>
      <c r="E651"/>
      <c r="F651"/>
      <c r="G651"/>
    </row>
    <row r="652" spans="1:7" s="14" customFormat="1">
      <c r="A652"/>
      <c r="B652"/>
      <c r="D652"/>
      <c r="E652"/>
      <c r="F652"/>
      <c r="G652"/>
    </row>
    <row r="653" spans="1:7" s="14" customFormat="1">
      <c r="A653"/>
      <c r="B653"/>
      <c r="D653"/>
      <c r="E653"/>
      <c r="F653"/>
      <c r="G653"/>
    </row>
    <row r="654" spans="1:7" s="14" customFormat="1">
      <c r="A654"/>
      <c r="B654"/>
      <c r="D654"/>
      <c r="E654"/>
      <c r="F654"/>
      <c r="G654"/>
    </row>
    <row r="655" spans="1:7" s="14" customFormat="1">
      <c r="A655"/>
      <c r="B655"/>
      <c r="D655"/>
      <c r="E655"/>
      <c r="F655"/>
      <c r="G655"/>
    </row>
    <row r="656" spans="1:7" s="14" customFormat="1">
      <c r="A656"/>
      <c r="B656"/>
      <c r="D656"/>
      <c r="E656"/>
      <c r="F656"/>
      <c r="G656"/>
    </row>
    <row r="657" spans="1:7" s="14" customFormat="1">
      <c r="A657"/>
      <c r="B657"/>
      <c r="D657"/>
      <c r="E657"/>
      <c r="F657"/>
      <c r="G657"/>
    </row>
    <row r="658" spans="1:7" s="14" customFormat="1">
      <c r="A658"/>
      <c r="B658"/>
      <c r="D658"/>
      <c r="E658"/>
      <c r="F658"/>
      <c r="G658"/>
    </row>
    <row r="659" spans="1:7" s="14" customFormat="1">
      <c r="A659"/>
      <c r="B659"/>
      <c r="D659"/>
      <c r="E659"/>
      <c r="F659"/>
      <c r="G659"/>
    </row>
    <row r="660" spans="1:7" s="14" customFormat="1">
      <c r="A660"/>
      <c r="B660"/>
      <c r="D660"/>
      <c r="E660"/>
      <c r="F660"/>
      <c r="G660"/>
    </row>
    <row r="661" spans="1:7" s="14" customFormat="1">
      <c r="A661"/>
      <c r="B661"/>
      <c r="D661"/>
      <c r="E661"/>
      <c r="F661"/>
      <c r="G661"/>
    </row>
    <row r="662" spans="1:7" s="14" customFormat="1">
      <c r="A662"/>
      <c r="B662"/>
      <c r="D662"/>
      <c r="E662"/>
      <c r="F662"/>
      <c r="G662"/>
    </row>
    <row r="663" spans="1:7" s="14" customFormat="1">
      <c r="A663"/>
      <c r="B663"/>
      <c r="D663"/>
      <c r="E663"/>
      <c r="F663"/>
      <c r="G663"/>
    </row>
    <row r="664" spans="1:7" s="14" customFormat="1">
      <c r="A664"/>
      <c r="B664"/>
      <c r="D664"/>
      <c r="E664"/>
      <c r="F664"/>
      <c r="G664"/>
    </row>
    <row r="665" spans="1:7" s="14" customFormat="1">
      <c r="A665"/>
      <c r="B665"/>
      <c r="D665"/>
      <c r="E665"/>
      <c r="F665"/>
      <c r="G665"/>
    </row>
    <row r="666" spans="1:7" s="14" customFormat="1">
      <c r="A666"/>
      <c r="B666"/>
      <c r="D666"/>
      <c r="E666"/>
      <c r="F666"/>
      <c r="G666"/>
    </row>
    <row r="667" spans="1:7" s="14" customFormat="1">
      <c r="A667"/>
      <c r="B667"/>
      <c r="D667"/>
      <c r="E667"/>
      <c r="F667"/>
      <c r="G667"/>
    </row>
    <row r="668" spans="1:7" s="14" customFormat="1">
      <c r="A668"/>
      <c r="B668"/>
      <c r="D668"/>
      <c r="E668"/>
      <c r="F668"/>
      <c r="G668"/>
    </row>
    <row r="669" spans="1:7" s="14" customFormat="1">
      <c r="A669"/>
      <c r="B669"/>
      <c r="D669"/>
      <c r="E669"/>
      <c r="F669"/>
      <c r="G669"/>
    </row>
    <row r="670" spans="1:7" s="14" customFormat="1">
      <c r="A670"/>
      <c r="B670"/>
      <c r="D670"/>
      <c r="E670"/>
      <c r="F670"/>
      <c r="G670"/>
    </row>
    <row r="671" spans="1:7" s="14" customFormat="1">
      <c r="A671"/>
      <c r="B671"/>
      <c r="D671"/>
      <c r="E671"/>
      <c r="F671"/>
      <c r="G671"/>
    </row>
    <row r="672" spans="1:7" s="14" customFormat="1">
      <c r="A672"/>
      <c r="B672"/>
      <c r="D672"/>
      <c r="E672"/>
      <c r="F672"/>
      <c r="G672"/>
    </row>
    <row r="673" spans="1:7" s="14" customFormat="1">
      <c r="A673"/>
      <c r="B673"/>
      <c r="D673"/>
      <c r="E673"/>
      <c r="F673"/>
      <c r="G673"/>
    </row>
    <row r="674" spans="1:7" s="14" customFormat="1">
      <c r="A674"/>
      <c r="B674"/>
      <c r="D674"/>
      <c r="E674"/>
      <c r="F674"/>
      <c r="G674"/>
    </row>
    <row r="675" spans="1:7" s="14" customFormat="1">
      <c r="A675"/>
      <c r="B675"/>
      <c r="D675"/>
      <c r="E675"/>
      <c r="F675"/>
      <c r="G675"/>
    </row>
    <row r="676" spans="1:7" s="14" customFormat="1">
      <c r="A676"/>
      <c r="B676"/>
      <c r="D676"/>
      <c r="E676"/>
      <c r="F676"/>
      <c r="G676"/>
    </row>
    <row r="677" spans="1:7" s="14" customFormat="1">
      <c r="A677"/>
      <c r="B677"/>
      <c r="D677"/>
      <c r="E677"/>
      <c r="F677"/>
      <c r="G677"/>
    </row>
    <row r="678" spans="1:7" s="14" customFormat="1">
      <c r="A678"/>
      <c r="B678"/>
      <c r="D678"/>
      <c r="E678"/>
      <c r="F678"/>
      <c r="G678"/>
    </row>
    <row r="679" spans="1:7" s="14" customFormat="1">
      <c r="A679"/>
      <c r="B679"/>
      <c r="D679"/>
      <c r="E679"/>
      <c r="F679"/>
      <c r="G679"/>
    </row>
    <row r="680" spans="1:7" s="14" customFormat="1">
      <c r="A680"/>
      <c r="B680"/>
      <c r="D680"/>
      <c r="E680"/>
      <c r="F680"/>
      <c r="G680"/>
    </row>
    <row r="681" spans="1:7" s="14" customFormat="1">
      <c r="A681"/>
      <c r="B681"/>
      <c r="D681"/>
      <c r="E681"/>
      <c r="F681"/>
      <c r="G681"/>
    </row>
    <row r="682" spans="1:7" s="14" customFormat="1">
      <c r="A682"/>
      <c r="B682"/>
      <c r="D682"/>
      <c r="E682"/>
      <c r="F682"/>
      <c r="G682"/>
    </row>
    <row r="683" spans="1:7" s="14" customFormat="1">
      <c r="A683"/>
      <c r="B683"/>
      <c r="D683"/>
      <c r="E683"/>
      <c r="F683"/>
      <c r="G683"/>
    </row>
    <row r="684" spans="1:7" s="14" customFormat="1">
      <c r="A684"/>
      <c r="B684"/>
      <c r="D684"/>
      <c r="E684"/>
      <c r="F684"/>
      <c r="G684"/>
    </row>
    <row r="685" spans="1:7" s="14" customFormat="1">
      <c r="A685"/>
      <c r="B685"/>
      <c r="D685"/>
      <c r="E685"/>
      <c r="F685"/>
      <c r="G685"/>
    </row>
    <row r="686" spans="1:7" s="14" customFormat="1">
      <c r="A686"/>
      <c r="B686"/>
      <c r="D686"/>
      <c r="E686"/>
      <c r="F686"/>
      <c r="G686"/>
    </row>
    <row r="687" spans="1:7" s="14" customFormat="1">
      <c r="A687"/>
      <c r="B687"/>
      <c r="D687"/>
      <c r="E687"/>
      <c r="F687"/>
      <c r="G687"/>
    </row>
    <row r="688" spans="1:7" s="14" customFormat="1">
      <c r="A688"/>
      <c r="B688"/>
      <c r="D688"/>
      <c r="E688"/>
      <c r="F688"/>
      <c r="G688"/>
    </row>
    <row r="689" spans="1:7" s="14" customFormat="1">
      <c r="A689"/>
      <c r="B689"/>
      <c r="D689"/>
      <c r="E689"/>
      <c r="F689"/>
      <c r="G689"/>
    </row>
    <row r="690" spans="1:7" s="14" customFormat="1">
      <c r="A690"/>
      <c r="B690"/>
      <c r="D690"/>
      <c r="E690"/>
      <c r="F690"/>
      <c r="G690"/>
    </row>
    <row r="691" spans="1:7" s="14" customFormat="1">
      <c r="A691"/>
      <c r="B691"/>
      <c r="D691"/>
      <c r="E691"/>
      <c r="F691"/>
      <c r="G691"/>
    </row>
    <row r="692" spans="1:7" s="14" customFormat="1">
      <c r="A692"/>
      <c r="B692"/>
      <c r="D692"/>
      <c r="E692"/>
      <c r="F692"/>
      <c r="G692"/>
    </row>
    <row r="693" spans="1:7" s="14" customFormat="1">
      <c r="A693"/>
      <c r="B693"/>
      <c r="D693"/>
      <c r="E693"/>
      <c r="F693"/>
      <c r="G693"/>
    </row>
    <row r="694" spans="1:7" s="14" customFormat="1">
      <c r="A694"/>
      <c r="B694"/>
      <c r="D694"/>
      <c r="E694"/>
      <c r="F694"/>
      <c r="G694"/>
    </row>
    <row r="695" spans="1:7" s="14" customFormat="1">
      <c r="A695"/>
      <c r="B695"/>
      <c r="D695"/>
      <c r="E695"/>
      <c r="F695"/>
      <c r="G695"/>
    </row>
    <row r="696" spans="1:7" s="14" customFormat="1">
      <c r="A696"/>
      <c r="B696"/>
      <c r="D696"/>
      <c r="E696"/>
      <c r="F696"/>
      <c r="G696"/>
    </row>
    <row r="697" spans="1:7" s="14" customFormat="1">
      <c r="A697"/>
      <c r="B697"/>
      <c r="D697"/>
      <c r="E697"/>
      <c r="F697"/>
      <c r="G697"/>
    </row>
    <row r="698" spans="1:7" s="14" customFormat="1">
      <c r="A698"/>
      <c r="B698"/>
      <c r="D698"/>
      <c r="E698"/>
      <c r="F698"/>
      <c r="G698"/>
    </row>
    <row r="699" spans="1:7" s="14" customFormat="1">
      <c r="A699"/>
      <c r="B699"/>
      <c r="D699"/>
      <c r="E699"/>
      <c r="F699"/>
      <c r="G699"/>
    </row>
    <row r="700" spans="1:7" s="14" customFormat="1">
      <c r="A700"/>
      <c r="B700"/>
      <c r="D700"/>
      <c r="E700"/>
      <c r="F700"/>
      <c r="G700"/>
    </row>
    <row r="701" spans="1:7" s="14" customFormat="1">
      <c r="A701"/>
      <c r="B701"/>
      <c r="D701"/>
      <c r="E701"/>
      <c r="F701"/>
      <c r="G701"/>
    </row>
    <row r="702" spans="1:7" s="14" customFormat="1">
      <c r="A702"/>
      <c r="B702"/>
      <c r="D702"/>
      <c r="E702"/>
      <c r="F702"/>
      <c r="G702"/>
    </row>
    <row r="703" spans="1:7" s="14" customFormat="1">
      <c r="A703"/>
      <c r="B703"/>
      <c r="D703"/>
      <c r="E703"/>
      <c r="F703"/>
      <c r="G703"/>
    </row>
    <row r="704" spans="1:7" s="14" customFormat="1">
      <c r="A704"/>
      <c r="B704"/>
      <c r="D704"/>
      <c r="E704"/>
      <c r="F704"/>
      <c r="G704"/>
    </row>
    <row r="705" spans="1:7" s="14" customFormat="1">
      <c r="A705"/>
      <c r="B705"/>
      <c r="D705"/>
      <c r="E705"/>
      <c r="F705"/>
      <c r="G705"/>
    </row>
    <row r="706" spans="1:7" s="14" customFormat="1">
      <c r="A706"/>
      <c r="B706"/>
      <c r="D706"/>
      <c r="E706"/>
      <c r="F706"/>
      <c r="G706"/>
    </row>
    <row r="707" spans="1:7" s="14" customFormat="1">
      <c r="A707"/>
      <c r="B707"/>
      <c r="D707"/>
      <c r="E707"/>
      <c r="F707"/>
      <c r="G707"/>
    </row>
    <row r="708" spans="1:7" s="14" customFormat="1">
      <c r="A708"/>
      <c r="B708"/>
      <c r="D708"/>
      <c r="E708"/>
      <c r="F708"/>
      <c r="G708"/>
    </row>
    <row r="709" spans="1:7" s="14" customFormat="1">
      <c r="A709"/>
      <c r="B709"/>
      <c r="D709"/>
      <c r="E709"/>
      <c r="F709"/>
      <c r="G709"/>
    </row>
    <row r="710" spans="1:7" s="14" customFormat="1">
      <c r="A710"/>
      <c r="B710"/>
      <c r="D710"/>
      <c r="E710"/>
      <c r="F710"/>
      <c r="G710"/>
    </row>
    <row r="711" spans="1:7" s="14" customFormat="1">
      <c r="A711"/>
      <c r="B711"/>
      <c r="D711"/>
      <c r="E711"/>
      <c r="F711"/>
      <c r="G711"/>
    </row>
    <row r="712" spans="1:7" s="14" customFormat="1">
      <c r="A712"/>
      <c r="B712"/>
      <c r="D712"/>
      <c r="E712"/>
      <c r="F712"/>
      <c r="G712"/>
    </row>
    <row r="713" spans="1:7" s="14" customFormat="1">
      <c r="A713"/>
      <c r="B713"/>
      <c r="D713"/>
      <c r="E713"/>
      <c r="F713"/>
      <c r="G713"/>
    </row>
    <row r="714" spans="1:7" s="14" customFormat="1">
      <c r="A714"/>
      <c r="B714"/>
      <c r="D714"/>
      <c r="E714"/>
      <c r="F714"/>
      <c r="G714"/>
    </row>
    <row r="715" spans="1:7" s="14" customFormat="1">
      <c r="A715"/>
      <c r="B715"/>
      <c r="D715"/>
      <c r="E715"/>
      <c r="F715"/>
      <c r="G715"/>
    </row>
    <row r="716" spans="1:7" s="14" customFormat="1">
      <c r="A716"/>
      <c r="B716"/>
      <c r="D716"/>
      <c r="E716"/>
      <c r="F716"/>
      <c r="G716"/>
    </row>
    <row r="717" spans="1:7" s="14" customFormat="1">
      <c r="A717"/>
      <c r="B717"/>
      <c r="D717"/>
      <c r="E717"/>
      <c r="F717"/>
      <c r="G717"/>
    </row>
    <row r="718" spans="1:7" s="14" customFormat="1">
      <c r="A718"/>
      <c r="B718"/>
      <c r="D718"/>
      <c r="E718"/>
      <c r="F718"/>
      <c r="G718"/>
    </row>
    <row r="719" spans="1:7" s="14" customFormat="1">
      <c r="A719"/>
      <c r="B719"/>
      <c r="D719"/>
      <c r="E719"/>
      <c r="F719"/>
      <c r="G719"/>
    </row>
    <row r="720" spans="1:7" s="14" customFormat="1">
      <c r="A720"/>
      <c r="B720"/>
      <c r="D720"/>
      <c r="E720"/>
      <c r="F720"/>
      <c r="G720"/>
    </row>
    <row r="721" spans="1:7" s="14" customFormat="1">
      <c r="A721"/>
      <c r="B721"/>
      <c r="D721"/>
      <c r="E721"/>
      <c r="F721"/>
      <c r="G721"/>
    </row>
    <row r="722" spans="1:7" s="14" customFormat="1">
      <c r="A722"/>
      <c r="B722"/>
      <c r="D722"/>
      <c r="E722"/>
      <c r="F722"/>
      <c r="G722"/>
    </row>
    <row r="723" spans="1:7" s="14" customFormat="1">
      <c r="A723"/>
      <c r="B723"/>
      <c r="D723"/>
      <c r="E723"/>
      <c r="F723"/>
      <c r="G723"/>
    </row>
    <row r="724" spans="1:7" s="14" customFormat="1">
      <c r="A724"/>
      <c r="B724"/>
      <c r="D724"/>
      <c r="E724"/>
      <c r="F724"/>
      <c r="G724"/>
    </row>
    <row r="725" spans="1:7" s="14" customFormat="1">
      <c r="A725"/>
      <c r="B725"/>
      <c r="D725"/>
      <c r="E725"/>
      <c r="F725"/>
      <c r="G725"/>
    </row>
    <row r="726" spans="1:7" s="14" customFormat="1">
      <c r="A726"/>
      <c r="B726"/>
      <c r="D726"/>
      <c r="E726"/>
      <c r="F726"/>
      <c r="G726"/>
    </row>
    <row r="727" spans="1:7" s="14" customFormat="1">
      <c r="A727"/>
      <c r="B727"/>
      <c r="D727"/>
      <c r="E727"/>
      <c r="F727"/>
      <c r="G727"/>
    </row>
    <row r="728" spans="1:7" s="14" customFormat="1">
      <c r="A728"/>
      <c r="B728"/>
      <c r="D728"/>
      <c r="E728"/>
      <c r="F728"/>
      <c r="G728"/>
    </row>
    <row r="729" spans="1:7" s="14" customFormat="1">
      <c r="A729"/>
      <c r="B729"/>
      <c r="D729"/>
      <c r="E729"/>
      <c r="F729"/>
      <c r="G729"/>
    </row>
    <row r="730" spans="1:7" s="14" customFormat="1">
      <c r="A730"/>
      <c r="B730"/>
      <c r="D730"/>
      <c r="E730"/>
      <c r="F730"/>
      <c r="G730"/>
    </row>
    <row r="731" spans="1:7" s="14" customFormat="1">
      <c r="A731"/>
      <c r="B731"/>
      <c r="D731"/>
      <c r="E731"/>
      <c r="F731"/>
      <c r="G731"/>
    </row>
    <row r="732" spans="1:7" s="14" customFormat="1">
      <c r="A732"/>
      <c r="B732"/>
      <c r="D732"/>
      <c r="E732"/>
      <c r="F732"/>
      <c r="G732"/>
    </row>
    <row r="733" spans="1:7" s="14" customFormat="1">
      <c r="A733"/>
      <c r="B733"/>
      <c r="D733"/>
      <c r="E733"/>
      <c r="F733"/>
      <c r="G733"/>
    </row>
    <row r="734" spans="1:7" s="14" customFormat="1">
      <c r="A734"/>
      <c r="B734"/>
      <c r="D734"/>
      <c r="E734"/>
      <c r="F734"/>
      <c r="G734"/>
    </row>
    <row r="735" spans="1:7" s="14" customFormat="1">
      <c r="A735"/>
      <c r="B735"/>
      <c r="D735"/>
      <c r="E735"/>
      <c r="F735"/>
      <c r="G735"/>
    </row>
    <row r="736" spans="1:7" s="14" customFormat="1">
      <c r="A736"/>
      <c r="B736"/>
      <c r="D736"/>
      <c r="E736"/>
      <c r="F736"/>
      <c r="G736"/>
    </row>
    <row r="737" spans="1:7" s="14" customFormat="1">
      <c r="A737"/>
      <c r="B737"/>
      <c r="D737"/>
      <c r="E737"/>
      <c r="F737"/>
      <c r="G737"/>
    </row>
    <row r="738" spans="1:7" s="14" customFormat="1">
      <c r="A738"/>
      <c r="B738"/>
      <c r="D738"/>
      <c r="E738"/>
      <c r="F738"/>
      <c r="G738"/>
    </row>
    <row r="739" spans="1:7" s="14" customFormat="1">
      <c r="A739"/>
      <c r="B739"/>
      <c r="D739"/>
      <c r="E739"/>
      <c r="F739"/>
      <c r="G739"/>
    </row>
    <row r="740" spans="1:7" s="14" customFormat="1">
      <c r="A740"/>
      <c r="B740"/>
      <c r="D740"/>
      <c r="E740"/>
      <c r="F740"/>
      <c r="G740"/>
    </row>
    <row r="741" spans="1:7" s="14" customFormat="1">
      <c r="A741"/>
      <c r="B741"/>
      <c r="D741"/>
      <c r="E741"/>
      <c r="F741"/>
      <c r="G741"/>
    </row>
    <row r="742" spans="1:7" s="14" customFormat="1">
      <c r="A742"/>
      <c r="B742"/>
      <c r="D742"/>
      <c r="E742"/>
      <c r="F742"/>
      <c r="G742"/>
    </row>
    <row r="743" spans="1:7" s="14" customFormat="1">
      <c r="A743"/>
      <c r="B743"/>
      <c r="D743"/>
      <c r="E743"/>
      <c r="F743"/>
      <c r="G743"/>
    </row>
    <row r="744" spans="1:7" s="14" customFormat="1">
      <c r="A744"/>
      <c r="B744"/>
      <c r="D744"/>
      <c r="E744"/>
      <c r="F744"/>
      <c r="G744"/>
    </row>
    <row r="745" spans="1:7" s="14" customFormat="1">
      <c r="A745"/>
      <c r="B745"/>
      <c r="D745"/>
      <c r="E745"/>
      <c r="F745"/>
      <c r="G745"/>
    </row>
    <row r="746" spans="1:7" s="14" customFormat="1">
      <c r="A746"/>
      <c r="B746"/>
      <c r="D746"/>
      <c r="E746"/>
      <c r="F746"/>
      <c r="G746"/>
    </row>
    <row r="747" spans="1:7" s="14" customFormat="1">
      <c r="A747"/>
      <c r="B747"/>
      <c r="D747"/>
      <c r="E747"/>
      <c r="F747"/>
      <c r="G747"/>
    </row>
    <row r="748" spans="1:7" s="14" customFormat="1">
      <c r="A748"/>
      <c r="B748"/>
      <c r="D748"/>
      <c r="E748"/>
      <c r="F748"/>
      <c r="G748"/>
    </row>
    <row r="749" spans="1:7" s="14" customFormat="1">
      <c r="A749"/>
      <c r="B749"/>
      <c r="D749"/>
      <c r="E749"/>
      <c r="F749"/>
      <c r="G749"/>
    </row>
    <row r="750" spans="1:7" s="14" customFormat="1">
      <c r="A750"/>
      <c r="B750"/>
      <c r="D750"/>
      <c r="E750"/>
      <c r="F750"/>
      <c r="G750"/>
    </row>
    <row r="751" spans="1:7" s="14" customFormat="1">
      <c r="A751"/>
      <c r="B751"/>
      <c r="D751"/>
      <c r="E751"/>
      <c r="F751"/>
      <c r="G751"/>
    </row>
    <row r="752" spans="1:7" s="14" customFormat="1">
      <c r="A752"/>
      <c r="B752"/>
      <c r="D752"/>
      <c r="E752"/>
      <c r="F752"/>
      <c r="G752"/>
    </row>
    <row r="753" spans="1:7" s="14" customFormat="1">
      <c r="A753"/>
      <c r="B753"/>
      <c r="D753"/>
      <c r="E753"/>
      <c r="F753"/>
      <c r="G753"/>
    </row>
    <row r="754" spans="1:7" s="14" customFormat="1">
      <c r="A754"/>
      <c r="B754"/>
      <c r="D754"/>
      <c r="E754"/>
      <c r="F754"/>
      <c r="G754"/>
    </row>
    <row r="755" spans="1:7" s="14" customFormat="1">
      <c r="A755"/>
      <c r="B755"/>
      <c r="D755"/>
      <c r="E755"/>
      <c r="F755"/>
      <c r="G755"/>
    </row>
    <row r="756" spans="1:7" s="14" customFormat="1">
      <c r="A756"/>
      <c r="B756"/>
      <c r="D756"/>
      <c r="E756"/>
      <c r="F756"/>
      <c r="G756"/>
    </row>
    <row r="757" spans="1:7" s="14" customFormat="1">
      <c r="A757"/>
      <c r="B757"/>
      <c r="D757"/>
      <c r="E757"/>
      <c r="F757"/>
      <c r="G757"/>
    </row>
    <row r="758" spans="1:7" s="14" customFormat="1">
      <c r="A758"/>
      <c r="B758"/>
      <c r="D758"/>
      <c r="E758"/>
      <c r="F758"/>
      <c r="G758"/>
    </row>
    <row r="759" spans="1:7" s="14" customFormat="1">
      <c r="A759"/>
      <c r="B759"/>
      <c r="D759"/>
      <c r="E759"/>
      <c r="F759"/>
      <c r="G759"/>
    </row>
    <row r="760" spans="1:7" s="14" customFormat="1">
      <c r="A760"/>
      <c r="B760"/>
      <c r="D760"/>
      <c r="E760"/>
      <c r="F760"/>
      <c r="G760"/>
    </row>
    <row r="761" spans="1:7" s="14" customFormat="1">
      <c r="A761"/>
      <c r="B761"/>
      <c r="D761"/>
      <c r="E761"/>
      <c r="F761"/>
      <c r="G761"/>
    </row>
    <row r="762" spans="1:7" s="14" customFormat="1">
      <c r="A762"/>
      <c r="B762"/>
      <c r="D762"/>
      <c r="E762"/>
      <c r="F762"/>
      <c r="G762"/>
    </row>
    <row r="763" spans="1:7" s="14" customFormat="1">
      <c r="A763"/>
      <c r="B763"/>
      <c r="D763"/>
      <c r="E763"/>
      <c r="F763"/>
      <c r="G763"/>
    </row>
    <row r="764" spans="1:7" s="14" customFormat="1">
      <c r="A764"/>
      <c r="B764"/>
      <c r="D764"/>
      <c r="E764"/>
      <c r="F764"/>
      <c r="G764"/>
    </row>
    <row r="765" spans="1:7" s="14" customFormat="1">
      <c r="A765"/>
      <c r="B765"/>
      <c r="D765"/>
      <c r="E765"/>
      <c r="F765"/>
      <c r="G765"/>
    </row>
    <row r="766" spans="1:7" s="14" customFormat="1">
      <c r="A766"/>
      <c r="B766"/>
      <c r="D766"/>
      <c r="E766"/>
      <c r="F766"/>
      <c r="G766"/>
    </row>
    <row r="767" spans="1:7" s="14" customFormat="1">
      <c r="A767"/>
      <c r="B767"/>
      <c r="D767"/>
      <c r="E767"/>
      <c r="F767"/>
      <c r="G767"/>
    </row>
    <row r="768" spans="1:7" s="14" customFormat="1">
      <c r="A768"/>
      <c r="B768"/>
      <c r="D768"/>
      <c r="E768"/>
      <c r="F768"/>
      <c r="G768"/>
    </row>
    <row r="769" spans="1:7" s="14" customFormat="1">
      <c r="A769"/>
      <c r="B769"/>
      <c r="D769"/>
      <c r="E769"/>
      <c r="F769"/>
      <c r="G769"/>
    </row>
    <row r="770" spans="1:7" s="14" customFormat="1">
      <c r="A770"/>
      <c r="B770"/>
      <c r="D770"/>
      <c r="E770"/>
      <c r="F770"/>
      <c r="G770"/>
    </row>
    <row r="771" spans="1:7" s="14" customFormat="1">
      <c r="A771"/>
      <c r="B771"/>
      <c r="D771"/>
      <c r="E771"/>
      <c r="F771"/>
      <c r="G771"/>
    </row>
    <row r="772" spans="1:7" s="14" customFormat="1">
      <c r="A772"/>
      <c r="B772"/>
      <c r="D772"/>
      <c r="E772"/>
      <c r="F772"/>
      <c r="G772"/>
    </row>
    <row r="773" spans="1:7" s="14" customFormat="1">
      <c r="A773"/>
      <c r="B773"/>
      <c r="D773"/>
      <c r="E773"/>
      <c r="F773"/>
      <c r="G773"/>
    </row>
    <row r="774" spans="1:7" s="14" customFormat="1">
      <c r="A774"/>
      <c r="B774"/>
      <c r="D774"/>
      <c r="E774"/>
      <c r="F774"/>
      <c r="G774"/>
    </row>
    <row r="775" spans="1:7" s="14" customFormat="1">
      <c r="A775"/>
      <c r="B775"/>
      <c r="D775"/>
      <c r="E775"/>
      <c r="F775"/>
      <c r="G775"/>
    </row>
    <row r="776" spans="1:7" s="14" customFormat="1">
      <c r="A776"/>
      <c r="B776"/>
      <c r="D776"/>
      <c r="E776"/>
      <c r="F776"/>
      <c r="G776"/>
    </row>
    <row r="777" spans="1:7" s="14" customFormat="1">
      <c r="A777"/>
      <c r="B777"/>
      <c r="D777"/>
      <c r="E777"/>
      <c r="F777"/>
      <c r="G777"/>
    </row>
    <row r="778" spans="1:7" s="14" customFormat="1">
      <c r="A778"/>
      <c r="B778"/>
      <c r="D778"/>
      <c r="E778"/>
      <c r="F778"/>
      <c r="G778"/>
    </row>
    <row r="779" spans="1:7" s="14" customFormat="1">
      <c r="A779"/>
      <c r="B779"/>
      <c r="D779"/>
      <c r="E779"/>
      <c r="F779"/>
      <c r="G779"/>
    </row>
    <row r="780" spans="1:7" s="14" customFormat="1">
      <c r="A780"/>
      <c r="B780"/>
      <c r="D780"/>
      <c r="E780"/>
      <c r="F780"/>
      <c r="G780"/>
    </row>
    <row r="781" spans="1:7" s="14" customFormat="1">
      <c r="A781"/>
      <c r="B781"/>
      <c r="D781"/>
      <c r="E781"/>
      <c r="F781"/>
      <c r="G781"/>
    </row>
    <row r="782" spans="1:7" s="14" customFormat="1">
      <c r="A782"/>
      <c r="B782"/>
      <c r="D782"/>
      <c r="E782"/>
      <c r="F782"/>
      <c r="G782"/>
    </row>
    <row r="783" spans="1:7" s="14" customFormat="1">
      <c r="A783"/>
      <c r="B783"/>
      <c r="D783"/>
      <c r="E783"/>
      <c r="F783"/>
      <c r="G783"/>
    </row>
    <row r="784" spans="1:7" s="14" customFormat="1">
      <c r="A784"/>
      <c r="B784"/>
      <c r="D784"/>
      <c r="E784"/>
      <c r="F784"/>
      <c r="G784"/>
    </row>
    <row r="785" spans="1:7" s="14" customFormat="1">
      <c r="A785"/>
      <c r="B785"/>
      <c r="D785"/>
      <c r="E785"/>
      <c r="F785"/>
      <c r="G785"/>
    </row>
    <row r="786" spans="1:7" s="14" customFormat="1">
      <c r="A786"/>
      <c r="B786"/>
      <c r="D786"/>
      <c r="E786"/>
      <c r="F786"/>
      <c r="G786"/>
    </row>
    <row r="787" spans="1:7" s="14" customFormat="1">
      <c r="A787"/>
      <c r="B787"/>
      <c r="D787"/>
      <c r="E787"/>
      <c r="F787"/>
      <c r="G787"/>
    </row>
    <row r="788" spans="1:7" s="14" customFormat="1">
      <c r="A788"/>
      <c r="B788"/>
      <c r="D788"/>
      <c r="E788"/>
      <c r="F788"/>
      <c r="G788"/>
    </row>
    <row r="789" spans="1:7" s="14" customFormat="1">
      <c r="A789"/>
      <c r="B789"/>
      <c r="D789"/>
      <c r="E789"/>
      <c r="F789"/>
      <c r="G789"/>
    </row>
    <row r="790" spans="1:7" s="14" customFormat="1">
      <c r="A790"/>
      <c r="B790"/>
      <c r="D790"/>
      <c r="E790"/>
      <c r="F790"/>
      <c r="G790"/>
    </row>
    <row r="791" spans="1:7" s="14" customFormat="1">
      <c r="A791"/>
      <c r="B791"/>
      <c r="D791"/>
      <c r="E791"/>
      <c r="F791"/>
      <c r="G791"/>
    </row>
    <row r="792" spans="1:7" s="14" customFormat="1">
      <c r="A792"/>
      <c r="B792"/>
      <c r="D792"/>
      <c r="E792"/>
      <c r="F792"/>
      <c r="G792"/>
    </row>
    <row r="793" spans="1:7" s="14" customFormat="1">
      <c r="A793"/>
      <c r="B793"/>
      <c r="D793"/>
      <c r="E793"/>
      <c r="F793"/>
      <c r="G793"/>
    </row>
    <row r="794" spans="1:7" s="14" customFormat="1">
      <c r="A794"/>
      <c r="B794"/>
      <c r="D794"/>
      <c r="E794"/>
      <c r="F794"/>
      <c r="G794"/>
    </row>
    <row r="795" spans="1:7" s="14" customFormat="1">
      <c r="A795"/>
      <c r="B795"/>
      <c r="D795"/>
      <c r="E795"/>
      <c r="F795"/>
      <c r="G795"/>
    </row>
    <row r="796" spans="1:7" s="14" customFormat="1">
      <c r="A796"/>
      <c r="B796"/>
      <c r="D796"/>
      <c r="E796"/>
      <c r="F796"/>
      <c r="G796"/>
    </row>
    <row r="797" spans="1:7" s="14" customFormat="1">
      <c r="A797"/>
      <c r="B797"/>
      <c r="D797"/>
      <c r="E797"/>
      <c r="F797"/>
      <c r="G797"/>
    </row>
    <row r="798" spans="1:7" s="14" customFormat="1">
      <c r="A798"/>
      <c r="B798"/>
      <c r="D798"/>
      <c r="E798"/>
      <c r="F798"/>
      <c r="G798"/>
    </row>
    <row r="799" spans="1:7" s="14" customFormat="1">
      <c r="A799"/>
      <c r="B799"/>
      <c r="D799"/>
      <c r="E799"/>
      <c r="F799"/>
      <c r="G799"/>
    </row>
    <row r="800" spans="1:7" s="14" customFormat="1">
      <c r="A800"/>
      <c r="B800"/>
      <c r="D800"/>
      <c r="E800"/>
      <c r="F800"/>
      <c r="G800"/>
    </row>
    <row r="801" spans="1:7" s="14" customFormat="1">
      <c r="A801"/>
      <c r="B801"/>
      <c r="D801"/>
      <c r="E801"/>
      <c r="F801"/>
      <c r="G801"/>
    </row>
    <row r="802" spans="1:7" s="14" customFormat="1">
      <c r="A802"/>
      <c r="B802"/>
      <c r="D802"/>
      <c r="E802"/>
      <c r="F802"/>
      <c r="G802"/>
    </row>
    <row r="803" spans="1:7" s="14" customFormat="1">
      <c r="A803"/>
      <c r="B803"/>
      <c r="D803"/>
      <c r="E803"/>
      <c r="F803"/>
      <c r="G803"/>
    </row>
    <row r="804" spans="1:7" s="14" customFormat="1">
      <c r="A804"/>
      <c r="B804"/>
      <c r="D804"/>
      <c r="E804"/>
      <c r="F804"/>
      <c r="G804"/>
    </row>
    <row r="805" spans="1:7" s="14" customFormat="1">
      <c r="A805"/>
      <c r="B805"/>
      <c r="D805"/>
      <c r="E805"/>
      <c r="F805"/>
      <c r="G805"/>
    </row>
    <row r="806" spans="1:7" s="14" customFormat="1">
      <c r="A806"/>
      <c r="B806"/>
      <c r="D806"/>
      <c r="E806"/>
      <c r="F806"/>
      <c r="G806"/>
    </row>
    <row r="807" spans="1:7" s="14" customFormat="1">
      <c r="A807"/>
      <c r="B807"/>
      <c r="D807"/>
      <c r="E807"/>
      <c r="F807"/>
      <c r="G807"/>
    </row>
    <row r="808" spans="1:7" s="14" customFormat="1">
      <c r="A808"/>
      <c r="B808"/>
      <c r="D808"/>
      <c r="E808"/>
      <c r="F808"/>
      <c r="G808"/>
    </row>
    <row r="809" spans="1:7" s="14" customFormat="1">
      <c r="A809"/>
      <c r="B809"/>
      <c r="D809"/>
      <c r="E809"/>
      <c r="F809"/>
      <c r="G809"/>
    </row>
    <row r="810" spans="1:7" s="14" customFormat="1">
      <c r="A810"/>
      <c r="B810"/>
      <c r="D810"/>
      <c r="E810"/>
      <c r="F810"/>
      <c r="G810"/>
    </row>
    <row r="811" spans="1:7" s="14" customFormat="1">
      <c r="A811"/>
      <c r="B811"/>
      <c r="D811"/>
      <c r="E811"/>
      <c r="F811"/>
      <c r="G811"/>
    </row>
    <row r="812" spans="1:7" s="14" customFormat="1">
      <c r="A812"/>
      <c r="B812"/>
      <c r="D812"/>
      <c r="E812"/>
      <c r="F812"/>
      <c r="G812"/>
    </row>
    <row r="813" spans="1:7" s="14" customFormat="1">
      <c r="A813"/>
      <c r="B813"/>
      <c r="D813"/>
      <c r="E813"/>
      <c r="F813"/>
      <c r="G813"/>
    </row>
    <row r="814" spans="1:7" s="14" customFormat="1">
      <c r="A814"/>
      <c r="B814"/>
      <c r="D814"/>
      <c r="E814"/>
      <c r="F814"/>
      <c r="G814"/>
    </row>
    <row r="815" spans="1:7" s="14" customFormat="1">
      <c r="A815"/>
      <c r="B815"/>
      <c r="D815"/>
      <c r="E815"/>
      <c r="F815"/>
      <c r="G815"/>
    </row>
    <row r="816" spans="1:7" s="14" customFormat="1">
      <c r="A816"/>
      <c r="B816"/>
      <c r="D816"/>
      <c r="E816"/>
      <c r="F816"/>
      <c r="G816"/>
    </row>
    <row r="817" spans="1:7" s="14" customFormat="1">
      <c r="A817"/>
      <c r="B817"/>
      <c r="D817"/>
      <c r="E817"/>
      <c r="F817"/>
      <c r="G817"/>
    </row>
    <row r="818" spans="1:7" s="14" customFormat="1">
      <c r="A818"/>
      <c r="B818"/>
      <c r="D818"/>
      <c r="E818"/>
      <c r="F818"/>
      <c r="G818"/>
    </row>
    <row r="819" spans="1:7" s="14" customFormat="1">
      <c r="A819"/>
      <c r="B819"/>
      <c r="D819"/>
      <c r="E819"/>
      <c r="F819"/>
      <c r="G819"/>
    </row>
    <row r="820" spans="1:7" s="14" customFormat="1">
      <c r="A820"/>
      <c r="B820"/>
      <c r="D820"/>
      <c r="E820"/>
      <c r="F820"/>
      <c r="G820"/>
    </row>
    <row r="821" spans="1:7" s="14" customFormat="1">
      <c r="A821"/>
      <c r="B821"/>
      <c r="D821"/>
      <c r="E821"/>
      <c r="F821"/>
      <c r="G821"/>
    </row>
    <row r="822" spans="1:7" s="14" customFormat="1">
      <c r="A822"/>
      <c r="B822"/>
      <c r="D822"/>
      <c r="E822"/>
      <c r="F822"/>
      <c r="G822"/>
    </row>
    <row r="823" spans="1:7" s="14" customFormat="1">
      <c r="A823"/>
      <c r="B823"/>
      <c r="D823"/>
      <c r="E823"/>
      <c r="F823"/>
      <c r="G823"/>
    </row>
    <row r="824" spans="1:7" s="14" customFormat="1">
      <c r="A824"/>
      <c r="B824"/>
      <c r="D824"/>
      <c r="E824"/>
      <c r="F824"/>
      <c r="G824"/>
    </row>
    <row r="825" spans="1:7" s="14" customFormat="1">
      <c r="A825"/>
      <c r="B825"/>
      <c r="D825"/>
      <c r="E825"/>
      <c r="F825"/>
      <c r="G825"/>
    </row>
    <row r="826" spans="1:7" s="14" customFormat="1">
      <c r="A826"/>
      <c r="B826"/>
      <c r="D826"/>
      <c r="E826"/>
      <c r="F826"/>
      <c r="G826"/>
    </row>
    <row r="827" spans="1:7" s="14" customFormat="1">
      <c r="A827"/>
      <c r="B827"/>
      <c r="D827"/>
      <c r="E827"/>
      <c r="F827"/>
      <c r="G827"/>
    </row>
    <row r="828" spans="1:7" s="14" customFormat="1">
      <c r="A828"/>
      <c r="B828"/>
      <c r="D828"/>
      <c r="E828"/>
      <c r="F828"/>
      <c r="G828"/>
    </row>
    <row r="829" spans="1:7" s="14" customFormat="1">
      <c r="A829"/>
      <c r="B829"/>
      <c r="D829"/>
      <c r="E829"/>
      <c r="F829"/>
      <c r="G829"/>
    </row>
    <row r="830" spans="1:7" s="14" customFormat="1">
      <c r="A830"/>
      <c r="B830"/>
      <c r="D830"/>
      <c r="E830"/>
      <c r="F830"/>
      <c r="G830"/>
    </row>
    <row r="831" spans="1:7" s="14" customFormat="1">
      <c r="A831"/>
      <c r="B831"/>
      <c r="D831"/>
      <c r="E831"/>
      <c r="F831"/>
      <c r="G831"/>
    </row>
    <row r="832" spans="1:7" s="14" customFormat="1">
      <c r="A832"/>
      <c r="B832"/>
      <c r="D832"/>
      <c r="E832"/>
      <c r="F832"/>
      <c r="G832"/>
    </row>
    <row r="833" spans="1:7" s="14" customFormat="1">
      <c r="A833"/>
      <c r="B833"/>
      <c r="D833"/>
      <c r="E833"/>
      <c r="F833"/>
      <c r="G833"/>
    </row>
    <row r="834" spans="1:7" s="14" customFormat="1">
      <c r="A834"/>
      <c r="B834"/>
      <c r="D834"/>
      <c r="E834"/>
      <c r="F834"/>
      <c r="G834"/>
    </row>
    <row r="835" spans="1:7" s="14" customFormat="1">
      <c r="A835"/>
      <c r="B835"/>
      <c r="D835"/>
      <c r="E835"/>
      <c r="F835"/>
      <c r="G835"/>
    </row>
    <row r="836" spans="1:7" s="14" customFormat="1">
      <c r="A836"/>
      <c r="B836"/>
      <c r="D836"/>
      <c r="E836"/>
      <c r="F836"/>
      <c r="G836"/>
    </row>
    <row r="837" spans="1:7" s="14" customFormat="1">
      <c r="A837"/>
      <c r="B837"/>
      <c r="D837"/>
      <c r="E837"/>
      <c r="F837"/>
      <c r="G837"/>
    </row>
    <row r="838" spans="1:7" s="14" customFormat="1">
      <c r="A838"/>
      <c r="B838"/>
      <c r="D838"/>
      <c r="E838"/>
      <c r="F838"/>
      <c r="G838"/>
    </row>
    <row r="839" spans="1:7" s="14" customFormat="1">
      <c r="A839"/>
      <c r="B839"/>
      <c r="D839"/>
      <c r="E839"/>
      <c r="F839"/>
      <c r="G839"/>
    </row>
    <row r="840" spans="1:7" s="14" customFormat="1">
      <c r="A840"/>
      <c r="B840"/>
      <c r="D840"/>
      <c r="E840"/>
      <c r="F840"/>
      <c r="G840"/>
    </row>
    <row r="841" spans="1:7" s="14" customFormat="1">
      <c r="A841"/>
      <c r="B841"/>
      <c r="D841"/>
      <c r="E841"/>
      <c r="F841"/>
      <c r="G841"/>
    </row>
    <row r="842" spans="1:7" s="14" customFormat="1">
      <c r="A842"/>
      <c r="B842"/>
      <c r="D842"/>
      <c r="E842"/>
      <c r="F842"/>
      <c r="G842"/>
    </row>
    <row r="843" spans="1:7" s="14" customFormat="1">
      <c r="A843"/>
      <c r="B843"/>
      <c r="D843"/>
      <c r="E843"/>
      <c r="F843"/>
      <c r="G843"/>
    </row>
    <row r="844" spans="1:7" s="14" customFormat="1">
      <c r="A844"/>
      <c r="B844"/>
      <c r="D844"/>
      <c r="E844"/>
      <c r="F844"/>
      <c r="G844"/>
    </row>
    <row r="845" spans="1:7" s="14" customFormat="1">
      <c r="A845"/>
      <c r="B845"/>
      <c r="D845"/>
      <c r="E845"/>
      <c r="F845"/>
      <c r="G845"/>
    </row>
    <row r="846" spans="1:7" s="14" customFormat="1">
      <c r="A846"/>
      <c r="B846"/>
      <c r="D846"/>
      <c r="E846"/>
      <c r="F846"/>
      <c r="G846"/>
    </row>
    <row r="847" spans="1:7" s="14" customFormat="1">
      <c r="A847"/>
      <c r="B847"/>
      <c r="D847"/>
      <c r="E847"/>
      <c r="F847"/>
      <c r="G847"/>
    </row>
    <row r="848" spans="1:7" s="14" customFormat="1">
      <c r="A848"/>
      <c r="B848"/>
      <c r="D848"/>
      <c r="E848"/>
      <c r="F848"/>
      <c r="G848"/>
    </row>
    <row r="849" spans="1:7" s="14" customFormat="1">
      <c r="A849"/>
      <c r="B849"/>
      <c r="D849"/>
      <c r="E849"/>
      <c r="F849"/>
      <c r="G849"/>
    </row>
    <row r="850" spans="1:7" s="14" customFormat="1">
      <c r="A850"/>
      <c r="B850"/>
      <c r="D850"/>
      <c r="E850"/>
      <c r="F850"/>
      <c r="G850"/>
    </row>
    <row r="851" spans="1:7" s="14" customFormat="1">
      <c r="A851"/>
      <c r="B851"/>
      <c r="D851"/>
      <c r="E851"/>
      <c r="F851"/>
      <c r="G851"/>
    </row>
    <row r="852" spans="1:7" s="14" customFormat="1">
      <c r="A852"/>
      <c r="B852"/>
      <c r="D852"/>
      <c r="E852"/>
      <c r="F852"/>
      <c r="G852"/>
    </row>
    <row r="853" spans="1:7" s="14" customFormat="1">
      <c r="A853"/>
      <c r="B853"/>
      <c r="D853"/>
      <c r="E853"/>
      <c r="F853"/>
      <c r="G853"/>
    </row>
    <row r="854" spans="1:7" s="14" customFormat="1">
      <c r="A854"/>
      <c r="B854"/>
      <c r="D854"/>
      <c r="E854"/>
      <c r="F854"/>
      <c r="G854"/>
    </row>
    <row r="855" spans="1:7" s="14" customFormat="1">
      <c r="A855"/>
      <c r="B855"/>
      <c r="D855"/>
      <c r="E855"/>
      <c r="F855"/>
      <c r="G855"/>
    </row>
    <row r="856" spans="1:7" s="14" customFormat="1">
      <c r="A856"/>
      <c r="B856"/>
      <c r="D856"/>
      <c r="E856"/>
      <c r="F856"/>
      <c r="G856"/>
    </row>
    <row r="857" spans="1:7" s="14" customFormat="1">
      <c r="A857"/>
      <c r="B857"/>
      <c r="D857"/>
      <c r="E857"/>
      <c r="F857"/>
      <c r="G857"/>
    </row>
    <row r="858" spans="1:7" s="14" customFormat="1">
      <c r="A858"/>
      <c r="B858"/>
      <c r="D858"/>
      <c r="E858"/>
      <c r="F858"/>
      <c r="G858"/>
    </row>
    <row r="859" spans="1:7" s="14" customFormat="1">
      <c r="A859"/>
      <c r="B859"/>
      <c r="D859"/>
      <c r="E859"/>
      <c r="F859"/>
      <c r="G859"/>
    </row>
    <row r="860" spans="1:7" s="14" customFormat="1">
      <c r="A860"/>
      <c r="B860"/>
      <c r="D860"/>
      <c r="E860"/>
      <c r="F860"/>
      <c r="G860"/>
    </row>
    <row r="861" spans="1:7" s="14" customFormat="1">
      <c r="A861"/>
      <c r="B861"/>
      <c r="D861"/>
      <c r="E861"/>
      <c r="F861"/>
      <c r="G861"/>
    </row>
    <row r="862" spans="1:7" s="14" customFormat="1">
      <c r="A862"/>
      <c r="B862"/>
      <c r="D862"/>
      <c r="E862"/>
      <c r="F862"/>
      <c r="G862"/>
    </row>
    <row r="863" spans="1:7" s="14" customFormat="1">
      <c r="A863"/>
      <c r="B863"/>
      <c r="D863"/>
      <c r="E863"/>
      <c r="F863"/>
      <c r="G863"/>
    </row>
    <row r="864" spans="1:7" s="14" customFormat="1">
      <c r="A864"/>
      <c r="B864"/>
      <c r="D864"/>
      <c r="E864"/>
      <c r="F864"/>
      <c r="G864"/>
    </row>
    <row r="865" spans="1:7" s="14" customFormat="1">
      <c r="A865"/>
      <c r="B865"/>
      <c r="D865"/>
      <c r="E865"/>
      <c r="F865"/>
      <c r="G865"/>
    </row>
    <row r="866" spans="1:7" s="14" customFormat="1">
      <c r="A866"/>
      <c r="B866"/>
      <c r="D866"/>
      <c r="E866"/>
      <c r="F866"/>
      <c r="G866"/>
    </row>
    <row r="867" spans="1:7" s="14" customFormat="1">
      <c r="A867"/>
      <c r="B867"/>
      <c r="D867"/>
      <c r="E867"/>
      <c r="F867"/>
      <c r="G867"/>
    </row>
    <row r="868" spans="1:7" s="14" customFormat="1">
      <c r="A868"/>
      <c r="B868"/>
      <c r="D868"/>
      <c r="E868"/>
      <c r="F868"/>
      <c r="G868"/>
    </row>
    <row r="869" spans="1:7" s="14" customFormat="1">
      <c r="A869"/>
      <c r="B869"/>
      <c r="D869"/>
      <c r="E869"/>
      <c r="F869"/>
      <c r="G869"/>
    </row>
    <row r="870" spans="1:7" s="14" customFormat="1">
      <c r="A870"/>
      <c r="B870"/>
      <c r="D870"/>
      <c r="E870"/>
      <c r="F870"/>
      <c r="G870"/>
    </row>
    <row r="871" spans="1:7" s="14" customFormat="1">
      <c r="A871"/>
      <c r="B871"/>
      <c r="D871"/>
      <c r="E871"/>
      <c r="F871"/>
      <c r="G871"/>
    </row>
    <row r="872" spans="1:7" s="14" customFormat="1">
      <c r="A872"/>
      <c r="B872"/>
      <c r="D872"/>
      <c r="E872"/>
      <c r="F872"/>
      <c r="G872"/>
    </row>
    <row r="873" spans="1:7" s="14" customFormat="1">
      <c r="A873"/>
      <c r="B873"/>
      <c r="D873"/>
      <c r="E873"/>
      <c r="F873"/>
      <c r="G873"/>
    </row>
    <row r="874" spans="1:7" s="14" customFormat="1">
      <c r="A874"/>
      <c r="B874"/>
      <c r="D874"/>
      <c r="E874"/>
      <c r="F874"/>
      <c r="G874"/>
    </row>
    <row r="875" spans="1:7" s="14" customFormat="1">
      <c r="A875"/>
      <c r="B875"/>
      <c r="D875"/>
      <c r="E875"/>
      <c r="F875"/>
      <c r="G875"/>
    </row>
    <row r="876" spans="1:7" s="14" customFormat="1">
      <c r="A876"/>
      <c r="B876"/>
      <c r="D876"/>
      <c r="E876"/>
      <c r="F876"/>
      <c r="G876"/>
    </row>
    <row r="877" spans="1:7" s="14" customFormat="1">
      <c r="A877"/>
      <c r="B877"/>
      <c r="D877"/>
      <c r="E877"/>
      <c r="F877"/>
      <c r="G877"/>
    </row>
    <row r="878" spans="1:7" s="14" customFormat="1">
      <c r="A878"/>
      <c r="B878"/>
      <c r="D878"/>
      <c r="E878"/>
      <c r="F878"/>
      <c r="G878"/>
    </row>
    <row r="879" spans="1:7" s="14" customFormat="1">
      <c r="A879"/>
      <c r="B879"/>
      <c r="D879"/>
      <c r="E879"/>
      <c r="F879"/>
      <c r="G879"/>
    </row>
    <row r="880" spans="1:7" s="14" customFormat="1">
      <c r="A880"/>
      <c r="B880"/>
      <c r="D880"/>
      <c r="E880"/>
      <c r="F880"/>
      <c r="G880"/>
    </row>
    <row r="881" spans="1:7" s="14" customFormat="1">
      <c r="A881"/>
      <c r="B881"/>
      <c r="D881"/>
      <c r="E881"/>
      <c r="F881"/>
      <c r="G881"/>
    </row>
    <row r="882" spans="1:7" s="14" customFormat="1">
      <c r="A882"/>
      <c r="B882"/>
      <c r="D882"/>
      <c r="E882"/>
      <c r="F882"/>
      <c r="G882"/>
    </row>
    <row r="883" spans="1:7" s="14" customFormat="1">
      <c r="A883"/>
      <c r="B883"/>
      <c r="D883"/>
      <c r="E883"/>
      <c r="F883"/>
      <c r="G883"/>
    </row>
    <row r="884" spans="1:7" s="14" customFormat="1">
      <c r="A884"/>
      <c r="B884"/>
      <c r="D884"/>
      <c r="E884"/>
      <c r="F884"/>
      <c r="G884"/>
    </row>
    <row r="885" spans="1:7" s="14" customFormat="1">
      <c r="A885"/>
      <c r="B885"/>
      <c r="D885"/>
      <c r="E885"/>
      <c r="F885"/>
      <c r="G885"/>
    </row>
    <row r="886" spans="1:7" s="14" customFormat="1">
      <c r="A886"/>
      <c r="B886"/>
      <c r="D886"/>
      <c r="E886"/>
      <c r="F886"/>
      <c r="G886"/>
    </row>
    <row r="887" spans="1:7" s="14" customFormat="1">
      <c r="A887"/>
      <c r="B887"/>
      <c r="D887"/>
      <c r="E887"/>
      <c r="F887"/>
      <c r="G887"/>
    </row>
    <row r="888" spans="1:7" s="14" customFormat="1">
      <c r="A888"/>
      <c r="B888"/>
      <c r="D888"/>
      <c r="E888"/>
      <c r="F888"/>
      <c r="G888"/>
    </row>
    <row r="889" spans="1:7" s="14" customFormat="1">
      <c r="A889"/>
      <c r="B889"/>
      <c r="D889"/>
      <c r="E889"/>
      <c r="F889"/>
      <c r="G889"/>
    </row>
    <row r="890" spans="1:7" s="14" customFormat="1">
      <c r="A890"/>
      <c r="B890"/>
      <c r="D890"/>
      <c r="E890"/>
      <c r="F890"/>
      <c r="G890"/>
    </row>
    <row r="891" spans="1:7" s="14" customFormat="1">
      <c r="A891"/>
      <c r="B891"/>
      <c r="D891"/>
      <c r="E891"/>
      <c r="F891"/>
      <c r="G891"/>
    </row>
    <row r="892" spans="1:7" s="14" customFormat="1">
      <c r="A892"/>
      <c r="B892"/>
      <c r="D892"/>
      <c r="E892"/>
      <c r="F892"/>
      <c r="G892"/>
    </row>
    <row r="893" spans="1:7" s="14" customFormat="1">
      <c r="A893"/>
      <c r="B893"/>
      <c r="D893"/>
      <c r="E893"/>
      <c r="F893"/>
      <c r="G893"/>
    </row>
    <row r="894" spans="1:7" s="14" customFormat="1">
      <c r="A894"/>
      <c r="B894"/>
      <c r="D894"/>
      <c r="E894"/>
      <c r="F894"/>
      <c r="G894"/>
    </row>
    <row r="895" spans="1:7" s="14" customFormat="1">
      <c r="A895"/>
      <c r="B895"/>
      <c r="D895"/>
      <c r="E895"/>
      <c r="F895"/>
      <c r="G895"/>
    </row>
    <row r="896" spans="1:7" s="14" customFormat="1">
      <c r="A896"/>
      <c r="B896"/>
      <c r="D896"/>
      <c r="E896"/>
      <c r="F896"/>
      <c r="G896"/>
    </row>
    <row r="897" spans="1:7" s="14" customFormat="1">
      <c r="A897"/>
      <c r="B897"/>
      <c r="D897"/>
      <c r="E897"/>
      <c r="F897"/>
      <c r="G897"/>
    </row>
    <row r="898" spans="1:7" s="14" customFormat="1">
      <c r="A898"/>
      <c r="B898"/>
      <c r="D898"/>
      <c r="E898"/>
      <c r="F898"/>
      <c r="G898"/>
    </row>
    <row r="899" spans="1:7" s="14" customFormat="1">
      <c r="A899"/>
      <c r="B899"/>
      <c r="D899"/>
      <c r="E899"/>
      <c r="F899"/>
      <c r="G899"/>
    </row>
    <row r="900" spans="1:7" s="14" customFormat="1">
      <c r="A900"/>
      <c r="B900"/>
      <c r="D900"/>
      <c r="E900"/>
      <c r="F900"/>
      <c r="G900"/>
    </row>
    <row r="901" spans="1:7" s="14" customFormat="1">
      <c r="A901"/>
      <c r="B901"/>
      <c r="D901"/>
      <c r="E901"/>
      <c r="F901"/>
      <c r="G901"/>
    </row>
    <row r="902" spans="1:7" s="14" customFormat="1">
      <c r="A902"/>
      <c r="B902"/>
      <c r="D902"/>
      <c r="E902"/>
      <c r="F902"/>
      <c r="G902"/>
    </row>
    <row r="903" spans="1:7" s="14" customFormat="1">
      <c r="A903"/>
      <c r="B903"/>
      <c r="D903"/>
      <c r="E903"/>
      <c r="F903"/>
      <c r="G903"/>
    </row>
    <row r="904" spans="1:7" s="14" customFormat="1">
      <c r="A904"/>
      <c r="B904"/>
      <c r="D904"/>
      <c r="E904"/>
      <c r="F904"/>
      <c r="G904"/>
    </row>
    <row r="905" spans="1:7" s="14" customFormat="1">
      <c r="A905"/>
      <c r="B905"/>
      <c r="D905"/>
      <c r="E905"/>
      <c r="F905"/>
      <c r="G905"/>
    </row>
    <row r="906" spans="1:7" s="14" customFormat="1">
      <c r="A906"/>
      <c r="B906"/>
      <c r="D906"/>
      <c r="E906"/>
      <c r="F906"/>
      <c r="G906"/>
    </row>
    <row r="907" spans="1:7" s="14" customFormat="1">
      <c r="A907"/>
      <c r="B907"/>
      <c r="D907"/>
      <c r="E907"/>
      <c r="F907"/>
      <c r="G907"/>
    </row>
    <row r="908" spans="1:7" s="14" customFormat="1">
      <c r="A908"/>
      <c r="B908"/>
      <c r="D908"/>
      <c r="E908"/>
      <c r="F908"/>
      <c r="G908"/>
    </row>
    <row r="909" spans="1:7" s="14" customFormat="1">
      <c r="A909"/>
      <c r="B909"/>
      <c r="D909"/>
      <c r="E909"/>
      <c r="F909"/>
      <c r="G909"/>
    </row>
    <row r="910" spans="1:7" s="14" customFormat="1">
      <c r="A910"/>
      <c r="B910"/>
      <c r="D910"/>
      <c r="E910"/>
      <c r="F910"/>
      <c r="G910"/>
    </row>
    <row r="911" spans="1:7" s="14" customFormat="1">
      <c r="A911"/>
      <c r="B911"/>
      <c r="D911"/>
      <c r="E911"/>
      <c r="F911"/>
      <c r="G911"/>
    </row>
  </sheetData>
  <phoneticPr fontId="13"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22"/>
  <sheetViews>
    <sheetView topLeftCell="A92" workbookViewId="0">
      <selection activeCell="C122" sqref="C122"/>
    </sheetView>
  </sheetViews>
  <sheetFormatPr baseColWidth="10" defaultRowHeight="14"/>
  <cols>
    <col min="1" max="1" width="10.7109375" style="69"/>
  </cols>
  <sheetData>
    <row r="1" spans="1:3">
      <c r="A1" s="69" t="s">
        <v>69</v>
      </c>
    </row>
    <row r="2" spans="1:3">
      <c r="A2" s="69" t="s">
        <v>70</v>
      </c>
    </row>
    <row r="3" spans="1:3">
      <c r="A3" s="69" t="s">
        <v>71</v>
      </c>
    </row>
    <row r="4" spans="1:3">
      <c r="A4" s="69" t="s">
        <v>72</v>
      </c>
    </row>
    <row r="5" spans="1:3">
      <c r="A5" s="69" t="s">
        <v>73</v>
      </c>
    </row>
    <row r="6" spans="1:3">
      <c r="A6" s="69" t="s">
        <v>74</v>
      </c>
    </row>
    <row r="8" spans="1:3">
      <c r="A8" s="69" t="s">
        <v>87</v>
      </c>
      <c r="B8" t="s">
        <v>88</v>
      </c>
    </row>
    <row r="10" spans="1:3">
      <c r="A10" s="69" t="s">
        <v>77</v>
      </c>
    </row>
    <row r="11" spans="1:3">
      <c r="A11" s="69" t="s">
        <v>78</v>
      </c>
      <c r="B11" t="s">
        <v>87</v>
      </c>
    </row>
    <row r="12" spans="1:3">
      <c r="A12" s="79">
        <v>1914</v>
      </c>
      <c r="B12" s="17">
        <v>1</v>
      </c>
      <c r="C12" s="44">
        <f t="shared" ref="C12:C24" si="0">B12/100</f>
        <v>0.01</v>
      </c>
    </row>
    <row r="13" spans="1:3">
      <c r="A13" s="79">
        <v>1915</v>
      </c>
      <c r="B13" s="17">
        <v>1.9802</v>
      </c>
      <c r="C13" s="44">
        <f t="shared" si="0"/>
        <v>1.9802E-2</v>
      </c>
    </row>
    <row r="14" spans="1:3">
      <c r="A14" s="79">
        <f>A13+1</f>
        <v>1916</v>
      </c>
      <c r="B14" s="17">
        <v>12.621359999999999</v>
      </c>
      <c r="C14" s="44">
        <f t="shared" si="0"/>
        <v>0.12621359999999998</v>
      </c>
    </row>
    <row r="15" spans="1:3">
      <c r="A15" s="79">
        <f t="shared" ref="A15:A78" si="1">A14+1</f>
        <v>1917</v>
      </c>
      <c r="B15" s="17">
        <v>18.103449999999999</v>
      </c>
      <c r="C15" s="44">
        <f t="shared" si="0"/>
        <v>0.18103449999999999</v>
      </c>
    </row>
    <row r="16" spans="1:3">
      <c r="A16" s="79">
        <f t="shared" si="1"/>
        <v>1918</v>
      </c>
      <c r="B16" s="17">
        <v>20.43796</v>
      </c>
      <c r="C16" s="44">
        <f t="shared" si="0"/>
        <v>0.20437959999999999</v>
      </c>
    </row>
    <row r="17" spans="1:3">
      <c r="A17" s="79">
        <f t="shared" si="1"/>
        <v>1919</v>
      </c>
      <c r="B17" s="17">
        <v>14.545450000000001</v>
      </c>
      <c r="C17" s="44">
        <f t="shared" si="0"/>
        <v>0.14545450000000001</v>
      </c>
    </row>
    <row r="18" spans="1:3">
      <c r="A18" s="79">
        <f t="shared" si="1"/>
        <v>1920</v>
      </c>
      <c r="B18" s="17">
        <v>2.6455000000000002</v>
      </c>
      <c r="C18" s="44">
        <f t="shared" si="0"/>
        <v>2.6455000000000003E-2</v>
      </c>
    </row>
    <row r="19" spans="1:3">
      <c r="A19" s="79">
        <f t="shared" si="1"/>
        <v>1921</v>
      </c>
      <c r="B19" s="17">
        <v>-10.82474</v>
      </c>
      <c r="C19" s="44">
        <f t="shared" si="0"/>
        <v>-0.10824740000000001</v>
      </c>
    </row>
    <row r="20" spans="1:3">
      <c r="A20" s="79">
        <f t="shared" si="1"/>
        <v>1922</v>
      </c>
      <c r="B20" s="17">
        <v>-2.3121399999999999</v>
      </c>
      <c r="C20" s="44">
        <f t="shared" si="0"/>
        <v>-2.31214E-2</v>
      </c>
    </row>
    <row r="21" spans="1:3">
      <c r="A21" s="79">
        <f t="shared" si="1"/>
        <v>1923</v>
      </c>
      <c r="B21" s="17">
        <v>2.36686</v>
      </c>
      <c r="C21" s="44">
        <f t="shared" si="0"/>
        <v>2.3668599999999998E-2</v>
      </c>
    </row>
    <row r="22" spans="1:3">
      <c r="A22" s="79">
        <f t="shared" si="1"/>
        <v>1924</v>
      </c>
      <c r="B22" s="17">
        <v>0</v>
      </c>
      <c r="C22" s="44">
        <f t="shared" si="0"/>
        <v>0</v>
      </c>
    </row>
    <row r="23" spans="1:3">
      <c r="A23" s="79">
        <f t="shared" si="1"/>
        <v>1925</v>
      </c>
      <c r="B23" s="17">
        <v>3.46821</v>
      </c>
      <c r="C23" s="44">
        <f t="shared" si="0"/>
        <v>3.46821E-2</v>
      </c>
    </row>
    <row r="24" spans="1:3">
      <c r="A24" s="79">
        <f t="shared" si="1"/>
        <v>1926</v>
      </c>
      <c r="B24" s="17">
        <v>-1.1173200000000001</v>
      </c>
      <c r="C24" s="44">
        <f t="shared" si="0"/>
        <v>-1.1173200000000001E-2</v>
      </c>
    </row>
    <row r="25" spans="1:3">
      <c r="A25" s="79">
        <f t="shared" si="1"/>
        <v>1927</v>
      </c>
      <c r="B25" s="17">
        <v>-2.25989</v>
      </c>
      <c r="C25" s="44">
        <f>B25/100</f>
        <v>-2.2598899999999998E-2</v>
      </c>
    </row>
    <row r="26" spans="1:3">
      <c r="A26" s="79">
        <f t="shared" si="1"/>
        <v>1928</v>
      </c>
      <c r="B26" s="17">
        <v>-1.1560699999999999</v>
      </c>
      <c r="C26" s="44">
        <f t="shared" ref="C26:C89" si="2">B26/100</f>
        <v>-1.15607E-2</v>
      </c>
    </row>
    <row r="27" spans="1:3">
      <c r="A27" s="79">
        <f t="shared" si="1"/>
        <v>1929</v>
      </c>
      <c r="B27" s="17">
        <v>0.58479999999999999</v>
      </c>
      <c r="C27" s="44">
        <f t="shared" si="2"/>
        <v>5.8479999999999999E-3</v>
      </c>
    </row>
    <row r="28" spans="1:3">
      <c r="A28" s="79">
        <f t="shared" si="1"/>
        <v>1930</v>
      </c>
      <c r="B28" s="17">
        <v>-6.3953499999999996</v>
      </c>
      <c r="C28" s="44">
        <f t="shared" si="2"/>
        <v>-6.3953499999999996E-2</v>
      </c>
    </row>
    <row r="29" spans="1:3">
      <c r="A29" s="79">
        <f t="shared" si="1"/>
        <v>1931</v>
      </c>
      <c r="B29" s="17">
        <v>-9.31677</v>
      </c>
      <c r="C29" s="44">
        <f t="shared" si="2"/>
        <v>-9.3167700000000006E-2</v>
      </c>
    </row>
    <row r="30" spans="1:3">
      <c r="A30" s="79">
        <f t="shared" si="1"/>
        <v>1932</v>
      </c>
      <c r="B30" s="17">
        <v>-10.27397</v>
      </c>
      <c r="C30" s="44">
        <f t="shared" si="2"/>
        <v>-0.1027397</v>
      </c>
    </row>
    <row r="31" spans="1:3">
      <c r="A31" s="79">
        <f t="shared" si="1"/>
        <v>1933</v>
      </c>
      <c r="B31" s="17">
        <v>0.76336000000000004</v>
      </c>
      <c r="C31" s="44">
        <f t="shared" si="2"/>
        <v>7.6336000000000008E-3</v>
      </c>
    </row>
    <row r="32" spans="1:3">
      <c r="A32" s="79">
        <f t="shared" si="1"/>
        <v>1934</v>
      </c>
      <c r="B32" s="17">
        <v>1.51515</v>
      </c>
      <c r="C32" s="44">
        <f t="shared" si="2"/>
        <v>1.51515E-2</v>
      </c>
    </row>
    <row r="33" spans="1:5">
      <c r="A33" s="79">
        <f t="shared" si="1"/>
        <v>1935</v>
      </c>
      <c r="B33" s="17">
        <v>2.9850699999999999</v>
      </c>
      <c r="C33" s="44">
        <f t="shared" si="2"/>
        <v>2.9850699999999997E-2</v>
      </c>
    </row>
    <row r="34" spans="1:5">
      <c r="A34" s="79">
        <f t="shared" si="1"/>
        <v>1936</v>
      </c>
      <c r="B34" s="17">
        <v>1.4492799999999999</v>
      </c>
      <c r="C34" s="44">
        <f t="shared" si="2"/>
        <v>1.4492799999999998E-2</v>
      </c>
    </row>
    <row r="35" spans="1:5">
      <c r="A35" s="79">
        <f t="shared" si="1"/>
        <v>1937</v>
      </c>
      <c r="B35" s="17">
        <v>2.8571399999999998</v>
      </c>
      <c r="C35" s="44">
        <f t="shared" si="2"/>
        <v>2.8571399999999997E-2</v>
      </c>
    </row>
    <row r="36" spans="1:5">
      <c r="A36" s="79">
        <f t="shared" si="1"/>
        <v>1938</v>
      </c>
      <c r="B36" s="17">
        <v>-2.7777799999999999</v>
      </c>
      <c r="C36" s="44">
        <f t="shared" si="2"/>
        <v>-2.7777799999999998E-2</v>
      </c>
    </row>
    <row r="37" spans="1:5">
      <c r="A37" s="79">
        <f t="shared" si="1"/>
        <v>1939</v>
      </c>
      <c r="B37" s="17">
        <v>0</v>
      </c>
      <c r="C37" s="44">
        <f t="shared" si="2"/>
        <v>0</v>
      </c>
    </row>
    <row r="38" spans="1:5">
      <c r="A38" s="79">
        <f t="shared" si="1"/>
        <v>1940</v>
      </c>
      <c r="B38" s="17">
        <v>0.71428999999999998</v>
      </c>
      <c r="C38" s="44">
        <f t="shared" si="2"/>
        <v>7.1428999999999998E-3</v>
      </c>
    </row>
    <row r="39" spans="1:5">
      <c r="A39" s="79">
        <f t="shared" si="1"/>
        <v>1941</v>
      </c>
      <c r="B39" s="17">
        <v>9.9290800000000008</v>
      </c>
      <c r="C39" s="44">
        <f t="shared" si="2"/>
        <v>9.9290800000000012E-2</v>
      </c>
    </row>
    <row r="40" spans="1:5">
      <c r="A40" s="79">
        <f t="shared" si="1"/>
        <v>1942</v>
      </c>
      <c r="B40" s="17">
        <v>9.0322600000000008</v>
      </c>
      <c r="C40" s="44">
        <f t="shared" si="2"/>
        <v>9.0322600000000003E-2</v>
      </c>
    </row>
    <row r="41" spans="1:5">
      <c r="A41" s="79">
        <f t="shared" si="1"/>
        <v>1943</v>
      </c>
      <c r="B41" s="17">
        <v>2.95858</v>
      </c>
      <c r="C41" s="44">
        <f t="shared" si="2"/>
        <v>2.9585799999999999E-2</v>
      </c>
    </row>
    <row r="42" spans="1:5">
      <c r="A42" s="79">
        <f t="shared" si="1"/>
        <v>1944</v>
      </c>
      <c r="B42" s="17">
        <v>2.2988499999999998</v>
      </c>
      <c r="C42" s="44">
        <f t="shared" si="2"/>
        <v>2.2988499999999999E-2</v>
      </c>
    </row>
    <row r="43" spans="1:5">
      <c r="A43" s="79">
        <f t="shared" si="1"/>
        <v>1945</v>
      </c>
      <c r="B43" s="17">
        <v>2.2471899999999998</v>
      </c>
      <c r="C43" s="44">
        <f t="shared" si="2"/>
        <v>2.24719E-2</v>
      </c>
    </row>
    <row r="44" spans="1:5">
      <c r="A44" s="79">
        <f t="shared" si="1"/>
        <v>1946</v>
      </c>
      <c r="B44" s="17">
        <v>18.131869999999999</v>
      </c>
      <c r="C44" s="44">
        <f t="shared" si="2"/>
        <v>0.1813187</v>
      </c>
    </row>
    <row r="45" spans="1:5">
      <c r="A45" s="79">
        <f t="shared" si="1"/>
        <v>1947</v>
      </c>
      <c r="B45" s="17">
        <v>8.8372100000000007</v>
      </c>
      <c r="C45" s="44">
        <f t="shared" si="2"/>
        <v>8.8372100000000009E-2</v>
      </c>
    </row>
    <row r="46" spans="1:5">
      <c r="A46" s="79">
        <f t="shared" si="1"/>
        <v>1948</v>
      </c>
      <c r="B46" s="17">
        <v>2.9914499999999999</v>
      </c>
      <c r="C46" s="44">
        <f t="shared" si="2"/>
        <v>2.99145E-2</v>
      </c>
      <c r="E46" s="53">
        <v>2.73387</v>
      </c>
    </row>
    <row r="47" spans="1:5">
      <c r="A47" s="79">
        <f t="shared" si="1"/>
        <v>1949</v>
      </c>
      <c r="B47" s="17">
        <v>-2.0746899999999999</v>
      </c>
      <c r="C47" s="44">
        <f t="shared" si="2"/>
        <v>-2.0746899999999999E-2</v>
      </c>
      <c r="E47" s="53">
        <v>-1.82952</v>
      </c>
    </row>
    <row r="48" spans="1:5">
      <c r="A48" s="79">
        <f t="shared" si="1"/>
        <v>1950</v>
      </c>
      <c r="B48" s="17">
        <v>5.9321999999999999</v>
      </c>
      <c r="C48" s="44">
        <f t="shared" si="2"/>
        <v>5.9322E-2</v>
      </c>
      <c r="E48" s="53">
        <v>5.8026299999999997</v>
      </c>
    </row>
    <row r="49" spans="1:5">
      <c r="A49" s="79">
        <f t="shared" si="1"/>
        <v>1951</v>
      </c>
      <c r="B49" s="17">
        <v>6</v>
      </c>
      <c r="C49" s="44">
        <f t="shared" si="2"/>
        <v>0.06</v>
      </c>
      <c r="E49" s="53">
        <v>5.9647699999999997</v>
      </c>
    </row>
    <row r="50" spans="1:5">
      <c r="A50" s="79">
        <f t="shared" si="1"/>
        <v>1952</v>
      </c>
      <c r="B50" s="17">
        <v>0.75471999999999995</v>
      </c>
      <c r="C50" s="44">
        <f t="shared" si="2"/>
        <v>7.5471999999999996E-3</v>
      </c>
      <c r="E50" s="53">
        <v>0.90669</v>
      </c>
    </row>
    <row r="51" spans="1:5">
      <c r="A51" s="79">
        <f t="shared" si="1"/>
        <v>1953</v>
      </c>
      <c r="B51" s="17">
        <v>0.74905999999999995</v>
      </c>
      <c r="C51" s="44">
        <f t="shared" si="2"/>
        <v>7.4905999999999992E-3</v>
      </c>
      <c r="E51" s="53">
        <v>0.59902999999999995</v>
      </c>
    </row>
    <row r="52" spans="1:5">
      <c r="A52" s="79">
        <f t="shared" si="1"/>
        <v>1954</v>
      </c>
      <c r="B52" s="17">
        <v>-0.74348999999999998</v>
      </c>
      <c r="C52" s="44">
        <f t="shared" si="2"/>
        <v>-7.4348999999999995E-3</v>
      </c>
      <c r="E52" s="53">
        <v>-0.37215999999999999</v>
      </c>
    </row>
    <row r="53" spans="1:5">
      <c r="A53" s="79">
        <f t="shared" si="1"/>
        <v>1955</v>
      </c>
      <c r="B53" s="17">
        <v>0.37452999999999997</v>
      </c>
      <c r="C53" s="44">
        <f t="shared" si="2"/>
        <v>3.7452999999999996E-3</v>
      </c>
      <c r="E53" s="53">
        <v>0.37354999999999999</v>
      </c>
    </row>
    <row r="54" spans="1:5">
      <c r="A54" s="79">
        <f t="shared" si="1"/>
        <v>1956</v>
      </c>
      <c r="B54" s="17">
        <v>2.9850699999999999</v>
      </c>
      <c r="C54" s="44">
        <f t="shared" si="2"/>
        <v>2.9850699999999997E-2</v>
      </c>
      <c r="E54" s="53">
        <v>2.82843</v>
      </c>
    </row>
    <row r="55" spans="1:5">
      <c r="A55" s="79">
        <f t="shared" si="1"/>
        <v>1957</v>
      </c>
      <c r="B55" s="17">
        <v>2.8985500000000002</v>
      </c>
      <c r="C55" s="44">
        <f t="shared" si="2"/>
        <v>2.8985500000000001E-2</v>
      </c>
      <c r="E55" s="53">
        <v>3.0401699999999998</v>
      </c>
    </row>
    <row r="56" spans="1:5">
      <c r="A56" s="79">
        <f t="shared" si="1"/>
        <v>1958</v>
      </c>
      <c r="B56" s="17">
        <v>1.7605599999999999</v>
      </c>
      <c r="C56" s="44">
        <f t="shared" si="2"/>
        <v>1.7605599999999999E-2</v>
      </c>
      <c r="E56" s="53">
        <v>1.75623</v>
      </c>
    </row>
    <row r="57" spans="1:5">
      <c r="A57" s="79">
        <f t="shared" si="1"/>
        <v>1959</v>
      </c>
      <c r="B57" s="17">
        <v>1.7301</v>
      </c>
      <c r="C57" s="44">
        <f t="shared" si="2"/>
        <v>1.7301E-2</v>
      </c>
      <c r="E57" s="53">
        <v>1.51881</v>
      </c>
    </row>
    <row r="58" spans="1:5">
      <c r="A58" s="79">
        <f t="shared" si="1"/>
        <v>1960</v>
      </c>
      <c r="B58" s="17">
        <v>1.3605400000000001</v>
      </c>
      <c r="C58" s="44">
        <f t="shared" si="2"/>
        <v>1.36054E-2</v>
      </c>
      <c r="E58" s="53">
        <v>1.36008</v>
      </c>
    </row>
    <row r="59" spans="1:5">
      <c r="A59" s="79">
        <f t="shared" si="1"/>
        <v>1961</v>
      </c>
      <c r="B59" s="17">
        <v>0.67113999999999996</v>
      </c>
      <c r="C59" s="44">
        <f t="shared" si="2"/>
        <v>6.7113999999999993E-3</v>
      </c>
      <c r="E59" s="53">
        <v>0.67091999999999996</v>
      </c>
    </row>
    <row r="60" spans="1:5">
      <c r="A60" s="79">
        <f t="shared" si="1"/>
        <v>1962</v>
      </c>
      <c r="B60" s="17">
        <v>1.3333299999999999</v>
      </c>
      <c r="C60" s="44">
        <f t="shared" si="2"/>
        <v>1.3333299999999999E-2</v>
      </c>
      <c r="E60" s="53">
        <v>1.23292</v>
      </c>
    </row>
    <row r="61" spans="1:5">
      <c r="A61" s="79">
        <f t="shared" si="1"/>
        <v>1963</v>
      </c>
      <c r="B61" s="17">
        <v>1.6447400000000001</v>
      </c>
      <c r="C61" s="44">
        <f t="shared" si="2"/>
        <v>1.6447400000000001E-2</v>
      </c>
      <c r="E61" s="53">
        <v>1.6458200000000001</v>
      </c>
    </row>
    <row r="62" spans="1:5">
      <c r="A62" s="79">
        <f t="shared" si="1"/>
        <v>1964</v>
      </c>
      <c r="B62" s="17">
        <v>0.97087000000000001</v>
      </c>
      <c r="C62" s="44">
        <f t="shared" si="2"/>
        <v>9.7087000000000007E-3</v>
      </c>
      <c r="E62" s="53">
        <v>1.1981900000000001</v>
      </c>
    </row>
    <row r="63" spans="1:5">
      <c r="A63" s="79">
        <f t="shared" si="1"/>
        <v>1965</v>
      </c>
      <c r="B63" s="17">
        <v>1.9230799999999999</v>
      </c>
      <c r="C63" s="44">
        <f t="shared" si="2"/>
        <v>1.9230799999999999E-2</v>
      </c>
      <c r="E63" s="53">
        <v>1.92</v>
      </c>
    </row>
    <row r="64" spans="1:5">
      <c r="A64" s="79">
        <f t="shared" si="1"/>
        <v>1966</v>
      </c>
      <c r="B64" s="17">
        <v>3.45912</v>
      </c>
      <c r="C64" s="44">
        <f t="shared" si="2"/>
        <v>3.4591200000000003E-2</v>
      </c>
      <c r="E64" s="53">
        <v>3.3595000000000002</v>
      </c>
    </row>
    <row r="65" spans="1:5">
      <c r="A65" s="79">
        <f t="shared" si="1"/>
        <v>1967</v>
      </c>
      <c r="B65" s="17">
        <v>3.0395099999999999</v>
      </c>
      <c r="C65" s="44">
        <f t="shared" si="2"/>
        <v>3.0395099999999998E-2</v>
      </c>
      <c r="E65" s="53">
        <v>3.2806799999999998</v>
      </c>
    </row>
    <row r="66" spans="1:5">
      <c r="A66" s="79">
        <f t="shared" si="1"/>
        <v>1968</v>
      </c>
      <c r="B66" s="17">
        <v>4.71976</v>
      </c>
      <c r="C66" s="44">
        <f t="shared" si="2"/>
        <v>4.7197599999999999E-2</v>
      </c>
      <c r="E66" s="53">
        <v>4.7058799999999996</v>
      </c>
    </row>
    <row r="67" spans="1:5">
      <c r="A67" s="79">
        <f t="shared" si="1"/>
        <v>1969</v>
      </c>
      <c r="B67" s="17">
        <v>6.1971800000000004</v>
      </c>
      <c r="C67" s="44">
        <f t="shared" si="2"/>
        <v>6.19718E-2</v>
      </c>
      <c r="E67" s="53">
        <v>5.8988800000000001</v>
      </c>
    </row>
    <row r="68" spans="1:5">
      <c r="A68" s="79">
        <f t="shared" si="1"/>
        <v>1970</v>
      </c>
      <c r="B68" s="17">
        <v>5.57029</v>
      </c>
      <c r="C68" s="44">
        <f t="shared" si="2"/>
        <v>5.57029E-2</v>
      </c>
      <c r="E68" s="53">
        <v>5.57029</v>
      </c>
    </row>
    <row r="69" spans="1:5">
      <c r="A69" s="79">
        <f t="shared" si="1"/>
        <v>1971</v>
      </c>
      <c r="B69" s="17">
        <v>3.26633</v>
      </c>
      <c r="C69" s="44">
        <f t="shared" si="2"/>
        <v>3.2663299999999999E-2</v>
      </c>
      <c r="E69" s="53">
        <v>3.26633</v>
      </c>
    </row>
    <row r="70" spans="1:5">
      <c r="A70" s="79">
        <f t="shared" si="1"/>
        <v>1972</v>
      </c>
      <c r="B70" s="17">
        <v>3.4063300000000001</v>
      </c>
      <c r="C70" s="44">
        <f t="shared" si="2"/>
        <v>3.4063299999999998E-2</v>
      </c>
      <c r="E70" s="53">
        <v>3.4063300000000001</v>
      </c>
    </row>
    <row r="71" spans="1:5">
      <c r="A71" s="79">
        <f t="shared" si="1"/>
        <v>1973</v>
      </c>
      <c r="B71" s="17">
        <v>8.7058800000000005</v>
      </c>
      <c r="C71" s="44">
        <f t="shared" si="2"/>
        <v>8.7058800000000006E-2</v>
      </c>
      <c r="E71" s="53">
        <v>8.9411799999999992</v>
      </c>
    </row>
    <row r="72" spans="1:5">
      <c r="A72" s="79">
        <f t="shared" si="1"/>
        <v>1974</v>
      </c>
      <c r="B72" s="17">
        <v>12.33766</v>
      </c>
      <c r="C72" s="44">
        <f t="shared" si="2"/>
        <v>0.1233766</v>
      </c>
      <c r="E72" s="53">
        <v>12.09503</v>
      </c>
    </row>
    <row r="73" spans="1:5">
      <c r="A73" s="79">
        <f t="shared" si="1"/>
        <v>1975</v>
      </c>
      <c r="B73" s="17">
        <v>6.93642</v>
      </c>
      <c r="C73" s="44">
        <f t="shared" si="2"/>
        <v>6.9364200000000001E-2</v>
      </c>
      <c r="E73" s="53">
        <v>7.1290899999999997</v>
      </c>
    </row>
    <row r="74" spans="1:5">
      <c r="A74" s="79">
        <f t="shared" si="1"/>
        <v>1976</v>
      </c>
      <c r="B74" s="17">
        <v>4.8648600000000002</v>
      </c>
      <c r="C74" s="44">
        <f t="shared" si="2"/>
        <v>4.86486E-2</v>
      </c>
      <c r="E74" s="53">
        <v>5.0359699999999998</v>
      </c>
    </row>
    <row r="75" spans="1:5">
      <c r="A75" s="79">
        <f t="shared" si="1"/>
        <v>1977</v>
      </c>
      <c r="B75" s="17">
        <v>6.7010300000000003</v>
      </c>
      <c r="C75" s="44">
        <f t="shared" si="2"/>
        <v>6.7010300000000009E-2</v>
      </c>
      <c r="E75" s="53">
        <v>6.6780799999999996</v>
      </c>
    </row>
    <row r="76" spans="1:5">
      <c r="A76" s="79">
        <f t="shared" si="1"/>
        <v>1978</v>
      </c>
      <c r="B76" s="17">
        <v>9.0177099999999992</v>
      </c>
      <c r="C76" s="44">
        <f t="shared" si="2"/>
        <v>9.0177099999999996E-2</v>
      </c>
      <c r="E76" s="53">
        <v>8.9887599999999992</v>
      </c>
    </row>
    <row r="77" spans="1:5">
      <c r="A77" s="79">
        <f t="shared" si="1"/>
        <v>1979</v>
      </c>
      <c r="B77" s="17">
        <v>13.293939999999999</v>
      </c>
      <c r="C77" s="44">
        <f t="shared" si="2"/>
        <v>0.13293939999999999</v>
      </c>
      <c r="E77" s="53">
        <v>13.25479</v>
      </c>
    </row>
    <row r="78" spans="1:5">
      <c r="A78" s="79">
        <f t="shared" si="1"/>
        <v>1980</v>
      </c>
      <c r="B78" s="17">
        <v>12.516299999999999</v>
      </c>
      <c r="C78" s="44">
        <f t="shared" si="2"/>
        <v>0.125163</v>
      </c>
      <c r="E78" s="53">
        <v>12.35371</v>
      </c>
    </row>
    <row r="79" spans="1:5">
      <c r="A79" s="79">
        <f t="shared" ref="A79:A119" si="3">A78+1</f>
        <v>1981</v>
      </c>
      <c r="B79" s="17">
        <v>8.9223599999999994</v>
      </c>
      <c r="C79" s="44">
        <f t="shared" si="2"/>
        <v>8.92236E-2</v>
      </c>
      <c r="E79" s="53">
        <v>8.9120399999999993</v>
      </c>
    </row>
    <row r="80" spans="1:5">
      <c r="A80" s="79">
        <f t="shared" si="3"/>
        <v>1982</v>
      </c>
      <c r="B80" s="17">
        <v>3.82979</v>
      </c>
      <c r="C80" s="44">
        <f t="shared" si="2"/>
        <v>3.8297900000000003E-2</v>
      </c>
      <c r="E80" s="53">
        <v>3.82572</v>
      </c>
    </row>
    <row r="81" spans="1:5">
      <c r="A81" s="79">
        <f t="shared" si="3"/>
        <v>1983</v>
      </c>
      <c r="B81" s="17">
        <v>3.7909799999999998</v>
      </c>
      <c r="C81" s="44">
        <f t="shared" si="2"/>
        <v>3.79098E-2</v>
      </c>
      <c r="E81" s="53">
        <v>3.7871000000000001</v>
      </c>
    </row>
    <row r="82" spans="1:5">
      <c r="A82" s="79">
        <f t="shared" si="3"/>
        <v>1984</v>
      </c>
      <c r="B82" s="17">
        <v>3.9486699999999999</v>
      </c>
      <c r="C82" s="44">
        <f t="shared" si="2"/>
        <v>3.94867E-2</v>
      </c>
      <c r="E82" s="53">
        <v>4.0433899999999996</v>
      </c>
    </row>
    <row r="83" spans="1:5">
      <c r="A83" s="79">
        <f t="shared" si="3"/>
        <v>1985</v>
      </c>
      <c r="B83" s="17">
        <v>3.79867</v>
      </c>
      <c r="C83" s="44">
        <f t="shared" si="2"/>
        <v>3.7986699999999998E-2</v>
      </c>
      <c r="E83" s="53">
        <v>3.7914699999999999</v>
      </c>
    </row>
    <row r="84" spans="1:5">
      <c r="A84" s="79">
        <f t="shared" si="3"/>
        <v>1986</v>
      </c>
      <c r="B84" s="17">
        <v>1.0979000000000001</v>
      </c>
      <c r="C84" s="44">
        <f t="shared" si="2"/>
        <v>1.0979000000000001E-2</v>
      </c>
      <c r="E84" s="53">
        <v>1.1872100000000001</v>
      </c>
    </row>
    <row r="85" spans="1:5">
      <c r="A85" s="79">
        <f t="shared" si="3"/>
        <v>1987</v>
      </c>
      <c r="B85" s="17">
        <v>4.4343899999999996</v>
      </c>
      <c r="C85" s="44">
        <f t="shared" si="2"/>
        <v>4.4343899999999999E-2</v>
      </c>
      <c r="E85" s="53">
        <v>4.3321300000000003</v>
      </c>
    </row>
    <row r="86" spans="1:5">
      <c r="A86" s="79">
        <f t="shared" si="3"/>
        <v>1988</v>
      </c>
      <c r="B86" s="17">
        <v>4.4194100000000001</v>
      </c>
      <c r="C86" s="44">
        <f t="shared" si="2"/>
        <v>4.41941E-2</v>
      </c>
      <c r="E86" s="53">
        <v>4.4117600000000001</v>
      </c>
    </row>
    <row r="87" spans="1:5">
      <c r="A87" s="79">
        <f t="shared" si="3"/>
        <v>1989</v>
      </c>
      <c r="B87" s="17">
        <v>4.6473000000000004</v>
      </c>
      <c r="C87" s="44">
        <f t="shared" si="2"/>
        <v>4.6473000000000007E-2</v>
      </c>
      <c r="E87" s="53">
        <v>4.6395999999999997</v>
      </c>
    </row>
    <row r="88" spans="1:5">
      <c r="A88" s="79">
        <f t="shared" si="3"/>
        <v>1990</v>
      </c>
      <c r="B88" s="17">
        <v>6.1062599999999998</v>
      </c>
      <c r="C88" s="44">
        <f t="shared" si="2"/>
        <v>6.1062599999999995E-2</v>
      </c>
      <c r="E88" s="53">
        <v>6.25495</v>
      </c>
    </row>
    <row r="89" spans="1:5">
      <c r="A89" s="79">
        <f t="shared" si="3"/>
        <v>1991</v>
      </c>
      <c r="B89" s="17">
        <v>3.0642800000000001</v>
      </c>
      <c r="C89" s="44">
        <f t="shared" si="2"/>
        <v>3.0642800000000001E-2</v>
      </c>
      <c r="E89" s="53">
        <v>2.9806300000000001</v>
      </c>
    </row>
    <row r="90" spans="1:5">
      <c r="A90" s="79">
        <f t="shared" si="3"/>
        <v>1992</v>
      </c>
      <c r="B90" s="17">
        <v>2.9006500000000002</v>
      </c>
      <c r="C90" s="44">
        <f t="shared" ref="C90:C122" si="4">B90/100</f>
        <v>2.9006500000000001E-2</v>
      </c>
      <c r="E90" s="53">
        <v>2.96671</v>
      </c>
    </row>
    <row r="91" spans="1:5">
      <c r="A91" s="79">
        <f t="shared" si="3"/>
        <v>1993</v>
      </c>
      <c r="B91" s="17">
        <v>2.7484099999999998</v>
      </c>
      <c r="C91" s="44">
        <f t="shared" si="4"/>
        <v>2.7484099999999997E-2</v>
      </c>
      <c r="E91" s="53">
        <v>2.8109600000000001</v>
      </c>
    </row>
    <row r="92" spans="1:5">
      <c r="A92" s="79">
        <f t="shared" si="3"/>
        <v>1994</v>
      </c>
      <c r="B92" s="17">
        <v>2.6749000000000001</v>
      </c>
      <c r="C92" s="44">
        <f t="shared" si="4"/>
        <v>2.6749000000000002E-2</v>
      </c>
      <c r="E92" s="53">
        <v>2.5973999999999999</v>
      </c>
    </row>
    <row r="93" spans="1:5">
      <c r="A93" s="79">
        <f t="shared" si="3"/>
        <v>1995</v>
      </c>
      <c r="B93" s="17">
        <v>2.5384099999999998</v>
      </c>
      <c r="C93" s="44">
        <f t="shared" si="4"/>
        <v>2.53841E-2</v>
      </c>
      <c r="E93" s="53">
        <v>2.53165</v>
      </c>
    </row>
    <row r="94" spans="1:5">
      <c r="A94" s="79">
        <f t="shared" si="3"/>
        <v>1996</v>
      </c>
      <c r="B94" s="17">
        <v>3.3224800000000001</v>
      </c>
      <c r="C94" s="44">
        <f t="shared" si="4"/>
        <v>3.3224799999999999E-2</v>
      </c>
      <c r="E94" s="53">
        <v>3.3788200000000002</v>
      </c>
    </row>
    <row r="95" spans="1:5">
      <c r="A95" s="79">
        <f t="shared" si="3"/>
        <v>1997</v>
      </c>
      <c r="B95" s="17">
        <v>1.7023999999999999</v>
      </c>
      <c r="C95" s="44">
        <f t="shared" si="4"/>
        <v>1.7023999999999997E-2</v>
      </c>
      <c r="E95" s="53">
        <v>1.6970499999999999</v>
      </c>
    </row>
    <row r="96" spans="1:5">
      <c r="A96" s="79">
        <f t="shared" si="3"/>
        <v>1998</v>
      </c>
      <c r="B96" s="17">
        <v>1.6119000000000001</v>
      </c>
      <c r="C96" s="44">
        <f t="shared" si="4"/>
        <v>1.6119000000000001E-2</v>
      </c>
      <c r="E96" s="53">
        <v>1.6069199999999999</v>
      </c>
    </row>
    <row r="97" spans="1:5">
      <c r="A97" s="79">
        <f t="shared" si="3"/>
        <v>1999</v>
      </c>
      <c r="B97" s="17">
        <v>2.6845599999999998</v>
      </c>
      <c r="C97" s="44">
        <f t="shared" si="4"/>
        <v>2.6845599999999997E-2</v>
      </c>
      <c r="E97" s="53">
        <v>2.6764000000000001</v>
      </c>
    </row>
    <row r="98" spans="1:5">
      <c r="A98" s="79">
        <f t="shared" si="3"/>
        <v>2000</v>
      </c>
      <c r="B98" s="17">
        <v>3.3868100000000001</v>
      </c>
      <c r="C98" s="44">
        <f t="shared" si="4"/>
        <v>3.3868099999999998E-2</v>
      </c>
      <c r="E98" s="53">
        <v>3.4360200000000001</v>
      </c>
    </row>
    <row r="99" spans="1:5">
      <c r="A99" s="79">
        <f t="shared" si="3"/>
        <v>2001</v>
      </c>
      <c r="B99" s="17">
        <v>1.55172</v>
      </c>
      <c r="C99" s="44">
        <f t="shared" si="4"/>
        <v>1.55172E-2</v>
      </c>
      <c r="E99" s="53">
        <v>1.6036699999999999</v>
      </c>
    </row>
    <row r="100" spans="1:5">
      <c r="A100" s="79">
        <f t="shared" si="3"/>
        <v>2002</v>
      </c>
      <c r="B100" s="17">
        <v>2.3769100000000001</v>
      </c>
      <c r="C100" s="44">
        <f t="shared" si="4"/>
        <v>2.3769100000000001E-2</v>
      </c>
      <c r="E100" s="53">
        <v>2.48027</v>
      </c>
    </row>
    <row r="101" spans="1:5">
      <c r="A101" s="79">
        <f t="shared" si="3"/>
        <v>2003</v>
      </c>
      <c r="B101" s="17">
        <v>1.8794900000000001</v>
      </c>
      <c r="C101" s="44">
        <f t="shared" si="4"/>
        <v>1.87949E-2</v>
      </c>
      <c r="E101" s="53">
        <v>2.0352000000000001</v>
      </c>
    </row>
    <row r="102" spans="1:5">
      <c r="A102" s="79">
        <f t="shared" si="3"/>
        <v>2004</v>
      </c>
      <c r="B102" s="17">
        <v>3.25556</v>
      </c>
      <c r="C102" s="44">
        <f t="shared" si="4"/>
        <v>3.2555599999999997E-2</v>
      </c>
      <c r="E102" s="53">
        <v>3.34232</v>
      </c>
    </row>
    <row r="103" spans="1:5">
      <c r="A103" s="79">
        <f t="shared" si="3"/>
        <v>2005</v>
      </c>
      <c r="B103" s="17">
        <v>3.4156599999999999</v>
      </c>
      <c r="C103" s="44">
        <f t="shared" si="4"/>
        <v>3.4156600000000002E-2</v>
      </c>
      <c r="E103" s="53">
        <v>3.3385500000000001</v>
      </c>
    </row>
    <row r="104" spans="1:5">
      <c r="A104" s="79">
        <f t="shared" si="3"/>
        <v>2006</v>
      </c>
      <c r="B104" s="17">
        <v>2.5406499999999999</v>
      </c>
      <c r="C104" s="44">
        <f t="shared" si="4"/>
        <v>2.5406499999999999E-2</v>
      </c>
      <c r="E104" s="53">
        <v>2.5239799999999999</v>
      </c>
    </row>
    <row r="105" spans="1:5">
      <c r="A105" s="79">
        <f t="shared" si="3"/>
        <v>2007</v>
      </c>
      <c r="B105" s="17">
        <v>4.08127</v>
      </c>
      <c r="C105" s="44">
        <f t="shared" si="4"/>
        <v>4.08127E-2</v>
      </c>
      <c r="E105" s="53">
        <v>4.1088100000000001</v>
      </c>
    </row>
    <row r="106" spans="1:5">
      <c r="A106" s="79">
        <f t="shared" si="3"/>
        <v>2008</v>
      </c>
      <c r="B106" s="17">
        <v>9.1410000000000005E-2</v>
      </c>
      <c r="C106" s="44">
        <f t="shared" si="4"/>
        <v>9.1410000000000005E-4</v>
      </c>
      <c r="E106" s="53">
        <v>-2.223E-2</v>
      </c>
    </row>
    <row r="107" spans="1:5">
      <c r="A107" s="79">
        <f t="shared" si="3"/>
        <v>2009</v>
      </c>
      <c r="B107" s="17">
        <v>2.72133</v>
      </c>
      <c r="C107" s="44">
        <f t="shared" si="4"/>
        <v>2.7213299999999999E-2</v>
      </c>
      <c r="E107" s="53">
        <v>2.81412</v>
      </c>
    </row>
    <row r="108" spans="1:5">
      <c r="A108" s="79">
        <f t="shared" si="3"/>
        <v>2010</v>
      </c>
      <c r="B108" s="17">
        <v>1.4957199999999999</v>
      </c>
      <c r="C108" s="44">
        <f t="shared" si="4"/>
        <v>1.4957199999999999E-2</v>
      </c>
      <c r="E108" s="53">
        <v>1.4377899999999999</v>
      </c>
    </row>
    <row r="109" spans="1:5">
      <c r="A109" s="79">
        <f t="shared" si="3"/>
        <v>2011</v>
      </c>
      <c r="B109" s="17">
        <v>2.9624199999999998</v>
      </c>
      <c r="C109" s="44">
        <f t="shared" si="4"/>
        <v>2.96242E-2</v>
      </c>
      <c r="E109" s="53">
        <v>3.0620699999999998</v>
      </c>
    </row>
    <row r="110" spans="1:5">
      <c r="A110" s="79">
        <f t="shared" si="3"/>
        <v>2012</v>
      </c>
      <c r="B110" s="17">
        <v>1.74102</v>
      </c>
      <c r="C110" s="44">
        <f t="shared" si="4"/>
        <v>1.7410200000000001E-2</v>
      </c>
      <c r="E110" s="53">
        <v>1.7595000000000001</v>
      </c>
    </row>
    <row r="111" spans="1:5">
      <c r="A111" s="79">
        <f t="shared" si="3"/>
        <v>2013</v>
      </c>
      <c r="B111" s="17">
        <v>1.5017400000000001</v>
      </c>
      <c r="C111" s="44">
        <f t="shared" si="4"/>
        <v>1.50174E-2</v>
      </c>
      <c r="E111" s="53">
        <v>1.51284</v>
      </c>
    </row>
    <row r="112" spans="1:5">
      <c r="A112" s="79">
        <f t="shared" si="3"/>
        <v>2014</v>
      </c>
      <c r="B112" s="17">
        <v>0.75649</v>
      </c>
      <c r="C112" s="44">
        <f t="shared" si="4"/>
        <v>7.5649000000000003E-3</v>
      </c>
      <c r="E112" s="53">
        <v>0.65312000000000003</v>
      </c>
    </row>
    <row r="113" spans="1:5">
      <c r="A113" s="79">
        <f t="shared" si="3"/>
        <v>2015</v>
      </c>
      <c r="B113" s="17">
        <v>0.72951999999999995</v>
      </c>
      <c r="C113" s="44">
        <f t="shared" si="4"/>
        <v>7.2951999999999991E-3</v>
      </c>
      <c r="E113" s="53">
        <v>0.63871999999999995</v>
      </c>
    </row>
    <row r="114" spans="1:5">
      <c r="A114" s="79">
        <f t="shared" si="3"/>
        <v>2016</v>
      </c>
      <c r="B114" s="17">
        <v>2.0746199999999999</v>
      </c>
      <c r="C114" s="44">
        <f t="shared" si="4"/>
        <v>2.0746199999999999E-2</v>
      </c>
      <c r="E114" s="53">
        <v>2.0508000000000002</v>
      </c>
    </row>
    <row r="115" spans="1:5">
      <c r="A115" s="79">
        <f t="shared" si="3"/>
        <v>2017</v>
      </c>
      <c r="B115" s="17">
        <v>2.1090800000000001</v>
      </c>
      <c r="C115" s="44">
        <f t="shared" si="4"/>
        <v>2.10908E-2</v>
      </c>
      <c r="E115" s="53">
        <v>2.1299299999999999</v>
      </c>
    </row>
    <row r="116" spans="1:5">
      <c r="A116" s="79">
        <f t="shared" si="3"/>
        <v>2018</v>
      </c>
      <c r="B116" s="17">
        <v>1.9101600000000001</v>
      </c>
      <c r="C116" s="44">
        <f t="shared" si="4"/>
        <v>1.91016E-2</v>
      </c>
      <c r="E116" s="53">
        <v>2.00238</v>
      </c>
    </row>
    <row r="117" spans="1:5">
      <c r="A117" s="79">
        <f t="shared" si="3"/>
        <v>2019</v>
      </c>
      <c r="B117" s="17">
        <v>2.2851300000000001</v>
      </c>
      <c r="C117" s="44">
        <f t="shared" si="4"/>
        <v>2.2851300000000001E-2</v>
      </c>
      <c r="E117" s="53">
        <v>2.31399</v>
      </c>
    </row>
    <row r="118" spans="1:5">
      <c r="A118" s="79">
        <f t="shared" si="3"/>
        <v>2020</v>
      </c>
      <c r="B118" s="17">
        <v>1.3620099999999999</v>
      </c>
      <c r="C118" s="44">
        <f t="shared" si="4"/>
        <v>1.36201E-2</v>
      </c>
      <c r="E118" s="53">
        <v>1.3220400000000001</v>
      </c>
    </row>
    <row r="119" spans="1:5">
      <c r="A119" s="79">
        <f t="shared" si="3"/>
        <v>2021</v>
      </c>
      <c r="B119" s="17">
        <v>7.0364000000000004</v>
      </c>
      <c r="C119" s="44">
        <f t="shared" si="4"/>
        <v>7.036400000000001E-2</v>
      </c>
      <c r="E119" s="53">
        <v>7.1944600000000003</v>
      </c>
    </row>
    <row r="120" spans="1:5">
      <c r="A120" s="79">
        <v>2022</v>
      </c>
      <c r="B120" s="17">
        <v>6.4543999999999997</v>
      </c>
      <c r="C120" s="44">
        <f t="shared" si="4"/>
        <v>6.454399999999999E-2</v>
      </c>
      <c r="E120" s="53">
        <v>6.4449399999999999</v>
      </c>
    </row>
    <row r="121" spans="1:5">
      <c r="A121" s="79">
        <v>2023</v>
      </c>
      <c r="B121" s="17">
        <v>3.3521200000000002</v>
      </c>
      <c r="C121" s="44">
        <f t="shared" si="4"/>
        <v>3.3521200000000001E-2</v>
      </c>
      <c r="E121" s="54" t="e">
        <f>NA()</f>
        <v>#N/A</v>
      </c>
    </row>
    <row r="122" spans="1:5">
      <c r="A122" s="79">
        <v>2024</v>
      </c>
      <c r="B122" s="17">
        <v>2.75</v>
      </c>
      <c r="C122" s="44">
        <f t="shared" si="4"/>
        <v>2.75E-2</v>
      </c>
    </row>
  </sheetData>
  <printOptions gridLines="1" gridLinesSet="0"/>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21"/>
  <sheetViews>
    <sheetView workbookViewId="0">
      <selection activeCell="F25" sqref="F25"/>
    </sheetView>
  </sheetViews>
  <sheetFormatPr baseColWidth="10" defaultRowHeight="14"/>
  <cols>
    <col min="1" max="1" width="10.85546875" bestFit="1" customWidth="1"/>
    <col min="2" max="2" width="13.85546875" bestFit="1" customWidth="1"/>
    <col min="3" max="3" width="15.5703125" bestFit="1" customWidth="1"/>
    <col min="4" max="4" width="13.85546875" bestFit="1" customWidth="1"/>
    <col min="5" max="5" width="15.5703125" bestFit="1" customWidth="1"/>
    <col min="7" max="7" width="10.85546875" bestFit="1" customWidth="1"/>
    <col min="8" max="8" width="13.85546875" bestFit="1" customWidth="1"/>
    <col min="9" max="9" width="15.5703125" bestFit="1" customWidth="1"/>
    <col min="10" max="10" width="13.85546875" bestFit="1" customWidth="1"/>
    <col min="11" max="11" width="15.5703125" bestFit="1" customWidth="1"/>
  </cols>
  <sheetData>
    <row r="1" spans="1:11" ht="20" thickBot="1">
      <c r="A1" s="218" t="s">
        <v>168</v>
      </c>
      <c r="B1" s="219"/>
      <c r="C1" s="219"/>
      <c r="D1" s="219"/>
      <c r="E1" s="220"/>
      <c r="G1" s="218" t="s">
        <v>169</v>
      </c>
      <c r="H1" s="219"/>
      <c r="I1" s="219"/>
      <c r="J1" s="219"/>
      <c r="K1" s="220"/>
    </row>
    <row r="2" spans="1:11" ht="16">
      <c r="A2" s="31"/>
      <c r="B2" s="216" t="s">
        <v>3</v>
      </c>
      <c r="C2" s="216"/>
      <c r="D2" s="216" t="s">
        <v>0</v>
      </c>
      <c r="E2" s="217"/>
      <c r="G2" s="31"/>
      <c r="H2" s="216" t="s">
        <v>164</v>
      </c>
      <c r="I2" s="216"/>
      <c r="J2" s="216" t="s">
        <v>165</v>
      </c>
      <c r="K2" s="217"/>
    </row>
    <row r="3" spans="1:11" ht="16">
      <c r="A3" s="32"/>
      <c r="B3" s="18" t="s">
        <v>1</v>
      </c>
      <c r="C3" s="18" t="s">
        <v>2</v>
      </c>
      <c r="D3" s="18" t="s">
        <v>1</v>
      </c>
      <c r="E3" s="33" t="s">
        <v>2</v>
      </c>
      <c r="G3" s="32"/>
      <c r="H3" s="18" t="s">
        <v>166</v>
      </c>
      <c r="I3" s="18" t="s">
        <v>167</v>
      </c>
      <c r="J3" s="18" t="s">
        <v>166</v>
      </c>
      <c r="K3" s="33" t="s">
        <v>167</v>
      </c>
    </row>
    <row r="4" spans="1:11" ht="16">
      <c r="A4" s="88" t="str">
        <f>'Returns by year'!A125</f>
        <v>1928-2024</v>
      </c>
      <c r="B4" s="87">
        <f>'Returns by year'!B120-'Returns by year'!D120</f>
        <v>8.4388562689447083E-2</v>
      </c>
      <c r="C4" s="87">
        <f>'Returns by year'!M121</f>
        <v>7.0024348860185215E-2</v>
      </c>
      <c r="D4" s="87">
        <f>'Returns by year'!L126</f>
        <v>6.6278842211521471E-2</v>
      </c>
      <c r="E4" s="86">
        <f>'Returns by year'!M126</f>
        <v>5.4394706565341622E-2</v>
      </c>
      <c r="G4" s="88" t="s">
        <v>137</v>
      </c>
      <c r="H4" s="87">
        <f>'Returns by year'!V121-'Returns by year'!X121</f>
        <v>8.2093037827272647E-2</v>
      </c>
      <c r="I4" s="87">
        <f>'Returns by year'!V121-'Returns by year'!Y121</f>
        <v>6.7455062188415862E-2</v>
      </c>
      <c r="J4" s="87">
        <f>'Returns by year'!V125-'Returns by year'!X125</f>
        <v>6.4325018468160078E-2</v>
      </c>
      <c r="K4" s="86">
        <f>'Returns by year'!V125-'Returns by year'!Y125</f>
        <v>5.2791213419499217E-2</v>
      </c>
    </row>
    <row r="5" spans="1:11" ht="16">
      <c r="A5" s="89" t="s">
        <v>42</v>
      </c>
      <c r="B5" s="90">
        <f>'Returns by year'!N121</f>
        <v>2.0106755769719164E-2</v>
      </c>
      <c r="C5" s="90">
        <f>'Returns by year'!O121</f>
        <v>2.1243404039561403E-2</v>
      </c>
      <c r="D5" s="91"/>
      <c r="E5" s="92"/>
      <c r="G5" s="89" t="s">
        <v>42</v>
      </c>
      <c r="H5" s="90">
        <f>'Returns by year'!AH122</f>
        <v>1.9718722682041473E-2</v>
      </c>
      <c r="I5" s="90">
        <f>'Returns by year'!AI122</f>
        <v>2.0777238572154903E-2</v>
      </c>
      <c r="J5" s="91"/>
      <c r="K5" s="92"/>
    </row>
    <row r="6" spans="1:11" ht="16">
      <c r="A6" s="88" t="str">
        <f>'Returns by year'!A126</f>
        <v>1975-2024</v>
      </c>
      <c r="B6" s="87">
        <f>'Returns by year'!L122</f>
        <v>9.2526752088030628E-2</v>
      </c>
      <c r="C6" s="87">
        <f>'Returns by year'!M122</f>
        <v>7.033217329428422E-2</v>
      </c>
      <c r="D6" s="87">
        <f>'Returns by year'!L127</f>
        <v>8.0161539248500668E-2</v>
      </c>
      <c r="E6" s="86">
        <f>'Returns by year'!M127</f>
        <v>6.2156759260439509E-2</v>
      </c>
      <c r="G6" s="88" t="s">
        <v>138</v>
      </c>
      <c r="H6" s="87">
        <f>'Returns by year'!V122-'Returns by year'!X122</f>
        <v>8.953652591205849E-2</v>
      </c>
      <c r="I6" s="87">
        <f>'Returns by year'!V122-'Returns by year'!Y122</f>
        <v>6.7025908550576982E-2</v>
      </c>
      <c r="J6" s="87">
        <f>'Returns by year'!V126-'Returns by year'!X126</f>
        <v>7.7321128258980298E-2</v>
      </c>
      <c r="K6" s="86">
        <f>'Returns by year'!V126-'Returns by year'!Y126</f>
        <v>5.9954322234760493E-2</v>
      </c>
    </row>
    <row r="7" spans="1:11" ht="16">
      <c r="A7" s="89" t="s">
        <v>42</v>
      </c>
      <c r="B7" s="90">
        <f>'Returns by year'!N122</f>
        <v>2.3018787373718142E-2</v>
      </c>
      <c r="C7" s="90">
        <f>'Returns by year'!O122</f>
        <v>2.6735589964522671E-2</v>
      </c>
      <c r="D7" s="91"/>
      <c r="E7" s="92"/>
      <c r="G7" s="89" t="s">
        <v>42</v>
      </c>
      <c r="H7" s="90">
        <f>'Returns by year'!AH123</f>
        <v>2.2299903157312024E-2</v>
      </c>
      <c r="I7" s="90">
        <f>'Returns by year'!AI123</f>
        <v>2.5924894627342345E-2</v>
      </c>
      <c r="J7" s="91"/>
      <c r="K7" s="92"/>
    </row>
    <row r="8" spans="1:11" ht="16">
      <c r="A8" s="88" t="str">
        <f>'Returns by year'!A127</f>
        <v>2015-2024</v>
      </c>
      <c r="B8" s="87">
        <f>'Returns by year'!L123</f>
        <v>0.12337014994612638</v>
      </c>
      <c r="C8" s="87">
        <f>'Returns by year'!M123</f>
        <v>0.13541009227438025</v>
      </c>
      <c r="D8" s="87">
        <f>'Returns by year'!L128</f>
        <v>0.11216037366922071</v>
      </c>
      <c r="E8" s="86">
        <f>'Returns by year'!M128</f>
        <v>0.12711877620494128</v>
      </c>
      <c r="G8" s="88" t="s">
        <v>139</v>
      </c>
      <c r="H8" s="87">
        <f>'Returns by year'!V123-'Returns by year'!X123</f>
        <v>0.12006182293575182</v>
      </c>
      <c r="I8" s="87">
        <f>'Returns by year'!V123-'Returns by year'!Y123</f>
        <v>0.13072455784543938</v>
      </c>
      <c r="J8" s="87">
        <f>'Returns by year'!V127-'Returns by year'!X127</f>
        <v>0.10890690212165111</v>
      </c>
      <c r="K8" s="86">
        <f>'Returns by year'!V127-'Returns by year'!Y127</f>
        <v>0.12343140152870891</v>
      </c>
    </row>
    <row r="9" spans="1:11" ht="17" thickBot="1">
      <c r="A9" s="93" t="s">
        <v>42</v>
      </c>
      <c r="B9" s="94">
        <f>'Returns by year'!N123</f>
        <v>5.039289381343607E-2</v>
      </c>
      <c r="C9" s="94">
        <f>'Returns by year'!AI124</f>
        <v>3.8358208719381566E-2</v>
      </c>
      <c r="D9" s="95"/>
      <c r="E9" s="96"/>
      <c r="G9" s="93" t="s">
        <v>42</v>
      </c>
      <c r="H9" s="94">
        <f>'Returns by year'!AH124</f>
        <v>4.8268537327669753E-2</v>
      </c>
      <c r="I9" s="94">
        <v>3.8564856793299435E-2</v>
      </c>
      <c r="J9" s="95"/>
      <c r="K9" s="96"/>
    </row>
    <row r="20" spans="3:3">
      <c r="C20" s="144"/>
    </row>
    <row r="21" spans="3:3" ht="16">
      <c r="C21" s="145"/>
    </row>
  </sheetData>
  <mergeCells count="6">
    <mergeCell ref="B2:C2"/>
    <mergeCell ref="D2:E2"/>
    <mergeCell ref="H2:I2"/>
    <mergeCell ref="J2:K2"/>
    <mergeCell ref="A1:E1"/>
    <mergeCell ref="G1:K1"/>
  </mergeCells>
  <phoneticPr fontId="13"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44"/>
  <sheetViews>
    <sheetView topLeftCell="A81" workbookViewId="0">
      <selection activeCell="D144" sqref="D144"/>
    </sheetView>
  </sheetViews>
  <sheetFormatPr baseColWidth="10" defaultRowHeight="14"/>
  <cols>
    <col min="2" max="2" width="10.7109375" style="98"/>
  </cols>
  <sheetData>
    <row r="1" spans="1:8">
      <c r="A1" s="55" t="s">
        <v>79</v>
      </c>
      <c r="F1" s="55" t="s">
        <v>69</v>
      </c>
    </row>
    <row r="2" spans="1:8">
      <c r="F2" t="s">
        <v>70</v>
      </c>
    </row>
    <row r="3" spans="1:8">
      <c r="F3" t="s">
        <v>71</v>
      </c>
    </row>
    <row r="4" spans="1:8">
      <c r="F4" t="s">
        <v>72</v>
      </c>
    </row>
    <row r="5" spans="1:8">
      <c r="F5" t="s">
        <v>73</v>
      </c>
    </row>
    <row r="6" spans="1:8">
      <c r="F6" t="s">
        <v>74</v>
      </c>
    </row>
    <row r="8" spans="1:8">
      <c r="F8" t="s">
        <v>75</v>
      </c>
      <c r="G8" t="s">
        <v>76</v>
      </c>
    </row>
    <row r="9" spans="1:8">
      <c r="A9" s="49" t="s">
        <v>58</v>
      </c>
      <c r="B9" s="98" t="s">
        <v>59</v>
      </c>
      <c r="C9" t="s">
        <v>64</v>
      </c>
    </row>
    <row r="10" spans="1:8">
      <c r="A10" s="49">
        <v>1890</v>
      </c>
      <c r="B10" s="99">
        <v>3.557296</v>
      </c>
      <c r="F10" t="s">
        <v>77</v>
      </c>
    </row>
    <row r="11" spans="1:8">
      <c r="A11" s="49">
        <v>1891</v>
      </c>
      <c r="B11" s="99">
        <v>3.209111</v>
      </c>
      <c r="C11" s="44">
        <f t="shared" ref="C11:C47" si="0">B11/B10-1</f>
        <v>-9.7879119421043437E-2</v>
      </c>
      <c r="F11" t="s">
        <v>78</v>
      </c>
      <c r="G11" t="s">
        <v>75</v>
      </c>
    </row>
    <row r="12" spans="1:8">
      <c r="A12" s="49">
        <v>1892</v>
      </c>
      <c r="B12" s="99">
        <v>3.2671420000000002</v>
      </c>
      <c r="C12" s="44">
        <f t="shared" si="0"/>
        <v>1.8083201235482349E-2</v>
      </c>
      <c r="F12" s="52">
        <v>30681</v>
      </c>
      <c r="G12" s="53">
        <v>7.2208199999999998</v>
      </c>
      <c r="H12" s="44">
        <f>G12/100</f>
        <v>7.22082E-2</v>
      </c>
    </row>
    <row r="13" spans="1:8">
      <c r="A13" s="49">
        <v>1893</v>
      </c>
      <c r="B13" s="99">
        <v>3.4064160000000001</v>
      </c>
      <c r="C13" s="44">
        <f t="shared" si="0"/>
        <v>4.26286950490673E-2</v>
      </c>
      <c r="F13" s="52">
        <v>31047</v>
      </c>
      <c r="G13" s="53">
        <v>4.3928000000000003</v>
      </c>
      <c r="H13" s="44">
        <f t="shared" ref="H13:H42" si="1">G13/100</f>
        <v>4.3928000000000002E-2</v>
      </c>
    </row>
    <row r="14" spans="1:8">
      <c r="A14" s="49">
        <v>1894</v>
      </c>
      <c r="B14" s="99">
        <v>3.9693160000000001</v>
      </c>
      <c r="C14" s="44">
        <f t="shared" si="0"/>
        <v>0.16524699273371191</v>
      </c>
      <c r="F14" s="52">
        <v>31412</v>
      </c>
      <c r="G14" s="53">
        <v>-0.68759999999999999</v>
      </c>
      <c r="H14" s="44">
        <f t="shared" si="1"/>
        <v>-6.8760000000000002E-3</v>
      </c>
    </row>
    <row r="15" spans="1:8">
      <c r="A15" s="49">
        <v>1895</v>
      </c>
      <c r="B15" s="99">
        <v>3.6037210000000002</v>
      </c>
      <c r="C15" s="44">
        <f t="shared" si="0"/>
        <v>-9.2105289677113067E-2</v>
      </c>
      <c r="F15" s="52">
        <v>31777</v>
      </c>
      <c r="G15" s="53">
        <v>-0.16980000000000001</v>
      </c>
      <c r="H15" s="44">
        <f t="shared" si="1"/>
        <v>-1.6980000000000001E-3</v>
      </c>
    </row>
    <row r="16" spans="1:8">
      <c r="A16" s="49">
        <v>1896</v>
      </c>
      <c r="B16" s="99">
        <v>3.122064</v>
      </c>
      <c r="C16" s="44">
        <f t="shared" si="0"/>
        <v>-0.13365546333914313</v>
      </c>
      <c r="F16" s="52">
        <v>32142</v>
      </c>
      <c r="G16" s="53">
        <v>0.81747999999999998</v>
      </c>
      <c r="H16" s="44">
        <f t="shared" si="1"/>
        <v>8.1747999999999994E-3</v>
      </c>
    </row>
    <row r="17" spans="1:8">
      <c r="A17" s="49">
        <v>1897</v>
      </c>
      <c r="B17" s="99">
        <v>3.2207170000000001</v>
      </c>
      <c r="C17" s="44">
        <f t="shared" si="0"/>
        <v>3.1598647561356774E-2</v>
      </c>
      <c r="F17" s="52">
        <v>32508</v>
      </c>
      <c r="G17" s="53">
        <v>2.1566000000000001</v>
      </c>
      <c r="H17" s="44">
        <f t="shared" si="1"/>
        <v>2.1566000000000002E-2</v>
      </c>
    </row>
    <row r="18" spans="1:8">
      <c r="A18" s="49">
        <v>1898</v>
      </c>
      <c r="B18" s="99">
        <v>3.4296280000000001</v>
      </c>
      <c r="C18" s="44">
        <f t="shared" si="0"/>
        <v>6.4864749060535409E-2</v>
      </c>
      <c r="F18" s="52">
        <v>32873</v>
      </c>
      <c r="G18" s="53">
        <v>2.5156200000000002</v>
      </c>
      <c r="H18" s="44">
        <f t="shared" si="1"/>
        <v>2.5156200000000004E-2</v>
      </c>
    </row>
    <row r="19" spans="1:8">
      <c r="A19" s="49">
        <v>1899</v>
      </c>
      <c r="B19" s="99">
        <v>3.2787480000000002</v>
      </c>
      <c r="C19" s="44">
        <f t="shared" si="0"/>
        <v>-4.3993109456769042E-2</v>
      </c>
      <c r="F19" s="52">
        <v>33238</v>
      </c>
      <c r="G19" s="53">
        <v>1.79203</v>
      </c>
      <c r="H19" s="44">
        <f t="shared" si="1"/>
        <v>1.79203E-2</v>
      </c>
    </row>
    <row r="20" spans="1:8">
      <c r="A20" s="49">
        <v>1900</v>
      </c>
      <c r="B20" s="99">
        <v>3.748799</v>
      </c>
      <c r="C20" s="44">
        <f t="shared" si="0"/>
        <v>0.1433629543960071</v>
      </c>
      <c r="F20" s="52">
        <v>33603</v>
      </c>
      <c r="G20" s="53">
        <v>2.4254099999999998</v>
      </c>
      <c r="H20" s="44">
        <f t="shared" si="1"/>
        <v>2.4254099999999997E-2</v>
      </c>
    </row>
    <row r="21" spans="1:8">
      <c r="A21" s="49">
        <v>1901</v>
      </c>
      <c r="B21" s="99">
        <v>3.1452770000000001</v>
      </c>
      <c r="C21" s="44">
        <f t="shared" si="0"/>
        <v>-0.16099075997406098</v>
      </c>
      <c r="F21" s="52">
        <v>33969</v>
      </c>
      <c r="G21" s="53">
        <v>4.0220900000000004</v>
      </c>
      <c r="H21" s="44">
        <f t="shared" si="1"/>
        <v>4.0220900000000004E-2</v>
      </c>
    </row>
    <row r="22" spans="1:8">
      <c r="A22" s="49">
        <v>1902</v>
      </c>
      <c r="B22" s="99">
        <v>3.7081770000000001</v>
      </c>
      <c r="C22" s="44">
        <f t="shared" si="0"/>
        <v>0.17896674919251954</v>
      </c>
      <c r="F22" s="52">
        <v>34334</v>
      </c>
      <c r="G22" s="53">
        <v>6.4423599999999999</v>
      </c>
      <c r="H22" s="44">
        <f t="shared" si="1"/>
        <v>6.4423599999999998E-2</v>
      </c>
    </row>
    <row r="23" spans="1:8">
      <c r="A23" s="49">
        <v>1903</v>
      </c>
      <c r="B23" s="99">
        <v>3.7662079999999998</v>
      </c>
      <c r="C23" s="44">
        <f t="shared" si="0"/>
        <v>1.564946872816475E-2</v>
      </c>
      <c r="F23" s="52">
        <v>34699</v>
      </c>
      <c r="G23" s="53">
        <v>7.6804899999999998</v>
      </c>
      <c r="H23" s="44">
        <f t="shared" si="1"/>
        <v>7.6804899999999995E-2</v>
      </c>
    </row>
    <row r="24" spans="1:8">
      <c r="A24" s="49">
        <v>1904</v>
      </c>
      <c r="B24" s="99">
        <v>3.9403009999999998</v>
      </c>
      <c r="C24" s="44">
        <f t="shared" si="0"/>
        <v>4.6225009346270829E-2</v>
      </c>
      <c r="F24" s="52">
        <v>35064</v>
      </c>
      <c r="G24" s="53">
        <v>9.2915600000000005</v>
      </c>
      <c r="H24" s="44">
        <f t="shared" si="1"/>
        <v>9.2915600000000001E-2</v>
      </c>
    </row>
    <row r="25" spans="1:8">
      <c r="A25" s="49">
        <v>1905</v>
      </c>
      <c r="B25" s="99">
        <v>3.4528409999999998</v>
      </c>
      <c r="C25" s="44">
        <f t="shared" si="0"/>
        <v>-0.12371136113713144</v>
      </c>
      <c r="F25" s="52">
        <v>35430</v>
      </c>
      <c r="G25" s="53">
        <v>6.6779400000000004</v>
      </c>
      <c r="H25" s="44">
        <f t="shared" si="1"/>
        <v>6.6779400000000003E-2</v>
      </c>
    </row>
    <row r="26" spans="1:8">
      <c r="A26" s="49">
        <v>1906</v>
      </c>
      <c r="B26" s="99">
        <v>4.096984</v>
      </c>
      <c r="C26" s="44">
        <f t="shared" si="0"/>
        <v>0.18655449237309218</v>
      </c>
      <c r="F26" s="52">
        <v>35795</v>
      </c>
      <c r="G26" s="53">
        <v>9.5600400000000008</v>
      </c>
      <c r="H26" s="44">
        <f t="shared" si="1"/>
        <v>9.5600400000000002E-2</v>
      </c>
    </row>
    <row r="27" spans="1:8">
      <c r="A27" s="49">
        <v>1907</v>
      </c>
      <c r="B27" s="99">
        <v>4.5206099999999996</v>
      </c>
      <c r="C27" s="44">
        <f t="shared" si="0"/>
        <v>0.1033994762976862</v>
      </c>
      <c r="F27" s="52">
        <v>36160</v>
      </c>
      <c r="G27" s="53">
        <v>9.8119599999999991</v>
      </c>
      <c r="H27" s="44">
        <f t="shared" si="1"/>
        <v>9.8119599999999987E-2</v>
      </c>
    </row>
    <row r="28" spans="1:8">
      <c r="A28" s="49">
        <v>1908</v>
      </c>
      <c r="B28" s="99">
        <v>4.0795750000000002</v>
      </c>
      <c r="C28" s="44">
        <f t="shared" si="0"/>
        <v>-9.7560948633038325E-2</v>
      </c>
      <c r="F28" s="52">
        <v>36525</v>
      </c>
      <c r="G28" s="53">
        <v>13.638479999999999</v>
      </c>
      <c r="H28" s="44">
        <f t="shared" si="1"/>
        <v>0.1363848</v>
      </c>
    </row>
    <row r="29" spans="1:8">
      <c r="A29" s="49">
        <v>1909</v>
      </c>
      <c r="B29" s="99">
        <v>3.9867249999999999</v>
      </c>
      <c r="C29" s="44">
        <f t="shared" si="0"/>
        <v>-2.2759723745733429E-2</v>
      </c>
      <c r="F29" s="52">
        <v>36891</v>
      </c>
      <c r="G29" s="53">
        <v>13.510429999999999</v>
      </c>
      <c r="H29" s="44">
        <f t="shared" si="1"/>
        <v>0.13510429999999998</v>
      </c>
    </row>
    <row r="30" spans="1:8">
      <c r="A30" s="49">
        <v>1910</v>
      </c>
      <c r="B30" s="99">
        <v>4.3058959999999997</v>
      </c>
      <c r="C30" s="44">
        <f t="shared" si="0"/>
        <v>8.005844396089512E-2</v>
      </c>
      <c r="F30" s="52">
        <v>37256</v>
      </c>
      <c r="G30" s="53">
        <v>1.7334099999999999</v>
      </c>
      <c r="H30" s="44">
        <f t="shared" si="1"/>
        <v>1.7334099999999998E-2</v>
      </c>
    </row>
    <row r="31" spans="1:8">
      <c r="A31" s="49">
        <v>1911</v>
      </c>
      <c r="B31" s="99">
        <v>4.2072430000000001</v>
      </c>
      <c r="C31" s="44">
        <f t="shared" si="0"/>
        <v>-2.2911143232442144E-2</v>
      </c>
      <c r="F31" s="52">
        <v>37621</v>
      </c>
      <c r="G31" s="53">
        <v>-5.3981599999999998</v>
      </c>
      <c r="H31" s="44">
        <f t="shared" si="1"/>
        <v>-5.3981599999999998E-2</v>
      </c>
    </row>
    <row r="32" spans="1:8">
      <c r="A32" s="49">
        <v>1912</v>
      </c>
      <c r="B32" s="99">
        <v>4.3697299999999997</v>
      </c>
      <c r="C32" s="44">
        <f t="shared" si="0"/>
        <v>3.8620778500314756E-2</v>
      </c>
      <c r="F32" s="52">
        <v>37986</v>
      </c>
      <c r="G32" s="53">
        <v>-11.99564</v>
      </c>
      <c r="H32" s="44">
        <f t="shared" si="1"/>
        <v>-0.1199564</v>
      </c>
    </row>
    <row r="33" spans="1:8">
      <c r="A33" s="49">
        <v>1913</v>
      </c>
      <c r="B33" s="99">
        <v>4.3697299999999997</v>
      </c>
      <c r="C33" s="44">
        <f t="shared" si="0"/>
        <v>0</v>
      </c>
      <c r="F33" s="52">
        <v>38352</v>
      </c>
      <c r="G33" s="53">
        <v>-3.8552599999999999</v>
      </c>
      <c r="H33" s="44">
        <f t="shared" si="1"/>
        <v>-3.8552599999999999E-2</v>
      </c>
    </row>
    <row r="34" spans="1:8">
      <c r="A34" s="49">
        <v>1914</v>
      </c>
      <c r="B34" s="99">
        <v>4.532216</v>
      </c>
      <c r="C34" s="44">
        <f t="shared" si="0"/>
        <v>3.718444846706781E-2</v>
      </c>
      <c r="F34" s="52">
        <v>38717</v>
      </c>
      <c r="G34" s="53">
        <v>-4.1128</v>
      </c>
      <c r="H34" s="44">
        <f t="shared" si="1"/>
        <v>-4.1127999999999998E-2</v>
      </c>
    </row>
    <row r="35" spans="1:8">
      <c r="A35" s="49">
        <v>1915</v>
      </c>
      <c r="B35" s="99">
        <v>4.1608179999999999</v>
      </c>
      <c r="C35" s="44">
        <f t="shared" si="0"/>
        <v>-8.194622674647456E-2</v>
      </c>
      <c r="F35" s="52">
        <v>39082</v>
      </c>
      <c r="G35" s="53">
        <v>-3.8853200000000001</v>
      </c>
      <c r="H35" s="44">
        <f t="shared" si="1"/>
        <v>-3.8853200000000004E-2</v>
      </c>
    </row>
    <row r="36" spans="1:8">
      <c r="A36" s="49">
        <v>1916</v>
      </c>
      <c r="B36" s="99">
        <v>4.5554290000000002</v>
      </c>
      <c r="C36" s="44">
        <f t="shared" si="0"/>
        <v>9.4839764680887395E-2</v>
      </c>
      <c r="F36" s="52">
        <v>39447</v>
      </c>
      <c r="G36" s="53">
        <v>6.4371700000000001</v>
      </c>
      <c r="H36" s="44">
        <f t="shared" si="1"/>
        <v>6.4371700000000004E-2</v>
      </c>
    </row>
    <row r="37" spans="1:8">
      <c r="A37" s="49">
        <v>1917</v>
      </c>
      <c r="B37" s="99">
        <v>4.6482780000000004</v>
      </c>
      <c r="C37" s="44">
        <f t="shared" si="0"/>
        <v>2.0382054028281527E-2</v>
      </c>
      <c r="F37" s="52">
        <v>39813</v>
      </c>
      <c r="G37" s="53">
        <v>10.71322</v>
      </c>
      <c r="H37" s="44">
        <f t="shared" si="1"/>
        <v>0.1071322</v>
      </c>
    </row>
    <row r="38" spans="1:8">
      <c r="A38" s="49">
        <v>1918</v>
      </c>
      <c r="B38" s="99">
        <v>4.9442360000000001</v>
      </c>
      <c r="C38" s="44">
        <f t="shared" si="0"/>
        <v>6.3670460329610101E-2</v>
      </c>
      <c r="F38" s="52">
        <v>40178</v>
      </c>
      <c r="G38" s="53">
        <v>4.5071000000000003</v>
      </c>
      <c r="H38" s="44">
        <f t="shared" si="1"/>
        <v>4.5071E-2</v>
      </c>
    </row>
    <row r="39" spans="1:8">
      <c r="A39" s="49">
        <v>1919</v>
      </c>
      <c r="B39" s="99">
        <v>5.4374989999999999</v>
      </c>
      <c r="C39" s="44">
        <f t="shared" si="0"/>
        <v>9.976526201419178E-2</v>
      </c>
      <c r="F39" s="52">
        <v>40543</v>
      </c>
      <c r="G39" s="53">
        <v>5.2000200000000003</v>
      </c>
      <c r="H39" s="44">
        <f t="shared" si="1"/>
        <v>5.2000200000000003E-2</v>
      </c>
    </row>
    <row r="40" spans="1:8">
      <c r="A40" s="49">
        <v>1920</v>
      </c>
      <c r="B40" s="99">
        <v>5.9597769999999999</v>
      </c>
      <c r="C40" s="44">
        <f t="shared" si="0"/>
        <v>9.6051144101359842E-2</v>
      </c>
      <c r="F40" s="52">
        <v>40908</v>
      </c>
      <c r="G40" s="53">
        <v>5.3044500000000001</v>
      </c>
      <c r="H40" s="44">
        <f t="shared" si="1"/>
        <v>5.3044500000000001E-2</v>
      </c>
    </row>
    <row r="41" spans="1:8">
      <c r="A41" s="49">
        <v>1921</v>
      </c>
      <c r="B41" s="99">
        <v>5.8263059999999998</v>
      </c>
      <c r="C41" s="44">
        <f t="shared" si="0"/>
        <v>-2.2395301032236636E-2</v>
      </c>
      <c r="F41" s="52">
        <v>41274</v>
      </c>
      <c r="G41" s="53">
        <v>6.2069599999999996</v>
      </c>
      <c r="H41" s="44">
        <f t="shared" si="1"/>
        <v>6.2069599999999996E-2</v>
      </c>
    </row>
    <row r="42" spans="1:8">
      <c r="A42" s="49">
        <v>1922</v>
      </c>
      <c r="B42" s="99">
        <v>5.9075490000000004</v>
      </c>
      <c r="C42" s="44">
        <f t="shared" si="0"/>
        <v>1.3944169770691905E-2</v>
      </c>
      <c r="F42" s="52">
        <v>41639</v>
      </c>
      <c r="G42" s="53">
        <v>4.5192300000000003</v>
      </c>
      <c r="H42" s="44">
        <f t="shared" si="1"/>
        <v>4.5192300000000005E-2</v>
      </c>
    </row>
    <row r="43" spans="1:8">
      <c r="A43" s="49">
        <v>1923</v>
      </c>
      <c r="B43" s="99">
        <v>5.9945959999999996</v>
      </c>
      <c r="C43" s="44">
        <f t="shared" si="0"/>
        <v>1.4734875665017633E-2</v>
      </c>
      <c r="F43" s="52">
        <v>42004</v>
      </c>
      <c r="G43" s="53">
        <v>3.6858300000000002</v>
      </c>
    </row>
    <row r="44" spans="1:8">
      <c r="A44" s="49">
        <v>1924</v>
      </c>
      <c r="B44" s="99">
        <v>6.006202</v>
      </c>
      <c r="C44" s="44">
        <f t="shared" si="0"/>
        <v>1.9360770934355731E-3</v>
      </c>
      <c r="F44" s="52">
        <v>42369</v>
      </c>
      <c r="G44" s="53">
        <v>10.43214</v>
      </c>
    </row>
    <row r="45" spans="1:8">
      <c r="A45" s="49">
        <v>1925</v>
      </c>
      <c r="B45" s="99">
        <v>6.3195690000000004</v>
      </c>
      <c r="C45" s="44">
        <f t="shared" si="0"/>
        <v>5.2173902909026459E-2</v>
      </c>
      <c r="F45" s="52">
        <v>42735</v>
      </c>
      <c r="G45" s="53">
        <v>18.874949999999998</v>
      </c>
    </row>
    <row r="46" spans="1:8">
      <c r="A46" s="49">
        <v>1926</v>
      </c>
      <c r="B46" s="99">
        <v>6.0642329999999998</v>
      </c>
      <c r="C46" s="44">
        <f t="shared" si="0"/>
        <v>-4.0404021223599318E-2</v>
      </c>
      <c r="F46" s="52">
        <v>43100</v>
      </c>
      <c r="G46" s="53">
        <v>5.6677099999999996</v>
      </c>
    </row>
    <row r="47" spans="1:8">
      <c r="A47" s="49">
        <v>1927</v>
      </c>
      <c r="B47" s="99">
        <v>5.8379120000000002</v>
      </c>
      <c r="C47" s="44">
        <f t="shared" si="0"/>
        <v>-3.7320630655187537E-2</v>
      </c>
    </row>
    <row r="48" spans="1:8">
      <c r="A48" s="49">
        <v>1928</v>
      </c>
      <c r="B48" s="99">
        <v>5.9249590000000003</v>
      </c>
      <c r="C48" s="44">
        <f t="shared" ref="C48:C79" si="2">B48/B47-1</f>
        <v>1.4910639283360227E-2</v>
      </c>
    </row>
    <row r="49" spans="1:3">
      <c r="A49" s="49">
        <v>1929</v>
      </c>
      <c r="B49" s="99">
        <v>5.8030939999999998</v>
      </c>
      <c r="C49" s="44">
        <f t="shared" si="2"/>
        <v>-2.0568074817057913E-2</v>
      </c>
    </row>
    <row r="50" spans="1:3">
      <c r="A50" s="49">
        <v>1930</v>
      </c>
      <c r="B50" s="99">
        <v>5.5535610000000002</v>
      </c>
      <c r="C50" s="44">
        <f t="shared" si="2"/>
        <v>-4.2999992762481454E-2</v>
      </c>
    </row>
    <row r="51" spans="1:3">
      <c r="A51" s="49">
        <v>1931</v>
      </c>
      <c r="B51" s="99">
        <v>5.1009190000000002</v>
      </c>
      <c r="C51" s="44">
        <f t="shared" si="2"/>
        <v>-8.1504821861144605E-2</v>
      </c>
    </row>
    <row r="52" spans="1:3">
      <c r="A52" s="49">
        <v>1932</v>
      </c>
      <c r="B52" s="99">
        <v>4.5670349999999997</v>
      </c>
      <c r="C52" s="44">
        <f t="shared" si="2"/>
        <v>-0.10466427716260551</v>
      </c>
    </row>
    <row r="53" spans="1:3">
      <c r="A53" s="49">
        <v>1933</v>
      </c>
      <c r="B53" s="99">
        <v>4.3929419999999997</v>
      </c>
      <c r="C53" s="44">
        <f t="shared" si="2"/>
        <v>-3.8119480144119811E-2</v>
      </c>
    </row>
    <row r="54" spans="1:3">
      <c r="A54" s="49">
        <v>1934</v>
      </c>
      <c r="B54" s="99">
        <v>4.5206099999999996</v>
      </c>
      <c r="C54" s="44">
        <f t="shared" si="2"/>
        <v>2.9062072752155554E-2</v>
      </c>
    </row>
    <row r="55" spans="1:3">
      <c r="A55" s="49">
        <v>1935</v>
      </c>
      <c r="B55" s="99">
        <v>4.9620850000000001</v>
      </c>
      <c r="C55" s="44">
        <f t="shared" si="2"/>
        <v>9.7658280630269045E-2</v>
      </c>
    </row>
    <row r="56" spans="1:3">
      <c r="A56" s="49">
        <v>1936</v>
      </c>
      <c r="B56" s="99">
        <v>5.1217949999999997</v>
      </c>
      <c r="C56" s="44">
        <f t="shared" si="2"/>
        <v>3.218606694564885E-2</v>
      </c>
    </row>
    <row r="57" spans="1:3">
      <c r="A57" s="49">
        <v>1937</v>
      </c>
      <c r="B57" s="99">
        <v>5.2530869999999998</v>
      </c>
      <c r="C57" s="44">
        <f t="shared" si="2"/>
        <v>2.563398183644594E-2</v>
      </c>
    </row>
    <row r="58" spans="1:3">
      <c r="A58" s="49">
        <v>1938</v>
      </c>
      <c r="B58" s="99">
        <v>5.2071909999999999</v>
      </c>
      <c r="C58" s="44">
        <f t="shared" si="2"/>
        <v>-8.7369579068460324E-3</v>
      </c>
    </row>
    <row r="59" spans="1:3">
      <c r="A59" s="49">
        <v>1939</v>
      </c>
      <c r="B59" s="99">
        <v>5.1394140000000004</v>
      </c>
      <c r="C59" s="44">
        <f t="shared" si="2"/>
        <v>-1.3016038781753836E-2</v>
      </c>
    </row>
    <row r="60" spans="1:3">
      <c r="A60" s="49">
        <v>1940</v>
      </c>
      <c r="B60" s="99">
        <v>5.3093539999999999</v>
      </c>
      <c r="C60" s="44">
        <f t="shared" si="2"/>
        <v>3.3066026593693287E-2</v>
      </c>
    </row>
    <row r="61" spans="1:3">
      <c r="A61" s="49">
        <v>1941</v>
      </c>
      <c r="B61" s="99">
        <v>4.864185</v>
      </c>
      <c r="C61" s="44">
        <f t="shared" si="2"/>
        <v>-8.3846170362722128E-2</v>
      </c>
    </row>
    <row r="62" spans="1:3">
      <c r="A62" s="49">
        <v>1942</v>
      </c>
      <c r="B62" s="99">
        <v>5.0263099999999996</v>
      </c>
      <c r="C62" s="44">
        <f t="shared" si="2"/>
        <v>3.3330352361186755E-2</v>
      </c>
    </row>
    <row r="63" spans="1:3">
      <c r="A63" s="49">
        <v>1943</v>
      </c>
      <c r="B63" s="99">
        <v>5.6016349999999999</v>
      </c>
      <c r="C63" s="44">
        <f t="shared" si="2"/>
        <v>0.11446269728687652</v>
      </c>
    </row>
    <row r="64" spans="1:3">
      <c r="A64" s="49">
        <v>1944</v>
      </c>
      <c r="B64" s="99">
        <v>6.5306230000000003</v>
      </c>
      <c r="C64" s="44">
        <f t="shared" si="2"/>
        <v>0.16584229425872987</v>
      </c>
    </row>
    <row r="65" spans="1:3">
      <c r="A65" s="49">
        <v>1945</v>
      </c>
      <c r="B65" s="99">
        <v>7.2997589999999999</v>
      </c>
      <c r="C65" s="44">
        <f t="shared" si="2"/>
        <v>0.11777375604134543</v>
      </c>
    </row>
    <row r="66" spans="1:3">
      <c r="A66" s="49">
        <v>1946</v>
      </c>
      <c r="B66" s="99">
        <v>9.0591229999999996</v>
      </c>
      <c r="C66" s="44">
        <f t="shared" si="2"/>
        <v>0.24101672397677776</v>
      </c>
    </row>
    <row r="67" spans="1:3">
      <c r="A67" s="49">
        <v>1947</v>
      </c>
      <c r="B67" s="99">
        <v>10.985440000000001</v>
      </c>
      <c r="C67" s="44">
        <f t="shared" si="2"/>
        <v>0.21263835362429684</v>
      </c>
    </row>
    <row r="68" spans="1:3">
      <c r="A68" s="49">
        <v>1948</v>
      </c>
      <c r="B68" s="99">
        <v>11.21158</v>
      </c>
      <c r="C68" s="44">
        <f t="shared" si="2"/>
        <v>2.058542944115116E-2</v>
      </c>
    </row>
    <row r="69" spans="1:3">
      <c r="A69" s="49">
        <v>1949</v>
      </c>
      <c r="B69" s="99">
        <v>11.2216</v>
      </c>
      <c r="C69" s="44">
        <f t="shared" si="2"/>
        <v>8.9371881572453127E-4</v>
      </c>
    </row>
    <row r="70" spans="1:3">
      <c r="A70" s="49">
        <v>1950</v>
      </c>
      <c r="B70" s="99">
        <v>11.63011</v>
      </c>
      <c r="C70" s="44">
        <f t="shared" si="2"/>
        <v>3.6403899622157176E-2</v>
      </c>
    </row>
    <row r="71" spans="1:3">
      <c r="A71" s="49">
        <v>1951</v>
      </c>
      <c r="B71" s="99">
        <v>12.333460000000001</v>
      </c>
      <c r="C71" s="44">
        <f t="shared" si="2"/>
        <v>6.0476642095388611E-2</v>
      </c>
    </row>
    <row r="72" spans="1:3">
      <c r="A72" s="49">
        <v>1952</v>
      </c>
      <c r="B72" s="99">
        <v>12.876950000000001</v>
      </c>
      <c r="C72" s="44">
        <f t="shared" si="2"/>
        <v>4.4066304183902893E-2</v>
      </c>
    </row>
    <row r="73" spans="1:3">
      <c r="A73" s="49">
        <f>A72+1</f>
        <v>1953</v>
      </c>
      <c r="B73" s="99">
        <v>14.35994</v>
      </c>
      <c r="C73" s="44">
        <f t="shared" si="2"/>
        <v>0.11516624666555342</v>
      </c>
    </row>
    <row r="74" spans="1:3">
      <c r="A74" s="49">
        <f>A73+1</f>
        <v>1954</v>
      </c>
      <c r="B74" s="99">
        <v>14.49244</v>
      </c>
      <c r="C74" s="44">
        <f t="shared" si="2"/>
        <v>9.2270580517745948E-3</v>
      </c>
    </row>
    <row r="75" spans="1:3">
      <c r="A75" s="49">
        <f>A74+1</f>
        <v>1955</v>
      </c>
      <c r="B75" s="99">
        <v>14.49244</v>
      </c>
      <c r="C75" s="44">
        <f t="shared" si="2"/>
        <v>0</v>
      </c>
    </row>
    <row r="76" spans="1:3">
      <c r="A76" s="49">
        <f>A75+1</f>
        <v>1956</v>
      </c>
      <c r="B76" s="99">
        <v>14.62494</v>
      </c>
      <c r="C76" s="44">
        <f t="shared" si="2"/>
        <v>9.1426978479813847E-3</v>
      </c>
    </row>
    <row r="77" spans="1:3">
      <c r="A77" s="49">
        <f>A76+1</f>
        <v>1957</v>
      </c>
      <c r="B77" s="99">
        <v>15.022449999999999</v>
      </c>
      <c r="C77" s="44">
        <f t="shared" si="2"/>
        <v>2.7180282449021931E-2</v>
      </c>
    </row>
    <row r="78" spans="1:3">
      <c r="A78" s="49">
        <v>1958</v>
      </c>
      <c r="B78" s="99">
        <v>15.121829999999999</v>
      </c>
      <c r="C78" s="44">
        <f t="shared" si="2"/>
        <v>6.6154322364195828E-3</v>
      </c>
    </row>
    <row r="79" spans="1:3">
      <c r="A79" s="49">
        <v>1959</v>
      </c>
      <c r="B79" s="99">
        <v>15.138389999999999</v>
      </c>
      <c r="C79" s="44">
        <f t="shared" si="2"/>
        <v>1.0951055527008702E-3</v>
      </c>
    </row>
    <row r="80" spans="1:3">
      <c r="A80" s="49">
        <v>1960</v>
      </c>
      <c r="B80" s="99">
        <v>15.25433</v>
      </c>
      <c r="C80" s="44">
        <f t="shared" ref="C80:C108" si="3">B80/B79-1</f>
        <v>7.6586744032887122E-3</v>
      </c>
    </row>
    <row r="81" spans="1:3">
      <c r="A81" s="49">
        <v>1961</v>
      </c>
      <c r="B81" s="99">
        <v>15.40339</v>
      </c>
      <c r="C81" s="44">
        <f t="shared" si="3"/>
        <v>9.7716517211834386E-3</v>
      </c>
    </row>
    <row r="82" spans="1:3">
      <c r="A82" s="49">
        <f>A81+1</f>
        <v>1962</v>
      </c>
      <c r="B82" s="99">
        <v>15.45308</v>
      </c>
      <c r="C82" s="44">
        <f t="shared" si="3"/>
        <v>3.2259132567571402E-3</v>
      </c>
    </row>
    <row r="83" spans="1:3">
      <c r="A83" s="49">
        <f t="shared" ref="A83:A94" si="4">A82+1</f>
        <v>1963</v>
      </c>
      <c r="B83" s="99">
        <v>15.78434</v>
      </c>
      <c r="C83" s="44">
        <f t="shared" si="3"/>
        <v>2.1436503273133845E-2</v>
      </c>
    </row>
    <row r="84" spans="1:3">
      <c r="A84" s="49">
        <f t="shared" si="4"/>
        <v>1964</v>
      </c>
      <c r="B84" s="99">
        <v>15.983090000000001</v>
      </c>
      <c r="C84" s="44">
        <f t="shared" si="3"/>
        <v>1.2591593946911894E-2</v>
      </c>
    </row>
    <row r="85" spans="1:3">
      <c r="A85" s="49">
        <f t="shared" si="4"/>
        <v>1965</v>
      </c>
      <c r="B85" s="99">
        <v>16.248090000000001</v>
      </c>
      <c r="C85" s="44">
        <f t="shared" si="3"/>
        <v>1.658002301182071E-2</v>
      </c>
    </row>
    <row r="86" spans="1:3">
      <c r="A86" s="49">
        <f t="shared" si="4"/>
        <v>1966</v>
      </c>
      <c r="B86" s="99">
        <v>16.446850000000001</v>
      </c>
      <c r="C86" s="44">
        <f t="shared" si="3"/>
        <v>1.2232822442514779E-2</v>
      </c>
    </row>
    <row r="87" spans="1:3">
      <c r="A87" s="49">
        <f t="shared" si="4"/>
        <v>1967</v>
      </c>
      <c r="B87" s="99">
        <v>16.82779</v>
      </c>
      <c r="C87" s="44">
        <f t="shared" si="3"/>
        <v>2.3161882062522565E-2</v>
      </c>
    </row>
    <row r="88" spans="1:3">
      <c r="A88" s="49">
        <f t="shared" si="4"/>
        <v>1968</v>
      </c>
      <c r="B88" s="99">
        <v>17.523430000000001</v>
      </c>
      <c r="C88" s="44">
        <f t="shared" si="3"/>
        <v>4.1338761655570933E-2</v>
      </c>
    </row>
    <row r="89" spans="1:3">
      <c r="A89" s="49">
        <f t="shared" si="4"/>
        <v>1969</v>
      </c>
      <c r="B89" s="99">
        <v>18.749079999999999</v>
      </c>
      <c r="C89" s="44">
        <f t="shared" si="3"/>
        <v>6.9943498504573487E-2</v>
      </c>
    </row>
    <row r="90" spans="1:3">
      <c r="A90" s="49">
        <f t="shared" si="4"/>
        <v>1970</v>
      </c>
      <c r="B90" s="99">
        <v>20.28941</v>
      </c>
      <c r="C90" s="44">
        <f t="shared" si="3"/>
        <v>8.2154964403586828E-2</v>
      </c>
    </row>
    <row r="91" spans="1:3">
      <c r="A91" s="49">
        <f t="shared" si="4"/>
        <v>1971</v>
      </c>
      <c r="B91" s="99">
        <v>21.150680000000001</v>
      </c>
      <c r="C91" s="44">
        <f t="shared" si="3"/>
        <v>4.2449238297220138E-2</v>
      </c>
    </row>
    <row r="92" spans="1:3">
      <c r="A92" s="49">
        <f t="shared" si="4"/>
        <v>1972</v>
      </c>
      <c r="B92" s="99">
        <v>21.780069999999998</v>
      </c>
      <c r="C92" s="44">
        <f t="shared" si="3"/>
        <v>2.9757435694738765E-2</v>
      </c>
    </row>
    <row r="93" spans="1:3">
      <c r="A93" s="49">
        <f t="shared" si="4"/>
        <v>1973</v>
      </c>
      <c r="B93" s="99">
        <v>22.525390000000002</v>
      </c>
      <c r="C93" s="44">
        <f t="shared" si="3"/>
        <v>3.4220275692410596E-2</v>
      </c>
    </row>
    <row r="94" spans="1:3">
      <c r="A94" s="49">
        <f t="shared" si="4"/>
        <v>1974</v>
      </c>
      <c r="B94" s="99">
        <v>24.79449</v>
      </c>
      <c r="C94" s="44">
        <f t="shared" si="3"/>
        <v>0.10073521479539305</v>
      </c>
    </row>
    <row r="95" spans="1:3">
      <c r="A95" s="49">
        <v>1975</v>
      </c>
      <c r="B95" s="100">
        <v>26.47</v>
      </c>
      <c r="C95" s="44">
        <f t="shared" si="3"/>
        <v>6.7575900936054811E-2</v>
      </c>
    </row>
    <row r="96" spans="1:3">
      <c r="A96" s="49">
        <v>1976</v>
      </c>
      <c r="B96" s="100">
        <v>28.64</v>
      </c>
      <c r="C96" s="44">
        <f t="shared" si="3"/>
        <v>8.1979599546656567E-2</v>
      </c>
    </row>
    <row r="97" spans="1:3">
      <c r="A97" s="49">
        <v>1977</v>
      </c>
      <c r="B97" s="100">
        <v>32.840000000000003</v>
      </c>
      <c r="C97" s="44">
        <f t="shared" si="3"/>
        <v>0.14664804469273762</v>
      </c>
    </row>
    <row r="98" spans="1:3">
      <c r="A98" s="49">
        <v>1978</v>
      </c>
      <c r="B98" s="100">
        <v>38</v>
      </c>
      <c r="C98" s="44">
        <f t="shared" si="3"/>
        <v>0.15712545676004863</v>
      </c>
    </row>
    <row r="99" spans="1:3">
      <c r="A99" s="49">
        <v>1979</v>
      </c>
      <c r="B99" s="100">
        <v>43.22</v>
      </c>
      <c r="C99" s="44">
        <f t="shared" si="3"/>
        <v>0.13736842105263158</v>
      </c>
    </row>
    <row r="100" spans="1:3">
      <c r="A100" s="49">
        <v>1980</v>
      </c>
      <c r="B100" s="100">
        <v>46.42</v>
      </c>
      <c r="C100" s="44">
        <f t="shared" si="3"/>
        <v>7.4039796390559909E-2</v>
      </c>
    </row>
    <row r="101" spans="1:3">
      <c r="A101" s="49">
        <v>1981</v>
      </c>
      <c r="B101" s="100">
        <v>48.78</v>
      </c>
      <c r="C101" s="44">
        <f t="shared" si="3"/>
        <v>5.0840155105557949E-2</v>
      </c>
    </row>
    <row r="102" spans="1:3">
      <c r="A102" s="49">
        <v>1982</v>
      </c>
      <c r="B102" s="100">
        <v>49.06</v>
      </c>
      <c r="C102" s="44">
        <f t="shared" si="3"/>
        <v>5.740057400573928E-3</v>
      </c>
    </row>
    <row r="103" spans="1:3">
      <c r="A103" s="49">
        <v>1983</v>
      </c>
      <c r="B103" s="100">
        <v>51.39</v>
      </c>
      <c r="C103" s="44">
        <f t="shared" si="3"/>
        <v>4.7492865878516088E-2</v>
      </c>
    </row>
    <row r="104" spans="1:3">
      <c r="A104" s="49">
        <v>1984</v>
      </c>
      <c r="B104" s="100">
        <v>53.79</v>
      </c>
      <c r="C104" s="44">
        <f t="shared" si="3"/>
        <v>4.6701692936368833E-2</v>
      </c>
    </row>
    <row r="105" spans="1:3">
      <c r="A105" s="49">
        <v>1985</v>
      </c>
      <c r="B105" s="100">
        <v>57.81</v>
      </c>
      <c r="C105" s="44">
        <f t="shared" si="3"/>
        <v>7.4735080870050208E-2</v>
      </c>
    </row>
    <row r="106" spans="1:3">
      <c r="A106" s="49">
        <v>1986</v>
      </c>
      <c r="B106" s="100">
        <v>63.37</v>
      </c>
      <c r="C106" s="44">
        <f t="shared" si="3"/>
        <v>9.6177131984085618E-2</v>
      </c>
    </row>
    <row r="107" spans="1:3">
      <c r="A107" s="49">
        <v>1987</v>
      </c>
      <c r="B107" s="101">
        <v>68.343999999999994</v>
      </c>
      <c r="C107" s="44">
        <f t="shared" si="3"/>
        <v>7.849139971595398E-2</v>
      </c>
    </row>
    <row r="108" spans="1:3">
      <c r="A108" s="49">
        <v>1988</v>
      </c>
      <c r="B108" s="101">
        <v>73.278999999999996</v>
      </c>
      <c r="C108" s="44">
        <f t="shared" si="3"/>
        <v>7.2208240664871859E-2</v>
      </c>
    </row>
    <row r="109" spans="1:3">
      <c r="A109" s="49">
        <f>A108+1</f>
        <v>1989</v>
      </c>
      <c r="B109" s="101">
        <v>76.498000000000005</v>
      </c>
      <c r="C109" s="44">
        <f t="shared" ref="C109:C144" si="5">B109/B108-1</f>
        <v>4.3928001200889799E-2</v>
      </c>
    </row>
    <row r="110" spans="1:3">
      <c r="A110" s="49">
        <f t="shared" ref="A110:A122" si="6">A109+1</f>
        <v>1990</v>
      </c>
      <c r="B110" s="101">
        <v>75.971999999999994</v>
      </c>
      <c r="C110" s="44">
        <f t="shared" si="5"/>
        <v>-6.8759967580853676E-3</v>
      </c>
    </row>
    <row r="111" spans="1:3">
      <c r="A111" s="49">
        <f t="shared" si="6"/>
        <v>1991</v>
      </c>
      <c r="B111" s="101">
        <v>75.843000000000004</v>
      </c>
      <c r="C111" s="44">
        <f t="shared" si="5"/>
        <v>-1.6979939977885827E-3</v>
      </c>
    </row>
    <row r="112" spans="1:3">
      <c r="A112" s="49">
        <f t="shared" si="6"/>
        <v>1992</v>
      </c>
      <c r="B112" s="101">
        <v>76.463000000000008</v>
      </c>
      <c r="C112" s="44">
        <f t="shared" si="5"/>
        <v>8.1747821156863409E-3</v>
      </c>
    </row>
    <row r="113" spans="1:3">
      <c r="A113" s="49">
        <f t="shared" si="6"/>
        <v>1993</v>
      </c>
      <c r="B113" s="101">
        <v>78.111999999999995</v>
      </c>
      <c r="C113" s="44">
        <f t="shared" si="5"/>
        <v>2.1565986163242234E-2</v>
      </c>
    </row>
    <row r="114" spans="1:3">
      <c r="A114" s="49">
        <f t="shared" si="6"/>
        <v>1994</v>
      </c>
      <c r="B114" s="101">
        <v>80.076999999999998</v>
      </c>
      <c r="C114" s="44">
        <f t="shared" si="5"/>
        <v>2.5156185989348767E-2</v>
      </c>
    </row>
    <row r="115" spans="1:3">
      <c r="A115" s="49">
        <f t="shared" si="6"/>
        <v>1995</v>
      </c>
      <c r="B115" s="101">
        <v>81.512</v>
      </c>
      <c r="C115" s="44">
        <f t="shared" si="5"/>
        <v>1.7920251757683303E-2</v>
      </c>
    </row>
    <row r="116" spans="1:3">
      <c r="A116" s="49">
        <f t="shared" si="6"/>
        <v>1996</v>
      </c>
      <c r="B116" s="101">
        <v>83.48899999999999</v>
      </c>
      <c r="C116" s="44">
        <f t="shared" si="5"/>
        <v>2.4254097556188015E-2</v>
      </c>
    </row>
    <row r="117" spans="1:3">
      <c r="A117" s="49">
        <f t="shared" si="6"/>
        <v>1997</v>
      </c>
      <c r="B117" s="101">
        <v>86.847000000000008</v>
      </c>
      <c r="C117" s="44">
        <f t="shared" si="5"/>
        <v>4.0220867419660244E-2</v>
      </c>
    </row>
    <row r="118" spans="1:3">
      <c r="A118" s="49">
        <f t="shared" si="6"/>
        <v>1998</v>
      </c>
      <c r="B118" s="101">
        <v>92.442000000000007</v>
      </c>
      <c r="C118" s="44">
        <f t="shared" si="5"/>
        <v>6.4423641576565771E-2</v>
      </c>
    </row>
    <row r="119" spans="1:3">
      <c r="A119" s="49">
        <f t="shared" si="6"/>
        <v>1999</v>
      </c>
      <c r="B119" s="101">
        <v>99.542000000000002</v>
      </c>
      <c r="C119" s="44">
        <f t="shared" si="5"/>
        <v>7.6804915514592897E-2</v>
      </c>
    </row>
    <row r="120" spans="1:3">
      <c r="A120" s="49">
        <f t="shared" si="6"/>
        <v>2000</v>
      </c>
      <c r="B120" s="101">
        <v>108.791</v>
      </c>
      <c r="C120" s="44">
        <f t="shared" si="5"/>
        <v>9.2915553233810844E-2</v>
      </c>
    </row>
    <row r="121" spans="1:3">
      <c r="A121" s="49">
        <f t="shared" si="6"/>
        <v>2001</v>
      </c>
      <c r="B121" s="101">
        <v>116.056</v>
      </c>
      <c r="C121" s="44">
        <f t="shared" si="5"/>
        <v>6.6779421091818225E-2</v>
      </c>
    </row>
    <row r="122" spans="1:3">
      <c r="A122" s="49">
        <f t="shared" si="6"/>
        <v>2002</v>
      </c>
      <c r="B122" s="101">
        <v>127.15100000000001</v>
      </c>
      <c r="C122" s="44">
        <f t="shared" si="5"/>
        <v>9.5600399806989866E-2</v>
      </c>
    </row>
    <row r="123" spans="1:3">
      <c r="A123" s="49">
        <v>2003</v>
      </c>
      <c r="B123" s="101">
        <v>139.62700000000001</v>
      </c>
      <c r="C123" s="44">
        <f t="shared" si="5"/>
        <v>9.8119558635008763E-2</v>
      </c>
    </row>
    <row r="124" spans="1:3">
      <c r="A124" s="49">
        <f>A123+1</f>
        <v>2004</v>
      </c>
      <c r="B124" s="101">
        <v>158.66999999999999</v>
      </c>
      <c r="C124" s="44">
        <f t="shared" si="5"/>
        <v>0.13638479663675351</v>
      </c>
    </row>
    <row r="125" spans="1:3">
      <c r="A125" s="49">
        <f t="shared" ref="A125:A138" si="7">A124+1</f>
        <v>2005</v>
      </c>
      <c r="B125" s="101">
        <v>180.107</v>
      </c>
      <c r="C125" s="44">
        <f t="shared" si="5"/>
        <v>0.13510430453141753</v>
      </c>
    </row>
    <row r="126" spans="1:3">
      <c r="A126" s="49">
        <f t="shared" si="7"/>
        <v>2006</v>
      </c>
      <c r="B126" s="101">
        <v>183.22900000000001</v>
      </c>
      <c r="C126" s="44">
        <f t="shared" si="5"/>
        <v>1.7334140261067166E-2</v>
      </c>
    </row>
    <row r="127" spans="1:3">
      <c r="A127" s="49">
        <f t="shared" si="7"/>
        <v>2007</v>
      </c>
      <c r="B127" s="101">
        <v>173.33799999999999</v>
      </c>
      <c r="C127" s="44">
        <f t="shared" si="5"/>
        <v>-5.3981629545541421E-2</v>
      </c>
    </row>
    <row r="128" spans="1:3">
      <c r="A128" s="49">
        <f t="shared" si="7"/>
        <v>2008</v>
      </c>
      <c r="B128" s="101">
        <v>152.54499999999999</v>
      </c>
      <c r="C128" s="44">
        <f t="shared" si="5"/>
        <v>-0.11995638578961343</v>
      </c>
    </row>
    <row r="129" spans="1:4">
      <c r="A129" s="49">
        <f t="shared" si="7"/>
        <v>2009</v>
      </c>
      <c r="B129" s="101">
        <v>146.66399999999999</v>
      </c>
      <c r="C129" s="44">
        <f t="shared" si="5"/>
        <v>-3.8552558261496617E-2</v>
      </c>
    </row>
    <row r="130" spans="1:4">
      <c r="A130" s="49">
        <f t="shared" si="7"/>
        <v>2010</v>
      </c>
      <c r="B130" s="101">
        <v>140.63200000000001</v>
      </c>
      <c r="C130" s="44">
        <f t="shared" si="5"/>
        <v>-4.1128020509463736E-2</v>
      </c>
    </row>
    <row r="131" spans="1:4">
      <c r="A131" s="49">
        <f t="shared" si="7"/>
        <v>2011</v>
      </c>
      <c r="B131" s="101">
        <v>135.16800000000001</v>
      </c>
      <c r="C131" s="44">
        <f t="shared" si="5"/>
        <v>-3.8853177086296098E-2</v>
      </c>
    </row>
    <row r="132" spans="1:4">
      <c r="A132" s="49">
        <f t="shared" si="7"/>
        <v>2012</v>
      </c>
      <c r="B132" s="101">
        <v>143.869</v>
      </c>
      <c r="C132" s="44">
        <f t="shared" si="5"/>
        <v>6.4371744791666519E-2</v>
      </c>
    </row>
    <row r="133" spans="1:4">
      <c r="A133" s="49">
        <f t="shared" si="7"/>
        <v>2013</v>
      </c>
      <c r="B133" s="101">
        <v>159.28200000000001</v>
      </c>
      <c r="C133" s="44">
        <f t="shared" si="5"/>
        <v>0.1071321827495848</v>
      </c>
    </row>
    <row r="134" spans="1:4">
      <c r="A134" s="49">
        <f t="shared" si="7"/>
        <v>2014</v>
      </c>
      <c r="B134" s="101">
        <v>166.46099999999998</v>
      </c>
      <c r="C134" s="44">
        <f t="shared" si="5"/>
        <v>4.5071006140053216E-2</v>
      </c>
    </row>
    <row r="135" spans="1:4">
      <c r="A135" s="49">
        <f t="shared" si="7"/>
        <v>2015</v>
      </c>
      <c r="B135" s="101">
        <v>175.11700000000002</v>
      </c>
      <c r="C135" s="44">
        <f t="shared" si="5"/>
        <v>5.2000168207568365E-2</v>
      </c>
    </row>
    <row r="136" spans="1:4">
      <c r="A136" s="49">
        <f t="shared" si="7"/>
        <v>2016</v>
      </c>
      <c r="B136" s="101">
        <v>184.40599999999998</v>
      </c>
      <c r="C136" s="44">
        <f t="shared" si="5"/>
        <v>5.3044535938829185E-2</v>
      </c>
    </row>
    <row r="137" spans="1:4">
      <c r="A137" s="49">
        <f t="shared" si="7"/>
        <v>2017</v>
      </c>
      <c r="B137" s="101">
        <v>195.852</v>
      </c>
      <c r="C137" s="44">
        <f t="shared" si="5"/>
        <v>6.2069563897053426E-2</v>
      </c>
    </row>
    <row r="138" spans="1:4">
      <c r="A138" s="49">
        <f t="shared" si="7"/>
        <v>2018</v>
      </c>
      <c r="B138" s="101">
        <v>204.703</v>
      </c>
      <c r="C138" s="44">
        <f t="shared" si="5"/>
        <v>4.5192288054245022E-2</v>
      </c>
    </row>
    <row r="139" spans="1:4">
      <c r="A139">
        <v>2019</v>
      </c>
      <c r="B139" s="101">
        <v>212.24799999999999</v>
      </c>
      <c r="C139" s="44">
        <f t="shared" si="5"/>
        <v>3.685827760218463E-2</v>
      </c>
      <c r="D139" s="70"/>
    </row>
    <row r="140" spans="1:4">
      <c r="A140">
        <v>2020</v>
      </c>
      <c r="B140" s="101">
        <v>234.39</v>
      </c>
      <c r="C140" s="44">
        <f t="shared" si="5"/>
        <v>0.10432135991858571</v>
      </c>
    </row>
    <row r="141" spans="1:4">
      <c r="A141">
        <v>2021</v>
      </c>
      <c r="B141" s="101">
        <v>278.63099999999997</v>
      </c>
      <c r="C141" s="44">
        <f t="shared" si="5"/>
        <v>0.18874952003071788</v>
      </c>
    </row>
    <row r="142" spans="1:4">
      <c r="A142">
        <v>2022</v>
      </c>
      <c r="B142" s="101">
        <v>294.423</v>
      </c>
      <c r="C142" s="44">
        <f t="shared" si="5"/>
        <v>5.667711058712066E-2</v>
      </c>
    </row>
    <row r="143" spans="1:4">
      <c r="A143">
        <v>2023</v>
      </c>
      <c r="B143">
        <v>311.01999999999902</v>
      </c>
      <c r="C143" s="44">
        <f t="shared" si="5"/>
        <v>5.6371275341936755E-2</v>
      </c>
    </row>
    <row r="144" spans="1:4">
      <c r="A144">
        <v>2024</v>
      </c>
      <c r="B144" s="74">
        <v>324.22000000000003</v>
      </c>
      <c r="C144" s="44">
        <f t="shared" si="5"/>
        <v>4.2441000578744337E-2</v>
      </c>
      <c r="D144" t="s">
        <v>182</v>
      </c>
    </row>
  </sheetData>
  <printOptions gridLines="1" gridLinesSet="0"/>
  <pageMargins left="0.75" right="0.75" top="1" bottom="1" header="0.5" footer="0.5"/>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17"/>
  <sheetViews>
    <sheetView topLeftCell="A54" workbookViewId="0">
      <selection activeCell="J118" sqref="J118"/>
    </sheetView>
  </sheetViews>
  <sheetFormatPr baseColWidth="10" defaultRowHeight="14"/>
  <cols>
    <col min="9" max="11" width="17.7109375" customWidth="1"/>
  </cols>
  <sheetData>
    <row r="1" spans="1:11">
      <c r="A1" t="s">
        <v>69</v>
      </c>
      <c r="I1" t="s">
        <v>69</v>
      </c>
    </row>
    <row r="2" spans="1:11">
      <c r="A2" t="s">
        <v>70</v>
      </c>
      <c r="I2" t="s">
        <v>70</v>
      </c>
    </row>
    <row r="3" spans="1:11">
      <c r="A3" t="s">
        <v>71</v>
      </c>
      <c r="I3" t="s">
        <v>71</v>
      </c>
    </row>
    <row r="4" spans="1:11">
      <c r="A4" t="s">
        <v>72</v>
      </c>
      <c r="I4" t="s">
        <v>72</v>
      </c>
    </row>
    <row r="5" spans="1:11">
      <c r="A5" t="s">
        <v>73</v>
      </c>
      <c r="I5" t="s">
        <v>73</v>
      </c>
    </row>
    <row r="6" spans="1:11">
      <c r="A6" t="s">
        <v>74</v>
      </c>
      <c r="I6" t="s">
        <v>74</v>
      </c>
    </row>
    <row r="8" spans="1:11">
      <c r="A8" t="s">
        <v>105</v>
      </c>
      <c r="B8" t="s">
        <v>104</v>
      </c>
      <c r="I8" t="s">
        <v>107</v>
      </c>
      <c r="J8" t="s">
        <v>108</v>
      </c>
    </row>
    <row r="10" spans="1:11">
      <c r="A10" t="s">
        <v>77</v>
      </c>
      <c r="I10" t="s">
        <v>77</v>
      </c>
    </row>
    <row r="11" spans="1:11">
      <c r="A11" t="s">
        <v>78</v>
      </c>
      <c r="B11" t="s">
        <v>105</v>
      </c>
      <c r="C11" t="s">
        <v>106</v>
      </c>
      <c r="I11" t="s">
        <v>78</v>
      </c>
      <c r="J11" t="s">
        <v>107</v>
      </c>
    </row>
    <row r="12" spans="1:11">
      <c r="A12" s="52">
        <v>5479</v>
      </c>
      <c r="B12" s="17">
        <v>5.73</v>
      </c>
      <c r="C12" s="44">
        <f>B12/100</f>
        <v>5.7300000000000004E-2</v>
      </c>
      <c r="I12" s="52">
        <v>5479</v>
      </c>
      <c r="J12" s="17">
        <v>7.77</v>
      </c>
      <c r="K12" s="44">
        <f>J12/100</f>
        <v>7.7699999999999991E-2</v>
      </c>
    </row>
    <row r="13" spans="1:11">
      <c r="A13" s="52">
        <v>5844</v>
      </c>
      <c r="B13" s="17">
        <v>6.26</v>
      </c>
      <c r="C13" s="44">
        <f t="shared" ref="C13:C76" si="0">B13/100</f>
        <v>6.2600000000000003E-2</v>
      </c>
      <c r="I13" s="52">
        <v>5844</v>
      </c>
      <c r="J13" s="17">
        <v>8.56</v>
      </c>
      <c r="K13" s="44">
        <f t="shared" ref="K13:K76" si="1">J13/100</f>
        <v>8.5600000000000009E-2</v>
      </c>
    </row>
    <row r="14" spans="1:11">
      <c r="A14" s="52">
        <v>6210</v>
      </c>
      <c r="B14" s="17">
        <v>5.5</v>
      </c>
      <c r="C14" s="44">
        <f t="shared" si="0"/>
        <v>5.5E-2</v>
      </c>
      <c r="I14" s="52">
        <v>6210</v>
      </c>
      <c r="J14" s="17">
        <v>7.61</v>
      </c>
      <c r="K14" s="44">
        <f t="shared" si="1"/>
        <v>7.6100000000000001E-2</v>
      </c>
    </row>
    <row r="15" spans="1:11">
      <c r="A15" s="52">
        <v>6575</v>
      </c>
      <c r="B15" s="17">
        <v>5.08</v>
      </c>
      <c r="C15" s="44">
        <f t="shared" si="0"/>
        <v>5.0799999999999998E-2</v>
      </c>
      <c r="I15" s="52">
        <v>6575</v>
      </c>
      <c r="J15" s="17">
        <v>7.02</v>
      </c>
      <c r="K15" s="44">
        <f t="shared" si="1"/>
        <v>7.0199999999999999E-2</v>
      </c>
    </row>
    <row r="16" spans="1:11">
      <c r="A16" s="52">
        <v>6940</v>
      </c>
      <c r="B16" s="17">
        <v>5.09</v>
      </c>
      <c r="C16" s="44">
        <f t="shared" si="0"/>
        <v>5.0900000000000001E-2</v>
      </c>
      <c r="I16" s="52">
        <v>6940</v>
      </c>
      <c r="J16" s="17">
        <v>7.38</v>
      </c>
      <c r="K16" s="44">
        <f t="shared" si="1"/>
        <v>7.3800000000000004E-2</v>
      </c>
    </row>
    <row r="17" spans="1:11">
      <c r="A17" s="52">
        <v>7305</v>
      </c>
      <c r="B17" s="17">
        <v>4.95</v>
      </c>
      <c r="C17" s="44">
        <f t="shared" si="0"/>
        <v>4.9500000000000002E-2</v>
      </c>
      <c r="I17" s="52">
        <v>7305</v>
      </c>
      <c r="J17" s="17">
        <v>6.46</v>
      </c>
      <c r="K17" s="44">
        <f t="shared" si="1"/>
        <v>6.4600000000000005E-2</v>
      </c>
    </row>
    <row r="18" spans="1:11">
      <c r="A18" s="52">
        <v>7671</v>
      </c>
      <c r="B18" s="17">
        <v>4.8499999999999996</v>
      </c>
      <c r="C18" s="44">
        <f t="shared" si="0"/>
        <v>4.8499999999999995E-2</v>
      </c>
      <c r="I18" s="52">
        <v>7671</v>
      </c>
      <c r="J18" s="17">
        <v>6.15</v>
      </c>
      <c r="K18" s="44">
        <f t="shared" si="1"/>
        <v>6.1500000000000006E-2</v>
      </c>
    </row>
    <row r="19" spans="1:11">
      <c r="A19" s="52">
        <v>8036</v>
      </c>
      <c r="B19" s="17">
        <v>4.68</v>
      </c>
      <c r="C19" s="44">
        <f t="shared" si="0"/>
        <v>4.6799999999999994E-2</v>
      </c>
      <c r="I19" s="52">
        <v>8036</v>
      </c>
      <c r="J19" s="17">
        <v>5.68</v>
      </c>
      <c r="K19" s="44">
        <f t="shared" si="1"/>
        <v>5.6799999999999996E-2</v>
      </c>
    </row>
    <row r="20" spans="1:11">
      <c r="A20" s="52">
        <v>8401</v>
      </c>
      <c r="B20" s="17">
        <v>4.46</v>
      </c>
      <c r="C20" s="44">
        <f t="shared" si="0"/>
        <v>4.4600000000000001E-2</v>
      </c>
      <c r="I20" s="52">
        <v>8401</v>
      </c>
      <c r="J20" s="17">
        <v>5.32</v>
      </c>
      <c r="K20" s="44">
        <f t="shared" si="1"/>
        <v>5.3200000000000004E-2</v>
      </c>
    </row>
    <row r="21" spans="1:11">
      <c r="A21" s="52">
        <v>8766</v>
      </c>
      <c r="B21" s="17">
        <v>4.6100000000000003</v>
      </c>
      <c r="C21" s="44">
        <f t="shared" si="0"/>
        <v>4.6100000000000002E-2</v>
      </c>
      <c r="I21" s="52">
        <v>8766</v>
      </c>
      <c r="J21" s="17">
        <v>5.6</v>
      </c>
      <c r="K21" s="44">
        <f t="shared" si="1"/>
        <v>5.5999999999999994E-2</v>
      </c>
    </row>
    <row r="22" spans="1:11">
      <c r="A22" s="52">
        <v>9132</v>
      </c>
      <c r="B22" s="17">
        <v>4.67</v>
      </c>
      <c r="C22" s="44">
        <f t="shared" si="0"/>
        <v>4.6699999999999998E-2</v>
      </c>
      <c r="I22" s="52">
        <v>9132</v>
      </c>
      <c r="J22" s="17">
        <v>5.95</v>
      </c>
      <c r="K22" s="44">
        <f t="shared" si="1"/>
        <v>5.9500000000000004E-2</v>
      </c>
    </row>
    <row r="23" spans="1:11">
      <c r="A23" s="52">
        <v>9497</v>
      </c>
      <c r="B23" s="17">
        <v>4.5199999999999996</v>
      </c>
      <c r="C23" s="44">
        <f t="shared" si="0"/>
        <v>4.5199999999999997E-2</v>
      </c>
      <c r="I23" s="52">
        <v>9497</v>
      </c>
      <c r="J23" s="17">
        <v>6.71</v>
      </c>
      <c r="K23" s="44">
        <f t="shared" si="1"/>
        <v>6.7099999999999993E-2</v>
      </c>
    </row>
    <row r="24" spans="1:11">
      <c r="A24" s="52">
        <v>9862</v>
      </c>
      <c r="B24" s="17">
        <v>5.32</v>
      </c>
      <c r="C24" s="44">
        <f t="shared" si="0"/>
        <v>5.3200000000000004E-2</v>
      </c>
      <c r="I24" s="52">
        <v>9862</v>
      </c>
      <c r="J24" s="17">
        <v>10.42</v>
      </c>
      <c r="K24" s="44">
        <f t="shared" si="1"/>
        <v>0.1042</v>
      </c>
    </row>
    <row r="25" spans="1:11">
      <c r="A25" s="52">
        <v>10227</v>
      </c>
      <c r="B25" s="17">
        <v>4.59</v>
      </c>
      <c r="C25" s="44">
        <f t="shared" si="0"/>
        <v>4.5899999999999996E-2</v>
      </c>
      <c r="I25" s="52">
        <v>10227</v>
      </c>
      <c r="J25" s="17">
        <v>8.42</v>
      </c>
      <c r="K25" s="44">
        <f t="shared" si="1"/>
        <v>8.4199999999999997E-2</v>
      </c>
    </row>
    <row r="26" spans="1:11">
      <c r="A26" s="52">
        <v>10593</v>
      </c>
      <c r="B26" s="17">
        <v>4.5</v>
      </c>
      <c r="C26" s="44">
        <f t="shared" si="0"/>
        <v>4.4999999999999998E-2</v>
      </c>
      <c r="I26" s="52">
        <v>10593</v>
      </c>
      <c r="J26" s="17">
        <v>7.75</v>
      </c>
      <c r="K26" s="44">
        <f t="shared" si="1"/>
        <v>7.7499999999999999E-2</v>
      </c>
    </row>
    <row r="27" spans="1:11">
      <c r="A27" s="52">
        <v>10958</v>
      </c>
      <c r="B27" s="17">
        <v>3.81</v>
      </c>
      <c r="C27" s="44">
        <f t="shared" si="0"/>
        <v>3.8100000000000002E-2</v>
      </c>
      <c r="I27" s="52">
        <v>10958</v>
      </c>
      <c r="J27" s="17">
        <v>6.23</v>
      </c>
      <c r="K27" s="44">
        <f t="shared" si="1"/>
        <v>6.2300000000000001E-2</v>
      </c>
    </row>
    <row r="28" spans="1:11">
      <c r="A28" s="52">
        <v>11323</v>
      </c>
      <c r="B28" s="17">
        <v>3.44</v>
      </c>
      <c r="C28" s="44">
        <f t="shared" si="0"/>
        <v>3.44E-2</v>
      </c>
      <c r="I28" s="52">
        <v>11323</v>
      </c>
      <c r="J28" s="17">
        <v>5.3</v>
      </c>
      <c r="K28" s="44">
        <f t="shared" si="1"/>
        <v>5.2999999999999999E-2</v>
      </c>
    </row>
    <row r="29" spans="1:11">
      <c r="A29" s="52">
        <v>11688</v>
      </c>
      <c r="B29" s="17">
        <v>3.1</v>
      </c>
      <c r="C29" s="44">
        <f t="shared" si="0"/>
        <v>3.1E-2</v>
      </c>
      <c r="I29" s="52">
        <v>11688</v>
      </c>
      <c r="J29" s="17">
        <v>4.53</v>
      </c>
      <c r="K29" s="44">
        <f t="shared" si="1"/>
        <v>4.53E-2</v>
      </c>
    </row>
    <row r="30" spans="1:11">
      <c r="A30" s="52">
        <v>12054</v>
      </c>
      <c r="B30" s="17">
        <v>3.21</v>
      </c>
      <c r="C30" s="44">
        <f t="shared" si="0"/>
        <v>3.2099999999999997E-2</v>
      </c>
      <c r="I30" s="52">
        <v>12054</v>
      </c>
      <c r="J30" s="17">
        <v>5.73</v>
      </c>
      <c r="K30" s="44">
        <f t="shared" si="1"/>
        <v>5.7300000000000004E-2</v>
      </c>
    </row>
    <row r="31" spans="1:11">
      <c r="A31" s="52">
        <v>12419</v>
      </c>
      <c r="B31" s="17">
        <v>3.08</v>
      </c>
      <c r="C31" s="44">
        <f t="shared" si="0"/>
        <v>3.0800000000000001E-2</v>
      </c>
      <c r="I31" s="52">
        <v>12419</v>
      </c>
      <c r="J31" s="17">
        <v>5.27</v>
      </c>
      <c r="K31" s="44">
        <f t="shared" si="1"/>
        <v>5.2699999999999997E-2</v>
      </c>
    </row>
    <row r="32" spans="1:11">
      <c r="A32" s="52">
        <v>12784</v>
      </c>
      <c r="B32" s="17">
        <v>2.94</v>
      </c>
      <c r="C32" s="44">
        <f t="shared" si="0"/>
        <v>2.9399999999999999E-2</v>
      </c>
      <c r="I32" s="52">
        <v>12784</v>
      </c>
      <c r="J32" s="17">
        <v>4.92</v>
      </c>
      <c r="K32" s="44">
        <f t="shared" si="1"/>
        <v>4.9200000000000001E-2</v>
      </c>
    </row>
    <row r="33" spans="1:11">
      <c r="A33" s="52">
        <v>13149</v>
      </c>
      <c r="B33" s="17">
        <v>2.71</v>
      </c>
      <c r="C33" s="44">
        <f t="shared" si="0"/>
        <v>2.7099999999999999E-2</v>
      </c>
      <c r="I33" s="52">
        <v>13149</v>
      </c>
      <c r="J33" s="17">
        <v>4.45</v>
      </c>
      <c r="K33" s="44">
        <f t="shared" si="1"/>
        <v>4.4500000000000005E-2</v>
      </c>
    </row>
    <row r="34" spans="1:11">
      <c r="A34" s="52">
        <v>13515</v>
      </c>
      <c r="B34" s="17">
        <v>2.8</v>
      </c>
      <c r="C34" s="44">
        <f t="shared" si="0"/>
        <v>2.7999999999999997E-2</v>
      </c>
      <c r="I34" s="52">
        <v>13515</v>
      </c>
      <c r="J34" s="17">
        <v>4.38</v>
      </c>
      <c r="K34" s="44">
        <f t="shared" si="1"/>
        <v>4.3799999999999999E-2</v>
      </c>
    </row>
    <row r="35" spans="1:11">
      <c r="A35" s="52">
        <v>13880</v>
      </c>
      <c r="B35" s="17">
        <v>2.81</v>
      </c>
      <c r="C35" s="44">
        <f t="shared" si="0"/>
        <v>2.81E-2</v>
      </c>
      <c r="I35" s="52">
        <v>13880</v>
      </c>
      <c r="J35" s="17">
        <v>4.28</v>
      </c>
      <c r="K35" s="44">
        <f t="shared" si="1"/>
        <v>4.2800000000000005E-2</v>
      </c>
    </row>
    <row r="36" spans="1:11">
      <c r="A36" s="52">
        <v>14245</v>
      </c>
      <c r="B36" s="17">
        <v>2.74</v>
      </c>
      <c r="C36" s="44">
        <f t="shared" si="0"/>
        <v>2.7400000000000001E-2</v>
      </c>
      <c r="I36" s="52">
        <v>14245</v>
      </c>
      <c r="J36" s="17">
        <v>3.82</v>
      </c>
      <c r="K36" s="44">
        <f t="shared" si="1"/>
        <v>3.8199999999999998E-2</v>
      </c>
    </row>
    <row r="37" spans="1:11">
      <c r="A37" s="52">
        <v>14610</v>
      </c>
      <c r="B37" s="17">
        <v>2.7</v>
      </c>
      <c r="C37" s="44">
        <f t="shared" si="0"/>
        <v>2.7000000000000003E-2</v>
      </c>
      <c r="I37" s="52">
        <v>14610</v>
      </c>
      <c r="J37" s="17">
        <v>3.49</v>
      </c>
      <c r="K37" s="44">
        <f t="shared" si="1"/>
        <v>3.49E-2</v>
      </c>
    </row>
    <row r="38" spans="1:11">
      <c r="A38" s="52">
        <v>14976</v>
      </c>
      <c r="B38" s="17">
        <v>2.61</v>
      </c>
      <c r="C38" s="44">
        <f t="shared" si="0"/>
        <v>2.6099999999999998E-2</v>
      </c>
      <c r="I38" s="52">
        <v>14976</v>
      </c>
      <c r="J38" s="17">
        <v>3.1</v>
      </c>
      <c r="K38" s="44">
        <f t="shared" si="1"/>
        <v>3.1E-2</v>
      </c>
    </row>
    <row r="39" spans="1:11">
      <c r="A39" s="52">
        <v>15341</v>
      </c>
      <c r="B39" s="17">
        <v>2.61</v>
      </c>
      <c r="C39" s="44">
        <f t="shared" si="0"/>
        <v>2.6099999999999998E-2</v>
      </c>
      <c r="I39" s="52">
        <v>15341</v>
      </c>
      <c r="J39" s="17">
        <v>3.17</v>
      </c>
      <c r="K39" s="44">
        <f t="shared" si="1"/>
        <v>3.1699999999999999E-2</v>
      </c>
    </row>
    <row r="40" spans="1:11">
      <c r="A40" s="52">
        <v>15706</v>
      </c>
      <c r="B40" s="17">
        <v>2.86</v>
      </c>
      <c r="C40" s="44">
        <f t="shared" si="0"/>
        <v>2.86E-2</v>
      </c>
      <c r="I40" s="52">
        <v>15706</v>
      </c>
      <c r="J40" s="17">
        <v>3.52</v>
      </c>
      <c r="K40" s="44">
        <f t="shared" si="1"/>
        <v>3.5200000000000002E-2</v>
      </c>
    </row>
    <row r="41" spans="1:11">
      <c r="A41" s="52">
        <v>16071</v>
      </c>
      <c r="B41" s="17">
        <v>2.79</v>
      </c>
      <c r="C41" s="44">
        <f t="shared" si="0"/>
        <v>2.7900000000000001E-2</v>
      </c>
      <c r="I41" s="52">
        <v>16071</v>
      </c>
      <c r="J41" s="17">
        <v>3.53</v>
      </c>
      <c r="K41" s="44">
        <f t="shared" si="1"/>
        <v>3.5299999999999998E-2</v>
      </c>
    </row>
    <row r="42" spans="1:11">
      <c r="A42" s="52">
        <v>16437</v>
      </c>
      <c r="B42" s="17">
        <v>2.58</v>
      </c>
      <c r="C42" s="44">
        <f t="shared" si="0"/>
        <v>2.58E-2</v>
      </c>
      <c r="I42" s="52">
        <v>16437</v>
      </c>
      <c r="J42" s="17">
        <v>3.31</v>
      </c>
      <c r="K42" s="44">
        <f t="shared" si="1"/>
        <v>3.3099999999999997E-2</v>
      </c>
    </row>
    <row r="43" spans="1:11">
      <c r="A43" s="52">
        <v>16802</v>
      </c>
      <c r="B43" s="17">
        <v>2.67</v>
      </c>
      <c r="C43" s="44">
        <f t="shared" si="0"/>
        <v>2.6699999999999998E-2</v>
      </c>
      <c r="I43" s="52">
        <v>16802</v>
      </c>
      <c r="J43" s="17">
        <v>3.2</v>
      </c>
      <c r="K43" s="44">
        <f t="shared" si="1"/>
        <v>3.2000000000000001E-2</v>
      </c>
    </row>
    <row r="44" spans="1:11">
      <c r="A44" s="52">
        <v>17167</v>
      </c>
      <c r="B44" s="17">
        <v>3.01</v>
      </c>
      <c r="C44" s="44">
        <f t="shared" si="0"/>
        <v>3.0099999999999998E-2</v>
      </c>
      <c r="I44" s="52">
        <v>17167</v>
      </c>
      <c r="J44" s="17">
        <v>3.61</v>
      </c>
      <c r="K44" s="44">
        <f t="shared" si="1"/>
        <v>3.61E-2</v>
      </c>
    </row>
    <row r="45" spans="1:11">
      <c r="A45" s="52">
        <v>17532</v>
      </c>
      <c r="B45" s="17">
        <v>2.97</v>
      </c>
      <c r="C45" s="44">
        <f t="shared" si="0"/>
        <v>2.9700000000000001E-2</v>
      </c>
      <c r="I45" s="52">
        <v>17532</v>
      </c>
      <c r="J45" s="17">
        <v>3.51</v>
      </c>
      <c r="K45" s="44">
        <f t="shared" si="1"/>
        <v>3.5099999999999999E-2</v>
      </c>
    </row>
    <row r="46" spans="1:11">
      <c r="A46" s="52">
        <v>17898</v>
      </c>
      <c r="B46" s="17">
        <v>3.13</v>
      </c>
      <c r="C46" s="44">
        <f t="shared" si="0"/>
        <v>3.1300000000000001E-2</v>
      </c>
      <c r="I46" s="52">
        <v>17898</v>
      </c>
      <c r="J46" s="17">
        <v>3.74</v>
      </c>
      <c r="K46" s="44">
        <f t="shared" si="1"/>
        <v>3.7400000000000003E-2</v>
      </c>
    </row>
    <row r="47" spans="1:11">
      <c r="A47" s="52">
        <v>18263</v>
      </c>
      <c r="B47" s="17">
        <v>2.9</v>
      </c>
      <c r="C47" s="44">
        <f t="shared" si="0"/>
        <v>2.8999999999999998E-2</v>
      </c>
      <c r="I47" s="52">
        <v>18263</v>
      </c>
      <c r="J47" s="17">
        <v>3.45</v>
      </c>
      <c r="K47" s="44">
        <f t="shared" si="1"/>
        <v>3.4500000000000003E-2</v>
      </c>
    </row>
    <row r="48" spans="1:11">
      <c r="A48" s="52">
        <v>18628</v>
      </c>
      <c r="B48" s="17">
        <v>3.15</v>
      </c>
      <c r="C48" s="44">
        <f t="shared" si="0"/>
        <v>3.15E-2</v>
      </c>
      <c r="I48" s="52">
        <v>18628</v>
      </c>
      <c r="J48" s="17">
        <v>3.62</v>
      </c>
      <c r="K48" s="44">
        <f t="shared" si="1"/>
        <v>3.6200000000000003E-2</v>
      </c>
    </row>
    <row r="49" spans="1:11">
      <c r="A49" s="52">
        <v>18993</v>
      </c>
      <c r="B49" s="17">
        <v>3.75</v>
      </c>
      <c r="C49" s="44">
        <f t="shared" si="0"/>
        <v>3.7499999999999999E-2</v>
      </c>
      <c r="I49" s="52">
        <v>18993</v>
      </c>
      <c r="J49" s="17">
        <v>4.37</v>
      </c>
      <c r="K49" s="44">
        <f t="shared" si="1"/>
        <v>4.3700000000000003E-2</v>
      </c>
    </row>
    <row r="50" spans="1:11">
      <c r="A50" s="52">
        <v>19359</v>
      </c>
      <c r="B50" s="17">
        <v>3.81</v>
      </c>
      <c r="C50" s="44">
        <f t="shared" si="0"/>
        <v>3.8100000000000002E-2</v>
      </c>
      <c r="I50" s="52">
        <v>19359</v>
      </c>
      <c r="J50" s="17">
        <v>5.03</v>
      </c>
      <c r="K50" s="44">
        <f t="shared" si="1"/>
        <v>5.0300000000000004E-2</v>
      </c>
    </row>
    <row r="51" spans="1:11">
      <c r="A51" s="52">
        <v>19724</v>
      </c>
      <c r="B51" s="17">
        <v>4.08</v>
      </c>
      <c r="C51" s="44">
        <f t="shared" si="0"/>
        <v>4.0800000000000003E-2</v>
      </c>
      <c r="I51" s="52">
        <v>19724</v>
      </c>
      <c r="J51" s="17">
        <v>4.8499999999999996</v>
      </c>
      <c r="K51" s="44">
        <f t="shared" si="1"/>
        <v>4.8499999999999995E-2</v>
      </c>
    </row>
    <row r="52" spans="1:11">
      <c r="A52" s="52">
        <v>20089</v>
      </c>
      <c r="B52" s="17">
        <v>4.58</v>
      </c>
      <c r="C52" s="44">
        <f t="shared" si="0"/>
        <v>4.58E-2</v>
      </c>
      <c r="I52" s="52">
        <v>20089</v>
      </c>
      <c r="J52" s="17">
        <v>5.28</v>
      </c>
      <c r="K52" s="44">
        <f t="shared" si="1"/>
        <v>5.28E-2</v>
      </c>
    </row>
    <row r="53" spans="1:11">
      <c r="A53" s="52">
        <v>20454</v>
      </c>
      <c r="B53" s="17">
        <v>4.3499999999999996</v>
      </c>
      <c r="C53" s="44">
        <f t="shared" si="0"/>
        <v>4.3499999999999997E-2</v>
      </c>
      <c r="I53" s="52">
        <v>20454</v>
      </c>
      <c r="J53" s="17">
        <v>5.0999999999999996</v>
      </c>
      <c r="K53" s="44">
        <f t="shared" si="1"/>
        <v>5.0999999999999997E-2</v>
      </c>
    </row>
    <row r="54" spans="1:11">
      <c r="A54" s="52">
        <v>20820</v>
      </c>
      <c r="B54" s="17">
        <v>4.42</v>
      </c>
      <c r="C54" s="44">
        <f t="shared" si="0"/>
        <v>4.4199999999999996E-2</v>
      </c>
      <c r="I54" s="52">
        <v>20820</v>
      </c>
      <c r="J54" s="17">
        <v>5.0999999999999996</v>
      </c>
      <c r="K54" s="44">
        <f t="shared" si="1"/>
        <v>5.0999999999999997E-2</v>
      </c>
    </row>
    <row r="55" spans="1:11">
      <c r="A55" s="52">
        <v>21185</v>
      </c>
      <c r="B55" s="17">
        <v>4.24</v>
      </c>
      <c r="C55" s="44">
        <f t="shared" si="0"/>
        <v>4.24E-2</v>
      </c>
      <c r="I55" s="52">
        <v>21185</v>
      </c>
      <c r="J55" s="17">
        <v>4.92</v>
      </c>
      <c r="K55" s="44">
        <f t="shared" si="1"/>
        <v>4.9200000000000001E-2</v>
      </c>
    </row>
    <row r="56" spans="1:11">
      <c r="A56" s="52">
        <v>21550</v>
      </c>
      <c r="B56" s="17">
        <v>4.3499999999999996</v>
      </c>
      <c r="C56" s="44">
        <f t="shared" si="0"/>
        <v>4.3499999999999997E-2</v>
      </c>
      <c r="I56" s="52">
        <v>21550</v>
      </c>
      <c r="J56" s="17">
        <v>4.8499999999999996</v>
      </c>
      <c r="K56" s="44">
        <f t="shared" si="1"/>
        <v>4.8499999999999995E-2</v>
      </c>
    </row>
    <row r="57" spans="1:11">
      <c r="A57" s="52">
        <v>21915</v>
      </c>
      <c r="B57" s="17">
        <v>4.4400000000000004</v>
      </c>
      <c r="C57" s="44">
        <f t="shared" si="0"/>
        <v>4.4400000000000002E-2</v>
      </c>
      <c r="I57" s="52">
        <v>21915</v>
      </c>
      <c r="J57" s="17">
        <v>4.8099999999999996</v>
      </c>
      <c r="K57" s="44">
        <f t="shared" si="1"/>
        <v>4.8099999999999997E-2</v>
      </c>
    </row>
    <row r="58" spans="1:11">
      <c r="A58" s="52">
        <v>22281</v>
      </c>
      <c r="B58" s="17">
        <v>4.68</v>
      </c>
      <c r="C58" s="44">
        <f t="shared" si="0"/>
        <v>4.6799999999999994E-2</v>
      </c>
      <c r="I58" s="52">
        <v>22281</v>
      </c>
      <c r="J58" s="17">
        <v>5.0199999999999996</v>
      </c>
      <c r="K58" s="44">
        <f t="shared" si="1"/>
        <v>5.0199999999999995E-2</v>
      </c>
    </row>
    <row r="59" spans="1:11">
      <c r="A59" s="52">
        <v>22646</v>
      </c>
      <c r="B59" s="17">
        <v>5.39</v>
      </c>
      <c r="C59" s="44">
        <f t="shared" si="0"/>
        <v>5.3899999999999997E-2</v>
      </c>
      <c r="I59" s="52">
        <v>22646</v>
      </c>
      <c r="J59" s="17">
        <v>6.18</v>
      </c>
      <c r="K59" s="44">
        <f t="shared" si="1"/>
        <v>6.1799999999999994E-2</v>
      </c>
    </row>
    <row r="60" spans="1:11">
      <c r="A60" s="52">
        <v>23011</v>
      </c>
      <c r="B60" s="17">
        <v>6.19</v>
      </c>
      <c r="C60" s="44">
        <f t="shared" si="0"/>
        <v>6.1900000000000004E-2</v>
      </c>
      <c r="I60" s="52">
        <v>23011</v>
      </c>
      <c r="J60" s="17">
        <v>6.93</v>
      </c>
      <c r="K60" s="44">
        <f t="shared" si="1"/>
        <v>6.93E-2</v>
      </c>
    </row>
    <row r="61" spans="1:11">
      <c r="A61" s="52">
        <v>23376</v>
      </c>
      <c r="B61" s="17">
        <v>6.45</v>
      </c>
      <c r="C61" s="44">
        <f t="shared" si="0"/>
        <v>6.4500000000000002E-2</v>
      </c>
      <c r="I61" s="52">
        <v>23376</v>
      </c>
      <c r="J61" s="17">
        <v>7.23</v>
      </c>
      <c r="K61" s="44">
        <f t="shared" si="1"/>
        <v>7.2300000000000003E-2</v>
      </c>
    </row>
    <row r="62" spans="1:11">
      <c r="A62" s="52">
        <v>23742</v>
      </c>
      <c r="B62" s="17">
        <v>7.72</v>
      </c>
      <c r="C62" s="44">
        <f t="shared" si="0"/>
        <v>7.7199999999999991E-2</v>
      </c>
      <c r="I62" s="52">
        <v>23742</v>
      </c>
      <c r="J62" s="17">
        <v>8.65</v>
      </c>
      <c r="K62" s="44">
        <f t="shared" si="1"/>
        <v>8.6500000000000007E-2</v>
      </c>
    </row>
    <row r="63" spans="1:11">
      <c r="A63" s="52">
        <v>24107</v>
      </c>
      <c r="B63" s="17">
        <v>7.64</v>
      </c>
      <c r="C63" s="44">
        <f t="shared" si="0"/>
        <v>7.6399999999999996E-2</v>
      </c>
      <c r="I63" s="52">
        <v>24107</v>
      </c>
      <c r="J63" s="17">
        <v>9.1199999999999992</v>
      </c>
      <c r="K63" s="44">
        <f t="shared" si="1"/>
        <v>9.1199999999999989E-2</v>
      </c>
    </row>
    <row r="64" spans="1:11">
      <c r="A64" s="52">
        <v>24472</v>
      </c>
      <c r="B64" s="17">
        <v>7.25</v>
      </c>
      <c r="C64" s="44">
        <f t="shared" si="0"/>
        <v>7.2499999999999995E-2</v>
      </c>
      <c r="I64" s="52">
        <v>24472</v>
      </c>
      <c r="J64" s="17">
        <v>8.3800000000000008</v>
      </c>
      <c r="K64" s="44">
        <f t="shared" si="1"/>
        <v>8.3800000000000013E-2</v>
      </c>
    </row>
    <row r="65" spans="1:11">
      <c r="A65" s="52">
        <v>24837</v>
      </c>
      <c r="B65" s="17">
        <v>7.08</v>
      </c>
      <c r="C65" s="44">
        <f t="shared" si="0"/>
        <v>7.0800000000000002E-2</v>
      </c>
      <c r="I65" s="52">
        <v>24837</v>
      </c>
      <c r="J65" s="17">
        <v>7.93</v>
      </c>
      <c r="K65" s="44">
        <f t="shared" si="1"/>
        <v>7.9299999999999995E-2</v>
      </c>
    </row>
    <row r="66" spans="1:11">
      <c r="A66" s="52">
        <v>25203</v>
      </c>
      <c r="B66" s="17">
        <v>7.68</v>
      </c>
      <c r="C66" s="44">
        <f t="shared" si="0"/>
        <v>7.6799999999999993E-2</v>
      </c>
      <c r="I66" s="52">
        <v>25203</v>
      </c>
      <c r="J66" s="17">
        <v>8.48</v>
      </c>
      <c r="K66" s="44">
        <f t="shared" si="1"/>
        <v>8.48E-2</v>
      </c>
    </row>
    <row r="67" spans="1:11">
      <c r="A67" s="52">
        <v>25568</v>
      </c>
      <c r="B67" s="17">
        <v>8.89</v>
      </c>
      <c r="C67" s="44">
        <f t="shared" si="0"/>
        <v>8.8900000000000007E-2</v>
      </c>
      <c r="I67" s="52">
        <v>25568</v>
      </c>
      <c r="J67" s="17">
        <v>10.63</v>
      </c>
      <c r="K67" s="44">
        <f t="shared" si="1"/>
        <v>0.10630000000000001</v>
      </c>
    </row>
    <row r="68" spans="1:11">
      <c r="A68" s="52">
        <v>25933</v>
      </c>
      <c r="B68" s="17">
        <v>8.7899999999999991</v>
      </c>
      <c r="C68" s="44">
        <f t="shared" si="0"/>
        <v>8.7899999999999992E-2</v>
      </c>
      <c r="I68" s="52">
        <v>25933</v>
      </c>
      <c r="J68" s="17">
        <v>10.56</v>
      </c>
      <c r="K68" s="44">
        <f t="shared" si="1"/>
        <v>0.1056</v>
      </c>
    </row>
    <row r="69" spans="1:11">
      <c r="A69" s="52">
        <v>26298</v>
      </c>
      <c r="B69" s="17">
        <v>7.98</v>
      </c>
      <c r="C69" s="44">
        <f t="shared" si="0"/>
        <v>7.980000000000001E-2</v>
      </c>
      <c r="I69" s="52">
        <v>26298</v>
      </c>
      <c r="J69" s="17">
        <v>9.1199999999999992</v>
      </c>
      <c r="K69" s="44">
        <f t="shared" si="1"/>
        <v>9.1199999999999989E-2</v>
      </c>
    </row>
    <row r="70" spans="1:11">
      <c r="A70" s="52">
        <v>26664</v>
      </c>
      <c r="B70" s="17">
        <v>8.19</v>
      </c>
      <c r="C70" s="44">
        <f t="shared" si="0"/>
        <v>8.1900000000000001E-2</v>
      </c>
      <c r="I70" s="52">
        <v>26664</v>
      </c>
      <c r="J70" s="17">
        <v>8.99</v>
      </c>
      <c r="K70" s="44">
        <f t="shared" si="1"/>
        <v>8.9900000000000008E-2</v>
      </c>
    </row>
    <row r="71" spans="1:11">
      <c r="A71" s="52">
        <v>27029</v>
      </c>
      <c r="B71" s="17">
        <v>9.16</v>
      </c>
      <c r="C71" s="44">
        <f t="shared" si="0"/>
        <v>9.1600000000000001E-2</v>
      </c>
      <c r="I71" s="52">
        <v>27029</v>
      </c>
      <c r="J71" s="17">
        <v>9.94</v>
      </c>
      <c r="K71" s="44">
        <f t="shared" si="1"/>
        <v>9.9399999999999988E-2</v>
      </c>
    </row>
    <row r="72" spans="1:11">
      <c r="A72" s="52">
        <v>27394</v>
      </c>
      <c r="B72" s="17">
        <v>10.74</v>
      </c>
      <c r="C72" s="44">
        <f t="shared" si="0"/>
        <v>0.1074</v>
      </c>
      <c r="I72" s="52">
        <v>27394</v>
      </c>
      <c r="J72" s="17">
        <v>12.06</v>
      </c>
      <c r="K72" s="44">
        <f t="shared" si="1"/>
        <v>0.1206</v>
      </c>
    </row>
    <row r="73" spans="1:11">
      <c r="A73" s="52">
        <v>27759</v>
      </c>
      <c r="B73" s="17">
        <v>13.21</v>
      </c>
      <c r="C73" s="44">
        <f t="shared" si="0"/>
        <v>0.1321</v>
      </c>
      <c r="I73" s="52">
        <v>27759</v>
      </c>
      <c r="J73" s="17">
        <v>15.14</v>
      </c>
      <c r="K73" s="44">
        <f t="shared" si="1"/>
        <v>0.15140000000000001</v>
      </c>
    </row>
    <row r="74" spans="1:11">
      <c r="A74" s="52">
        <v>28125</v>
      </c>
      <c r="B74" s="17">
        <v>14.23</v>
      </c>
      <c r="C74" s="44">
        <f t="shared" si="0"/>
        <v>0.14230000000000001</v>
      </c>
      <c r="I74" s="52">
        <v>28125</v>
      </c>
      <c r="J74" s="17">
        <v>16.55</v>
      </c>
      <c r="K74" s="44">
        <f t="shared" si="1"/>
        <v>0.16550000000000001</v>
      </c>
    </row>
    <row r="75" spans="1:11">
      <c r="A75" s="52">
        <v>28490</v>
      </c>
      <c r="B75" s="17">
        <v>11.83</v>
      </c>
      <c r="C75" s="44">
        <f t="shared" si="0"/>
        <v>0.1183</v>
      </c>
      <c r="I75" s="52">
        <v>28490</v>
      </c>
      <c r="J75" s="17">
        <v>14.14</v>
      </c>
      <c r="K75" s="44">
        <f t="shared" si="1"/>
        <v>0.1414</v>
      </c>
    </row>
    <row r="76" spans="1:11">
      <c r="A76" s="52">
        <v>28855</v>
      </c>
      <c r="B76" s="17">
        <v>12.55</v>
      </c>
      <c r="C76" s="44">
        <f t="shared" si="0"/>
        <v>0.1255</v>
      </c>
      <c r="I76" s="52">
        <v>28855</v>
      </c>
      <c r="J76" s="17">
        <v>13.75</v>
      </c>
      <c r="K76" s="44">
        <f t="shared" si="1"/>
        <v>0.13750000000000001</v>
      </c>
    </row>
    <row r="77" spans="1:11">
      <c r="A77" s="52">
        <v>29220</v>
      </c>
      <c r="B77" s="17">
        <v>12.15</v>
      </c>
      <c r="C77" s="44">
        <f t="shared" ref="C77:C117" si="2">B77/100</f>
        <v>0.1215</v>
      </c>
      <c r="I77" s="52">
        <v>29220</v>
      </c>
      <c r="J77" s="17">
        <v>13.4</v>
      </c>
      <c r="K77" s="44">
        <f t="shared" ref="K77:K117" si="3">J77/100</f>
        <v>0.13400000000000001</v>
      </c>
    </row>
    <row r="78" spans="1:11">
      <c r="A78" s="52">
        <v>29586</v>
      </c>
      <c r="B78" s="17">
        <v>9.91</v>
      </c>
      <c r="C78" s="44">
        <f t="shared" si="2"/>
        <v>9.9100000000000008E-2</v>
      </c>
      <c r="I78" s="52">
        <v>29586</v>
      </c>
      <c r="J78" s="17">
        <v>11.58</v>
      </c>
      <c r="K78" s="44">
        <f t="shared" si="3"/>
        <v>0.1158</v>
      </c>
    </row>
    <row r="79" spans="1:11">
      <c r="A79" s="52">
        <v>29951</v>
      </c>
      <c r="B79" s="17">
        <v>8.5299999999999994</v>
      </c>
      <c r="C79" s="44">
        <f t="shared" si="2"/>
        <v>8.5299999999999987E-2</v>
      </c>
      <c r="I79" s="52">
        <v>29951</v>
      </c>
      <c r="J79" s="17">
        <v>9.99</v>
      </c>
      <c r="K79" s="44">
        <f t="shared" si="3"/>
        <v>9.9900000000000003E-2</v>
      </c>
    </row>
    <row r="80" spans="1:11">
      <c r="A80" s="52">
        <v>30316</v>
      </c>
      <c r="B80" s="17">
        <v>10.06</v>
      </c>
      <c r="C80" s="44">
        <f t="shared" si="2"/>
        <v>0.10060000000000001</v>
      </c>
      <c r="I80" s="52">
        <v>30316</v>
      </c>
      <c r="J80" s="17">
        <v>11.22</v>
      </c>
      <c r="K80" s="44">
        <f t="shared" si="3"/>
        <v>0.11220000000000001</v>
      </c>
    </row>
    <row r="81" spans="1:11">
      <c r="A81" s="52">
        <v>30681</v>
      </c>
      <c r="B81" s="17">
        <v>9.61</v>
      </c>
      <c r="C81" s="44">
        <f t="shared" si="2"/>
        <v>9.6099999999999991E-2</v>
      </c>
      <c r="I81" s="52">
        <v>30681</v>
      </c>
      <c r="J81" s="17">
        <v>10.69</v>
      </c>
      <c r="K81" s="44">
        <f t="shared" si="3"/>
        <v>0.1069</v>
      </c>
    </row>
    <row r="82" spans="1:11">
      <c r="A82" s="52">
        <v>31047</v>
      </c>
      <c r="B82" s="17">
        <v>8.8699999999999992</v>
      </c>
      <c r="C82" s="44">
        <f t="shared" si="2"/>
        <v>8.8699999999999987E-2</v>
      </c>
      <c r="I82" s="52">
        <v>31047</v>
      </c>
      <c r="J82" s="17">
        <v>9.84</v>
      </c>
      <c r="K82" s="44">
        <f t="shared" si="3"/>
        <v>9.8400000000000001E-2</v>
      </c>
    </row>
    <row r="83" spans="1:11">
      <c r="A83" s="52">
        <v>31412</v>
      </c>
      <c r="B83" s="17">
        <v>9.0500000000000007</v>
      </c>
      <c r="C83" s="44">
        <f t="shared" si="2"/>
        <v>9.0500000000000011E-2</v>
      </c>
      <c r="I83" s="52">
        <v>31412</v>
      </c>
      <c r="J83" s="17">
        <v>10.43</v>
      </c>
      <c r="K83" s="44">
        <f t="shared" si="3"/>
        <v>0.1043</v>
      </c>
    </row>
    <row r="84" spans="1:11">
      <c r="A84" s="52">
        <v>31777</v>
      </c>
      <c r="B84" s="17">
        <v>8.16</v>
      </c>
      <c r="C84" s="44">
        <f t="shared" si="2"/>
        <v>8.1600000000000006E-2</v>
      </c>
      <c r="I84" s="52">
        <v>31777</v>
      </c>
      <c r="J84" s="17">
        <v>9.1</v>
      </c>
      <c r="K84" s="44">
        <f t="shared" si="3"/>
        <v>9.0999999999999998E-2</v>
      </c>
    </row>
    <row r="85" spans="1:11">
      <c r="A85" s="52">
        <v>32142</v>
      </c>
      <c r="B85" s="17">
        <v>7.91</v>
      </c>
      <c r="C85" s="44">
        <f t="shared" si="2"/>
        <v>7.9100000000000004E-2</v>
      </c>
      <c r="I85" s="52">
        <v>32142</v>
      </c>
      <c r="J85" s="17">
        <v>8.76</v>
      </c>
      <c r="K85" s="44">
        <f t="shared" si="3"/>
        <v>8.7599999999999997E-2</v>
      </c>
    </row>
    <row r="86" spans="1:11">
      <c r="A86" s="52">
        <v>32508</v>
      </c>
      <c r="B86" s="17">
        <v>7</v>
      </c>
      <c r="C86" s="44">
        <f t="shared" si="2"/>
        <v>7.0000000000000007E-2</v>
      </c>
      <c r="I86" s="52">
        <v>32508</v>
      </c>
      <c r="J86" s="17">
        <v>7.77</v>
      </c>
      <c r="K86" s="44">
        <f t="shared" si="3"/>
        <v>7.7699999999999991E-2</v>
      </c>
    </row>
    <row r="87" spans="1:11">
      <c r="A87" s="52">
        <v>32873</v>
      </c>
      <c r="B87" s="17">
        <v>8.49</v>
      </c>
      <c r="C87" s="44">
        <f t="shared" si="2"/>
        <v>8.4900000000000003E-2</v>
      </c>
      <c r="I87" s="52">
        <v>32873</v>
      </c>
      <c r="J87" s="17">
        <v>9.14</v>
      </c>
      <c r="K87" s="44">
        <f t="shared" si="3"/>
        <v>9.1400000000000009E-2</v>
      </c>
    </row>
    <row r="88" spans="1:11">
      <c r="A88" s="52">
        <v>33238</v>
      </c>
      <c r="B88" s="17">
        <v>6.71</v>
      </c>
      <c r="C88" s="44">
        <f t="shared" si="2"/>
        <v>6.7099999999999993E-2</v>
      </c>
      <c r="I88" s="52">
        <v>33238</v>
      </c>
      <c r="J88" s="17">
        <v>7.38</v>
      </c>
      <c r="K88" s="44">
        <f t="shared" si="3"/>
        <v>7.3800000000000004E-2</v>
      </c>
    </row>
    <row r="89" spans="1:11">
      <c r="A89" s="52">
        <v>33603</v>
      </c>
      <c r="B89" s="17">
        <v>7.27</v>
      </c>
      <c r="C89" s="44">
        <f t="shared" si="2"/>
        <v>7.2700000000000001E-2</v>
      </c>
      <c r="I89" s="52">
        <v>33603</v>
      </c>
      <c r="J89" s="17">
        <v>7.97</v>
      </c>
      <c r="K89" s="44">
        <f t="shared" si="3"/>
        <v>7.9699999999999993E-2</v>
      </c>
    </row>
    <row r="90" spans="1:11">
      <c r="A90" s="52">
        <v>33969</v>
      </c>
      <c r="B90" s="17">
        <v>6.71</v>
      </c>
      <c r="C90" s="44">
        <f t="shared" si="2"/>
        <v>6.7099999999999993E-2</v>
      </c>
      <c r="I90" s="52">
        <v>33969</v>
      </c>
      <c r="J90" s="17">
        <v>7.28</v>
      </c>
      <c r="K90" s="44">
        <f t="shared" si="3"/>
        <v>7.2800000000000004E-2</v>
      </c>
    </row>
    <row r="91" spans="1:11">
      <c r="A91" s="52">
        <v>34334</v>
      </c>
      <c r="B91" s="17">
        <v>6.23</v>
      </c>
      <c r="C91" s="44">
        <f t="shared" si="2"/>
        <v>6.2300000000000001E-2</v>
      </c>
      <c r="I91" s="52">
        <v>34334</v>
      </c>
      <c r="J91" s="17">
        <v>7.23</v>
      </c>
      <c r="K91" s="44">
        <f t="shared" si="3"/>
        <v>7.2300000000000003E-2</v>
      </c>
    </row>
    <row r="92" spans="1:11">
      <c r="A92" s="52">
        <v>34699</v>
      </c>
      <c r="B92" s="17">
        <v>7.64</v>
      </c>
      <c r="C92" s="44">
        <f t="shared" si="2"/>
        <v>7.6399999999999996E-2</v>
      </c>
      <c r="I92" s="52">
        <v>34699</v>
      </c>
      <c r="J92" s="17">
        <v>8.18</v>
      </c>
      <c r="K92" s="44">
        <f t="shared" si="3"/>
        <v>8.1799999999999998E-2</v>
      </c>
    </row>
    <row r="93" spans="1:11">
      <c r="A93" s="52">
        <v>35064</v>
      </c>
      <c r="B93" s="17">
        <v>7.16</v>
      </c>
      <c r="C93" s="44">
        <f t="shared" si="2"/>
        <v>7.1599999999999997E-2</v>
      </c>
      <c r="I93" s="52">
        <v>35064</v>
      </c>
      <c r="J93" s="17">
        <v>8</v>
      </c>
      <c r="K93" s="44">
        <f t="shared" si="3"/>
        <v>0.08</v>
      </c>
    </row>
    <row r="94" spans="1:11">
      <c r="A94" s="52">
        <v>35430</v>
      </c>
      <c r="B94" s="17">
        <v>6.61</v>
      </c>
      <c r="C94" s="44">
        <f t="shared" si="2"/>
        <v>6.6100000000000006E-2</v>
      </c>
      <c r="I94" s="52">
        <v>35430</v>
      </c>
      <c r="J94" s="17">
        <v>7.92</v>
      </c>
      <c r="K94" s="44">
        <f t="shared" si="3"/>
        <v>7.9199999999999993E-2</v>
      </c>
    </row>
    <row r="95" spans="1:11">
      <c r="A95" s="52">
        <v>35795</v>
      </c>
      <c r="B95" s="17">
        <v>6.09</v>
      </c>
      <c r="C95" s="44">
        <f t="shared" si="2"/>
        <v>6.0899999999999996E-2</v>
      </c>
      <c r="I95" s="52">
        <v>35795</v>
      </c>
      <c r="J95" s="17">
        <v>7.31</v>
      </c>
      <c r="K95" s="44">
        <f t="shared" si="3"/>
        <v>7.3099999999999998E-2</v>
      </c>
    </row>
    <row r="96" spans="1:11">
      <c r="A96" s="52">
        <v>36160</v>
      </c>
      <c r="B96" s="17">
        <v>5.63</v>
      </c>
      <c r="C96" s="44">
        <f t="shared" si="2"/>
        <v>5.6299999999999996E-2</v>
      </c>
      <c r="I96" s="52">
        <v>36160</v>
      </c>
      <c r="J96" s="17">
        <v>6.61</v>
      </c>
      <c r="K96" s="44">
        <f t="shared" si="3"/>
        <v>6.6100000000000006E-2</v>
      </c>
    </row>
    <row r="97" spans="1:11">
      <c r="A97" s="52">
        <v>36525</v>
      </c>
      <c r="B97" s="17">
        <v>5.43</v>
      </c>
      <c r="C97" s="44">
        <f t="shared" si="2"/>
        <v>5.4299999999999994E-2</v>
      </c>
      <c r="I97" s="52">
        <v>36525</v>
      </c>
      <c r="J97" s="17">
        <v>6.1</v>
      </c>
      <c r="K97" s="44">
        <f t="shared" si="3"/>
        <v>6.0999999999999999E-2</v>
      </c>
    </row>
    <row r="98" spans="1:11">
      <c r="A98" s="52">
        <v>36891</v>
      </c>
      <c r="B98" s="17">
        <v>5.26</v>
      </c>
      <c r="C98" s="44">
        <f t="shared" si="2"/>
        <v>5.2600000000000001E-2</v>
      </c>
      <c r="I98" s="52">
        <v>36891</v>
      </c>
      <c r="J98" s="17">
        <v>6.21</v>
      </c>
      <c r="K98" s="44">
        <f t="shared" si="3"/>
        <v>6.2100000000000002E-2</v>
      </c>
    </row>
    <row r="99" spans="1:11">
      <c r="A99" s="52">
        <v>37256</v>
      </c>
      <c r="B99" s="17">
        <v>5.46</v>
      </c>
      <c r="C99" s="44">
        <f t="shared" si="2"/>
        <v>5.4600000000000003E-2</v>
      </c>
      <c r="I99" s="52">
        <v>37256</v>
      </c>
      <c r="J99" s="17">
        <v>6.35</v>
      </c>
      <c r="K99" s="44">
        <f t="shared" si="3"/>
        <v>6.3500000000000001E-2</v>
      </c>
    </row>
    <row r="100" spans="1:11">
      <c r="A100" s="52">
        <v>37621</v>
      </c>
      <c r="B100" s="17">
        <v>5.41</v>
      </c>
      <c r="C100" s="44">
        <f t="shared" si="2"/>
        <v>5.4100000000000002E-2</v>
      </c>
      <c r="I100" s="52">
        <v>37621</v>
      </c>
      <c r="J100" s="17">
        <v>6.56</v>
      </c>
      <c r="K100" s="44">
        <f t="shared" si="3"/>
        <v>6.5599999999999992E-2</v>
      </c>
    </row>
    <row r="101" spans="1:11">
      <c r="A101" s="52">
        <v>37986</v>
      </c>
      <c r="B101" s="17">
        <v>4.7</v>
      </c>
      <c r="C101" s="44">
        <f t="shared" si="2"/>
        <v>4.7E-2</v>
      </c>
      <c r="I101" s="52">
        <v>37986</v>
      </c>
      <c r="J101" s="17">
        <v>8.07</v>
      </c>
      <c r="K101" s="44">
        <f t="shared" si="3"/>
        <v>8.0700000000000008E-2</v>
      </c>
    </row>
    <row r="102" spans="1:11">
      <c r="A102" s="52">
        <v>38352</v>
      </c>
      <c r="B102" s="17">
        <v>5.33</v>
      </c>
      <c r="C102" s="44">
        <f t="shared" si="2"/>
        <v>5.33E-2</v>
      </c>
      <c r="I102" s="52">
        <v>38352</v>
      </c>
      <c r="J102" s="17">
        <v>6.39</v>
      </c>
      <c r="K102" s="44">
        <f t="shared" si="3"/>
        <v>6.3899999999999998E-2</v>
      </c>
    </row>
    <row r="103" spans="1:11">
      <c r="A103" s="52">
        <v>38717</v>
      </c>
      <c r="B103" s="17">
        <v>4.88</v>
      </c>
      <c r="C103" s="44">
        <f t="shared" si="2"/>
        <v>4.8799999999999996E-2</v>
      </c>
      <c r="I103" s="52">
        <v>38717</v>
      </c>
      <c r="J103" s="17">
        <v>5.98</v>
      </c>
      <c r="K103" s="44">
        <f t="shared" si="3"/>
        <v>5.9800000000000006E-2</v>
      </c>
    </row>
    <row r="104" spans="1:11">
      <c r="A104" s="52">
        <v>39082</v>
      </c>
      <c r="B104" s="17">
        <v>3.77</v>
      </c>
      <c r="C104" s="44">
        <f t="shared" si="2"/>
        <v>3.7699999999999997E-2</v>
      </c>
      <c r="I104" s="52">
        <v>39082</v>
      </c>
      <c r="J104" s="17">
        <v>5.16</v>
      </c>
      <c r="K104" s="44">
        <f t="shared" si="3"/>
        <v>5.16E-2</v>
      </c>
    </row>
    <row r="105" spans="1:11">
      <c r="A105" s="52">
        <v>39447</v>
      </c>
      <c r="B105" s="17">
        <v>3.67</v>
      </c>
      <c r="C105" s="44">
        <f t="shared" si="2"/>
        <v>3.6699999999999997E-2</v>
      </c>
      <c r="I105" s="52">
        <v>39447</v>
      </c>
      <c r="J105" s="17">
        <v>4.63</v>
      </c>
      <c r="K105" s="44">
        <f t="shared" si="3"/>
        <v>4.6300000000000001E-2</v>
      </c>
    </row>
    <row r="106" spans="1:11">
      <c r="A106" s="52">
        <v>39813</v>
      </c>
      <c r="B106" s="17">
        <v>4.57</v>
      </c>
      <c r="C106" s="44">
        <f t="shared" si="2"/>
        <v>4.5700000000000005E-2</v>
      </c>
      <c r="I106" s="52">
        <v>39813</v>
      </c>
      <c r="J106" s="17">
        <v>5.37</v>
      </c>
      <c r="K106" s="44">
        <f t="shared" si="3"/>
        <v>5.3699999999999998E-2</v>
      </c>
    </row>
    <row r="107" spans="1:11">
      <c r="A107" s="52">
        <v>40178</v>
      </c>
      <c r="B107" s="17">
        <v>3.72</v>
      </c>
      <c r="C107" s="44">
        <f t="shared" si="2"/>
        <v>3.7200000000000004E-2</v>
      </c>
      <c r="I107" s="52">
        <v>40178</v>
      </c>
      <c r="J107" s="17">
        <v>4.68</v>
      </c>
      <c r="K107" s="44">
        <f t="shared" si="3"/>
        <v>4.6799999999999994E-2</v>
      </c>
    </row>
    <row r="108" spans="1:11">
      <c r="A108" s="52">
        <v>40543</v>
      </c>
      <c r="B108" s="17">
        <v>4.04</v>
      </c>
      <c r="C108" s="44">
        <f t="shared" si="2"/>
        <v>4.0399999999999998E-2</v>
      </c>
      <c r="I108" s="52">
        <v>40543</v>
      </c>
      <c r="J108" s="17">
        <v>5.5</v>
      </c>
      <c r="K108" s="44">
        <f t="shared" si="3"/>
        <v>5.5E-2</v>
      </c>
    </row>
    <row r="109" spans="1:11">
      <c r="A109" s="52">
        <v>40908</v>
      </c>
      <c r="B109" s="17">
        <v>3.98</v>
      </c>
      <c r="C109" s="44">
        <f t="shared" si="2"/>
        <v>3.9800000000000002E-2</v>
      </c>
      <c r="I109" s="52">
        <v>40908</v>
      </c>
      <c r="J109" s="17">
        <v>4.7300000000000004</v>
      </c>
      <c r="K109" s="44">
        <f t="shared" si="3"/>
        <v>4.7300000000000002E-2</v>
      </c>
    </row>
    <row r="110" spans="1:11">
      <c r="A110" s="52">
        <v>41274</v>
      </c>
      <c r="B110" s="17">
        <v>3.45</v>
      </c>
      <c r="C110" s="44">
        <f t="shared" si="2"/>
        <v>3.4500000000000003E-2</v>
      </c>
      <c r="I110" s="52">
        <v>41274</v>
      </c>
      <c r="J110" s="17">
        <v>4.17</v>
      </c>
      <c r="K110" s="44">
        <f t="shared" si="3"/>
        <v>4.1700000000000001E-2</v>
      </c>
    </row>
    <row r="111" spans="1:11">
      <c r="A111" s="52">
        <v>41639</v>
      </c>
      <c r="B111" s="17">
        <v>3.99</v>
      </c>
      <c r="C111" s="44">
        <f t="shared" si="2"/>
        <v>3.9900000000000005E-2</v>
      </c>
      <c r="I111" s="52">
        <v>41639</v>
      </c>
      <c r="J111" s="17">
        <v>5.14</v>
      </c>
      <c r="K111" s="44">
        <f t="shared" si="3"/>
        <v>5.1399999999999994E-2</v>
      </c>
    </row>
    <row r="112" spans="1:11">
      <c r="A112" s="52">
        <v>42004</v>
      </c>
      <c r="B112" s="17">
        <v>3.04</v>
      </c>
      <c r="C112" s="44">
        <f t="shared" si="2"/>
        <v>3.04E-2</v>
      </c>
      <c r="I112" s="52">
        <v>42004</v>
      </c>
      <c r="J112" s="17">
        <v>3.9</v>
      </c>
      <c r="K112" s="44">
        <f t="shared" si="3"/>
        <v>3.9E-2</v>
      </c>
    </row>
    <row r="113" spans="1:11">
      <c r="A113" s="52">
        <v>42369</v>
      </c>
      <c r="B113" s="17">
        <v>2.23</v>
      </c>
      <c r="C113" s="44">
        <f t="shared" si="2"/>
        <v>2.23E-2</v>
      </c>
      <c r="I113" s="52">
        <v>42369</v>
      </c>
      <c r="J113" s="17">
        <v>3.11</v>
      </c>
      <c r="K113" s="44">
        <f t="shared" si="3"/>
        <v>3.1099999999999999E-2</v>
      </c>
    </row>
    <row r="114" spans="1:11">
      <c r="A114" s="52">
        <v>42735</v>
      </c>
      <c r="B114" s="17">
        <v>2.71</v>
      </c>
      <c r="C114" s="44">
        <f t="shared" si="2"/>
        <v>2.7099999999999999E-2</v>
      </c>
      <c r="I114" s="52">
        <v>42735</v>
      </c>
      <c r="J114" s="17">
        <v>3.37</v>
      </c>
      <c r="K114" s="44">
        <f t="shared" si="3"/>
        <v>3.3700000000000001E-2</v>
      </c>
    </row>
    <row r="115" spans="1:11">
      <c r="A115" s="52">
        <v>43100</v>
      </c>
      <c r="B115" s="17">
        <v>4.7</v>
      </c>
      <c r="C115" s="44">
        <f t="shared" si="2"/>
        <v>4.7E-2</v>
      </c>
      <c r="I115" s="52">
        <v>43100</v>
      </c>
      <c r="J115" s="17">
        <v>5.87</v>
      </c>
      <c r="K115" s="44">
        <f t="shared" si="3"/>
        <v>5.8700000000000002E-2</v>
      </c>
    </row>
    <row r="116" spans="1:11">
      <c r="A116" s="52">
        <v>43465</v>
      </c>
      <c r="B116" s="17">
        <v>4.6500000000000004</v>
      </c>
      <c r="C116" s="44">
        <f t="shared" si="2"/>
        <v>4.6500000000000007E-2</v>
      </c>
      <c r="I116" s="52">
        <v>43465</v>
      </c>
      <c r="J116" s="17">
        <v>5.49</v>
      </c>
      <c r="K116" s="44">
        <f t="shared" si="3"/>
        <v>5.4900000000000004E-2</v>
      </c>
    </row>
    <row r="117" spans="1:11">
      <c r="A117" s="69">
        <v>43830</v>
      </c>
      <c r="B117" s="17">
        <v>5.4</v>
      </c>
      <c r="C117" s="44">
        <f t="shared" si="2"/>
        <v>5.4000000000000006E-2</v>
      </c>
      <c r="I117" s="69">
        <v>43830</v>
      </c>
      <c r="J117" s="17">
        <v>6</v>
      </c>
      <c r="K117" s="44">
        <f t="shared" si="3"/>
        <v>0.06</v>
      </c>
    </row>
  </sheetData>
  <printOptions gridLines="1" gridLinesSet="0"/>
  <pageMargins left="0.75" right="0.75" top="1" bottom="1" header="0.5" footer="0.5"/>
  <headerFooter alignWithMargins="0">
    <oddHeader>&amp;A</oddHeader>
    <oddFooter>Page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E100"/>
  <sheetViews>
    <sheetView topLeftCell="A35" workbookViewId="0">
      <selection activeCell="C100" sqref="C100"/>
    </sheetView>
  </sheetViews>
  <sheetFormatPr baseColWidth="10" defaultRowHeight="14"/>
  <cols>
    <col min="1" max="2" width="10.7109375" style="74"/>
    <col min="4" max="4" width="12.28515625" customWidth="1"/>
  </cols>
  <sheetData>
    <row r="2" spans="1:5">
      <c r="A2" s="75" t="s">
        <v>143</v>
      </c>
      <c r="B2" s="75" t="s">
        <v>111</v>
      </c>
      <c r="D2" t="s">
        <v>114</v>
      </c>
      <c r="E2" s="77" t="s">
        <v>115</v>
      </c>
    </row>
    <row r="3" spans="1:5">
      <c r="A3" s="74">
        <v>1927</v>
      </c>
      <c r="B3" s="110">
        <v>5.8379122759411635</v>
      </c>
    </row>
    <row r="4" spans="1:5">
      <c r="A4" s="74">
        <v>1928</v>
      </c>
      <c r="B4" s="110">
        <v>5.9249586816460518</v>
      </c>
      <c r="D4" t="s">
        <v>142</v>
      </c>
      <c r="E4" s="77" t="s">
        <v>136</v>
      </c>
    </row>
    <row r="5" spans="1:5">
      <c r="A5" s="74">
        <v>1929</v>
      </c>
      <c r="B5" s="110">
        <v>5.8030937136592087</v>
      </c>
    </row>
    <row r="6" spans="1:5">
      <c r="A6" s="74">
        <v>1930</v>
      </c>
      <c r="B6" s="110">
        <v>5.5535606839718632</v>
      </c>
    </row>
    <row r="7" spans="1:5">
      <c r="A7" s="74">
        <v>1931</v>
      </c>
      <c r="B7" s="110">
        <v>5.1009193743064447</v>
      </c>
    </row>
    <row r="8" spans="1:5">
      <c r="A8" s="74">
        <v>1932</v>
      </c>
      <c r="B8" s="110">
        <v>4.5670347526497972</v>
      </c>
    </row>
    <row r="9" spans="1:5">
      <c r="A9" s="74">
        <v>1933</v>
      </c>
      <c r="B9" s="110">
        <v>4.3929419412400215</v>
      </c>
    </row>
    <row r="10" spans="1:5">
      <c r="A10" s="74">
        <v>1934</v>
      </c>
      <c r="B10" s="110">
        <v>4.5206100029405238</v>
      </c>
    </row>
    <row r="11" spans="1:5">
      <c r="A11" s="74">
        <v>1935</v>
      </c>
      <c r="B11" s="110">
        <v>4.9620852592390055</v>
      </c>
    </row>
    <row r="12" spans="1:5">
      <c r="A12" s="74">
        <v>1936</v>
      </c>
      <c r="B12" s="110">
        <v>5.1217950075748586</v>
      </c>
    </row>
    <row r="13" spans="1:5">
      <c r="A13" s="74">
        <v>1937</v>
      </c>
      <c r="B13" s="110">
        <v>5.253086651224617</v>
      </c>
    </row>
    <row r="14" spans="1:5">
      <c r="A14" s="74">
        <v>1938</v>
      </c>
      <c r="B14" s="110">
        <v>5.2071914121565737</v>
      </c>
    </row>
    <row r="15" spans="1:5">
      <c r="A15" s="74">
        <v>1939</v>
      </c>
      <c r="B15" s="110">
        <v>5.1394142324802372</v>
      </c>
    </row>
    <row r="16" spans="1:5">
      <c r="A16" s="74">
        <v>1940</v>
      </c>
      <c r="B16" s="110">
        <v>5.3093544985030841</v>
      </c>
    </row>
    <row r="17" spans="1:2">
      <c r="A17" s="74">
        <v>1941</v>
      </c>
      <c r="B17" s="110">
        <v>4.8641848885954095</v>
      </c>
    </row>
    <row r="18" spans="1:2">
      <c r="A18" s="74">
        <v>1942</v>
      </c>
      <c r="B18" s="110">
        <v>5.0263101758295807</v>
      </c>
    </row>
    <row r="19" spans="1:2">
      <c r="A19" s="74">
        <v>1943</v>
      </c>
      <c r="B19" s="110">
        <v>5.6016347051995687</v>
      </c>
    </row>
    <row r="20" spans="1:2">
      <c r="A20" s="74">
        <v>1944</v>
      </c>
      <c r="B20" s="110">
        <v>6.5306225473880071</v>
      </c>
    </row>
    <row r="21" spans="1:2">
      <c r="A21" s="74">
        <v>1945</v>
      </c>
      <c r="B21" s="110">
        <v>7.2997585507171605</v>
      </c>
    </row>
    <row r="22" spans="1:2">
      <c r="A22" s="74">
        <v>1946</v>
      </c>
      <c r="B22" s="110">
        <v>9.0591234118332888</v>
      </c>
    </row>
    <row r="23" spans="1:2">
      <c r="A23" s="74">
        <v>1947</v>
      </c>
      <c r="B23" s="110">
        <v>10.985444637980221</v>
      </c>
    </row>
    <row r="24" spans="1:2">
      <c r="A24" s="74">
        <v>1948</v>
      </c>
      <c r="B24" s="110">
        <v>11.211581706019819</v>
      </c>
    </row>
    <row r="25" spans="1:2">
      <c r="A25" s="74">
        <v>1949</v>
      </c>
      <c r="B25" s="110">
        <v>11.221599087921668</v>
      </c>
    </row>
    <row r="26" spans="1:2">
      <c r="A26" s="74">
        <v>1950</v>
      </c>
      <c r="B26" s="110">
        <v>11.630109342784282</v>
      </c>
    </row>
    <row r="27" spans="1:2">
      <c r="A27" s="74">
        <v>1951</v>
      </c>
      <c r="B27" s="110">
        <v>12.333457433765126</v>
      </c>
    </row>
    <row r="28" spans="1:2">
      <c r="A28" s="74">
        <v>1952</v>
      </c>
      <c r="B28" s="110">
        <v>12.876953685886688</v>
      </c>
    </row>
    <row r="29" spans="1:2">
      <c r="A29" s="74">
        <f>A28+1</f>
        <v>1953</v>
      </c>
      <c r="B29" s="110">
        <v>14.359936883629192</v>
      </c>
    </row>
    <row r="30" spans="1:2">
      <c r="A30" s="74">
        <f t="shared" ref="A30:A93" si="0">A29+1</f>
        <v>1954</v>
      </c>
      <c r="B30" s="110">
        <v>14.492439184746878</v>
      </c>
    </row>
    <row r="31" spans="1:2">
      <c r="A31" s="74">
        <f t="shared" si="0"/>
        <v>1955</v>
      </c>
      <c r="B31" s="110">
        <v>14.492439184746878</v>
      </c>
    </row>
    <row r="32" spans="1:2">
      <c r="A32" s="74">
        <f t="shared" si="0"/>
        <v>1956</v>
      </c>
      <c r="B32" s="110">
        <v>14.624941485864563</v>
      </c>
    </row>
    <row r="33" spans="1:2">
      <c r="A33" s="74">
        <f t="shared" si="0"/>
        <v>1957</v>
      </c>
      <c r="B33" s="110">
        <v>15.022448389217621</v>
      </c>
    </row>
    <row r="34" spans="1:2">
      <c r="A34" s="74">
        <f t="shared" si="0"/>
        <v>1958</v>
      </c>
      <c r="B34" s="110">
        <v>15.121825115055884</v>
      </c>
    </row>
    <row r="35" spans="1:2">
      <c r="A35" s="74">
        <f t="shared" si="0"/>
        <v>1959</v>
      </c>
      <c r="B35" s="110">
        <v>15.138387902695596</v>
      </c>
    </row>
    <row r="36" spans="1:2">
      <c r="A36" s="74">
        <f t="shared" si="0"/>
        <v>1960</v>
      </c>
      <c r="B36" s="110">
        <v>15.25432741617357</v>
      </c>
    </row>
    <row r="37" spans="1:2">
      <c r="A37" s="74">
        <f t="shared" si="0"/>
        <v>1961</v>
      </c>
      <c r="B37" s="110">
        <v>15.403392504930968</v>
      </c>
    </row>
    <row r="38" spans="1:2">
      <c r="A38" s="74">
        <f t="shared" si="0"/>
        <v>1962</v>
      </c>
      <c r="B38" s="110">
        <v>15.453080867850097</v>
      </c>
    </row>
    <row r="39" spans="1:2">
      <c r="A39" s="74">
        <f t="shared" si="0"/>
        <v>1963</v>
      </c>
      <c r="B39" s="110">
        <v>15.784336620644313</v>
      </c>
    </row>
    <row r="40" spans="1:2">
      <c r="A40" s="74">
        <f t="shared" si="0"/>
        <v>1964</v>
      </c>
      <c r="B40" s="110">
        <v>15.983090072320842</v>
      </c>
    </row>
    <row r="41" spans="1:2">
      <c r="A41" s="74">
        <f t="shared" si="0"/>
        <v>1965</v>
      </c>
      <c r="B41" s="110">
        <v>16.248094674556214</v>
      </c>
    </row>
    <row r="42" spans="1:2">
      <c r="A42" s="74">
        <f t="shared" si="0"/>
        <v>1966</v>
      </c>
      <c r="B42" s="110">
        <v>16.446848126232741</v>
      </c>
    </row>
    <row r="43" spans="1:2">
      <c r="A43" s="74">
        <f t="shared" si="0"/>
        <v>1967</v>
      </c>
      <c r="B43" s="110">
        <v>16.827792241946089</v>
      </c>
    </row>
    <row r="44" spans="1:2">
      <c r="A44" s="74">
        <f t="shared" si="0"/>
        <v>1968</v>
      </c>
      <c r="B44" s="110">
        <v>17.523429322813939</v>
      </c>
    </row>
    <row r="45" spans="1:2">
      <c r="A45" s="74">
        <f t="shared" si="0"/>
        <v>1969</v>
      </c>
      <c r="B45" s="110">
        <v>18.749075608152534</v>
      </c>
    </row>
    <row r="46" spans="1:2">
      <c r="A46" s="74">
        <f t="shared" si="0"/>
        <v>1970</v>
      </c>
      <c r="B46" s="110">
        <v>20.289414858645628</v>
      </c>
    </row>
    <row r="47" spans="1:2">
      <c r="A47" s="74">
        <f t="shared" si="0"/>
        <v>1971</v>
      </c>
      <c r="B47" s="110">
        <v>21.150679815910586</v>
      </c>
    </row>
    <row r="48" spans="1:2">
      <c r="A48" s="74">
        <f t="shared" si="0"/>
        <v>1972</v>
      </c>
      <c r="B48" s="110">
        <v>21.780065746219595</v>
      </c>
    </row>
    <row r="49" spans="1:4">
      <c r="A49" s="74">
        <f t="shared" si="0"/>
        <v>1973</v>
      </c>
      <c r="B49" s="110">
        <v>22.525391190006577</v>
      </c>
    </row>
    <row r="50" spans="1:4">
      <c r="A50" s="74">
        <f t="shared" si="0"/>
        <v>1974</v>
      </c>
      <c r="B50" s="110">
        <v>24.794493096646942</v>
      </c>
    </row>
    <row r="51" spans="1:4">
      <c r="A51" s="74">
        <f t="shared" si="0"/>
        <v>1975</v>
      </c>
      <c r="B51" s="76">
        <v>26.474</v>
      </c>
    </row>
    <row r="52" spans="1:4">
      <c r="A52" s="74">
        <f t="shared" si="0"/>
        <v>1976</v>
      </c>
      <c r="B52" s="76">
        <v>28.638999999999999</v>
      </c>
    </row>
    <row r="53" spans="1:4">
      <c r="A53" s="74">
        <f t="shared" si="0"/>
        <v>1977</v>
      </c>
      <c r="B53" s="76">
        <v>32.835999999999999</v>
      </c>
    </row>
    <row r="54" spans="1:4">
      <c r="A54" s="74">
        <f t="shared" si="0"/>
        <v>1978</v>
      </c>
      <c r="B54" s="76">
        <v>37.999000000000002</v>
      </c>
    </row>
    <row r="55" spans="1:4">
      <c r="A55" s="74">
        <f t="shared" si="0"/>
        <v>1979</v>
      </c>
      <c r="B55" s="76">
        <v>43.220999999999997</v>
      </c>
    </row>
    <row r="56" spans="1:4">
      <c r="A56" s="74">
        <f t="shared" si="0"/>
        <v>1980</v>
      </c>
      <c r="B56" s="76">
        <v>46.417999999999999</v>
      </c>
    </row>
    <row r="57" spans="1:4">
      <c r="A57" s="74">
        <f t="shared" si="0"/>
        <v>1981</v>
      </c>
      <c r="B57" s="76">
        <v>48.783000000000001</v>
      </c>
    </row>
    <row r="58" spans="1:4">
      <c r="A58" s="74">
        <f t="shared" si="0"/>
        <v>1982</v>
      </c>
      <c r="B58" s="76">
        <v>49.058</v>
      </c>
    </row>
    <row r="59" spans="1:4">
      <c r="A59" s="74">
        <f t="shared" si="0"/>
        <v>1983</v>
      </c>
      <c r="B59" s="76">
        <v>51.387999999999998</v>
      </c>
    </row>
    <row r="60" spans="1:4">
      <c r="A60" s="74">
        <f t="shared" si="0"/>
        <v>1984</v>
      </c>
      <c r="B60" s="76">
        <v>53.792000000000002</v>
      </c>
    </row>
    <row r="61" spans="1:4">
      <c r="A61" s="74">
        <f t="shared" si="0"/>
        <v>1985</v>
      </c>
      <c r="B61" s="76">
        <v>57.811</v>
      </c>
    </row>
    <row r="62" spans="1:4">
      <c r="A62" s="74">
        <f t="shared" si="0"/>
        <v>1986</v>
      </c>
      <c r="B62" s="76">
        <v>63.368000000000002</v>
      </c>
    </row>
    <row r="63" spans="1:4">
      <c r="A63" s="74">
        <f t="shared" si="0"/>
        <v>1987</v>
      </c>
      <c r="B63">
        <v>68.341999999999899</v>
      </c>
      <c r="D63" s="17"/>
    </row>
    <row r="64" spans="1:4">
      <c r="A64" s="74">
        <f t="shared" si="0"/>
        <v>1988</v>
      </c>
      <c r="B64">
        <v>73.277000000000001</v>
      </c>
      <c r="D64" s="17"/>
    </row>
    <row r="65" spans="1:4">
      <c r="A65" s="74">
        <f t="shared" si="0"/>
        <v>1989</v>
      </c>
      <c r="B65">
        <v>76.497</v>
      </c>
      <c r="D65" s="17"/>
    </row>
    <row r="66" spans="1:4">
      <c r="A66" s="74">
        <f t="shared" si="0"/>
        <v>1990</v>
      </c>
      <c r="B66">
        <v>75.971999999999895</v>
      </c>
      <c r="D66" s="17"/>
    </row>
    <row r="67" spans="1:4">
      <c r="A67" s="74">
        <f t="shared" si="0"/>
        <v>1991</v>
      </c>
      <c r="B67">
        <v>75.843999999999895</v>
      </c>
      <c r="D67" s="17"/>
    </row>
    <row r="68" spans="1:4">
      <c r="A68" s="74">
        <f t="shared" si="0"/>
        <v>1992</v>
      </c>
      <c r="B68">
        <v>76.463999999999899</v>
      </c>
      <c r="D68" s="17"/>
    </row>
    <row r="69" spans="1:4">
      <c r="A69" s="74">
        <f t="shared" si="0"/>
        <v>1993</v>
      </c>
      <c r="B69">
        <v>78.113</v>
      </c>
      <c r="D69" s="17"/>
    </row>
    <row r="70" spans="1:4">
      <c r="A70" s="74">
        <f t="shared" si="0"/>
        <v>1994</v>
      </c>
      <c r="B70">
        <v>80.078000000000003</v>
      </c>
      <c r="D70" s="17"/>
    </row>
    <row r="71" spans="1:4">
      <c r="A71" s="74">
        <f t="shared" si="0"/>
        <v>1995</v>
      </c>
      <c r="B71">
        <v>81.513000000000005</v>
      </c>
      <c r="D71" s="17"/>
    </row>
    <row r="72" spans="1:4">
      <c r="A72" s="74">
        <f t="shared" si="0"/>
        <v>1996</v>
      </c>
      <c r="B72">
        <v>83.489999999999895</v>
      </c>
      <c r="D72" s="17"/>
    </row>
    <row r="73" spans="1:4">
      <c r="A73" s="74">
        <f t="shared" si="0"/>
        <v>1997</v>
      </c>
      <c r="B73">
        <v>86.8479999999999</v>
      </c>
      <c r="D73" s="17"/>
    </row>
    <row r="74" spans="1:4">
      <c r="A74" s="74">
        <f t="shared" si="0"/>
        <v>1998</v>
      </c>
      <c r="B74">
        <v>92.442999999999898</v>
      </c>
      <c r="D74" s="17"/>
    </row>
    <row r="75" spans="1:4">
      <c r="A75" s="74">
        <f t="shared" si="0"/>
        <v>1999</v>
      </c>
      <c r="B75">
        <v>99.542000000000002</v>
      </c>
      <c r="D75" s="17"/>
    </row>
    <row r="76" spans="1:4">
      <c r="A76" s="74">
        <f t="shared" si="0"/>
        <v>2000</v>
      </c>
      <c r="B76">
        <v>108.792</v>
      </c>
      <c r="D76" s="17"/>
    </row>
    <row r="77" spans="1:4">
      <c r="A77" s="74">
        <f t="shared" si="0"/>
        <v>2001</v>
      </c>
      <c r="B77">
        <v>116.05500000000001</v>
      </c>
      <c r="D77" s="17"/>
    </row>
    <row r="78" spans="1:4">
      <c r="A78" s="74">
        <f t="shared" si="0"/>
        <v>2002</v>
      </c>
      <c r="B78">
        <v>127.150999999999</v>
      </c>
      <c r="D78" s="17"/>
    </row>
    <row r="79" spans="1:4">
      <c r="A79" s="74">
        <f t="shared" si="0"/>
        <v>2003</v>
      </c>
      <c r="B79">
        <v>139.628999999999</v>
      </c>
      <c r="D79" s="17"/>
    </row>
    <row r="80" spans="1:4">
      <c r="A80" s="74">
        <f t="shared" si="0"/>
        <v>2004</v>
      </c>
      <c r="B80">
        <v>158.671999999999</v>
      </c>
      <c r="D80" s="17"/>
    </row>
    <row r="81" spans="1:4">
      <c r="A81" s="74">
        <f t="shared" si="0"/>
        <v>2005</v>
      </c>
      <c r="B81">
        <v>180.108</v>
      </c>
      <c r="D81" s="17"/>
    </row>
    <row r="82" spans="1:4">
      <c r="A82" s="74">
        <f t="shared" si="0"/>
        <v>2006</v>
      </c>
      <c r="B82">
        <v>183.22900000000001</v>
      </c>
      <c r="D82" s="17"/>
    </row>
    <row r="83" spans="1:4">
      <c r="A83" s="74">
        <f t="shared" si="0"/>
        <v>2007</v>
      </c>
      <c r="B83">
        <v>173.33599999999899</v>
      </c>
      <c r="D83" s="17"/>
    </row>
    <row r="84" spans="1:4">
      <c r="A84" s="74">
        <f t="shared" si="0"/>
        <v>2008</v>
      </c>
      <c r="B84">
        <v>152.54399999999899</v>
      </c>
      <c r="D84" s="17"/>
    </row>
    <row r="85" spans="1:4">
      <c r="A85" s="74">
        <f t="shared" si="0"/>
        <v>2009</v>
      </c>
      <c r="B85">
        <v>146.664999999999</v>
      </c>
      <c r="D85" s="17"/>
    </row>
    <row r="86" spans="1:4">
      <c r="A86" s="74">
        <f t="shared" si="0"/>
        <v>2010</v>
      </c>
      <c r="B86">
        <v>140.626</v>
      </c>
      <c r="D86" s="17"/>
    </row>
    <row r="87" spans="1:4">
      <c r="A87" s="74">
        <f t="shared" si="0"/>
        <v>2011</v>
      </c>
      <c r="B87">
        <v>135.16200000000001</v>
      </c>
      <c r="D87" s="17"/>
    </row>
    <row r="88" spans="1:4">
      <c r="A88" s="74">
        <f t="shared" si="0"/>
        <v>2012</v>
      </c>
      <c r="B88">
        <v>143.860999999999</v>
      </c>
      <c r="D88" s="17"/>
    </row>
    <row r="89" spans="1:4">
      <c r="A89" s="74">
        <f t="shared" si="0"/>
        <v>2013</v>
      </c>
      <c r="B89">
        <v>159.28100000000001</v>
      </c>
      <c r="D89" s="17"/>
    </row>
    <row r="90" spans="1:4">
      <c r="A90" s="74">
        <f t="shared" si="0"/>
        <v>2014</v>
      </c>
      <c r="B90">
        <v>166.45400000000001</v>
      </c>
      <c r="D90" s="17"/>
    </row>
    <row r="91" spans="1:4">
      <c r="A91" s="74">
        <f t="shared" si="0"/>
        <v>2015</v>
      </c>
      <c r="B91">
        <v>175.100999999999</v>
      </c>
      <c r="D91" s="17"/>
    </row>
    <row r="92" spans="1:4">
      <c r="A92" s="74">
        <f t="shared" si="0"/>
        <v>2016</v>
      </c>
      <c r="B92">
        <v>184.390999999999</v>
      </c>
      <c r="D92" s="17"/>
    </row>
    <row r="93" spans="1:4">
      <c r="A93" s="74">
        <f t="shared" si="0"/>
        <v>2017</v>
      </c>
      <c r="B93">
        <v>195.83600000000001</v>
      </c>
      <c r="D93" s="17"/>
    </row>
    <row r="94" spans="1:4">
      <c r="A94" s="74">
        <f>A93+1</f>
        <v>2018</v>
      </c>
      <c r="B94">
        <v>204.682999999999</v>
      </c>
      <c r="D94" s="17"/>
    </row>
    <row r="95" spans="1:4">
      <c r="A95" s="74">
        <f>A94+1</f>
        <v>2019</v>
      </c>
      <c r="B95">
        <v>212.225999999999</v>
      </c>
      <c r="D95" s="17"/>
    </row>
    <row r="96" spans="1:4">
      <c r="A96" s="74">
        <f>A95+1</f>
        <v>2020</v>
      </c>
      <c r="B96">
        <v>234.35400000000001</v>
      </c>
      <c r="D96" s="17"/>
    </row>
    <row r="97" spans="1:4">
      <c r="A97" s="74">
        <v>2021</v>
      </c>
      <c r="B97">
        <v>278.56400000000002</v>
      </c>
      <c r="D97" s="17"/>
    </row>
    <row r="98" spans="1:4">
      <c r="A98" s="73">
        <v>2022</v>
      </c>
      <c r="B98">
        <v>294.30799999999903</v>
      </c>
      <c r="D98" s="17"/>
    </row>
    <row r="99" spans="1:4">
      <c r="A99" s="74">
        <v>2023</v>
      </c>
      <c r="B99">
        <v>311.01999999999902</v>
      </c>
    </row>
    <row r="100" spans="1:4">
      <c r="A100" s="74">
        <v>2024</v>
      </c>
      <c r="B100" s="74">
        <v>324.22000000000003</v>
      </c>
      <c r="C100" t="s">
        <v>182</v>
      </c>
    </row>
  </sheetData>
  <hyperlinks>
    <hyperlink ref="E2" r:id="rId1" xr:uid="{00000000-0004-0000-0200-000000000000}"/>
    <hyperlink ref="E4" r:id="rId2" xr:uid="{9A9D467E-E9F2-A648-9BFB-8E48B2513A47}"/>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99"/>
  <sheetViews>
    <sheetView topLeftCell="A56" workbookViewId="0">
      <selection activeCell="A100" sqref="A100"/>
    </sheetView>
  </sheetViews>
  <sheetFormatPr baseColWidth="10" defaultRowHeight="14"/>
  <cols>
    <col min="1" max="1" width="10.7109375" style="7"/>
  </cols>
  <sheetData>
    <row r="1" spans="1:5">
      <c r="A1" s="7" t="s">
        <v>5</v>
      </c>
      <c r="B1" t="s">
        <v>120</v>
      </c>
      <c r="E1" t="s">
        <v>122</v>
      </c>
    </row>
    <row r="2" spans="1:5">
      <c r="A2" s="7">
        <v>1927</v>
      </c>
      <c r="B2" s="82">
        <v>20.64</v>
      </c>
      <c r="E2" t="s">
        <v>144</v>
      </c>
    </row>
    <row r="3" spans="1:5">
      <c r="A3" s="7">
        <v>1928</v>
      </c>
      <c r="B3" s="82">
        <v>20.66</v>
      </c>
    </row>
    <row r="4" spans="1:5">
      <c r="A4" s="7">
        <f>A3+1</f>
        <v>1929</v>
      </c>
      <c r="B4" s="82">
        <v>20.63</v>
      </c>
    </row>
    <row r="5" spans="1:5">
      <c r="A5" s="7">
        <f t="shared" ref="A5:A43" si="0">A4+1</f>
        <v>1930</v>
      </c>
      <c r="B5" s="82">
        <v>20.65</v>
      </c>
    </row>
    <row r="6" spans="1:5">
      <c r="A6" s="7">
        <f t="shared" si="0"/>
        <v>1931</v>
      </c>
      <c r="B6" s="82">
        <v>17.059999999999999</v>
      </c>
    </row>
    <row r="7" spans="1:5">
      <c r="A7" s="7">
        <f t="shared" si="0"/>
        <v>1932</v>
      </c>
      <c r="B7" s="82">
        <v>20.69</v>
      </c>
    </row>
    <row r="8" spans="1:5">
      <c r="A8" s="7">
        <f t="shared" si="0"/>
        <v>1933</v>
      </c>
      <c r="B8" s="82">
        <v>26.33</v>
      </c>
    </row>
    <row r="9" spans="1:5">
      <c r="A9" s="7">
        <f t="shared" si="0"/>
        <v>1934</v>
      </c>
      <c r="B9" s="82">
        <v>34.69</v>
      </c>
    </row>
    <row r="10" spans="1:5">
      <c r="A10" s="7">
        <f t="shared" si="0"/>
        <v>1935</v>
      </c>
      <c r="B10" s="82">
        <v>34.840000000000003</v>
      </c>
    </row>
    <row r="11" spans="1:5">
      <c r="A11" s="7">
        <f t="shared" si="0"/>
        <v>1936</v>
      </c>
      <c r="B11" s="82">
        <v>34.869999999999997</v>
      </c>
    </row>
    <row r="12" spans="1:5">
      <c r="A12" s="7">
        <f t="shared" si="0"/>
        <v>1937</v>
      </c>
      <c r="B12" s="82">
        <v>34.79</v>
      </c>
    </row>
    <row r="13" spans="1:5">
      <c r="A13" s="7">
        <f t="shared" si="0"/>
        <v>1938</v>
      </c>
      <c r="B13" s="82">
        <v>34.85</v>
      </c>
    </row>
    <row r="14" spans="1:5">
      <c r="A14" s="7">
        <f t="shared" si="0"/>
        <v>1939</v>
      </c>
      <c r="B14" s="82">
        <v>34.42</v>
      </c>
    </row>
    <row r="15" spans="1:5">
      <c r="A15" s="7">
        <f t="shared" si="0"/>
        <v>1940</v>
      </c>
      <c r="B15" s="82">
        <v>33.85</v>
      </c>
    </row>
    <row r="16" spans="1:5">
      <c r="A16" s="7">
        <f t="shared" si="0"/>
        <v>1941</v>
      </c>
      <c r="B16" s="82">
        <v>33.85</v>
      </c>
    </row>
    <row r="17" spans="1:2">
      <c r="A17" s="7">
        <f t="shared" si="0"/>
        <v>1942</v>
      </c>
      <c r="B17" s="82">
        <v>33.85</v>
      </c>
    </row>
    <row r="18" spans="1:2">
      <c r="A18" s="7">
        <f t="shared" si="0"/>
        <v>1943</v>
      </c>
      <c r="B18" s="82">
        <v>33.85</v>
      </c>
    </row>
    <row r="19" spans="1:2">
      <c r="A19" s="7">
        <f t="shared" si="0"/>
        <v>1944</v>
      </c>
      <c r="B19" s="82">
        <v>33.85</v>
      </c>
    </row>
    <row r="20" spans="1:2">
      <c r="A20" s="7">
        <f t="shared" si="0"/>
        <v>1945</v>
      </c>
      <c r="B20" s="82">
        <v>34.71</v>
      </c>
    </row>
    <row r="21" spans="1:2">
      <c r="A21" s="7">
        <f t="shared" si="0"/>
        <v>1946</v>
      </c>
      <c r="B21" s="82">
        <v>34.71</v>
      </c>
    </row>
    <row r="22" spans="1:2">
      <c r="A22" s="7">
        <f t="shared" si="0"/>
        <v>1947</v>
      </c>
      <c r="B22" s="82">
        <v>34.71</v>
      </c>
    </row>
    <row r="23" spans="1:2">
      <c r="A23" s="7">
        <f t="shared" si="0"/>
        <v>1948</v>
      </c>
      <c r="B23" s="82">
        <v>34.71</v>
      </c>
    </row>
    <row r="24" spans="1:2">
      <c r="A24" s="7">
        <f t="shared" si="0"/>
        <v>1949</v>
      </c>
      <c r="B24" s="82">
        <v>31.69</v>
      </c>
    </row>
    <row r="25" spans="1:2">
      <c r="A25" s="7">
        <f t="shared" si="0"/>
        <v>1950</v>
      </c>
      <c r="B25" s="82">
        <v>34.72</v>
      </c>
    </row>
    <row r="26" spans="1:2">
      <c r="A26" s="7">
        <f t="shared" si="0"/>
        <v>1951</v>
      </c>
      <c r="B26" s="82">
        <v>34.72</v>
      </c>
    </row>
    <row r="27" spans="1:2">
      <c r="A27" s="7">
        <f t="shared" si="0"/>
        <v>1952</v>
      </c>
      <c r="B27" s="82">
        <v>34.6</v>
      </c>
    </row>
    <row r="28" spans="1:2">
      <c r="A28" s="7">
        <f t="shared" si="0"/>
        <v>1953</v>
      </c>
      <c r="B28" s="82">
        <v>34.840000000000003</v>
      </c>
    </row>
    <row r="29" spans="1:2">
      <c r="A29" s="7">
        <f t="shared" si="0"/>
        <v>1954</v>
      </c>
      <c r="B29" s="82">
        <v>35.04</v>
      </c>
    </row>
    <row r="30" spans="1:2">
      <c r="A30" s="7">
        <f t="shared" si="0"/>
        <v>1955</v>
      </c>
      <c r="B30" s="82">
        <v>35.03</v>
      </c>
    </row>
    <row r="31" spans="1:2">
      <c r="A31" s="7">
        <f t="shared" si="0"/>
        <v>1956</v>
      </c>
      <c r="B31" s="82">
        <v>34.99</v>
      </c>
    </row>
    <row r="32" spans="1:2">
      <c r="A32" s="7">
        <f t="shared" si="0"/>
        <v>1957</v>
      </c>
      <c r="B32" s="82">
        <v>34.950000000000003</v>
      </c>
    </row>
    <row r="33" spans="1:2">
      <c r="A33" s="7">
        <f t="shared" si="0"/>
        <v>1958</v>
      </c>
      <c r="B33" s="82">
        <v>35.1</v>
      </c>
    </row>
    <row r="34" spans="1:2">
      <c r="A34" s="7">
        <f t="shared" si="0"/>
        <v>1959</v>
      </c>
      <c r="B34" s="82">
        <v>35.1</v>
      </c>
    </row>
    <row r="35" spans="1:2">
      <c r="A35" s="7">
        <f t="shared" si="0"/>
        <v>1960</v>
      </c>
      <c r="B35" s="82">
        <v>35.270000000000003</v>
      </c>
    </row>
    <row r="36" spans="1:2">
      <c r="A36" s="7">
        <f t="shared" si="0"/>
        <v>1961</v>
      </c>
      <c r="B36" s="82">
        <v>35.25</v>
      </c>
    </row>
    <row r="37" spans="1:2">
      <c r="A37" s="7">
        <f t="shared" si="0"/>
        <v>1962</v>
      </c>
      <c r="B37" s="82">
        <v>35.229999999999997</v>
      </c>
    </row>
    <row r="38" spans="1:2">
      <c r="A38" s="7">
        <f t="shared" si="0"/>
        <v>1963</v>
      </c>
      <c r="B38" s="82">
        <v>35.090000000000003</v>
      </c>
    </row>
    <row r="39" spans="1:2">
      <c r="A39" s="7">
        <f t="shared" si="0"/>
        <v>1964</v>
      </c>
      <c r="B39" s="82">
        <v>35.1</v>
      </c>
    </row>
    <row r="40" spans="1:2">
      <c r="A40" s="7">
        <f t="shared" si="0"/>
        <v>1965</v>
      </c>
      <c r="B40" s="82">
        <v>35.119999999999997</v>
      </c>
    </row>
    <row r="41" spans="1:2">
      <c r="A41" s="7">
        <f t="shared" si="0"/>
        <v>1966</v>
      </c>
      <c r="B41" s="82">
        <v>35.130000000000003</v>
      </c>
    </row>
    <row r="42" spans="1:2">
      <c r="A42" s="7">
        <f t="shared" si="0"/>
        <v>1967</v>
      </c>
      <c r="B42" s="82">
        <v>34.950000000000003</v>
      </c>
    </row>
    <row r="43" spans="1:2">
      <c r="A43" s="7">
        <f t="shared" si="0"/>
        <v>1968</v>
      </c>
      <c r="B43" s="82">
        <v>39.31</v>
      </c>
    </row>
    <row r="44" spans="1:2">
      <c r="A44" s="7">
        <v>1969</v>
      </c>
      <c r="B44" s="82">
        <v>41.28</v>
      </c>
    </row>
    <row r="45" spans="1:2">
      <c r="A45" s="7">
        <v>1970</v>
      </c>
      <c r="B45" s="82">
        <v>37.380000000000003</v>
      </c>
    </row>
    <row r="46" spans="1:2">
      <c r="A46" s="7">
        <v>1971</v>
      </c>
      <c r="B46" s="82">
        <v>43.62</v>
      </c>
    </row>
    <row r="47" spans="1:2">
      <c r="A47" s="7">
        <f t="shared" ref="A47:A68" si="1">A46+1</f>
        <v>1972</v>
      </c>
      <c r="B47" s="82">
        <v>64.900000000000006</v>
      </c>
    </row>
    <row r="48" spans="1:2">
      <c r="A48" s="7">
        <f t="shared" si="1"/>
        <v>1973</v>
      </c>
      <c r="B48" s="82">
        <v>112.25</v>
      </c>
    </row>
    <row r="49" spans="1:2">
      <c r="A49" s="7">
        <f t="shared" si="1"/>
        <v>1974</v>
      </c>
      <c r="B49" s="82">
        <v>186.5</v>
      </c>
    </row>
    <row r="50" spans="1:2">
      <c r="A50" s="7">
        <f t="shared" si="1"/>
        <v>1975</v>
      </c>
      <c r="B50" s="82">
        <v>140.25</v>
      </c>
    </row>
    <row r="51" spans="1:2">
      <c r="A51" s="7">
        <f t="shared" si="1"/>
        <v>1976</v>
      </c>
      <c r="B51" s="82">
        <v>134.5</v>
      </c>
    </row>
    <row r="52" spans="1:2">
      <c r="A52" s="7">
        <f t="shared" si="1"/>
        <v>1977</v>
      </c>
      <c r="B52" s="82">
        <v>164.95</v>
      </c>
    </row>
    <row r="53" spans="1:2">
      <c r="A53" s="7">
        <f t="shared" si="1"/>
        <v>1978</v>
      </c>
      <c r="B53" s="82">
        <v>226</v>
      </c>
    </row>
    <row r="54" spans="1:2">
      <c r="A54" s="7">
        <f t="shared" si="1"/>
        <v>1979</v>
      </c>
      <c r="B54" s="82">
        <v>512</v>
      </c>
    </row>
    <row r="55" spans="1:2">
      <c r="A55" s="7">
        <f t="shared" si="1"/>
        <v>1980</v>
      </c>
      <c r="B55" s="82">
        <v>589.75</v>
      </c>
    </row>
    <row r="56" spans="1:2">
      <c r="A56" s="7">
        <f t="shared" si="1"/>
        <v>1981</v>
      </c>
      <c r="B56" s="82">
        <v>397.5</v>
      </c>
    </row>
    <row r="57" spans="1:2">
      <c r="A57" s="7">
        <f t="shared" si="1"/>
        <v>1982</v>
      </c>
      <c r="B57" s="82">
        <v>459.6</v>
      </c>
    </row>
    <row r="58" spans="1:2">
      <c r="A58" s="7">
        <f t="shared" si="1"/>
        <v>1983</v>
      </c>
      <c r="B58" s="82">
        <v>382.4</v>
      </c>
    </row>
    <row r="59" spans="1:2">
      <c r="A59" s="7">
        <f t="shared" si="1"/>
        <v>1984</v>
      </c>
      <c r="B59" s="82">
        <v>308.3</v>
      </c>
    </row>
    <row r="60" spans="1:2">
      <c r="A60" s="7">
        <f t="shared" si="1"/>
        <v>1985</v>
      </c>
      <c r="B60" s="82">
        <v>326.8</v>
      </c>
    </row>
    <row r="61" spans="1:2">
      <c r="A61" s="7">
        <f t="shared" si="1"/>
        <v>1986</v>
      </c>
      <c r="B61" s="82">
        <v>388.75</v>
      </c>
    </row>
    <row r="62" spans="1:2">
      <c r="A62" s="7">
        <f t="shared" si="1"/>
        <v>1987</v>
      </c>
      <c r="B62" s="82">
        <v>484.1</v>
      </c>
    </row>
    <row r="63" spans="1:2">
      <c r="A63" s="7">
        <f t="shared" si="1"/>
        <v>1988</v>
      </c>
      <c r="B63" s="82">
        <v>410.25</v>
      </c>
    </row>
    <row r="64" spans="1:2">
      <c r="A64" s="7">
        <f t="shared" si="1"/>
        <v>1989</v>
      </c>
      <c r="B64" s="82">
        <v>398.6</v>
      </c>
    </row>
    <row r="65" spans="1:2">
      <c r="A65" s="7">
        <f t="shared" si="1"/>
        <v>1990</v>
      </c>
      <c r="B65" s="82">
        <v>386.2</v>
      </c>
    </row>
    <row r="66" spans="1:2">
      <c r="A66" s="7">
        <f t="shared" si="1"/>
        <v>1991</v>
      </c>
      <c r="B66" s="82">
        <v>353.15</v>
      </c>
    </row>
    <row r="67" spans="1:2">
      <c r="A67" s="7">
        <f t="shared" si="1"/>
        <v>1992</v>
      </c>
      <c r="B67" s="82">
        <v>332.9</v>
      </c>
    </row>
    <row r="68" spans="1:2">
      <c r="A68" s="7">
        <f t="shared" si="1"/>
        <v>1993</v>
      </c>
      <c r="B68" s="82">
        <v>391.75</v>
      </c>
    </row>
    <row r="69" spans="1:2">
      <c r="A69" s="7">
        <f t="shared" ref="A69:A97" si="2">A68+1</f>
        <v>1994</v>
      </c>
      <c r="B69" s="82">
        <v>383.25</v>
      </c>
    </row>
    <row r="70" spans="1:2">
      <c r="A70" s="7">
        <f t="shared" si="2"/>
        <v>1995</v>
      </c>
      <c r="B70" s="82">
        <v>387</v>
      </c>
    </row>
    <row r="71" spans="1:2">
      <c r="A71" s="7">
        <f t="shared" si="2"/>
        <v>1996</v>
      </c>
      <c r="B71" s="82">
        <v>369.25</v>
      </c>
    </row>
    <row r="72" spans="1:2">
      <c r="A72" s="7">
        <f t="shared" si="2"/>
        <v>1997</v>
      </c>
      <c r="B72" s="82">
        <v>290.2</v>
      </c>
    </row>
    <row r="73" spans="1:2">
      <c r="A73" s="7">
        <f t="shared" si="2"/>
        <v>1998</v>
      </c>
      <c r="B73" s="82">
        <v>287.8</v>
      </c>
    </row>
    <row r="74" spans="1:2">
      <c r="A74" s="7">
        <f t="shared" si="2"/>
        <v>1999</v>
      </c>
      <c r="B74" s="82">
        <v>290.25</v>
      </c>
    </row>
    <row r="75" spans="1:2">
      <c r="A75" s="7">
        <f t="shared" si="2"/>
        <v>2000</v>
      </c>
      <c r="B75" s="82">
        <v>274.45</v>
      </c>
    </row>
    <row r="76" spans="1:2">
      <c r="A76" s="7">
        <f t="shared" si="2"/>
        <v>2001</v>
      </c>
      <c r="B76" s="82">
        <v>276.5</v>
      </c>
    </row>
    <row r="77" spans="1:2">
      <c r="A77" s="7">
        <f t="shared" si="2"/>
        <v>2002</v>
      </c>
      <c r="B77" s="82">
        <v>347.2</v>
      </c>
    </row>
    <row r="78" spans="1:2">
      <c r="A78" s="7">
        <f t="shared" si="2"/>
        <v>2003</v>
      </c>
      <c r="B78" s="82">
        <v>416.25</v>
      </c>
    </row>
    <row r="79" spans="1:2">
      <c r="A79" s="7">
        <f t="shared" si="2"/>
        <v>2004</v>
      </c>
      <c r="B79" s="82">
        <v>435.6</v>
      </c>
    </row>
    <row r="80" spans="1:2">
      <c r="A80" s="7">
        <f t="shared" si="2"/>
        <v>2005</v>
      </c>
      <c r="B80" s="82">
        <v>513</v>
      </c>
    </row>
    <row r="81" spans="1:2">
      <c r="A81" s="7">
        <f t="shared" si="2"/>
        <v>2006</v>
      </c>
      <c r="B81" s="82">
        <v>632</v>
      </c>
    </row>
    <row r="82" spans="1:2">
      <c r="A82" s="7">
        <f t="shared" si="2"/>
        <v>2007</v>
      </c>
      <c r="B82" s="82">
        <v>833.75</v>
      </c>
    </row>
    <row r="83" spans="1:2">
      <c r="A83" s="7">
        <f t="shared" si="2"/>
        <v>2008</v>
      </c>
      <c r="B83" s="82">
        <v>869.75</v>
      </c>
    </row>
    <row r="84" spans="1:2">
      <c r="A84" s="7">
        <f t="shared" si="2"/>
        <v>2009</v>
      </c>
      <c r="B84" s="82">
        <v>1087.5</v>
      </c>
    </row>
    <row r="85" spans="1:2">
      <c r="A85" s="7">
        <f t="shared" si="2"/>
        <v>2010</v>
      </c>
      <c r="B85" s="82">
        <v>1405.5</v>
      </c>
    </row>
    <row r="86" spans="1:2">
      <c r="A86" s="7">
        <f>A85+1</f>
        <v>2011</v>
      </c>
      <c r="B86" s="82">
        <v>1574.5</v>
      </c>
    </row>
    <row r="87" spans="1:2">
      <c r="A87" s="7">
        <f t="shared" si="2"/>
        <v>2012</v>
      </c>
      <c r="B87" s="82">
        <v>1664</v>
      </c>
    </row>
    <row r="88" spans="1:2">
      <c r="A88" s="7">
        <f t="shared" si="2"/>
        <v>2013</v>
      </c>
      <c r="B88" s="82">
        <v>1204.5</v>
      </c>
    </row>
    <row r="89" spans="1:2">
      <c r="A89" s="7">
        <f t="shared" si="2"/>
        <v>2014</v>
      </c>
      <c r="B89" s="82">
        <v>1206</v>
      </c>
    </row>
    <row r="90" spans="1:2">
      <c r="A90" s="7">
        <f t="shared" si="2"/>
        <v>2015</v>
      </c>
      <c r="B90" s="82">
        <v>1060</v>
      </c>
    </row>
    <row r="91" spans="1:2">
      <c r="A91" s="7">
        <f t="shared" si="2"/>
        <v>2016</v>
      </c>
      <c r="B91" s="82">
        <v>1145.9000000000001</v>
      </c>
    </row>
    <row r="92" spans="1:2">
      <c r="A92" s="7">
        <f t="shared" si="2"/>
        <v>2017</v>
      </c>
      <c r="B92" s="82">
        <v>1291</v>
      </c>
    </row>
    <row r="93" spans="1:2">
      <c r="A93" s="7">
        <f t="shared" si="2"/>
        <v>2018</v>
      </c>
      <c r="B93" s="82">
        <v>1279</v>
      </c>
    </row>
    <row r="94" spans="1:2">
      <c r="A94" s="7">
        <f t="shared" si="2"/>
        <v>2019</v>
      </c>
      <c r="B94" s="82">
        <v>1523</v>
      </c>
    </row>
    <row r="95" spans="1:2">
      <c r="A95" s="7">
        <f t="shared" si="2"/>
        <v>2020</v>
      </c>
      <c r="B95" s="82">
        <v>1891.1</v>
      </c>
    </row>
    <row r="96" spans="1:2">
      <c r="A96" s="7">
        <f t="shared" si="2"/>
        <v>2021</v>
      </c>
      <c r="B96" s="82">
        <v>1820.1</v>
      </c>
    </row>
    <row r="97" spans="1:2">
      <c r="A97" s="7">
        <f t="shared" si="2"/>
        <v>2022</v>
      </c>
      <c r="B97" s="82">
        <v>1830.1</v>
      </c>
    </row>
    <row r="98" spans="1:2">
      <c r="A98" s="7">
        <v>2023</v>
      </c>
      <c r="B98" s="82">
        <v>2072.81</v>
      </c>
    </row>
    <row r="99" spans="1:2">
      <c r="A99" s="7">
        <v>2024</v>
      </c>
      <c r="B99" s="82">
        <v>2610.85</v>
      </c>
    </row>
  </sheetData>
  <printOptions gridLines="1" gridLinesSet="0"/>
  <pageMargins left="0.75" right="0.75" top="1" bottom="1" header="0.5" footer="0.5"/>
  <headerFooter alignWithMargins="0">
    <oddHeader>&amp;A</oddHeader>
    <oddFooter>Page &amp;P</oddFooter>
  </headerFooter>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99"/>
  <sheetViews>
    <sheetView topLeftCell="A69" workbookViewId="0">
      <selection activeCell="J97" sqref="J97"/>
    </sheetView>
  </sheetViews>
  <sheetFormatPr baseColWidth="10" defaultRowHeight="14"/>
  <sheetData>
    <row r="1" spans="1:18" ht="86" thickBot="1">
      <c r="A1" s="115" t="s">
        <v>5</v>
      </c>
      <c r="B1" s="116" t="s">
        <v>44</v>
      </c>
      <c r="C1" s="117" t="s">
        <v>31</v>
      </c>
      <c r="D1" s="117" t="s">
        <v>140</v>
      </c>
      <c r="E1" s="140" t="s">
        <v>45</v>
      </c>
      <c r="F1" s="140" t="s">
        <v>159</v>
      </c>
      <c r="G1" s="140" t="s">
        <v>160</v>
      </c>
      <c r="H1" s="140" t="s">
        <v>161</v>
      </c>
      <c r="I1" s="115" t="s">
        <v>5</v>
      </c>
      <c r="J1" s="140" t="s">
        <v>162</v>
      </c>
      <c r="K1" s="140" t="s">
        <v>163</v>
      </c>
      <c r="O1" s="124"/>
      <c r="P1" s="125" t="s">
        <v>146</v>
      </c>
      <c r="Q1" s="125" t="s">
        <v>147</v>
      </c>
      <c r="R1" s="125" t="s">
        <v>148</v>
      </c>
    </row>
    <row r="2" spans="1:18" ht="18" thickBot="1">
      <c r="A2" s="118">
        <v>1928</v>
      </c>
      <c r="B2" s="107">
        <v>0.43811155152887893</v>
      </c>
      <c r="C2" s="107">
        <v>3.0800000000000001E-2</v>
      </c>
      <c r="D2" s="107">
        <v>8.354708589799302E-3</v>
      </c>
      <c r="E2" s="131">
        <v>-1.15607E-2</v>
      </c>
      <c r="F2" s="132">
        <v>0.45493157903462444</v>
      </c>
      <c r="G2" s="132">
        <v>4.2856147059308514E-2</v>
      </c>
      <c r="H2" s="132">
        <v>2.0148337474844569E-2</v>
      </c>
      <c r="I2" s="118">
        <v>1928</v>
      </c>
      <c r="J2" s="141">
        <f>100*(1+B2)</f>
        <v>143.81115515288789</v>
      </c>
      <c r="K2" s="143">
        <f>100*(1+F2)</f>
        <v>145.49315790346245</v>
      </c>
      <c r="O2" s="126" t="s">
        <v>149</v>
      </c>
      <c r="P2" s="127">
        <v>0.1166</v>
      </c>
      <c r="Q2" s="127">
        <v>3.3399999999999999E-2</v>
      </c>
      <c r="R2" s="127">
        <v>4.8599999999999997E-2</v>
      </c>
    </row>
    <row r="3" spans="1:18" ht="35" thickBot="1">
      <c r="A3" s="119">
        <v>1929</v>
      </c>
      <c r="B3" s="106">
        <v>-8.2979466119096595E-2</v>
      </c>
      <c r="C3" s="106">
        <v>3.1600000000000003E-2</v>
      </c>
      <c r="D3" s="106">
        <v>4.2038041563204259E-2</v>
      </c>
      <c r="E3" s="133">
        <v>5.8479999999999999E-3</v>
      </c>
      <c r="F3" s="134">
        <v>-8.8311023255100762E-2</v>
      </c>
      <c r="G3" s="134">
        <v>2.5602277878963742E-2</v>
      </c>
      <c r="H3" s="134">
        <v>3.5979632671342188E-2</v>
      </c>
      <c r="I3" s="119">
        <v>1929</v>
      </c>
      <c r="J3" s="142">
        <f>J2*(1+B3)</f>
        <v>131.87778227633069</v>
      </c>
      <c r="K3" s="143">
        <f>K2*(1+F4)</f>
        <v>116.3830920556033</v>
      </c>
      <c r="O3" s="128" t="s">
        <v>150</v>
      </c>
      <c r="P3" s="129">
        <v>0.02</v>
      </c>
      <c r="Q3" s="129">
        <v>3.0999999999999999E-3</v>
      </c>
      <c r="R3" s="129">
        <v>8.0999999999999996E-3</v>
      </c>
    </row>
    <row r="4" spans="1:18" ht="18" thickBot="1">
      <c r="A4" s="118">
        <v>1930</v>
      </c>
      <c r="B4" s="106">
        <v>-0.25123636363636365</v>
      </c>
      <c r="C4" s="106">
        <v>4.5499999999999999E-2</v>
      </c>
      <c r="D4" s="106">
        <v>4.5409314348970366E-2</v>
      </c>
      <c r="E4" s="131">
        <v>-6.3953499999999996E-2</v>
      </c>
      <c r="F4" s="135">
        <v>-0.20007858972429649</v>
      </c>
      <c r="G4" s="135">
        <v>0.11693169089356137</v>
      </c>
      <c r="H4" s="135">
        <v>0.11683480932728285</v>
      </c>
      <c r="I4" s="118">
        <v>1930</v>
      </c>
      <c r="J4" s="142">
        <f t="shared" ref="J4:J67" si="0">J3*(1+B4)</f>
        <v>98.745287812797272</v>
      </c>
      <c r="K4" s="143">
        <f t="shared" ref="K4:K67" si="1">K3*(1+F5)</f>
        <v>72.079035091665432</v>
      </c>
      <c r="O4" s="128" t="s">
        <v>151</v>
      </c>
      <c r="P4" s="129">
        <v>0.1452</v>
      </c>
      <c r="Q4" s="129">
        <v>2.9399999999999999E-2</v>
      </c>
      <c r="R4" s="129">
        <v>3.2800000000000003E-2</v>
      </c>
    </row>
    <row r="5" spans="1:18" ht="35" thickBot="1">
      <c r="A5" s="119">
        <v>1931</v>
      </c>
      <c r="B5" s="106">
        <v>-0.43837548891786188</v>
      </c>
      <c r="C5" s="106">
        <v>2.3099999999999999E-2</v>
      </c>
      <c r="D5" s="106">
        <v>-2.5588559619422531E-2</v>
      </c>
      <c r="E5" s="133">
        <v>-9.3167700000000006E-2</v>
      </c>
      <c r="F5" s="134">
        <v>-0.38067434179159909</v>
      </c>
      <c r="G5" s="134">
        <v>0.1282130113803841</v>
      </c>
      <c r="H5" s="134">
        <v>7.4522202595317166E-2</v>
      </c>
      <c r="I5" s="119">
        <v>1931</v>
      </c>
      <c r="J5" s="142">
        <f t="shared" si="0"/>
        <v>55.457773989527276</v>
      </c>
      <c r="K5" s="143">
        <f t="shared" si="1"/>
        <v>73.389742227401911</v>
      </c>
      <c r="O5" s="128" t="s">
        <v>152</v>
      </c>
      <c r="P5" s="129">
        <v>0.19550000000000001</v>
      </c>
      <c r="Q5" s="129">
        <v>3.0099999999999998E-2</v>
      </c>
      <c r="R5" s="129">
        <v>7.9500000000000001E-2</v>
      </c>
    </row>
    <row r="6" spans="1:18" ht="18" thickBot="1">
      <c r="A6" s="118">
        <v>1932</v>
      </c>
      <c r="B6" s="106">
        <v>-8.642364532019696E-2</v>
      </c>
      <c r="C6" s="106">
        <v>1.0699999999999999E-2</v>
      </c>
      <c r="D6" s="106">
        <v>8.7903069904773257E-2</v>
      </c>
      <c r="E6" s="131">
        <v>-0.1027397</v>
      </c>
      <c r="F6" s="135">
        <v>1.8184304688174668E-2</v>
      </c>
      <c r="G6" s="135">
        <v>0.12642897495854877</v>
      </c>
      <c r="H6" s="135">
        <v>0.21247208853971733</v>
      </c>
      <c r="I6" s="118">
        <v>1932</v>
      </c>
      <c r="J6" s="142">
        <f t="shared" si="0"/>
        <v>50.664911000008722</v>
      </c>
      <c r="K6" s="143">
        <f t="shared" si="1"/>
        <v>109.23769178854852</v>
      </c>
      <c r="O6" s="128" t="s">
        <v>153</v>
      </c>
      <c r="P6" s="130">
        <v>2.9815999999999998</v>
      </c>
      <c r="Q6" s="130">
        <v>3.8456999999999999</v>
      </c>
      <c r="R6" s="130">
        <v>4.6460999999999997</v>
      </c>
    </row>
    <row r="7" spans="1:18" ht="18" thickBot="1">
      <c r="A7" s="119">
        <v>1933</v>
      </c>
      <c r="B7" s="106">
        <v>0.49982225433526023</v>
      </c>
      <c r="C7" s="106">
        <v>9.5999999999999992E-3</v>
      </c>
      <c r="D7" s="106">
        <v>1.8552720891857361E-2</v>
      </c>
      <c r="E7" s="133">
        <v>7.6336000000000008E-3</v>
      </c>
      <c r="F7" s="134">
        <v>0.48845994648775148</v>
      </c>
      <c r="G7" s="134">
        <v>1.9515030066485917E-3</v>
      </c>
      <c r="H7" s="134">
        <v>1.0836400147690162E-2</v>
      </c>
      <c r="I7" s="119">
        <v>1933</v>
      </c>
      <c r="J7" s="142">
        <f t="shared" si="0"/>
        <v>75.988361031728402</v>
      </c>
      <c r="K7" s="143">
        <f t="shared" si="1"/>
        <v>106.32829686569495</v>
      </c>
      <c r="O7" s="128" t="s">
        <v>154</v>
      </c>
      <c r="P7" s="130">
        <v>-0.43099999999999999</v>
      </c>
      <c r="Q7" s="130">
        <v>1.0153000000000001</v>
      </c>
      <c r="R7" s="130">
        <v>0.69259999999999999</v>
      </c>
    </row>
    <row r="8" spans="1:18" ht="18" thickBot="1">
      <c r="A8" s="118">
        <v>1934</v>
      </c>
      <c r="B8" s="106">
        <v>-1.1885656970912803E-2</v>
      </c>
      <c r="C8" s="106">
        <v>2.7833333333333334E-3</v>
      </c>
      <c r="D8" s="106">
        <v>7.9634426179656104E-2</v>
      </c>
      <c r="E8" s="131">
        <v>1.51515E-2</v>
      </c>
      <c r="F8" s="135">
        <v>-2.6633617712147228E-2</v>
      </c>
      <c r="G8" s="135">
        <v>-1.2183567346023327E-2</v>
      </c>
      <c r="H8" s="135">
        <v>6.3520495393698306E-2</v>
      </c>
      <c r="I8" s="118">
        <v>1934</v>
      </c>
      <c r="J8" s="142">
        <f t="shared" si="0"/>
        <v>75.085189438723404</v>
      </c>
      <c r="K8" s="143">
        <f t="shared" si="1"/>
        <v>151.50408745540773</v>
      </c>
      <c r="O8" s="128" t="s">
        <v>155</v>
      </c>
      <c r="P8" s="129">
        <v>-0.43840000000000001</v>
      </c>
      <c r="Q8" s="129">
        <v>2.9999999999999997E-4</v>
      </c>
      <c r="R8" s="129">
        <v>-0.17829999999999999</v>
      </c>
    </row>
    <row r="9" spans="1:18" ht="18" thickBot="1">
      <c r="A9" s="119">
        <v>1935</v>
      </c>
      <c r="B9" s="106">
        <v>0.46740421052631581</v>
      </c>
      <c r="C9" s="106">
        <v>1.6750000000000001E-3</v>
      </c>
      <c r="D9" s="106">
        <v>4.4720477296566127E-2</v>
      </c>
      <c r="E9" s="133">
        <v>2.9850699999999997E-2</v>
      </c>
      <c r="F9" s="134">
        <v>0.42487081916467706</v>
      </c>
      <c r="G9" s="134">
        <v>-2.7359014272651194E-2</v>
      </c>
      <c r="H9" s="134">
        <v>1.4438769907682891E-2</v>
      </c>
      <c r="I9" s="119">
        <v>1935</v>
      </c>
      <c r="J9" s="142">
        <f t="shared" si="0"/>
        <v>110.18032313054879</v>
      </c>
      <c r="K9" s="143">
        <f t="shared" si="1"/>
        <v>197.04394126350121</v>
      </c>
      <c r="O9" s="128" t="s">
        <v>156</v>
      </c>
      <c r="P9" s="129">
        <v>0.52559999999999996</v>
      </c>
      <c r="Q9" s="129">
        <v>0.1404</v>
      </c>
      <c r="R9" s="129">
        <v>0.3281</v>
      </c>
    </row>
    <row r="10" spans="1:18" ht="35" thickBot="1">
      <c r="A10" s="118">
        <v>1936</v>
      </c>
      <c r="B10" s="106">
        <v>0.31943410275502609</v>
      </c>
      <c r="C10" s="106">
        <v>1.725E-3</v>
      </c>
      <c r="D10" s="106">
        <v>5.0178754045450601E-2</v>
      </c>
      <c r="E10" s="131">
        <v>1.4492799999999998E-2</v>
      </c>
      <c r="F10" s="135">
        <v>0.30058498468892636</v>
      </c>
      <c r="G10" s="135">
        <v>-1.2585402281810154E-2</v>
      </c>
      <c r="H10" s="135">
        <v>3.5176153093891438E-2</v>
      </c>
      <c r="I10" s="118">
        <v>1936</v>
      </c>
      <c r="J10" s="142">
        <f t="shared" si="0"/>
        <v>145.37567579101449</v>
      </c>
      <c r="K10" s="143">
        <f t="shared" si="1"/>
        <v>123.87575448073558</v>
      </c>
      <c r="O10" s="128" t="s">
        <v>157</v>
      </c>
      <c r="P10" s="129">
        <f>-1.19%</f>
        <v>-1.1899999999999999E-2</v>
      </c>
      <c r="Q10" s="129">
        <v>8.5000000000000006E-3</v>
      </c>
      <c r="R10" s="129">
        <v>8.0999999999999996E-3</v>
      </c>
    </row>
    <row r="11" spans="1:18" ht="35" thickBot="1">
      <c r="A11" s="119">
        <v>1937</v>
      </c>
      <c r="B11" s="106">
        <v>-0.35336728754365537</v>
      </c>
      <c r="C11" s="106">
        <v>2.7583333333333331E-3</v>
      </c>
      <c r="D11" s="106">
        <v>1.379146059646038E-2</v>
      </c>
      <c r="E11" s="133">
        <v>2.8571399999999997E-2</v>
      </c>
      <c r="F11" s="134">
        <v>-0.37132928987103397</v>
      </c>
      <c r="G11" s="134">
        <v>-2.5096037734149035E-2</v>
      </c>
      <c r="H11" s="134">
        <v>-1.4369385930368517E-2</v>
      </c>
      <c r="I11" s="119">
        <v>1937</v>
      </c>
      <c r="J11" s="142">
        <f t="shared" si="0"/>
        <v>94.004667561917856</v>
      </c>
      <c r="K11" s="143">
        <f t="shared" si="1"/>
        <v>164.72557722961295</v>
      </c>
      <c r="O11" s="128" t="s">
        <v>158</v>
      </c>
      <c r="P11" s="129">
        <v>0.25969999999999999</v>
      </c>
      <c r="Q11" s="129">
        <v>5.0599999999999999E-2</v>
      </c>
      <c r="R11" s="129">
        <v>8.5400000000000004E-2</v>
      </c>
    </row>
    <row r="12" spans="1:18" ht="16">
      <c r="A12" s="118">
        <v>1938</v>
      </c>
      <c r="B12" s="106">
        <v>0.29282654028436017</v>
      </c>
      <c r="C12" s="106">
        <v>6.4999999999999997E-4</v>
      </c>
      <c r="D12" s="106">
        <v>4.2132485322046068E-2</v>
      </c>
      <c r="E12" s="131">
        <v>-2.7777799999999998E-2</v>
      </c>
      <c r="F12" s="135">
        <v>0.32976447182995838</v>
      </c>
      <c r="G12" s="135">
        <v>2.9240023525486158E-2</v>
      </c>
      <c r="H12" s="135">
        <v>7.1907723689138336E-2</v>
      </c>
      <c r="I12" s="118">
        <v>1938</v>
      </c>
      <c r="J12" s="142">
        <f t="shared" si="0"/>
        <v>121.53172913465568</v>
      </c>
      <c r="K12" s="143">
        <f t="shared" si="1"/>
        <v>162.91760746187666</v>
      </c>
    </row>
    <row r="13" spans="1:18" ht="16">
      <c r="A13" s="119">
        <v>1939</v>
      </c>
      <c r="B13" s="106">
        <v>-1.0975646879756443E-2</v>
      </c>
      <c r="C13" s="106">
        <v>4.5833333333333332E-4</v>
      </c>
      <c r="D13" s="106">
        <v>4.4122613942060671E-2</v>
      </c>
      <c r="E13" s="133">
        <v>0</v>
      </c>
      <c r="F13" s="134">
        <v>-1.0975646879756495E-2</v>
      </c>
      <c r="G13" s="134">
        <v>4.5833333333322734E-4</v>
      </c>
      <c r="H13" s="134">
        <v>4.412261394206074E-2</v>
      </c>
      <c r="I13" s="119">
        <v>1939</v>
      </c>
      <c r="J13" s="142">
        <f t="shared" si="0"/>
        <v>120.19783979098749</v>
      </c>
      <c r="K13" s="143">
        <f t="shared" si="1"/>
        <v>144.49748670860015</v>
      </c>
    </row>
    <row r="14" spans="1:18" ht="16">
      <c r="A14" s="118">
        <v>1940</v>
      </c>
      <c r="B14" s="106">
        <v>-0.10672873194221515</v>
      </c>
      <c r="C14" s="106">
        <v>3.5833333333333333E-4</v>
      </c>
      <c r="D14" s="106">
        <v>5.4024815962845509E-2</v>
      </c>
      <c r="E14" s="131">
        <v>7.1428999999999998E-3</v>
      </c>
      <c r="F14" s="135">
        <v>-0.1130640269044394</v>
      </c>
      <c r="G14" s="135">
        <v>-6.7364488859196214E-3</v>
      </c>
      <c r="H14" s="135">
        <v>4.6549418124126607E-2</v>
      </c>
      <c r="I14" s="118">
        <v>1940</v>
      </c>
      <c r="J14" s="142">
        <f t="shared" si="0"/>
        <v>107.36927676790187</v>
      </c>
      <c r="K14" s="143">
        <f t="shared" si="1"/>
        <v>114.65851836872122</v>
      </c>
    </row>
    <row r="15" spans="1:18" ht="16">
      <c r="A15" s="119">
        <v>1941</v>
      </c>
      <c r="B15" s="106">
        <v>-0.12771455576559551</v>
      </c>
      <c r="C15" s="106">
        <v>1.2916666666666669E-3</v>
      </c>
      <c r="D15" s="106">
        <v>-2.0221975848580105E-2</v>
      </c>
      <c r="E15" s="133">
        <v>9.9290800000000012E-2</v>
      </c>
      <c r="F15" s="134">
        <v>-0.20650164248222169</v>
      </c>
      <c r="G15" s="134">
        <v>-8.9147597099269116E-2</v>
      </c>
      <c r="H15" s="134">
        <v>-0.10871807154993018</v>
      </c>
      <c r="I15" s="119">
        <v>1941</v>
      </c>
      <c r="J15" s="142">
        <f t="shared" si="0"/>
        <v>93.656657282615996</v>
      </c>
      <c r="K15" s="143">
        <f t="shared" si="1"/>
        <v>125.3233408883188</v>
      </c>
    </row>
    <row r="16" spans="1:18" ht="16">
      <c r="A16" s="118">
        <v>1942</v>
      </c>
      <c r="B16" s="106">
        <v>0.19173762945914843</v>
      </c>
      <c r="C16" s="106">
        <v>3.4250000000000001E-3</v>
      </c>
      <c r="D16" s="106">
        <v>2.2948682374484164E-2</v>
      </c>
      <c r="E16" s="131">
        <v>9.0322600000000003E-2</v>
      </c>
      <c r="F16" s="135">
        <v>9.3013782764063135E-2</v>
      </c>
      <c r="G16" s="135">
        <v>-7.9698980833745825E-2</v>
      </c>
      <c r="H16" s="135">
        <v>-6.1792645246017797E-2</v>
      </c>
      <c r="I16" s="118">
        <v>1942</v>
      </c>
      <c r="J16" s="142">
        <f t="shared" si="0"/>
        <v>111.61416273305268</v>
      </c>
      <c r="K16" s="143">
        <f t="shared" si="1"/>
        <v>152.22724712933382</v>
      </c>
    </row>
    <row r="17" spans="1:11" ht="16">
      <c r="A17" s="119">
        <v>1943</v>
      </c>
      <c r="B17" s="106">
        <v>0.25061310133060394</v>
      </c>
      <c r="C17" s="106">
        <v>3.8E-3</v>
      </c>
      <c r="D17" s="106">
        <v>2.4899999999999999E-2</v>
      </c>
      <c r="E17" s="133">
        <v>2.9585799999999999E-2</v>
      </c>
      <c r="F17" s="134">
        <v>0.21467594185021199</v>
      </c>
      <c r="G17" s="134">
        <v>-2.504482870684499E-2</v>
      </c>
      <c r="H17" s="134">
        <v>-4.5511505694815213E-3</v>
      </c>
      <c r="I17" s="119">
        <v>1943</v>
      </c>
      <c r="J17" s="142">
        <f t="shared" si="0"/>
        <v>139.58613420800171</v>
      </c>
      <c r="K17" s="143">
        <f t="shared" si="1"/>
        <v>177.12527829936266</v>
      </c>
    </row>
    <row r="18" spans="1:11" ht="16">
      <c r="A18" s="118">
        <v>1944</v>
      </c>
      <c r="B18" s="106">
        <v>0.19030676949443009</v>
      </c>
      <c r="C18" s="106">
        <v>3.8E-3</v>
      </c>
      <c r="D18" s="106">
        <v>2.5776111579070303E-2</v>
      </c>
      <c r="E18" s="131">
        <v>2.2988499999999999E-2</v>
      </c>
      <c r="F18" s="135">
        <v>0.16355830930106241</v>
      </c>
      <c r="G18" s="135">
        <v>-1.8757297858187139E-2</v>
      </c>
      <c r="H18" s="135">
        <v>2.7249686375458992E-3</v>
      </c>
      <c r="I18" s="118">
        <v>1944</v>
      </c>
      <c r="J18" s="142">
        <f t="shared" si="0"/>
        <v>166.15032047534245</v>
      </c>
      <c r="K18" s="143">
        <f t="shared" si="1"/>
        <v>235.28614685816029</v>
      </c>
    </row>
    <row r="19" spans="1:11" ht="16">
      <c r="A19" s="119">
        <v>1945</v>
      </c>
      <c r="B19" s="106">
        <v>0.35821084337349401</v>
      </c>
      <c r="C19" s="106">
        <v>3.8E-3</v>
      </c>
      <c r="D19" s="106">
        <v>3.8044173419237229E-2</v>
      </c>
      <c r="E19" s="133">
        <v>2.24719E-2</v>
      </c>
      <c r="F19" s="134">
        <v>0.32836006874467061</v>
      </c>
      <c r="G19" s="134">
        <v>-1.8261528752037015E-2</v>
      </c>
      <c r="H19" s="134">
        <v>1.5230025802408065E-2</v>
      </c>
      <c r="I19" s="119">
        <v>1945</v>
      </c>
      <c r="J19" s="142">
        <f t="shared" si="0"/>
        <v>225.66716689959119</v>
      </c>
      <c r="K19" s="143">
        <f t="shared" si="1"/>
        <v>182.38391602007101</v>
      </c>
    </row>
    <row r="20" spans="1:11" ht="16">
      <c r="A20" s="118">
        <v>1946</v>
      </c>
      <c r="B20" s="106">
        <v>-8.4291474654377807E-2</v>
      </c>
      <c r="C20" s="106">
        <v>3.8E-3</v>
      </c>
      <c r="D20" s="106">
        <v>3.1283745375695685E-2</v>
      </c>
      <c r="E20" s="131">
        <v>0.1813187</v>
      </c>
      <c r="F20" s="135">
        <v>-0.22484209777969133</v>
      </c>
      <c r="G20" s="135">
        <v>-0.15027164134454152</v>
      </c>
      <c r="H20" s="135">
        <v>-0.12700633167349695</v>
      </c>
      <c r="I20" s="118">
        <v>1946</v>
      </c>
      <c r="J20" s="142">
        <f t="shared" si="0"/>
        <v>206.64534862054904</v>
      </c>
      <c r="K20" s="143">
        <f t="shared" si="1"/>
        <v>176.28886265378793</v>
      </c>
    </row>
    <row r="21" spans="1:11" ht="16">
      <c r="A21" s="119">
        <v>1947</v>
      </c>
      <c r="B21" s="106">
        <v>5.1999999999999998E-2</v>
      </c>
      <c r="C21" s="106">
        <v>6.0083333333333334E-3</v>
      </c>
      <c r="D21" s="106">
        <v>9.1969680628322358E-3</v>
      </c>
      <c r="E21" s="133">
        <v>8.8372100000000009E-2</v>
      </c>
      <c r="F21" s="134">
        <v>-3.3418809614836564E-2</v>
      </c>
      <c r="G21" s="134">
        <v>-7.5676109913757061E-2</v>
      </c>
      <c r="H21" s="134">
        <v>-7.2746381441758379E-2</v>
      </c>
      <c r="I21" s="119">
        <v>1947</v>
      </c>
      <c r="J21" s="142">
        <f t="shared" si="0"/>
        <v>217.3909067488176</v>
      </c>
      <c r="K21" s="143">
        <f t="shared" si="1"/>
        <v>181.38652162969615</v>
      </c>
    </row>
    <row r="22" spans="1:11" ht="16">
      <c r="A22" s="118">
        <v>1948</v>
      </c>
      <c r="B22" s="106">
        <v>5.7045751633986834E-2</v>
      </c>
      <c r="C22" s="106">
        <v>1.0449999999999999E-2</v>
      </c>
      <c r="D22" s="106">
        <v>1.9510369413175046E-2</v>
      </c>
      <c r="E22" s="131">
        <v>2.7338700000000001E-2</v>
      </c>
      <c r="F22" s="135">
        <v>2.8916511793030564E-2</v>
      </c>
      <c r="G22" s="135">
        <v>-1.6439271683233558E-2</v>
      </c>
      <c r="H22" s="135">
        <v>-7.620009434887387E-3</v>
      </c>
      <c r="I22" s="118">
        <v>1948</v>
      </c>
      <c r="J22" s="142">
        <f t="shared" si="0"/>
        <v>229.79213442269784</v>
      </c>
      <c r="K22" s="143">
        <f t="shared" si="1"/>
        <v>218.58516166630574</v>
      </c>
    </row>
    <row r="23" spans="1:11" ht="16">
      <c r="A23" s="119">
        <v>1949</v>
      </c>
      <c r="B23" s="106">
        <v>0.18303223684210526</v>
      </c>
      <c r="C23" s="106">
        <v>1.115E-2</v>
      </c>
      <c r="D23" s="106">
        <v>4.6634851827973139E-2</v>
      </c>
      <c r="E23" s="133">
        <v>-1.8295200000000001E-2</v>
      </c>
      <c r="F23" s="134">
        <v>0.20507940558312976</v>
      </c>
      <c r="G23" s="134">
        <v>2.9993945226711727E-2</v>
      </c>
      <c r="H23" s="134">
        <v>6.614009815167754E-2</v>
      </c>
      <c r="I23" s="119">
        <v>1949</v>
      </c>
      <c r="J23" s="142">
        <f t="shared" si="0"/>
        <v>271.85150279480598</v>
      </c>
      <c r="K23" s="143">
        <f t="shared" si="1"/>
        <v>270.24044573974038</v>
      </c>
    </row>
    <row r="24" spans="1:11" ht="16">
      <c r="A24" s="118">
        <v>1950</v>
      </c>
      <c r="B24" s="106">
        <v>0.30805539011316263</v>
      </c>
      <c r="C24" s="106">
        <v>1.2033333333333333E-2</v>
      </c>
      <c r="D24" s="106">
        <v>4.2959574171096103E-3</v>
      </c>
      <c r="E24" s="131">
        <v>5.8026299999999996E-2</v>
      </c>
      <c r="F24" s="135">
        <v>0.2363165170026138</v>
      </c>
      <c r="G24" s="135">
        <v>-4.3470532506296622E-2</v>
      </c>
      <c r="H24" s="135">
        <v>-5.0783560468100397E-2</v>
      </c>
      <c r="I24" s="118">
        <v>1950</v>
      </c>
      <c r="J24" s="142">
        <f t="shared" si="0"/>
        <v>355.59682354110947</v>
      </c>
      <c r="K24" s="143">
        <f t="shared" si="1"/>
        <v>315.41542516029745</v>
      </c>
    </row>
    <row r="25" spans="1:11" ht="16">
      <c r="A25" s="119">
        <v>1951</v>
      </c>
      <c r="B25" s="106">
        <v>0.23678463044542339</v>
      </c>
      <c r="C25" s="106">
        <v>1.5175000000000001E-2</v>
      </c>
      <c r="D25" s="106">
        <v>-2.9531392208319886E-3</v>
      </c>
      <c r="E25" s="133">
        <v>5.9647699999999998E-2</v>
      </c>
      <c r="F25" s="134">
        <v>0.16716587073743794</v>
      </c>
      <c r="G25" s="134">
        <v>-4.196932622040328E-2</v>
      </c>
      <c r="H25" s="134">
        <v>-5.9077030243949835E-2</v>
      </c>
      <c r="I25" s="119">
        <v>1951</v>
      </c>
      <c r="J25" s="142">
        <f t="shared" si="0"/>
        <v>439.7966859908575</v>
      </c>
      <c r="K25" s="143">
        <f t="shared" si="1"/>
        <v>369.31787491350678</v>
      </c>
    </row>
    <row r="26" spans="1:11" ht="16">
      <c r="A26" s="118">
        <v>1952</v>
      </c>
      <c r="B26" s="106">
        <v>0.18150988641144306</v>
      </c>
      <c r="C26" s="106">
        <v>1.7225000000000001E-2</v>
      </c>
      <c r="D26" s="106">
        <v>2.2679961918305656E-2</v>
      </c>
      <c r="E26" s="131">
        <v>9.0668999999999993E-3</v>
      </c>
      <c r="F26" s="135">
        <v>0.17089351202724323</v>
      </c>
      <c r="G26" s="135">
        <v>8.0847959634786637E-3</v>
      </c>
      <c r="H26" s="135">
        <v>1.3490742703289094E-2</v>
      </c>
      <c r="I26" s="118">
        <v>1952</v>
      </c>
      <c r="J26" s="142">
        <f t="shared" si="0"/>
        <v>519.62413250918712</v>
      </c>
      <c r="K26" s="143">
        <f t="shared" si="1"/>
        <v>362.68317779509886</v>
      </c>
    </row>
    <row r="27" spans="1:11" ht="16">
      <c r="A27" s="119">
        <v>1953</v>
      </c>
      <c r="B27" s="106">
        <v>-1.2082047421904465E-2</v>
      </c>
      <c r="C27" s="106">
        <v>1.8908333333333333E-2</v>
      </c>
      <c r="D27" s="106">
        <v>4.1438402589088513E-2</v>
      </c>
      <c r="E27" s="133">
        <v>5.9902999999999996E-3</v>
      </c>
      <c r="F27" s="134">
        <v>-1.7964733280136369E-2</v>
      </c>
      <c r="G27" s="134">
        <v>1.2841111224763724E-2</v>
      </c>
      <c r="H27" s="134">
        <v>3.5237022254676509E-2</v>
      </c>
      <c r="I27" s="119">
        <v>1953</v>
      </c>
      <c r="J27" s="142">
        <f t="shared" si="0"/>
        <v>513.34600909864514</v>
      </c>
      <c r="K27" s="143">
        <f t="shared" si="1"/>
        <v>555.38843522872833</v>
      </c>
    </row>
    <row r="28" spans="1:11" ht="16">
      <c r="A28" s="118">
        <v>1954</v>
      </c>
      <c r="B28" s="106">
        <v>0.52563321241434902</v>
      </c>
      <c r="C28" s="106">
        <v>9.3752000000000002E-3</v>
      </c>
      <c r="D28" s="106">
        <v>3.2898034558095555E-2</v>
      </c>
      <c r="E28" s="131">
        <v>-3.7215999999999998E-3</v>
      </c>
      <c r="F28" s="135">
        <v>0.53133221839834022</v>
      </c>
      <c r="G28" s="135">
        <v>1.3145723123175301E-2</v>
      </c>
      <c r="H28" s="135">
        <v>3.6756427277852888E-2</v>
      </c>
      <c r="I28" s="118">
        <v>1954</v>
      </c>
      <c r="J28" s="142">
        <f t="shared" si="0"/>
        <v>783.17772094125166</v>
      </c>
      <c r="K28" s="143">
        <f t="shared" si="1"/>
        <v>733.68954921139152</v>
      </c>
    </row>
    <row r="29" spans="1:11" ht="16">
      <c r="A29" s="119">
        <v>1955</v>
      </c>
      <c r="B29" s="106">
        <v>0.32597331851028349</v>
      </c>
      <c r="C29" s="106">
        <v>1.7243426294820716E-2</v>
      </c>
      <c r="D29" s="106">
        <v>-1.3364391288618781E-2</v>
      </c>
      <c r="E29" s="133">
        <v>3.7355000000000001E-3</v>
      </c>
      <c r="F29" s="134">
        <v>0.32103857889880727</v>
      </c>
      <c r="G29" s="134">
        <v>1.3457655223732434E-2</v>
      </c>
      <c r="H29" s="134">
        <v>-1.7036252367898408E-2</v>
      </c>
      <c r="I29" s="119">
        <v>1955</v>
      </c>
      <c r="J29" s="142">
        <f t="shared" si="0"/>
        <v>1038.4727616197922</v>
      </c>
      <c r="K29" s="143">
        <f t="shared" si="1"/>
        <v>766.59000855941088</v>
      </c>
    </row>
    <row r="30" spans="1:11" ht="16">
      <c r="A30" s="118">
        <v>1956</v>
      </c>
      <c r="B30" s="106">
        <v>7.4395118733509347E-2</v>
      </c>
      <c r="C30" s="106">
        <v>2.6213888888888887E-2</v>
      </c>
      <c r="D30" s="106">
        <v>-2.2557738173154165E-2</v>
      </c>
      <c r="E30" s="131">
        <v>2.8284299999999998E-2</v>
      </c>
      <c r="F30" s="135">
        <v>4.4842480560589371E-2</v>
      </c>
      <c r="G30" s="135">
        <v>-2.0134617547996614E-3</v>
      </c>
      <c r="H30" s="135">
        <v>-4.9443561642586675E-2</v>
      </c>
      <c r="I30" s="118">
        <v>1956</v>
      </c>
      <c r="J30" s="142">
        <f t="shared" si="0"/>
        <v>1115.7300660220119</v>
      </c>
      <c r="K30" s="143">
        <f t="shared" si="1"/>
        <v>666.17216391903844</v>
      </c>
    </row>
    <row r="31" spans="1:11" ht="16">
      <c r="A31" s="119">
        <v>1957</v>
      </c>
      <c r="B31" s="106">
        <v>-0.1045736018855796</v>
      </c>
      <c r="C31" s="106">
        <v>3.2245669291338583E-2</v>
      </c>
      <c r="D31" s="106">
        <v>6.7970128466249904E-2</v>
      </c>
      <c r="E31" s="133">
        <v>3.0401699999999997E-2</v>
      </c>
      <c r="F31" s="134">
        <v>-0.13099289518406243</v>
      </c>
      <c r="G31" s="134">
        <v>1.7895635181295333E-3</v>
      </c>
      <c r="H31" s="134">
        <v>3.6459983001047025E-2</v>
      </c>
      <c r="I31" s="119">
        <v>1957</v>
      </c>
      <c r="J31" s="142">
        <f t="shared" si="0"/>
        <v>999.05415428605454</v>
      </c>
      <c r="K31" s="143">
        <f t="shared" si="1"/>
        <v>940.89800116612537</v>
      </c>
    </row>
    <row r="32" spans="1:11" ht="16">
      <c r="A32" s="118">
        <v>1958</v>
      </c>
      <c r="B32" s="106">
        <v>0.43719954988747184</v>
      </c>
      <c r="C32" s="106">
        <v>1.7665461847389558E-2</v>
      </c>
      <c r="D32" s="106">
        <v>-2.0990181755274694E-2</v>
      </c>
      <c r="E32" s="131">
        <v>1.7562299999999999E-2</v>
      </c>
      <c r="F32" s="135">
        <v>0.4123946513028951</v>
      </c>
      <c r="G32" s="135">
        <v>1.0138135757342681E-4</v>
      </c>
      <c r="H32" s="135">
        <v>-3.788709718832417E-2</v>
      </c>
      <c r="I32" s="118">
        <v>1958</v>
      </c>
      <c r="J32" s="142">
        <f t="shared" si="0"/>
        <v>1435.8401808531264</v>
      </c>
      <c r="K32" s="143">
        <f t="shared" si="1"/>
        <v>1038.56316443178</v>
      </c>
    </row>
    <row r="33" spans="1:11" ht="16">
      <c r="A33" s="119">
        <v>1959</v>
      </c>
      <c r="B33" s="106">
        <v>0.12056457163557326</v>
      </c>
      <c r="C33" s="106">
        <v>3.3860159362549803E-2</v>
      </c>
      <c r="D33" s="106">
        <v>-2.6466312591385065E-2</v>
      </c>
      <c r="E33" s="133">
        <v>1.51881E-2</v>
      </c>
      <c r="F33" s="134">
        <v>0.10379994765066014</v>
      </c>
      <c r="G33" s="134">
        <v>1.8392709058104417E-2</v>
      </c>
      <c r="H33" s="134">
        <v>-4.1031226224366835E-2</v>
      </c>
      <c r="I33" s="119">
        <v>1959</v>
      </c>
      <c r="J33" s="142">
        <f t="shared" si="0"/>
        <v>1608.9516371948275</v>
      </c>
      <c r="K33" s="143">
        <f t="shared" si="1"/>
        <v>1028.0756450133154</v>
      </c>
    </row>
    <row r="34" spans="1:11" ht="16">
      <c r="A34" s="118">
        <v>1960</v>
      </c>
      <c r="B34" s="106">
        <v>3.36535314743695E-3</v>
      </c>
      <c r="C34" s="106">
        <v>2.8729718875502006E-2</v>
      </c>
      <c r="D34" s="106">
        <v>0.11639503690963365</v>
      </c>
      <c r="E34" s="131">
        <v>1.36008E-2</v>
      </c>
      <c r="F34" s="135">
        <v>-1.0098104552169973E-2</v>
      </c>
      <c r="G34" s="135">
        <v>1.4925914497602832E-2</v>
      </c>
      <c r="H34" s="135">
        <v>0.10141491296142768</v>
      </c>
      <c r="I34" s="118">
        <v>1960</v>
      </c>
      <c r="J34" s="142">
        <f t="shared" si="0"/>
        <v>1614.366327651135</v>
      </c>
      <c r="K34" s="143">
        <f t="shared" si="1"/>
        <v>1293.254779359271</v>
      </c>
    </row>
    <row r="35" spans="1:11" ht="16">
      <c r="A35" s="119">
        <v>1961</v>
      </c>
      <c r="B35" s="106">
        <v>0.26637712958182752</v>
      </c>
      <c r="C35" s="106">
        <v>2.3524899598393576E-2</v>
      </c>
      <c r="D35" s="106">
        <v>2.0609208076323167E-2</v>
      </c>
      <c r="E35" s="133">
        <v>6.7091999999999994E-3</v>
      </c>
      <c r="F35" s="134">
        <v>0.25793737613784362</v>
      </c>
      <c r="G35" s="134">
        <v>1.6703631593307788E-2</v>
      </c>
      <c r="H35" s="134">
        <v>1.3807371658392631E-2</v>
      </c>
      <c r="I35" s="119">
        <v>1961</v>
      </c>
      <c r="J35" s="142">
        <f t="shared" si="0"/>
        <v>2044.3965961044005</v>
      </c>
      <c r="K35" s="143">
        <f t="shared" si="1"/>
        <v>1164.9373989115893</v>
      </c>
    </row>
    <row r="36" spans="1:11" ht="16">
      <c r="A36" s="118">
        <v>1962</v>
      </c>
      <c r="B36" s="106">
        <v>-8.8114605171208879E-2</v>
      </c>
      <c r="C36" s="106">
        <v>2.7723694779116466E-2</v>
      </c>
      <c r="D36" s="106">
        <v>5.693544054008462E-2</v>
      </c>
      <c r="E36" s="131">
        <v>1.23292E-2</v>
      </c>
      <c r="F36" s="135">
        <v>-9.9220495833972522E-2</v>
      </c>
      <c r="G36" s="135">
        <v>1.5207004578270178E-2</v>
      </c>
      <c r="H36" s="135">
        <v>4.4062979256238588E-2</v>
      </c>
      <c r="I36" s="118">
        <v>1962</v>
      </c>
      <c r="J36" s="142">
        <f t="shared" si="0"/>
        <v>1864.2553972252979</v>
      </c>
      <c r="K36" s="143">
        <f t="shared" si="1"/>
        <v>1405.2247247474297</v>
      </c>
    </row>
    <row r="37" spans="1:11" ht="16">
      <c r="A37" s="119">
        <v>1963</v>
      </c>
      <c r="B37" s="106">
        <v>0.22611927099841514</v>
      </c>
      <c r="C37" s="106">
        <v>3.1560240963855422E-2</v>
      </c>
      <c r="D37" s="106">
        <v>1.6841620739546127E-2</v>
      </c>
      <c r="E37" s="133">
        <v>1.6458199999999999E-2</v>
      </c>
      <c r="F37" s="134">
        <v>0.20626629899627469</v>
      </c>
      <c r="G37" s="134">
        <v>1.4857513042696002E-2</v>
      </c>
      <c r="H37" s="134">
        <v>3.7721250076594437E-4</v>
      </c>
      <c r="I37" s="119">
        <v>1963</v>
      </c>
      <c r="J37" s="142">
        <f t="shared" si="0"/>
        <v>2285.7994686007432</v>
      </c>
      <c r="K37" s="143">
        <f t="shared" si="1"/>
        <v>1616.5296725476685</v>
      </c>
    </row>
    <row r="38" spans="1:11" ht="16">
      <c r="A38" s="118">
        <v>1964</v>
      </c>
      <c r="B38" s="106">
        <v>0.16415455878432425</v>
      </c>
      <c r="C38" s="106">
        <v>3.5457370517928286E-2</v>
      </c>
      <c r="D38" s="106">
        <v>3.7280648911540815E-2</v>
      </c>
      <c r="E38" s="131">
        <v>1.19819E-2</v>
      </c>
      <c r="F38" s="135">
        <v>0.15037092934599339</v>
      </c>
      <c r="G38" s="135">
        <v>2.3197520151228002E-2</v>
      </c>
      <c r="H38" s="135">
        <v>2.4999210866855304E-2</v>
      </c>
      <c r="I38" s="118">
        <v>1964</v>
      </c>
      <c r="J38" s="142">
        <f t="shared" si="0"/>
        <v>2661.0238718383412</v>
      </c>
      <c r="K38" s="143">
        <f t="shared" si="1"/>
        <v>1782.7385266617646</v>
      </c>
    </row>
    <row r="39" spans="1:11" ht="16">
      <c r="A39" s="119">
        <v>1965</v>
      </c>
      <c r="B39" s="106">
        <v>0.12399242477876114</v>
      </c>
      <c r="C39" s="106">
        <v>3.9490763052208833E-2</v>
      </c>
      <c r="D39" s="106">
        <v>7.1885509359262342E-3</v>
      </c>
      <c r="E39" s="133">
        <v>1.9199999999999998E-2</v>
      </c>
      <c r="F39" s="134">
        <v>0.10281831316597434</v>
      </c>
      <c r="G39" s="134">
        <v>1.9908519478226694E-2</v>
      </c>
      <c r="H39" s="134">
        <v>-1.1785173728486975E-2</v>
      </c>
      <c r="I39" s="119">
        <v>1965</v>
      </c>
      <c r="J39" s="142">
        <f t="shared" si="0"/>
        <v>2990.9706741017444</v>
      </c>
      <c r="K39" s="143">
        <f t="shared" si="1"/>
        <v>1552.815642516882</v>
      </c>
    </row>
    <row r="40" spans="1:11" ht="16">
      <c r="A40" s="118">
        <v>1966</v>
      </c>
      <c r="B40" s="106">
        <v>-9.9709542356377898E-2</v>
      </c>
      <c r="C40" s="106">
        <v>4.8557199999999995E-2</v>
      </c>
      <c r="D40" s="106">
        <v>2.9079409324299622E-2</v>
      </c>
      <c r="E40" s="131">
        <v>3.3595E-2</v>
      </c>
      <c r="F40" s="135">
        <v>-0.12897173685667784</v>
      </c>
      <c r="G40" s="135">
        <v>1.4475882720020872E-2</v>
      </c>
      <c r="H40" s="135">
        <v>-4.3688201623464096E-3</v>
      </c>
      <c r="I40" s="118">
        <v>1966</v>
      </c>
      <c r="J40" s="142">
        <f t="shared" si="0"/>
        <v>2692.7423569857124</v>
      </c>
      <c r="K40" s="143">
        <f t="shared" si="1"/>
        <v>1861.3663561431545</v>
      </c>
    </row>
    <row r="41" spans="1:11" ht="16">
      <c r="A41" s="119">
        <v>1967</v>
      </c>
      <c r="B41" s="106">
        <v>0.23802966513133328</v>
      </c>
      <c r="C41" s="106">
        <v>4.2934538152610439E-2</v>
      </c>
      <c r="D41" s="106">
        <v>-1.5806209932824666E-2</v>
      </c>
      <c r="E41" s="133">
        <v>3.2806799999999997E-2</v>
      </c>
      <c r="F41" s="134">
        <v>0.1987040220216727</v>
      </c>
      <c r="G41" s="134">
        <v>9.806033570470829E-3</v>
      </c>
      <c r="H41" s="134">
        <v>-4.7068832169602892E-2</v>
      </c>
      <c r="I41" s="119">
        <v>1967</v>
      </c>
      <c r="J41" s="142">
        <f t="shared" si="0"/>
        <v>3333.6949185039784</v>
      </c>
      <c r="K41" s="143">
        <f t="shared" si="1"/>
        <v>1969.9663199460783</v>
      </c>
    </row>
    <row r="42" spans="1:11" ht="16">
      <c r="A42" s="118">
        <v>1968</v>
      </c>
      <c r="B42" s="106">
        <v>0.10814862651601535</v>
      </c>
      <c r="C42" s="106">
        <v>5.3376E-2</v>
      </c>
      <c r="D42" s="106">
        <v>3.2746196950768365E-2</v>
      </c>
      <c r="E42" s="131">
        <v>4.7058799999999998E-2</v>
      </c>
      <c r="F42" s="135">
        <v>5.8344217646626229E-2</v>
      </c>
      <c r="G42" s="135">
        <v>6.033281034455884E-3</v>
      </c>
      <c r="H42" s="135">
        <v>-1.3669340298015475E-2</v>
      </c>
      <c r="I42" s="118">
        <v>1968</v>
      </c>
      <c r="J42" s="142">
        <f t="shared" si="0"/>
        <v>3694.2294451636035</v>
      </c>
      <c r="K42" s="143">
        <f t="shared" si="1"/>
        <v>1706.9246487198486</v>
      </c>
    </row>
    <row r="43" spans="1:11" ht="16">
      <c r="A43" s="119">
        <v>1969</v>
      </c>
      <c r="B43" s="106">
        <v>-8.2413710764490639E-2</v>
      </c>
      <c r="C43" s="106">
        <v>6.668467741935484E-2</v>
      </c>
      <c r="D43" s="106">
        <v>-5.0140493209926106E-2</v>
      </c>
      <c r="E43" s="133">
        <v>5.8988800000000001E-2</v>
      </c>
      <c r="F43" s="134">
        <v>-0.13352597380113063</v>
      </c>
      <c r="G43" s="134">
        <v>7.2671943455442367E-3</v>
      </c>
      <c r="H43" s="134">
        <v>-0.10305046966495413</v>
      </c>
      <c r="I43" s="119">
        <v>1969</v>
      </c>
      <c r="J43" s="142">
        <f t="shared" si="0"/>
        <v>3389.7742881722256</v>
      </c>
      <c r="K43" s="143">
        <f t="shared" si="1"/>
        <v>1674.4395690192744</v>
      </c>
    </row>
    <row r="44" spans="1:11" ht="16">
      <c r="A44" s="118">
        <v>1970</v>
      </c>
      <c r="B44" s="106">
        <v>3.5611449054964189E-2</v>
      </c>
      <c r="C44" s="106">
        <v>6.3909999999999995E-2</v>
      </c>
      <c r="D44" s="106">
        <v>0.16754737183412338</v>
      </c>
      <c r="E44" s="131">
        <v>5.57029E-2</v>
      </c>
      <c r="F44" s="135">
        <v>-1.9031349582383283E-2</v>
      </c>
      <c r="G44" s="135">
        <v>7.7740621911712715E-3</v>
      </c>
      <c r="H44" s="135">
        <v>0.10594313213890327</v>
      </c>
      <c r="I44" s="118">
        <v>1970</v>
      </c>
      <c r="J44" s="142">
        <f t="shared" si="0"/>
        <v>3510.4890625432981</v>
      </c>
      <c r="K44" s="143">
        <f t="shared" si="1"/>
        <v>1852.0694371397046</v>
      </c>
    </row>
    <row r="45" spans="1:11" ht="16">
      <c r="A45" s="119">
        <v>1971</v>
      </c>
      <c r="B45" s="106">
        <v>0.14221150298426474</v>
      </c>
      <c r="C45" s="106">
        <v>4.3342570281124503E-2</v>
      </c>
      <c r="D45" s="106">
        <v>9.7868966197122972E-2</v>
      </c>
      <c r="E45" s="133">
        <v>3.2663299999999999E-2</v>
      </c>
      <c r="F45" s="134">
        <v>0.10608317636955311</v>
      </c>
      <c r="G45" s="134">
        <v>1.0341483309346255E-2</v>
      </c>
      <c r="H45" s="134">
        <v>6.3143200883698514E-2</v>
      </c>
      <c r="I45" s="119">
        <v>1971</v>
      </c>
      <c r="J45" s="142">
        <f t="shared" si="0"/>
        <v>4009.720988337403</v>
      </c>
      <c r="K45" s="143">
        <f t="shared" si="1"/>
        <v>2126.9798294886218</v>
      </c>
    </row>
    <row r="46" spans="1:11" ht="16">
      <c r="A46" s="118">
        <v>1972</v>
      </c>
      <c r="B46" s="106">
        <v>0.18755362915074925</v>
      </c>
      <c r="C46" s="106">
        <v>4.0618399999999999E-2</v>
      </c>
      <c r="D46" s="106">
        <v>2.818449050444969E-2</v>
      </c>
      <c r="E46" s="131">
        <v>3.4063299999999998E-2</v>
      </c>
      <c r="F46" s="135">
        <v>0.14843417143877868</v>
      </c>
      <c r="G46" s="135">
        <v>6.3391670509920228E-3</v>
      </c>
      <c r="H46" s="135">
        <v>-5.6851543764778745E-3</v>
      </c>
      <c r="I46" s="118">
        <v>1972</v>
      </c>
      <c r="J46" s="142">
        <f t="shared" si="0"/>
        <v>4761.7587115820115</v>
      </c>
      <c r="K46" s="143">
        <f t="shared" si="1"/>
        <v>1673.0593027345308</v>
      </c>
    </row>
    <row r="47" spans="1:11" ht="16">
      <c r="A47" s="119">
        <v>1973</v>
      </c>
      <c r="B47" s="106">
        <v>-0.14308047437526472</v>
      </c>
      <c r="C47" s="106">
        <v>7.0354435483870964E-2</v>
      </c>
      <c r="D47" s="106">
        <v>3.6586646024150085E-2</v>
      </c>
      <c r="E47" s="133">
        <v>8.9411799999999986E-2</v>
      </c>
      <c r="F47" s="134">
        <v>-0.21341082809573453</v>
      </c>
      <c r="G47" s="134">
        <v>-1.7493260598176907E-2</v>
      </c>
      <c r="H47" s="134">
        <v>-4.8489610609917855E-2</v>
      </c>
      <c r="I47" s="119">
        <v>1973</v>
      </c>
      <c r="J47" s="142">
        <f t="shared" si="0"/>
        <v>4080.4440162683081</v>
      </c>
      <c r="K47" s="143">
        <f t="shared" si="1"/>
        <v>1105.9429366804059</v>
      </c>
    </row>
    <row r="48" spans="1:11" ht="16">
      <c r="A48" s="118">
        <v>1974</v>
      </c>
      <c r="B48" s="106">
        <v>-0.25901785750896972</v>
      </c>
      <c r="C48" s="106">
        <v>7.8457831325301208E-2</v>
      </c>
      <c r="D48" s="106">
        <v>1.9886086932378574E-2</v>
      </c>
      <c r="E48" s="131">
        <v>0.1209503</v>
      </c>
      <c r="F48" s="135">
        <v>-0.33896967377498333</v>
      </c>
      <c r="G48" s="135">
        <v>-3.7907540302811626E-2</v>
      </c>
      <c r="H48" s="135">
        <v>-9.0159405878763366E-2</v>
      </c>
      <c r="I48" s="118">
        <v>1974</v>
      </c>
      <c r="J48" s="142">
        <f t="shared" si="0"/>
        <v>3023.5361494891954</v>
      </c>
      <c r="K48" s="143">
        <f t="shared" si="1"/>
        <v>1414.2638964089808</v>
      </c>
    </row>
    <row r="49" spans="1:11" ht="16">
      <c r="A49" s="119">
        <v>1975</v>
      </c>
      <c r="B49" s="106">
        <v>0.36995137106184356</v>
      </c>
      <c r="C49" s="106">
        <v>5.7863855421686747E-2</v>
      </c>
      <c r="D49" s="106">
        <v>3.6052536026033838E-2</v>
      </c>
      <c r="E49" s="133">
        <v>7.129089999999999E-2</v>
      </c>
      <c r="F49" s="134">
        <v>0.27878559508145151</v>
      </c>
      <c r="G49" s="134">
        <v>-1.2533518746694394E-2</v>
      </c>
      <c r="H49" s="134">
        <v>-3.2893366287313874E-2</v>
      </c>
      <c r="I49" s="119">
        <v>1975</v>
      </c>
      <c r="J49" s="142">
        <f t="shared" si="0"/>
        <v>4142.0974934477708</v>
      </c>
      <c r="K49" s="143">
        <f t="shared" si="1"/>
        <v>1667.3308309994754</v>
      </c>
    </row>
    <row r="50" spans="1:11" ht="16">
      <c r="A50" s="118">
        <v>1976</v>
      </c>
      <c r="B50" s="106">
        <v>0.23830999002106662</v>
      </c>
      <c r="C50" s="106">
        <v>4.9766000000000005E-2</v>
      </c>
      <c r="D50" s="106">
        <v>0.1598456074290921</v>
      </c>
      <c r="E50" s="131">
        <v>5.03597E-2</v>
      </c>
      <c r="F50" s="135">
        <v>0.1789389768296199</v>
      </c>
      <c r="G50" s="135">
        <v>-5.6523493808835479E-4</v>
      </c>
      <c r="H50" s="135">
        <v>0.10423658431401361</v>
      </c>
      <c r="I50" s="118">
        <v>1976</v>
      </c>
      <c r="J50" s="142">
        <f t="shared" si="0"/>
        <v>5129.2007057775936</v>
      </c>
      <c r="K50" s="143">
        <f t="shared" si="1"/>
        <v>1453.8657548288083</v>
      </c>
    </row>
    <row r="51" spans="1:11" ht="16">
      <c r="A51" s="119">
        <v>1977</v>
      </c>
      <c r="B51" s="106">
        <v>-6.9797040759352322E-2</v>
      </c>
      <c r="C51" s="106">
        <v>5.2609638554216867E-2</v>
      </c>
      <c r="D51" s="106">
        <v>1.2899606071070449E-2</v>
      </c>
      <c r="E51" s="133">
        <v>6.6780800000000001E-2</v>
      </c>
      <c r="F51" s="134">
        <v>-0.12802802671303459</v>
      </c>
      <c r="G51" s="134">
        <v>-1.3284042462878176E-2</v>
      </c>
      <c r="H51" s="134">
        <v>-5.0508214929374073E-2</v>
      </c>
      <c r="I51" s="119">
        <v>1977</v>
      </c>
      <c r="J51" s="142">
        <f t="shared" si="0"/>
        <v>4771.1976750535359</v>
      </c>
      <c r="K51" s="143">
        <f t="shared" si="1"/>
        <v>1420.7905517093577</v>
      </c>
    </row>
    <row r="52" spans="1:11" ht="16">
      <c r="A52" s="118">
        <v>1978</v>
      </c>
      <c r="B52" s="106">
        <v>6.50928391167193E-2</v>
      </c>
      <c r="C52" s="106">
        <v>7.1783064516129036E-2</v>
      </c>
      <c r="D52" s="106">
        <v>-7.7758069075086478E-3</v>
      </c>
      <c r="E52" s="131">
        <v>8.9887599999999998E-2</v>
      </c>
      <c r="F52" s="135">
        <v>-2.2749832994962582E-2</v>
      </c>
      <c r="G52" s="135">
        <v>-1.6611378534695631E-2</v>
      </c>
      <c r="H52" s="135">
        <v>-8.9608696261438969E-2</v>
      </c>
      <c r="I52" s="118">
        <v>1978</v>
      </c>
      <c r="J52" s="142">
        <f t="shared" si="0"/>
        <v>5081.7684777098611</v>
      </c>
      <c r="K52" s="143">
        <f t="shared" si="1"/>
        <v>1486.8366434957622</v>
      </c>
    </row>
    <row r="53" spans="1:11" ht="16">
      <c r="A53" s="119">
        <v>1979</v>
      </c>
      <c r="B53" s="106">
        <v>0.18519490167516386</v>
      </c>
      <c r="C53" s="106">
        <v>0.10054274193548388</v>
      </c>
      <c r="D53" s="106">
        <v>6.7072031247235459E-3</v>
      </c>
      <c r="E53" s="133">
        <v>0.1325479</v>
      </c>
      <c r="F53" s="134">
        <v>4.648545255804537E-2</v>
      </c>
      <c r="G53" s="134">
        <v>-2.8259429967170679E-2</v>
      </c>
      <c r="H53" s="134">
        <v>-0.11111291352469643</v>
      </c>
      <c r="I53" s="119">
        <v>1979</v>
      </c>
      <c r="J53" s="142">
        <f t="shared" si="0"/>
        <v>6022.8860912752862</v>
      </c>
      <c r="K53" s="143">
        <f t="shared" si="1"/>
        <v>1743.3228529735752</v>
      </c>
    </row>
    <row r="54" spans="1:11" ht="16">
      <c r="A54" s="118">
        <v>1980</v>
      </c>
      <c r="B54" s="106">
        <v>0.3173524550676301</v>
      </c>
      <c r="C54" s="106">
        <v>0.1139188</v>
      </c>
      <c r="D54" s="106">
        <v>-2.989744251999403E-2</v>
      </c>
      <c r="E54" s="131">
        <v>0.1235371</v>
      </c>
      <c r="F54" s="135">
        <v>0.17250463297351737</v>
      </c>
      <c r="G54" s="135">
        <v>-8.5607319954099648E-3</v>
      </c>
      <c r="H54" s="135">
        <v>-0.13656384156784329</v>
      </c>
      <c r="I54" s="118">
        <v>1980</v>
      </c>
      <c r="J54" s="142">
        <f t="shared" si="0"/>
        <v>7934.2637789341807</v>
      </c>
      <c r="K54" s="143">
        <f t="shared" si="1"/>
        <v>1525.4006895408295</v>
      </c>
    </row>
    <row r="55" spans="1:11" ht="16">
      <c r="A55" s="119">
        <v>1981</v>
      </c>
      <c r="B55" s="106">
        <v>-4.7023902474955762E-2</v>
      </c>
      <c r="C55" s="106">
        <v>0.14036184738955823</v>
      </c>
      <c r="D55" s="106">
        <v>8.1992153358923542E-2</v>
      </c>
      <c r="E55" s="133">
        <v>8.9120399999999989E-2</v>
      </c>
      <c r="F55" s="134">
        <v>-0.12500390450399779</v>
      </c>
      <c r="G55" s="134">
        <v>4.7048469011835792E-2</v>
      </c>
      <c r="H55" s="134">
        <v>-6.5449574180012071E-3</v>
      </c>
      <c r="I55" s="119">
        <v>1981</v>
      </c>
      <c r="J55" s="142">
        <f t="shared" si="0"/>
        <v>7561.1637327830058</v>
      </c>
      <c r="K55" s="143">
        <f t="shared" si="1"/>
        <v>1769.188883565796</v>
      </c>
    </row>
    <row r="56" spans="1:11" ht="16">
      <c r="A56" s="118">
        <v>1982</v>
      </c>
      <c r="B56" s="106">
        <v>0.20419055079559353</v>
      </c>
      <c r="C56" s="106">
        <v>0.10603413654618475</v>
      </c>
      <c r="D56" s="106">
        <v>0.32814549486295586</v>
      </c>
      <c r="E56" s="131">
        <v>3.8257199999999998E-2</v>
      </c>
      <c r="F56" s="135">
        <v>0.15981911880369659</v>
      </c>
      <c r="G56" s="135">
        <v>6.5279524713322212E-2</v>
      </c>
      <c r="H56" s="135">
        <v>0.27920663094169318</v>
      </c>
      <c r="I56" s="118">
        <v>1982</v>
      </c>
      <c r="J56" s="142">
        <f t="shared" si="0"/>
        <v>9105.0819200356327</v>
      </c>
      <c r="K56" s="143">
        <f t="shared" si="1"/>
        <v>2085.3992085015984</v>
      </c>
    </row>
    <row r="57" spans="1:11" ht="16">
      <c r="A57" s="119">
        <v>1983</v>
      </c>
      <c r="B57" s="106">
        <v>0.22337155858930619</v>
      </c>
      <c r="C57" s="106">
        <v>8.61764E-2</v>
      </c>
      <c r="D57" s="106">
        <v>3.2002094451429264E-2</v>
      </c>
      <c r="E57" s="133">
        <v>3.7871000000000002E-2</v>
      </c>
      <c r="F57" s="134">
        <v>0.17873180635098795</v>
      </c>
      <c r="G57" s="134">
        <v>4.6542778437782761E-2</v>
      </c>
      <c r="H57" s="134">
        <v>-5.654754346706703E-3</v>
      </c>
      <c r="I57" s="119">
        <v>1983</v>
      </c>
      <c r="J57" s="142">
        <f t="shared" si="0"/>
        <v>11138.898259597305</v>
      </c>
      <c r="K57" s="143">
        <f t="shared" si="1"/>
        <v>2127.5458297883183</v>
      </c>
    </row>
    <row r="58" spans="1:11" ht="16">
      <c r="A58" s="118">
        <v>1984</v>
      </c>
      <c r="B58" s="106">
        <v>6.14614199963621E-2</v>
      </c>
      <c r="C58" s="106">
        <v>9.5402811244979929E-2</v>
      </c>
      <c r="D58" s="106">
        <v>0.13733364344102345</v>
      </c>
      <c r="E58" s="131">
        <v>4.0433899999999995E-2</v>
      </c>
      <c r="F58" s="135">
        <v>2.0210337241377996E-2</v>
      </c>
      <c r="G58" s="135">
        <v>5.2832679947260264E-2</v>
      </c>
      <c r="H58" s="135">
        <v>9.3133973663318326E-2</v>
      </c>
      <c r="I58" s="118">
        <v>1984</v>
      </c>
      <c r="J58" s="142">
        <f t="shared" si="0"/>
        <v>11823.510763827162</v>
      </c>
      <c r="K58" s="143">
        <f t="shared" si="1"/>
        <v>2690.0938488499519</v>
      </c>
    </row>
    <row r="59" spans="1:11" ht="16">
      <c r="A59" s="119">
        <v>1985</v>
      </c>
      <c r="B59" s="106">
        <v>0.31235149485768948</v>
      </c>
      <c r="C59" s="106">
        <v>7.4711290322580642E-2</v>
      </c>
      <c r="D59" s="106">
        <v>0.2571248821260641</v>
      </c>
      <c r="E59" s="133">
        <v>3.7914699999999996E-2</v>
      </c>
      <c r="F59" s="134">
        <v>0.26441170440855077</v>
      </c>
      <c r="G59" s="134">
        <v>3.5452422364362635E-2</v>
      </c>
      <c r="H59" s="134">
        <v>0.21120250260070894</v>
      </c>
      <c r="I59" s="119">
        <v>1985</v>
      </c>
      <c r="J59" s="142">
        <f t="shared" si="0"/>
        <v>15516.602025374559</v>
      </c>
      <c r="K59" s="143">
        <f t="shared" si="1"/>
        <v>3150.2156985955662</v>
      </c>
    </row>
    <row r="60" spans="1:11" ht="16">
      <c r="A60" s="118">
        <v>1986</v>
      </c>
      <c r="B60" s="106">
        <v>0.18494578758046187</v>
      </c>
      <c r="C60" s="106">
        <v>5.9692800000000004E-2</v>
      </c>
      <c r="D60" s="106">
        <v>0.24284215141767618</v>
      </c>
      <c r="E60" s="131">
        <v>1.1872100000000002E-2</v>
      </c>
      <c r="F60" s="135">
        <v>0.17104304741721998</v>
      </c>
      <c r="G60" s="135">
        <v>4.7259628959035682E-2</v>
      </c>
      <c r="H60" s="135">
        <v>0.22826012439484811</v>
      </c>
      <c r="I60" s="118">
        <v>1986</v>
      </c>
      <c r="J60" s="142">
        <f t="shared" si="0"/>
        <v>18386.332207530046</v>
      </c>
      <c r="K60" s="143">
        <f t="shared" si="1"/>
        <v>3194.9208439163476</v>
      </c>
    </row>
    <row r="61" spans="1:11" ht="16">
      <c r="A61" s="119">
        <v>1987</v>
      </c>
      <c r="B61" s="106">
        <v>5.8127216418218712E-2</v>
      </c>
      <c r="C61" s="106">
        <v>5.7773600000000001E-2</v>
      </c>
      <c r="D61" s="106">
        <v>-4.9605089379262279E-2</v>
      </c>
      <c r="E61" s="133">
        <v>4.33213E-2</v>
      </c>
      <c r="F61" s="134">
        <v>1.419113787691173E-2</v>
      </c>
      <c r="G61" s="134">
        <v>1.3852204493476794E-2</v>
      </c>
      <c r="H61" s="134">
        <v>-8.906785414930396E-2</v>
      </c>
      <c r="I61" s="119">
        <v>1987</v>
      </c>
      <c r="J61" s="142">
        <f t="shared" si="0"/>
        <v>19455.07851889441</v>
      </c>
      <c r="K61" s="143">
        <f t="shared" si="1"/>
        <v>3565.9499122196571</v>
      </c>
    </row>
    <row r="62" spans="1:11" ht="16">
      <c r="A62" s="118">
        <v>1988</v>
      </c>
      <c r="B62" s="106">
        <v>0.16537192812044688</v>
      </c>
      <c r="C62" s="106">
        <v>6.6684400000000005E-2</v>
      </c>
      <c r="D62" s="106">
        <v>8.2235958434841674E-2</v>
      </c>
      <c r="E62" s="131">
        <v>4.41176E-2</v>
      </c>
      <c r="F62" s="135">
        <v>0.11613091103956763</v>
      </c>
      <c r="G62" s="135">
        <v>2.1613274213555966E-2</v>
      </c>
      <c r="H62" s="135">
        <v>3.6507725216816223E-2</v>
      </c>
      <c r="I62" s="118">
        <v>1988</v>
      </c>
      <c r="J62" s="142">
        <f t="shared" si="0"/>
        <v>22672.402365298665</v>
      </c>
      <c r="K62" s="143">
        <f t="shared" si="1"/>
        <v>4480.4636060696994</v>
      </c>
    </row>
    <row r="63" spans="1:11" ht="16">
      <c r="A63" s="119">
        <v>1989</v>
      </c>
      <c r="B63" s="106">
        <v>0.31475183638196724</v>
      </c>
      <c r="C63" s="106">
        <v>8.111560000000001E-2</v>
      </c>
      <c r="D63" s="106">
        <v>0.17693647159446219</v>
      </c>
      <c r="E63" s="133">
        <v>4.6396E-2</v>
      </c>
      <c r="F63" s="134">
        <v>0.25645724599670405</v>
      </c>
      <c r="G63" s="134">
        <v>3.3180172707082178E-2</v>
      </c>
      <c r="H63" s="134">
        <v>0.12475245661724821</v>
      </c>
      <c r="I63" s="119">
        <v>1989</v>
      </c>
      <c r="J63" s="142">
        <f t="shared" si="0"/>
        <v>29808.582644967279</v>
      </c>
      <c r="K63" s="143">
        <f t="shared" si="1"/>
        <v>4087.4914221200565</v>
      </c>
    </row>
    <row r="64" spans="1:11" ht="16">
      <c r="A64" s="118">
        <v>1990</v>
      </c>
      <c r="B64" s="106">
        <v>-3.0644516129032118E-2</v>
      </c>
      <c r="C64" s="106">
        <v>7.4964799999999998E-2</v>
      </c>
      <c r="D64" s="106">
        <v>6.2353753335533363E-2</v>
      </c>
      <c r="E64" s="131">
        <v>6.2549499999999994E-2</v>
      </c>
      <c r="F64" s="135">
        <v>-8.7707929022631026E-2</v>
      </c>
      <c r="G64" s="135">
        <v>1.1684443877673534E-2</v>
      </c>
      <c r="H64" s="135">
        <v>-1.8422357214098461E-4</v>
      </c>
      <c r="I64" s="118">
        <v>1990</v>
      </c>
      <c r="J64" s="142">
        <f t="shared" si="0"/>
        <v>28895.113053319994</v>
      </c>
      <c r="K64" s="143">
        <f t="shared" si="1"/>
        <v>5169.2614832029303</v>
      </c>
    </row>
    <row r="65" spans="1:11" ht="16">
      <c r="A65" s="119">
        <v>1991</v>
      </c>
      <c r="B65" s="106">
        <v>0.30234843134879757</v>
      </c>
      <c r="C65" s="106">
        <v>5.3756000000000005E-2</v>
      </c>
      <c r="D65" s="106">
        <v>0.15004510019517303</v>
      </c>
      <c r="E65" s="133">
        <v>2.9806300000000001E-2</v>
      </c>
      <c r="F65" s="134">
        <v>0.26465378134586826</v>
      </c>
      <c r="G65" s="134">
        <v>2.3256509500864331E-2</v>
      </c>
      <c r="H65" s="134">
        <v>0.11675865664753959</v>
      </c>
      <c r="I65" s="119">
        <v>1991</v>
      </c>
      <c r="J65" s="142">
        <f t="shared" si="0"/>
        <v>37631.505158637461</v>
      </c>
      <c r="K65" s="143">
        <f t="shared" si="1"/>
        <v>5396.5324102665581</v>
      </c>
    </row>
    <row r="66" spans="1:11" ht="16">
      <c r="A66" s="118">
        <v>1992</v>
      </c>
      <c r="B66" s="106">
        <v>7.493727972380064E-2</v>
      </c>
      <c r="C66" s="106">
        <v>3.4313147410358569E-2</v>
      </c>
      <c r="D66" s="106">
        <v>9.3616373162079422E-2</v>
      </c>
      <c r="E66" s="131">
        <v>2.9667099999999998E-2</v>
      </c>
      <c r="F66" s="135">
        <v>4.3965840730271655E-2</v>
      </c>
      <c r="G66" s="135">
        <v>4.5121839965156507E-3</v>
      </c>
      <c r="H66" s="135">
        <v>6.2106746114428013E-2</v>
      </c>
      <c r="I66" s="118">
        <v>1992</v>
      </c>
      <c r="J66" s="142">
        <f t="shared" si="0"/>
        <v>40451.507787137925</v>
      </c>
      <c r="K66" s="143">
        <f t="shared" si="1"/>
        <v>5772.1546162872728</v>
      </c>
    </row>
    <row r="67" spans="1:11" ht="16">
      <c r="A67" s="119">
        <v>1993</v>
      </c>
      <c r="B67" s="106">
        <v>9.96705147919488E-2</v>
      </c>
      <c r="C67" s="106">
        <v>2.9971199999999996E-2</v>
      </c>
      <c r="D67" s="106">
        <v>0.14210957589263107</v>
      </c>
      <c r="E67" s="133">
        <v>2.8109600000000002E-2</v>
      </c>
      <c r="F67" s="134">
        <v>6.9604363962702642E-2</v>
      </c>
      <c r="G67" s="134">
        <v>1.8107018940394237E-3</v>
      </c>
      <c r="H67" s="134">
        <v>0.11088309640589955</v>
      </c>
      <c r="I67" s="119">
        <v>1993</v>
      </c>
      <c r="J67" s="142">
        <f t="shared" si="0"/>
        <v>44483.33039239249</v>
      </c>
      <c r="K67" s="143">
        <f t="shared" si="1"/>
        <v>5700.6208811133974</v>
      </c>
    </row>
    <row r="68" spans="1:11" ht="16">
      <c r="A68" s="118">
        <v>1994</v>
      </c>
      <c r="B68" s="106">
        <v>1.3259206774573897E-2</v>
      </c>
      <c r="C68" s="106">
        <v>4.2522489959839357E-2</v>
      </c>
      <c r="D68" s="106">
        <v>-8.0366555509985921E-2</v>
      </c>
      <c r="E68" s="131">
        <v>2.5974000000000001E-2</v>
      </c>
      <c r="F68" s="135">
        <v>-1.2392900039792543E-2</v>
      </c>
      <c r="G68" s="135">
        <v>1.6129541255274882E-2</v>
      </c>
      <c r="H68" s="135">
        <v>-0.10364839217171773</v>
      </c>
      <c r="I68" s="118">
        <v>1994</v>
      </c>
      <c r="J68" s="142">
        <f t="shared" ref="J68:J97" si="2">J67*(1+B68)</f>
        <v>45073.144068086905</v>
      </c>
      <c r="K68" s="143">
        <f t="shared" ref="K68:K97" si="3">K67*(1+F69)</f>
        <v>7627.867255161731</v>
      </c>
    </row>
    <row r="69" spans="1:11" ht="16">
      <c r="A69" s="119">
        <v>1995</v>
      </c>
      <c r="B69" s="106">
        <v>0.37195198902606308</v>
      </c>
      <c r="C69" s="106">
        <v>5.4896E-2</v>
      </c>
      <c r="D69" s="106">
        <v>0.23480780112538907</v>
      </c>
      <c r="E69" s="133">
        <v>2.5316499999999999E-2</v>
      </c>
      <c r="F69" s="134">
        <v>0.33807657345420949</v>
      </c>
      <c r="G69" s="134">
        <v>2.8849140728741007E-2</v>
      </c>
      <c r="H69" s="134">
        <v>0.20431866757765937</v>
      </c>
      <c r="I69" s="119">
        <v>1995</v>
      </c>
      <c r="J69" s="142">
        <f t="shared" si="2"/>
        <v>61838.189655870119</v>
      </c>
      <c r="K69" s="143">
        <f t="shared" si="3"/>
        <v>9052.0874926499964</v>
      </c>
    </row>
    <row r="70" spans="1:11" ht="16">
      <c r="A70" s="118">
        <v>1996</v>
      </c>
      <c r="B70" s="106">
        <v>0.22680966018865789</v>
      </c>
      <c r="C70" s="106">
        <v>5.005396825396826E-2</v>
      </c>
      <c r="D70" s="106">
        <v>1.428607793401844E-2</v>
      </c>
      <c r="E70" s="131">
        <v>3.3788200000000004E-2</v>
      </c>
      <c r="F70" s="135">
        <v>0.18671277171538403</v>
      </c>
      <c r="G70" s="135">
        <v>1.5734139985316364E-2</v>
      </c>
      <c r="H70" s="135">
        <v>-1.8864717227360162E-2</v>
      </c>
      <c r="I70" s="118">
        <v>1996</v>
      </c>
      <c r="J70" s="142">
        <f t="shared" si="2"/>
        <v>75863.688438399797</v>
      </c>
      <c r="K70" s="143">
        <f t="shared" si="3"/>
        <v>11847.599448416664</v>
      </c>
    </row>
    <row r="71" spans="1:11" ht="16">
      <c r="A71" s="119">
        <v>1997</v>
      </c>
      <c r="B71" s="106">
        <v>0.33103653103653097</v>
      </c>
      <c r="C71" s="106">
        <v>5.0620800000000001E-2</v>
      </c>
      <c r="D71" s="106">
        <v>9.939130272977531E-2</v>
      </c>
      <c r="E71" s="133">
        <v>1.6970499999999999E-2</v>
      </c>
      <c r="F71" s="134">
        <v>0.30882511443206151</v>
      </c>
      <c r="G71" s="134">
        <v>3.3088767078297554E-2</v>
      </c>
      <c r="H71" s="134">
        <v>8.104542140580806E-2</v>
      </c>
      <c r="I71" s="119">
        <v>1997</v>
      </c>
      <c r="J71" s="142">
        <f t="shared" si="2"/>
        <v>100977.34069068384</v>
      </c>
      <c r="K71" s="143">
        <f t="shared" si="3"/>
        <v>14964.499115538703</v>
      </c>
    </row>
    <row r="72" spans="1:11" ht="16">
      <c r="A72" s="118">
        <v>1998</v>
      </c>
      <c r="B72" s="106">
        <v>0.28337953278443584</v>
      </c>
      <c r="C72" s="106">
        <v>4.7759600000000006E-2</v>
      </c>
      <c r="D72" s="106">
        <v>0.14921431922606215</v>
      </c>
      <c r="E72" s="131">
        <v>1.6069199999999999E-2</v>
      </c>
      <c r="F72" s="135">
        <v>0.2630828026126919</v>
      </c>
      <c r="G72" s="135">
        <v>3.1189214277925092E-2</v>
      </c>
      <c r="H72" s="135">
        <v>0.13103942056905393</v>
      </c>
      <c r="I72" s="118">
        <v>1998</v>
      </c>
      <c r="J72" s="142">
        <f t="shared" si="2"/>
        <v>129592.25231742462</v>
      </c>
      <c r="K72" s="143">
        <f t="shared" si="3"/>
        <v>17618.34976686594</v>
      </c>
    </row>
    <row r="73" spans="1:11" ht="16">
      <c r="A73" s="119">
        <v>1999</v>
      </c>
      <c r="B73" s="106">
        <v>0.20885350992084475</v>
      </c>
      <c r="C73" s="106">
        <v>4.6384063745019917E-2</v>
      </c>
      <c r="D73" s="106">
        <v>-8.2542147962685761E-2</v>
      </c>
      <c r="E73" s="133">
        <v>2.6764E-2</v>
      </c>
      <c r="F73" s="134">
        <v>0.17734309921349478</v>
      </c>
      <c r="G73" s="134">
        <v>1.9108640101347385E-2</v>
      </c>
      <c r="H73" s="134">
        <v>-0.10645693456596239</v>
      </c>
      <c r="I73" s="119">
        <v>1999</v>
      </c>
      <c r="J73" s="142">
        <f t="shared" si="2"/>
        <v>156658.0490724665</v>
      </c>
      <c r="K73" s="143">
        <f t="shared" si="3"/>
        <v>15494.691610350072</v>
      </c>
    </row>
    <row r="74" spans="1:11" ht="16">
      <c r="A74" s="118">
        <v>2000</v>
      </c>
      <c r="B74" s="106">
        <v>-9.0318189552492781E-2</v>
      </c>
      <c r="C74" s="106">
        <v>5.8198007968127491E-2</v>
      </c>
      <c r="D74" s="106">
        <v>0.16655267125397488</v>
      </c>
      <c r="E74" s="131">
        <v>3.43602E-2</v>
      </c>
      <c r="F74" s="135">
        <v>-0.12053672362151302</v>
      </c>
      <c r="G74" s="135">
        <v>2.3045944699078058E-2</v>
      </c>
      <c r="H74" s="135">
        <v>0.1278011965792718</v>
      </c>
      <c r="I74" s="118">
        <v>2000</v>
      </c>
      <c r="J74" s="142">
        <f t="shared" si="2"/>
        <v>142508.97770141574</v>
      </c>
      <c r="K74" s="143">
        <f t="shared" si="3"/>
        <v>13443.026196522114</v>
      </c>
    </row>
    <row r="75" spans="1:11" ht="16">
      <c r="A75" s="119">
        <v>2001</v>
      </c>
      <c r="B75" s="106">
        <v>-0.11849759142000185</v>
      </c>
      <c r="C75" s="106">
        <v>3.3993548387096777E-2</v>
      </c>
      <c r="D75" s="106">
        <v>5.5721811892492555E-2</v>
      </c>
      <c r="E75" s="133">
        <v>1.6036700000000001E-2</v>
      </c>
      <c r="F75" s="134">
        <v>-0.13241085821014309</v>
      </c>
      <c r="G75" s="134">
        <v>1.7673424972834972E-2</v>
      </c>
      <c r="H75" s="134">
        <v>3.9058738618883204E-2</v>
      </c>
      <c r="I75" s="119">
        <v>2001</v>
      </c>
      <c r="J75" s="142">
        <f t="shared" si="2"/>
        <v>125622.00708807123</v>
      </c>
      <c r="K75" s="143">
        <f t="shared" si="3"/>
        <v>10236.238268302084</v>
      </c>
    </row>
    <row r="76" spans="1:11" ht="16">
      <c r="A76" s="118">
        <v>2002</v>
      </c>
      <c r="B76" s="106">
        <v>-0.21966047957912699</v>
      </c>
      <c r="C76" s="106">
        <v>1.60532E-2</v>
      </c>
      <c r="D76" s="106">
        <v>0.15116400378109285</v>
      </c>
      <c r="E76" s="131">
        <v>2.48027E-2</v>
      </c>
      <c r="F76" s="135">
        <v>-0.23854658031163167</v>
      </c>
      <c r="G76" s="135">
        <v>-8.5377409719938901E-3</v>
      </c>
      <c r="H76" s="135">
        <v>0.12330305509645223</v>
      </c>
      <c r="I76" s="118">
        <v>2002</v>
      </c>
      <c r="J76" s="142">
        <f t="shared" si="2"/>
        <v>98027.816765413008</v>
      </c>
      <c r="K76" s="143">
        <f t="shared" si="3"/>
        <v>12876.738149486113</v>
      </c>
    </row>
    <row r="77" spans="1:11" ht="16">
      <c r="A77" s="119">
        <v>2003</v>
      </c>
      <c r="B77" s="106">
        <v>0.28355800050010233</v>
      </c>
      <c r="C77" s="106">
        <v>1.00836E-2</v>
      </c>
      <c r="D77" s="106">
        <v>3.7531858817758529E-3</v>
      </c>
      <c r="E77" s="133">
        <v>2.0352000000000002E-2</v>
      </c>
      <c r="F77" s="134">
        <v>0.25795607839265511</v>
      </c>
      <c r="G77" s="134">
        <v>-1.0063585899767857E-2</v>
      </c>
      <c r="H77" s="134">
        <v>-1.6267733211895563E-2</v>
      </c>
      <c r="I77" s="119">
        <v>2003</v>
      </c>
      <c r="J77" s="142">
        <f t="shared" si="2"/>
        <v>125824.38848080393</v>
      </c>
      <c r="K77" s="143">
        <f t="shared" si="3"/>
        <v>13798.855374829365</v>
      </c>
    </row>
    <row r="78" spans="1:11" ht="16">
      <c r="A78" s="118">
        <v>2004</v>
      </c>
      <c r="B78" s="106">
        <v>0.10742775944096193</v>
      </c>
      <c r="C78" s="106">
        <v>1.3746400000000001E-2</v>
      </c>
      <c r="D78" s="106">
        <v>4.490683702274547E-2</v>
      </c>
      <c r="E78" s="131">
        <v>3.34232E-2</v>
      </c>
      <c r="F78" s="135">
        <v>7.1611087733429724E-2</v>
      </c>
      <c r="G78" s="135">
        <v>-1.9040408614786286E-2</v>
      </c>
      <c r="H78" s="135">
        <v>1.1112230713172799E-2</v>
      </c>
      <c r="I78" s="118">
        <v>2004</v>
      </c>
      <c r="J78" s="142">
        <f t="shared" si="2"/>
        <v>139341.42061832585</v>
      </c>
      <c r="K78" s="143">
        <f t="shared" si="3"/>
        <v>13998.607428102932</v>
      </c>
    </row>
    <row r="79" spans="1:11" ht="16">
      <c r="A79" s="119">
        <v>2005</v>
      </c>
      <c r="B79" s="106">
        <v>4.8344775232688535E-2</v>
      </c>
      <c r="C79" s="106">
        <v>3.1491600000000002E-2</v>
      </c>
      <c r="D79" s="106">
        <v>2.8675329597779506E-2</v>
      </c>
      <c r="E79" s="133">
        <v>3.3385499999999999E-2</v>
      </c>
      <c r="F79" s="134">
        <v>1.4475987163249604E-2</v>
      </c>
      <c r="G79" s="134">
        <v>-1.8327139291194339E-3</v>
      </c>
      <c r="H79" s="134">
        <v>-4.5579993160543841E-3</v>
      </c>
      <c r="I79" s="119">
        <v>2005</v>
      </c>
      <c r="J79" s="142">
        <f t="shared" si="2"/>
        <v>146077.8502787223</v>
      </c>
      <c r="K79" s="143">
        <f t="shared" si="3"/>
        <v>15785.719720510555</v>
      </c>
    </row>
    <row r="80" spans="1:11" ht="16">
      <c r="A80" s="118">
        <v>2006</v>
      </c>
      <c r="B80" s="106">
        <v>0.15612557979315703</v>
      </c>
      <c r="C80" s="106">
        <v>4.7300000000000002E-2</v>
      </c>
      <c r="D80" s="106">
        <v>1.9610012417568386E-2</v>
      </c>
      <c r="E80" s="131">
        <v>2.52398E-2</v>
      </c>
      <c r="F80" s="135">
        <v>0.12766357665119621</v>
      </c>
      <c r="G80" s="135">
        <v>2.1517112386780113E-2</v>
      </c>
      <c r="H80" s="135">
        <v>-5.4911910193415903E-3</v>
      </c>
      <c r="I80" s="118">
        <v>2006</v>
      </c>
      <c r="J80" s="142">
        <f t="shared" si="2"/>
        <v>168884.33934842583</v>
      </c>
      <c r="K80" s="143">
        <f t="shared" si="3"/>
        <v>15994.347312127329</v>
      </c>
    </row>
    <row r="81" spans="1:11" ht="16">
      <c r="A81" s="119">
        <v>2007</v>
      </c>
      <c r="B81" s="106">
        <v>5.4847352464217694E-2</v>
      </c>
      <c r="C81" s="106">
        <v>4.3619521912350592E-2</v>
      </c>
      <c r="D81" s="106">
        <v>0.10209921930012807</v>
      </c>
      <c r="E81" s="133">
        <v>4.1088100000000002E-2</v>
      </c>
      <c r="F81" s="134">
        <v>1.3216222973077452E-2</v>
      </c>
      <c r="G81" s="134">
        <v>2.431515557953734E-3</v>
      </c>
      <c r="H81" s="134">
        <v>5.8603224165301615E-2</v>
      </c>
      <c r="I81" s="119">
        <v>2007</v>
      </c>
      <c r="J81" s="142">
        <f t="shared" si="2"/>
        <v>178147.19823435548</v>
      </c>
      <c r="K81" s="143">
        <f t="shared" si="3"/>
        <v>10150.294854708603</v>
      </c>
    </row>
    <row r="82" spans="1:11" ht="16">
      <c r="A82" s="118">
        <v>2008</v>
      </c>
      <c r="B82" s="106">
        <v>-0.36552344111798191</v>
      </c>
      <c r="C82" s="106">
        <v>1.3713147410358567E-2</v>
      </c>
      <c r="D82" s="106">
        <v>0.20101279926977011</v>
      </c>
      <c r="E82" s="131">
        <v>-2.2230000000000001E-4</v>
      </c>
      <c r="F82" s="135">
        <v>-0.36538236561785886</v>
      </c>
      <c r="G82" s="135">
        <v>1.3938545949123249E-2</v>
      </c>
      <c r="H82" s="135">
        <v>0.20127984377904218</v>
      </c>
      <c r="I82" s="118">
        <v>2008</v>
      </c>
      <c r="J82" s="142">
        <f t="shared" si="2"/>
        <v>113030.22131020659</v>
      </c>
      <c r="K82" s="143">
        <f t="shared" si="3"/>
        <v>12432.920268684666</v>
      </c>
    </row>
    <row r="83" spans="1:11" ht="16">
      <c r="A83" s="119">
        <v>2009</v>
      </c>
      <c r="B83" s="106">
        <v>0.25935233877663982</v>
      </c>
      <c r="C83" s="106">
        <v>1.5051999999999999E-3</v>
      </c>
      <c r="D83" s="106">
        <v>-0.11116695313259162</v>
      </c>
      <c r="E83" s="133">
        <v>2.8141199999999998E-2</v>
      </c>
      <c r="F83" s="134">
        <v>0.2248826705676612</v>
      </c>
      <c r="G83" s="134">
        <v>-2.5906947411503456E-2</v>
      </c>
      <c r="H83" s="134">
        <v>-0.13549515682533853</v>
      </c>
      <c r="I83" s="119">
        <v>2009</v>
      </c>
      <c r="J83" s="142">
        <f t="shared" si="2"/>
        <v>142344.87355944986</v>
      </c>
      <c r="K83" s="143">
        <f t="shared" si="3"/>
        <v>14073.270774773415</v>
      </c>
    </row>
    <row r="84" spans="1:11" ht="16">
      <c r="A84" s="118">
        <v>2010</v>
      </c>
      <c r="B84" s="106">
        <v>0.14821092278719414</v>
      </c>
      <c r="C84" s="106">
        <v>1.3844621513944221E-3</v>
      </c>
      <c r="D84" s="106">
        <v>8.4629338803557719E-2</v>
      </c>
      <c r="E84" s="131">
        <v>1.4377899999999999E-2</v>
      </c>
      <c r="F84" s="135">
        <v>0.1319360593198986</v>
      </c>
      <c r="G84" s="135">
        <v>-1.2809267481680764E-2</v>
      </c>
      <c r="H84" s="135">
        <v>6.9255687454899961E-2</v>
      </c>
      <c r="I84" s="118">
        <v>2010</v>
      </c>
      <c r="J84" s="142">
        <f t="shared" si="2"/>
        <v>163441.93862372241</v>
      </c>
      <c r="K84" s="143">
        <f t="shared" si="3"/>
        <v>13941.676829221769</v>
      </c>
    </row>
    <row r="85" spans="1:11" ht="16">
      <c r="A85" s="119">
        <v>2011</v>
      </c>
      <c r="B85" s="106">
        <v>2.09837473362805E-2</v>
      </c>
      <c r="C85" s="106">
        <v>5.2839999999999994E-4</v>
      </c>
      <c r="D85" s="106">
        <v>0.16035334999461354</v>
      </c>
      <c r="E85" s="133">
        <v>3.0620699999999997E-2</v>
      </c>
      <c r="F85" s="134">
        <v>-9.3506298327983295E-3</v>
      </c>
      <c r="G85" s="134">
        <v>-2.9198229765809991E-2</v>
      </c>
      <c r="H85" s="134">
        <v>0.12587817224572873</v>
      </c>
      <c r="I85" s="119">
        <v>2011</v>
      </c>
      <c r="J85" s="142">
        <f t="shared" si="2"/>
        <v>166871.56296795449</v>
      </c>
      <c r="K85" s="143">
        <f t="shared" si="3"/>
        <v>15877.722345231465</v>
      </c>
    </row>
    <row r="86" spans="1:11" ht="16">
      <c r="A86" s="118">
        <v>2012</v>
      </c>
      <c r="B86" s="106">
        <v>0.15890585241730293</v>
      </c>
      <c r="C86" s="106">
        <v>8.7599999999999993E-4</v>
      </c>
      <c r="D86" s="106">
        <v>2.971571978018946E-2</v>
      </c>
      <c r="E86" s="131">
        <v>1.7595E-2</v>
      </c>
      <c r="F86" s="135">
        <v>0.13886747912214847</v>
      </c>
      <c r="G86" s="135">
        <v>-1.6429915634412429E-2</v>
      </c>
      <c r="H86" s="135">
        <v>1.1911143215315834E-2</v>
      </c>
      <c r="I86" s="118">
        <v>2012</v>
      </c>
      <c r="J86" s="142">
        <f t="shared" si="2"/>
        <v>193388.43092558492</v>
      </c>
      <c r="K86" s="143">
        <f t="shared" si="3"/>
        <v>20668.941806199975</v>
      </c>
    </row>
    <row r="87" spans="1:11" ht="16">
      <c r="A87" s="119">
        <v>2013</v>
      </c>
      <c r="B87" s="106">
        <v>0.32145085858125483</v>
      </c>
      <c r="C87" s="106">
        <v>5.708E-4</v>
      </c>
      <c r="D87" s="106">
        <v>-9.104568794347262E-2</v>
      </c>
      <c r="E87" s="133">
        <v>1.51284E-2</v>
      </c>
      <c r="F87" s="134">
        <v>0.30175735264746284</v>
      </c>
      <c r="G87" s="134">
        <v>-1.4340648926776223E-2</v>
      </c>
      <c r="H87" s="134">
        <v>-0.10459178163419791</v>
      </c>
      <c r="I87" s="119">
        <v>2013</v>
      </c>
      <c r="J87" s="142">
        <f t="shared" si="2"/>
        <v>255553.30808629587</v>
      </c>
      <c r="K87" s="143">
        <f t="shared" si="3"/>
        <v>23312.041044085308</v>
      </c>
    </row>
    <row r="88" spans="1:11" ht="16">
      <c r="A88" s="118">
        <v>2014</v>
      </c>
      <c r="B88" s="106">
        <v>0.13524421649462237</v>
      </c>
      <c r="C88" s="106">
        <v>3.2719999999999998E-4</v>
      </c>
      <c r="D88" s="106">
        <v>0.10746180452004755</v>
      </c>
      <c r="E88" s="131">
        <v>6.5312E-3</v>
      </c>
      <c r="F88" s="135">
        <v>0.12787782087095012</v>
      </c>
      <c r="G88" s="135">
        <v>-6.1637433593711988E-3</v>
      </c>
      <c r="H88" s="135">
        <v>0.10027568397288378</v>
      </c>
      <c r="I88" s="118">
        <v>2014</v>
      </c>
      <c r="J88" s="142">
        <f t="shared" si="2"/>
        <v>290115.4150110358</v>
      </c>
      <c r="K88" s="143">
        <f t="shared" si="3"/>
        <v>23483.495049845395</v>
      </c>
    </row>
    <row r="89" spans="1:11" ht="16">
      <c r="A89" s="120">
        <v>2015</v>
      </c>
      <c r="B89" s="106">
        <v>1.3788916411676138E-2</v>
      </c>
      <c r="C89" s="106">
        <v>5.2031872509960154E-4</v>
      </c>
      <c r="D89" s="106">
        <v>1.2842996709792224E-2</v>
      </c>
      <c r="E89" s="133">
        <v>6.3871999999999991E-3</v>
      </c>
      <c r="F89" s="134">
        <v>7.354740214975175E-3</v>
      </c>
      <c r="G89" s="134">
        <v>-5.8296461589540938E-3</v>
      </c>
      <c r="H89" s="134">
        <v>6.4148239462824552E-3</v>
      </c>
      <c r="I89" s="120">
        <v>2015</v>
      </c>
      <c r="J89" s="142">
        <f t="shared" si="2"/>
        <v>294115.79221836175</v>
      </c>
      <c r="K89" s="143">
        <f t="shared" si="3"/>
        <v>25720.744878328165</v>
      </c>
    </row>
    <row r="90" spans="1:11" ht="16">
      <c r="A90" s="121">
        <v>2016</v>
      </c>
      <c r="B90" s="106">
        <v>0.11773080874798171</v>
      </c>
      <c r="C90" s="106">
        <v>3.1612000000000003E-3</v>
      </c>
      <c r="D90" s="106">
        <v>6.9055046987477921E-3</v>
      </c>
      <c r="E90" s="131">
        <v>2.0508000000000002E-2</v>
      </c>
      <c r="F90" s="135">
        <v>9.5269031450984976E-2</v>
      </c>
      <c r="G90" s="135">
        <v>-1.6998200896024218E-2</v>
      </c>
      <c r="H90" s="135">
        <v>-1.3329141272044986E-2</v>
      </c>
      <c r="I90" s="121">
        <v>2016</v>
      </c>
      <c r="J90" s="142">
        <f t="shared" si="2"/>
        <v>328742.28230178286</v>
      </c>
      <c r="K90" s="143">
        <f t="shared" si="3"/>
        <v>30625.533218156794</v>
      </c>
    </row>
    <row r="91" spans="1:11" ht="16">
      <c r="A91" s="122">
        <v>2017</v>
      </c>
      <c r="B91" s="106">
        <v>0.2160548143449928</v>
      </c>
      <c r="C91" s="106">
        <v>9.3411999999999992E-3</v>
      </c>
      <c r="D91" s="106">
        <v>2.8017162707789457E-2</v>
      </c>
      <c r="E91" s="133">
        <v>2.12993E-2</v>
      </c>
      <c r="F91" s="134">
        <v>0.19069386843307612</v>
      </c>
      <c r="G91" s="134">
        <v>-1.1708712617349293E-2</v>
      </c>
      <c r="H91" s="134">
        <v>6.5777610028612266E-3</v>
      </c>
      <c r="I91" s="122">
        <v>2017</v>
      </c>
      <c r="J91" s="142">
        <f t="shared" si="2"/>
        <v>399768.63507184375</v>
      </c>
      <c r="K91" s="143">
        <f t="shared" si="3"/>
        <v>28755.242730550912</v>
      </c>
    </row>
    <row r="92" spans="1:11" ht="16">
      <c r="A92" s="121">
        <v>2018</v>
      </c>
      <c r="B92" s="106">
        <v>-4.2268692890885438E-2</v>
      </c>
      <c r="C92" s="106">
        <v>1.936305220883534E-2</v>
      </c>
      <c r="D92" s="106">
        <v>-1.6692385713402633E-4</v>
      </c>
      <c r="E92" s="131">
        <v>2.0023800000000001E-2</v>
      </c>
      <c r="F92" s="135">
        <v>-6.1069646503233876E-2</v>
      </c>
      <c r="G92" s="135">
        <v>-6.477768373293058E-4</v>
      </c>
      <c r="H92" s="135">
        <v>-1.9794365442388662E-2</v>
      </c>
      <c r="I92" s="121">
        <v>2018</v>
      </c>
      <c r="J92" s="142">
        <f t="shared" si="2"/>
        <v>382870.93740858353</v>
      </c>
      <c r="K92" s="143">
        <f t="shared" si="3"/>
        <v>36876.909085371488</v>
      </c>
    </row>
    <row r="93" spans="1:11" ht="16">
      <c r="A93" s="119">
        <v>2019</v>
      </c>
      <c r="B93" s="106">
        <v>0.31211679996808755</v>
      </c>
      <c r="C93" s="106">
        <v>2.0624799999999999E-2</v>
      </c>
      <c r="D93" s="106">
        <v>9.6356307415483927E-2</v>
      </c>
      <c r="E93" s="133">
        <v>2.3139900000000001E-2</v>
      </c>
      <c r="F93" s="134">
        <v>0.28244123796568532</v>
      </c>
      <c r="G93" s="134">
        <v>-2.4582171020797183E-3</v>
      </c>
      <c r="H93" s="134">
        <v>7.1560504497462984E-2</v>
      </c>
      <c r="I93" s="119">
        <v>2019</v>
      </c>
      <c r="J93" s="142">
        <f t="shared" si="2"/>
        <v>502371.38919333258</v>
      </c>
      <c r="K93" s="143">
        <f t="shared" si="3"/>
        <v>42955.420989888364</v>
      </c>
    </row>
    <row r="94" spans="1:11" ht="16">
      <c r="A94" s="121">
        <v>2020</v>
      </c>
      <c r="B94" s="106">
        <v>0.18023201827422478</v>
      </c>
      <c r="C94" s="106">
        <v>3.547410358565737E-3</v>
      </c>
      <c r="D94" s="106">
        <v>0.1133189764661412</v>
      </c>
      <c r="E94" s="131">
        <v>1.32204E-2</v>
      </c>
      <c r="F94" s="136">
        <v>0.16483246712583433</v>
      </c>
      <c r="G94" s="136">
        <v>-9.5467774251626336E-3</v>
      </c>
      <c r="H94" s="136">
        <v>9.8792500097847791E-2</v>
      </c>
      <c r="I94" s="121">
        <v>2020</v>
      </c>
      <c r="J94" s="142">
        <f t="shared" si="2"/>
        <v>592914.79859087302</v>
      </c>
      <c r="K94" s="143">
        <f t="shared" si="3"/>
        <v>51480.585947195199</v>
      </c>
    </row>
    <row r="95" spans="1:11" ht="16">
      <c r="A95" s="122">
        <v>2021</v>
      </c>
      <c r="B95" s="106">
        <v>0.28468851751964158</v>
      </c>
      <c r="C95" s="106">
        <v>4.5019920318725102E-4</v>
      </c>
      <c r="D95" s="106">
        <v>-4.416034448604475E-2</v>
      </c>
      <c r="E95" s="133">
        <v>7.1944599999999997E-2</v>
      </c>
      <c r="F95" s="137">
        <v>0.19846540345428454</v>
      </c>
      <c r="G95" s="137">
        <v>-6.6695984845497214E-2</v>
      </c>
      <c r="H95" s="137">
        <v>-0.10831244869002066</v>
      </c>
      <c r="I95" s="122">
        <v>2021</v>
      </c>
      <c r="J95" s="142">
        <f t="shared" si="2"/>
        <v>761710.83361716557</v>
      </c>
      <c r="K95" s="143">
        <f t="shared" si="3"/>
        <v>39639.998111346198</v>
      </c>
    </row>
    <row r="96" spans="1:11" ht="16">
      <c r="A96" s="121">
        <v>2022</v>
      </c>
      <c r="B96" s="106">
        <v>-0.18037505927178585</v>
      </c>
      <c r="C96" s="106">
        <v>2.0247791164658632E-2</v>
      </c>
      <c r="D96" s="106">
        <v>-0.1782817153825067</v>
      </c>
      <c r="E96" s="131">
        <v>6.4449400000000004E-2</v>
      </c>
      <c r="F96" s="136">
        <v>-0.23000103083508328</v>
      </c>
      <c r="G96" s="136">
        <v>-4.1525326460178813E-2</v>
      </c>
      <c r="H96" s="136">
        <v>-0.22803443299653947</v>
      </c>
      <c r="I96" s="121">
        <v>2022</v>
      </c>
      <c r="J96" s="142">
        <f t="shared" si="2"/>
        <v>624317.19685550791</v>
      </c>
      <c r="K96" s="143">
        <f t="shared" si="3"/>
        <v>48458.54649652214</v>
      </c>
    </row>
    <row r="97" spans="1:11" ht="16">
      <c r="A97" s="123">
        <v>2023</v>
      </c>
      <c r="B97" s="106">
        <v>0.26060684985024096</v>
      </c>
      <c r="C97" s="106">
        <v>5.0703614457831322E-2</v>
      </c>
      <c r="D97" s="106">
        <v>3.8800000000000001E-2</v>
      </c>
      <c r="E97" s="138">
        <v>3.1200000000000002E-2</v>
      </c>
      <c r="F97" s="139">
        <v>0.22246591335360844</v>
      </c>
      <c r="G97" s="139">
        <v>1.8913512856702175E-2</v>
      </c>
      <c r="H97" s="139">
        <v>7.3700543056633983E-3</v>
      </c>
      <c r="I97" s="123">
        <v>2023</v>
      </c>
      <c r="J97" s="142">
        <f t="shared" si="2"/>
        <v>787018.53483535454</v>
      </c>
      <c r="K97" s="143">
        <f t="shared" si="3"/>
        <v>48458.54649652214</v>
      </c>
    </row>
    <row r="99" spans="1:11">
      <c r="E99">
        <f ca="1">AVERAGE(E1:E970)</f>
        <v>3.1191075000000006E-2</v>
      </c>
    </row>
  </sheetData>
  <printOptions gridLines="1" gridLinesSet="0"/>
  <pageMargins left="0.75" right="0.75" top="1" bottom="1" header="0.5" footer="0.5"/>
  <headerFooter alignWithMargins="0">
    <oddHeader>&amp;A</oddHeader>
    <oddFooter>Page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19</vt:i4>
      </vt:variant>
      <vt:variant>
        <vt:lpstr>Charts</vt:lpstr>
      </vt:variant>
      <vt:variant>
        <vt:i4>5</vt:i4>
      </vt:variant>
    </vt:vector>
  </HeadingPairs>
  <TitlesOfParts>
    <vt:vector size="24" baseType="lpstr">
      <vt:lpstr>Explanations and FAQ</vt:lpstr>
      <vt:lpstr>Returns by year</vt:lpstr>
      <vt:lpstr>S&amp;P 500 &amp; Raw Data</vt:lpstr>
      <vt:lpstr>Small Cap</vt:lpstr>
      <vt:lpstr>T. Bond yield &amp; return</vt:lpstr>
      <vt:lpstr>T. Bill rates</vt:lpstr>
      <vt:lpstr>Inflation Rate</vt:lpstr>
      <vt:lpstr>Summary for ppt</vt:lpstr>
      <vt:lpstr>Home Prices (Raw Data)</vt:lpstr>
      <vt:lpstr>Moody's Rates</vt:lpstr>
      <vt:lpstr>Home Prices</vt:lpstr>
      <vt:lpstr>Gold Prices</vt:lpstr>
      <vt:lpstr>Sheet10</vt:lpstr>
      <vt:lpstr>Sheet11</vt:lpstr>
      <vt:lpstr>Sheet12</vt:lpstr>
      <vt:lpstr>Sheet13</vt:lpstr>
      <vt:lpstr>Sheet14</vt:lpstr>
      <vt:lpstr>Sheet15</vt:lpstr>
      <vt:lpstr>Sheet16</vt:lpstr>
      <vt:lpstr>S&amp;P 500</vt:lpstr>
      <vt:lpstr>T Bond Rate historical chart</vt:lpstr>
      <vt:lpstr>Return Chart</vt:lpstr>
      <vt:lpstr>NominalvsReal</vt:lpstr>
      <vt:lpstr>NominalvsRealValue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Historical Returns</dc:title>
  <dc:creator>Aswath Damodaran</dc:creator>
  <cp:keywords/>
  <cp:lastModifiedBy>Microsoft Office User</cp:lastModifiedBy>
  <dcterms:created xsi:type="dcterms:W3CDTF">1999-02-15T16:07:18Z</dcterms:created>
  <dcterms:modified xsi:type="dcterms:W3CDTF">2025-12-05T17:32:57Z</dcterms:modified>
</cp:coreProperties>
</file>