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13_ncr:1_{38B1A37E-3992-E745-B5B3-EF034EFF3DF5}" xr6:coauthVersionLast="47" xr6:coauthVersionMax="47" xr10:uidLastSave="{00000000-0000-0000-0000-000000000000}"/>
  <bookViews>
    <workbookView xWindow="180" yWindow="1700" windowWidth="30240" windowHeight="16560" activeTab="2" xr2:uid="{00000000-000D-0000-FFFF-FFFF00000000}"/>
  </bookViews>
  <sheets>
    <sheet name="Pivot 1" sheetId="1" r:id="rId1"/>
    <sheet name="Multiples" sheetId="2" r:id="rId2"/>
    <sheet name="Risk" sheetId="3" r:id="rId3"/>
  </sheets>
  <calcPr calcId="191029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3" i="2" l="1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1" l="1"/>
  <c r="B13" i="2" s="1"/>
  <c r="X26" i="1"/>
  <c r="X25" i="1"/>
  <c r="X24" i="1"/>
  <c r="X23" i="1"/>
  <c r="X22" i="1"/>
  <c r="X21" i="1"/>
  <c r="X20" i="1"/>
  <c r="X19" i="1"/>
  <c r="X18" i="1"/>
  <c r="X17" i="1"/>
  <c r="W26" i="1"/>
  <c r="V26" i="1"/>
  <c r="U26" i="1"/>
  <c r="T26" i="1"/>
  <c r="W25" i="1"/>
  <c r="V25" i="1"/>
  <c r="U25" i="1"/>
  <c r="T25" i="1"/>
  <c r="W24" i="1"/>
  <c r="V24" i="1"/>
  <c r="U24" i="1"/>
  <c r="T24" i="1"/>
  <c r="W23" i="1"/>
  <c r="V23" i="1"/>
  <c r="U23" i="1"/>
  <c r="T23" i="1"/>
  <c r="W22" i="1"/>
  <c r="V22" i="1"/>
  <c r="U22" i="1"/>
  <c r="T22" i="1"/>
  <c r="W21" i="1"/>
  <c r="V21" i="1"/>
  <c r="U21" i="1"/>
  <c r="T21" i="1"/>
  <c r="W20" i="1"/>
  <c r="V20" i="1"/>
  <c r="U20" i="1"/>
  <c r="T20" i="1"/>
  <c r="W19" i="1"/>
  <c r="V19" i="1"/>
  <c r="U19" i="1"/>
  <c r="T19" i="1"/>
  <c r="W18" i="1"/>
  <c r="V18" i="1"/>
  <c r="U18" i="1"/>
  <c r="T18" i="1"/>
  <c r="W17" i="1"/>
  <c r="V17" i="1"/>
  <c r="U17" i="1"/>
  <c r="T17" i="1"/>
  <c r="A12" i="3" l="1"/>
  <c r="A11" i="3"/>
  <c r="A10" i="3"/>
  <c r="A9" i="3"/>
  <c r="A8" i="3"/>
  <c r="A7" i="3"/>
  <c r="A6" i="3"/>
  <c r="A5" i="3"/>
  <c r="A4" i="3"/>
  <c r="A3" i="3"/>
  <c r="A2" i="3"/>
  <c r="K12" i="3"/>
  <c r="J12" i="3"/>
  <c r="H12" i="3"/>
  <c r="G12" i="3"/>
  <c r="F12" i="3"/>
  <c r="I12" i="3" s="1"/>
  <c r="E12" i="3"/>
  <c r="D12" i="3"/>
  <c r="C12" i="3"/>
  <c r="K11" i="3"/>
  <c r="J11" i="3"/>
  <c r="H11" i="3"/>
  <c r="G11" i="3"/>
  <c r="F11" i="3"/>
  <c r="E11" i="3"/>
  <c r="D11" i="3"/>
  <c r="C11" i="3"/>
  <c r="B11" i="3"/>
  <c r="K10" i="3"/>
  <c r="J10" i="3"/>
  <c r="H10" i="3"/>
  <c r="G10" i="3"/>
  <c r="F10" i="3"/>
  <c r="I10" i="3" s="1"/>
  <c r="E10" i="3"/>
  <c r="D10" i="3"/>
  <c r="C10" i="3"/>
  <c r="B10" i="3"/>
  <c r="K9" i="3"/>
  <c r="J9" i="3"/>
  <c r="H9" i="3"/>
  <c r="G9" i="3"/>
  <c r="F9" i="3"/>
  <c r="E9" i="3"/>
  <c r="D9" i="3"/>
  <c r="C9" i="3"/>
  <c r="B9" i="3"/>
  <c r="K8" i="3"/>
  <c r="J8" i="3"/>
  <c r="H8" i="3"/>
  <c r="G8" i="3"/>
  <c r="F8" i="3"/>
  <c r="I8" i="3" s="1"/>
  <c r="E8" i="3"/>
  <c r="D8" i="3"/>
  <c r="C8" i="3"/>
  <c r="B8" i="3"/>
  <c r="K7" i="3"/>
  <c r="J7" i="3"/>
  <c r="H7" i="3"/>
  <c r="G7" i="3"/>
  <c r="F7" i="3"/>
  <c r="E7" i="3"/>
  <c r="D7" i="3"/>
  <c r="C7" i="3"/>
  <c r="B7" i="3"/>
  <c r="K6" i="3"/>
  <c r="J6" i="3"/>
  <c r="H6" i="3"/>
  <c r="G6" i="3"/>
  <c r="F6" i="3"/>
  <c r="I6" i="3" s="1"/>
  <c r="E6" i="3"/>
  <c r="D6" i="3"/>
  <c r="C6" i="3"/>
  <c r="B6" i="3"/>
  <c r="K5" i="3"/>
  <c r="J5" i="3"/>
  <c r="H5" i="3"/>
  <c r="G5" i="3"/>
  <c r="F5" i="3"/>
  <c r="E5" i="3"/>
  <c r="D5" i="3"/>
  <c r="C5" i="3"/>
  <c r="B5" i="3"/>
  <c r="K4" i="3"/>
  <c r="J4" i="3"/>
  <c r="H4" i="3"/>
  <c r="G4" i="3"/>
  <c r="F4" i="3"/>
  <c r="I4" i="3" s="1"/>
  <c r="E4" i="3"/>
  <c r="D4" i="3"/>
  <c r="C4" i="3"/>
  <c r="B4" i="3"/>
  <c r="K3" i="3"/>
  <c r="J3" i="3"/>
  <c r="H3" i="3"/>
  <c r="G3" i="3"/>
  <c r="F3" i="3"/>
  <c r="E3" i="3"/>
  <c r="D3" i="3"/>
  <c r="C3" i="3"/>
  <c r="B3" i="3"/>
  <c r="K2" i="3"/>
  <c r="J2" i="3"/>
  <c r="H2" i="3"/>
  <c r="G2" i="3"/>
  <c r="F2" i="3"/>
  <c r="E2" i="3"/>
  <c r="D2" i="3"/>
  <c r="C2" i="3"/>
  <c r="B2" i="3"/>
  <c r="B12" i="3"/>
  <c r="Q12" i="2"/>
  <c r="P12" i="2"/>
  <c r="O12" i="2"/>
  <c r="N12" i="2"/>
  <c r="M12" i="2"/>
  <c r="L12" i="2"/>
  <c r="K12" i="2"/>
  <c r="J12" i="2"/>
  <c r="I12" i="2"/>
  <c r="H12" i="2"/>
  <c r="G12" i="2"/>
  <c r="F12" i="2"/>
  <c r="D12" i="2"/>
  <c r="C12" i="2"/>
  <c r="E12" i="2" s="1"/>
  <c r="B12" i="2"/>
  <c r="Q11" i="2"/>
  <c r="P11" i="2"/>
  <c r="O11" i="2"/>
  <c r="N11" i="2"/>
  <c r="M11" i="2"/>
  <c r="L11" i="2"/>
  <c r="K11" i="2"/>
  <c r="J11" i="2"/>
  <c r="I11" i="2"/>
  <c r="H11" i="2"/>
  <c r="G11" i="2"/>
  <c r="F11" i="2"/>
  <c r="D11" i="2"/>
  <c r="C11" i="2"/>
  <c r="E11" i="2" s="1"/>
  <c r="B11" i="2"/>
  <c r="Q10" i="2"/>
  <c r="P10" i="2"/>
  <c r="O10" i="2"/>
  <c r="N10" i="2"/>
  <c r="M10" i="2"/>
  <c r="L10" i="2"/>
  <c r="K10" i="2"/>
  <c r="J10" i="2"/>
  <c r="I10" i="2"/>
  <c r="H10" i="2"/>
  <c r="G10" i="2"/>
  <c r="F10" i="2"/>
  <c r="D10" i="2"/>
  <c r="C10" i="2"/>
  <c r="E10" i="2" s="1"/>
  <c r="B10" i="2"/>
  <c r="Q9" i="2"/>
  <c r="P9" i="2"/>
  <c r="O9" i="2"/>
  <c r="N9" i="2"/>
  <c r="M9" i="2"/>
  <c r="L9" i="2"/>
  <c r="K9" i="2"/>
  <c r="J9" i="2"/>
  <c r="I9" i="2"/>
  <c r="H9" i="2"/>
  <c r="G9" i="2"/>
  <c r="F9" i="2"/>
  <c r="D9" i="2"/>
  <c r="C9" i="2"/>
  <c r="E9" i="2" s="1"/>
  <c r="B9" i="2"/>
  <c r="Q8" i="2"/>
  <c r="P8" i="2"/>
  <c r="O8" i="2"/>
  <c r="N8" i="2"/>
  <c r="M8" i="2"/>
  <c r="L8" i="2"/>
  <c r="K8" i="2"/>
  <c r="J8" i="2"/>
  <c r="I8" i="2"/>
  <c r="H8" i="2"/>
  <c r="G8" i="2"/>
  <c r="F8" i="2"/>
  <c r="D8" i="2"/>
  <c r="C8" i="2"/>
  <c r="E8" i="2" s="1"/>
  <c r="B8" i="2"/>
  <c r="Q7" i="2"/>
  <c r="P7" i="2"/>
  <c r="O7" i="2"/>
  <c r="N7" i="2"/>
  <c r="M7" i="2"/>
  <c r="L7" i="2"/>
  <c r="K7" i="2"/>
  <c r="J7" i="2"/>
  <c r="I7" i="2"/>
  <c r="H7" i="2"/>
  <c r="G7" i="2"/>
  <c r="F7" i="2"/>
  <c r="D7" i="2"/>
  <c r="C7" i="2"/>
  <c r="E7" i="2" s="1"/>
  <c r="B7" i="2"/>
  <c r="Q6" i="2"/>
  <c r="P6" i="2"/>
  <c r="O6" i="2"/>
  <c r="N6" i="2"/>
  <c r="M6" i="2"/>
  <c r="L6" i="2"/>
  <c r="K6" i="2"/>
  <c r="J6" i="2"/>
  <c r="I6" i="2"/>
  <c r="H6" i="2"/>
  <c r="G6" i="2"/>
  <c r="F6" i="2"/>
  <c r="D6" i="2"/>
  <c r="C6" i="2"/>
  <c r="E6" i="2" s="1"/>
  <c r="B6" i="2"/>
  <c r="Q5" i="2"/>
  <c r="P5" i="2"/>
  <c r="O5" i="2"/>
  <c r="N5" i="2"/>
  <c r="M5" i="2"/>
  <c r="L5" i="2"/>
  <c r="K5" i="2"/>
  <c r="J5" i="2"/>
  <c r="I5" i="2"/>
  <c r="H5" i="2"/>
  <c r="G5" i="2"/>
  <c r="F5" i="2"/>
  <c r="D5" i="2"/>
  <c r="C5" i="2"/>
  <c r="E5" i="2" s="1"/>
  <c r="B5" i="2"/>
  <c r="Q4" i="2"/>
  <c r="P4" i="2"/>
  <c r="O4" i="2"/>
  <c r="N4" i="2"/>
  <c r="M4" i="2"/>
  <c r="L4" i="2"/>
  <c r="K4" i="2"/>
  <c r="J4" i="2"/>
  <c r="I4" i="2"/>
  <c r="H4" i="2"/>
  <c r="G4" i="2"/>
  <c r="F4" i="2"/>
  <c r="D4" i="2"/>
  <c r="C4" i="2"/>
  <c r="E4" i="2" s="1"/>
  <c r="B4" i="2"/>
  <c r="Q3" i="2"/>
  <c r="P3" i="2"/>
  <c r="O3" i="2"/>
  <c r="N3" i="2"/>
  <c r="L3" i="2"/>
  <c r="M3" i="2"/>
  <c r="K3" i="2"/>
  <c r="J3" i="2"/>
  <c r="I3" i="2"/>
  <c r="H3" i="2"/>
  <c r="G3" i="2"/>
  <c r="F3" i="2"/>
  <c r="D3" i="2"/>
  <c r="C3" i="2"/>
  <c r="E3" i="2" s="1"/>
  <c r="B3" i="2"/>
  <c r="I5" i="3" l="1"/>
  <c r="I9" i="3"/>
  <c r="I3" i="3"/>
  <c r="I7" i="3"/>
  <c r="I2" i="3"/>
  <c r="I11" i="3"/>
</calcChain>
</file>

<file path=xl/sharedStrings.xml><?xml version="1.0" encoding="utf-8"?>
<sst xmlns="http://schemas.openxmlformats.org/spreadsheetml/2006/main" count="131" uniqueCount="75">
  <si>
    <t>decile(Market Cap (in US $))</t>
  </si>
  <si>
    <t>count</t>
  </si>
  <si>
    <t>median(Trailing PE)</t>
  </si>
  <si>
    <t>median(Forward PE)</t>
  </si>
  <si>
    <t>median(PBV)</t>
  </si>
  <si>
    <t>median(PS)</t>
  </si>
  <si>
    <t>median(EV/EBIT)</t>
  </si>
  <si>
    <t>median(EV/EBITDA)</t>
  </si>
  <si>
    <t>mode(EV/Invested Capital)</t>
  </si>
  <si>
    <t>median(EV/Sales)</t>
  </si>
  <si>
    <t>median(Return on Equity)</t>
  </si>
  <si>
    <t>median(Return on Capital (ROC or ROIC))</t>
  </si>
  <si>
    <t>median(Net Profit Margin)</t>
  </si>
  <si>
    <t>median(Pre-tax Operating Margin)</t>
  </si>
  <si>
    <t>[Trailing Net Income &lt; $0.00]</t>
  </si>
  <si>
    <t>False</t>
  </si>
  <si>
    <t>True</t>
  </si>
  <si>
    <t>median(Cash/ Firm Value)</t>
  </si>
  <si>
    <t>sum(Market Cap (in US $))</t>
  </si>
  <si>
    <t>sum(Total Debt incl leases (in US $))</t>
  </si>
  <si>
    <t>sum(Market Debt to capital ratio)</t>
  </si>
  <si>
    <t>median(Beta)</t>
  </si>
  <si>
    <t>median(Correlation with market)</t>
  </si>
  <si>
    <t>median(Standard deviation in stock price)</t>
  </si>
  <si>
    <t>median(HiL0 Risk Measure (Hi- lo)/ (Hi+Lo))</t>
  </si>
  <si>
    <t>sum(Enterprise Value (in US $))</t>
  </si>
  <si>
    <t>sum(Trailing Net Income)</t>
  </si>
  <si>
    <t>sum(Trailing Operating Income (adj for leases))</t>
  </si>
  <si>
    <t>sum(Trailing Revenues)</t>
  </si>
  <si>
    <t>sum(Trailing EBITDA (adj for leases))</t>
  </si>
  <si>
    <t>sum(Book Value of Equity - 4 qtrs ago)</t>
  </si>
  <si>
    <t>sum(Invested Capital - 4 qtre ago)</t>
  </si>
  <si>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</si>
  <si>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</si>
  <si>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</si>
  <si>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</si>
  <si>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</si>
  <si>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</si>
  <si>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</si>
  <si>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</si>
  <si>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</si>
  <si>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</si>
  <si>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median(EV/Invested Capital)</t>
  </si>
  <si>
    <t>median(Market Debt to capital ratio)</t>
  </si>
  <si>
    <t>Expected growth</t>
  </si>
  <si>
    <t>Market Cap Decile</t>
  </si>
  <si>
    <t>Number of firms</t>
  </si>
  <si>
    <t>Trailing PE</t>
  </si>
  <si>
    <t>Forward PE</t>
  </si>
  <si>
    <t>PEG Ratio</t>
  </si>
  <si>
    <t>PBV</t>
  </si>
  <si>
    <t>Price/Sales</t>
  </si>
  <si>
    <t>EV/EBIT</t>
  </si>
  <si>
    <t>EV/EBITDA</t>
  </si>
  <si>
    <t>EV/Sales</t>
  </si>
  <si>
    <t>EV/Invested Capital</t>
  </si>
  <si>
    <t>ROE</t>
  </si>
  <si>
    <t>Pre-tax ROIC</t>
  </si>
  <si>
    <t>Net Margin</t>
  </si>
  <si>
    <t>Operating Margin</t>
  </si>
  <si>
    <t>% of companies with Net Income &lt;0</t>
  </si>
  <si>
    <t>% of companies with Operating Income &lt;0</t>
  </si>
  <si>
    <t>All firms</t>
  </si>
  <si>
    <t>Market Cap in millions of US$</t>
  </si>
  <si>
    <t>Aggregate Market Cap</t>
  </si>
  <si>
    <t>Cash/Firm Value</t>
  </si>
  <si>
    <t>Market Debt to capital ratio (median)</t>
  </si>
  <si>
    <t>Median Beta</t>
  </si>
  <si>
    <t>Correlation with market (median)</t>
  </si>
  <si>
    <t xml:space="preserve"> Standard deviation in stock price (median)</t>
  </si>
  <si>
    <t>Total Beta</t>
  </si>
  <si>
    <t>HiL0 Risk Measure (Hi- lo)/ (Hi+Lo) (median)</t>
  </si>
  <si>
    <t>Interest Coverage Ratio</t>
  </si>
  <si>
    <t>Int Exp</t>
  </si>
  <si>
    <t>Median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</si>
</sst>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164" formatCode="#,##0.00%"/>
    <numFmt numFmtId="165" formatCode="\$#,##0.00"/>
    <numFmt numFmtId="166" formatCode="#,##0.#################"/>
    <numFmt numFmtId="167" formatCode="#,##0.0000"/>
    <numFmt numFmtId="170" formatCode="#,##0.################"/>
  </numFmts>
  <fonts count="7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0"/>
      <name val="Calibri (Body)"/>
    </font>
    <font>
      <i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/>
        <bgColor theme="6" tint="-0.249977111117893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10" fontId="0" fillId="0" borderId="0" xfId="1" applyNumberFormat="1" applyFont="1"/>
    <xf numFmtId="10" fontId="0" fillId="0" borderId="0" xfId="0" applyNumberFormat="1"/>
    <xf numFmtId="0" fontId="0" fillId="0" borderId="4" xfId="0" applyBorder="1"/>
    <xf numFmtId="3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6" xfId="1" applyNumberFormat="1" applyFont="1" applyBorder="1" applyAlignment="1">
      <alignment horizontal="center"/>
    </xf>
    <xf numFmtId="0" fontId="0" fillId="0" borderId="7" xfId="0" applyBorder="1"/>
    <xf numFmtId="8" fontId="0" fillId="0" borderId="0" xfId="0" applyNumberFormat="1"/>
    <xf numFmtId="0" fontId="4" fillId="2" borderId="1" xfId="0" applyFont="1" applyFill="1" applyBorder="1"/>
    <xf numFmtId="0" fontId="4" fillId="2" borderId="2" xfId="0" applyFont="1" applyFill="1" applyBorder="1" applyAlignment="1">
      <alignment horizontal="center"/>
    </xf>
    <xf numFmtId="10" fontId="6" fillId="3" borderId="2" xfId="1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/>
    <xf numFmtId="166" fontId="0" fillId="0" borderId="0" xfId="0" applyNumberFormat="1"/>
    <xf numFmtId="170" fontId="0" fillId="0" borderId="0" xfId="0" applyNumberFormat="1"/>
    <xf numFmtId="3" fontId="0" fillId="0" borderId="2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10" fontId="0" fillId="0" borderId="2" xfId="0" applyNumberFormat="1" applyBorder="1" applyAlignment="1">
      <alignment horizontal="center"/>
    </xf>
    <xf numFmtId="10" fontId="0" fillId="0" borderId="3" xfId="1" applyNumberFormat="1" applyFont="1" applyBorder="1" applyAlignment="1">
      <alignment horizontal="center"/>
    </xf>
    <xf numFmtId="0" fontId="0" fillId="0" borderId="8" xfId="0" applyBorder="1" applyAlignment="1">
      <alignment wrapText="1"/>
    </xf>
    <xf numFmtId="0" fontId="0" fillId="0" borderId="8" xfId="0" applyBorder="1" applyAlignment="1">
      <alignment horizontal="center" wrapText="1"/>
    </xf>
    <xf numFmtId="2" fontId="0" fillId="0" borderId="8" xfId="0" applyNumberFormat="1" applyBorder="1" applyAlignment="1">
      <alignment horizontal="center" wrapText="1"/>
    </xf>
    <xf numFmtId="10" fontId="0" fillId="0" borderId="8" xfId="0" applyNumberFormat="1" applyBorder="1" applyAlignment="1">
      <alignment horizontal="center" wrapText="1"/>
    </xf>
    <xf numFmtId="10" fontId="0" fillId="0" borderId="8" xfId="0" applyNumberFormat="1" applyBorder="1" applyAlignment="1">
      <alignment wrapText="1"/>
    </xf>
    <xf numFmtId="0" fontId="5" fillId="2" borderId="8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2">
    <cellStyle name="Normal" xfId="0" builtinId="0"/>
    <cellStyle name="Percent" xfId="1" builtinId="5"/>
  </cellStyles>
  <dxfs count="35">
    <dxf>
      <alignment vertical="bottom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border>
        <bottom style="thin">
          <color theme="0"/>
        </bottom>
      </border>
    </dxf>
    <dxf>
      <alignment horizontal="center" vertical="bottom" textRotation="0" wrapText="0" indent="0" justifyLastLine="0" shrinkToFit="0" readingOrder="0"/>
    </dxf>
    <dxf>
      <numFmt numFmtId="168" formatCode="0.00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8" formatCode="0.00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9" formatCode="_(&quot;$&quot;* #,##0_);_(&quot;$&quot;* \(#,##0\);_(&quot;$&quot;* &quot;-&quot;??_);_(@_)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top style="thin">
          <color indexed="64"/>
        </top>
      </border>
    </dxf>
    <dxf>
      <border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6" tint="-0.249977111117893"/>
          <bgColor theme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numFmt numFmtId="14" formatCode="0.00%"/>
    </dxf>
    <dxf>
      <numFmt numFmtId="14" formatCode="0.00%"/>
    </dxf>
    <dxf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8A0FDF-6A6C-824C-9DF6-6BCFFBC4B640}" name="Table1" displayName="Table1" ref="A2:Q13" totalsRowShown="0" headerRowDxfId="0" headerRowBorderDxfId="1">
  <autoFilter ref="A2:Q13" xr:uid="{FA8A0FDF-6A6C-824C-9DF6-6BCFFBC4B640}"/>
  <tableColumns count="17">
    <tableColumn id="1" xr3:uid="{FC06C6C8-4066-CB49-9BCD-E8AF628AE55C}" name="Market Cap Decile" dataDxfId="34"/>
    <tableColumn id="2" xr3:uid="{928845BB-FA16-214E-AF29-A36B02251360}" name="Number of firms" dataDxfId="33"/>
    <tableColumn id="3" xr3:uid="{FA0C8EDC-13C3-934D-AF34-6F963865CC2A}" name="Trailing PE" dataDxfId="32"/>
    <tableColumn id="4" xr3:uid="{81EDE85B-8F1B-C245-A99A-CBCC8E4A3459}" name="Forward PE" dataDxfId="31"/>
    <tableColumn id="5" xr3:uid="{A432F10A-49E8-A14A-8122-0F2BCB3B83D1}" name="PEG Ratio" dataDxfId="30"/>
    <tableColumn id="6" xr3:uid="{FBE6A0DA-4753-3A45-8D57-6E4DDA1F590D}" name="PBV" dataDxfId="29"/>
    <tableColumn id="7" xr3:uid="{28824BE6-737D-5C4C-BFE1-378394AC532B}" name="Price/Sales" dataDxfId="28"/>
    <tableColumn id="8" xr3:uid="{447A6205-2BA6-7342-BAFE-ED702A8EB464}" name="EV/EBIT" dataDxfId="27"/>
    <tableColumn id="9" xr3:uid="{C45BE85E-7008-A84E-8586-36D5B1BA9270}" name="EV/EBITDA" dataDxfId="26"/>
    <tableColumn id="10" xr3:uid="{64C6DEE6-7CA0-CF47-B3C7-AADFFD89641B}" name="EV/Sales" dataDxfId="25"/>
    <tableColumn id="11" xr3:uid="{44611F31-B604-AF48-B318-6F20A669441F}" name="EV/Invested Capital" dataDxfId="24"/>
    <tableColumn id="12" xr3:uid="{91D38951-D017-F742-B5E2-8631578F6CED}" name="ROE" dataDxfId="23"/>
    <tableColumn id="13" xr3:uid="{F3223611-5335-C140-8249-6B2569931A76}" name="Pre-tax ROIC" dataDxfId="22"/>
    <tableColumn id="14" xr3:uid="{652A0FA7-1D35-114E-AFF1-B0CD67F0F46B}" name="Net Margin" dataDxfId="21" dataCellStyle="Percent"/>
    <tableColumn id="15" xr3:uid="{E2F56E0F-5D69-D842-9C3F-9E5F848B746E}" name="Operating Margin" dataDxfId="20"/>
    <tableColumn id="16" xr3:uid="{3D496080-84B1-014A-91E0-3960747A3616}" name="% of companies with Net Income &lt;0" dataDxfId="19"/>
    <tableColumn id="17" xr3:uid="{61239990-B989-C846-9DDC-4F9056FDFA1F}" name="% of companies with Operating Income &lt;0" dataDxfId="18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29499A4-64F6-C642-AAEA-F93D636F6FB4}" name="Table13" displayName="Table13" ref="A1:K12" totalsRowShown="0" headerRowDxfId="17" dataDxfId="15" headerRowBorderDxfId="16" tableBorderDxfId="14" totalsRowBorderDxfId="13">
  <autoFilter ref="A1:K12" xr:uid="{D29499A4-64F6-C642-AAEA-F93D636F6FB4}"/>
  <tableColumns count="11">
    <tableColumn id="1" xr3:uid="{C361F279-7B00-844E-ACC8-955C46CC1B64}" name="Market Cap in millions of US$" dataDxfId="12"/>
    <tableColumn id="2" xr3:uid="{C60175E2-560A-B141-A522-709A297056C2}" name="Number of firms" dataDxfId="11"/>
    <tableColumn id="3" xr3:uid="{B8B86536-98CE-384E-86B5-5C6422E8ADB5}" name="Aggregate Market Cap" dataDxfId="10"/>
    <tableColumn id="4" xr3:uid="{F1B80684-D212-8B42-96F6-0A664EF638B4}" name="Cash/Firm Value" dataDxfId="9" dataCellStyle="Percent"/>
    <tableColumn id="6" xr3:uid="{76CE76B5-6DD9-6A48-9201-EBFF1AD8ACD8}" name="Market Debt to capital ratio (median)" dataDxfId="8" dataCellStyle="Percent"/>
    <tableColumn id="7" xr3:uid="{315942FC-0D3F-2F48-A2C8-3754C695FC00}" name="Median Beta" dataDxfId="7"/>
    <tableColumn id="8" xr3:uid="{8C48FB64-65B8-A84E-9A2D-BA8D2CB9FC95}" name="Correlation with market (median)" dataDxfId="6"/>
    <tableColumn id="9" xr3:uid="{F4F94070-23F4-6040-803E-D586A5394B1E}" name=" Standard deviation in stock price (median)" dataDxfId="5" dataCellStyle="Percent"/>
    <tableColumn id="10" xr3:uid="{D863652C-0B47-E04E-8F58-139866B15C59}" name="Total Beta" dataDxfId="4"/>
    <tableColumn id="11" xr3:uid="{7819190C-247B-4B4D-9F03-61F5C9C630A3}" name="HiL0 Risk Measure (Hi- lo)/ (Hi+Lo) (median)" dataDxfId="3"/>
    <tableColumn id="12" xr3:uid="{287B42BA-C2BC-974D-BBA2-618E399CC84C}" name="Interest Coverage Ratio" dataDxfId="2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7"/>
  <sheetViews>
    <sheetView workbookViewId="0">
      <pane xSplit="1" topLeftCell="U1" activePane="topRight" state="frozen"/>
      <selection pane="topRight" activeCell="A28" sqref="A28:XFD28"/>
    </sheetView>
  </sheetViews>
  <sheetFormatPr baseColWidth="10" defaultColWidth="8.83203125" defaultRowHeight="15" x14ac:dyDescent="0.2"/>
  <cols>
    <col min="1" max="1" width="17.5" style="1" customWidth="1"/>
    <col min="2" max="31" width="17.5" customWidth="1"/>
  </cols>
  <sheetData>
    <row r="1" spans="1:35" x14ac:dyDescent="0.2">
      <c r="A1" s="29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8" t="s">
        <v>8</v>
      </c>
      <c r="J1" s="28" t="s">
        <v>9</v>
      </c>
      <c r="K1" s="28" t="s">
        <v>10</v>
      </c>
      <c r="L1" s="28" t="s">
        <v>11</v>
      </c>
      <c r="M1" s="28" t="s">
        <v>12</v>
      </c>
      <c r="N1" s="28" t="s">
        <v>13</v>
      </c>
      <c r="O1" s="26" t="s">
        <v>14</v>
      </c>
      <c r="P1" s="27"/>
      <c r="Q1" s="28" t="s">
        <v>17</v>
      </c>
      <c r="R1" s="28" t="s">
        <v>18</v>
      </c>
      <c r="S1" s="28" t="s">
        <v>19</v>
      </c>
      <c r="T1" s="28" t="s">
        <v>20</v>
      </c>
      <c r="U1" s="28" t="s">
        <v>21</v>
      </c>
      <c r="V1" s="28" t="s">
        <v>22</v>
      </c>
      <c r="W1" s="28" t="s">
        <v>23</v>
      </c>
      <c r="X1" s="28" t="s">
        <v>24</v>
      </c>
      <c r="Y1" s="28" t="s">
        <v>25</v>
      </c>
      <c r="Z1" s="28" t="s">
        <v>26</v>
      </c>
      <c r="AA1" s="28" t="s">
        <v>27</v>
      </c>
      <c r="AB1" s="28" t="s">
        <v>28</v>
      </c>
      <c r="AC1" s="28" t="s">
        <v>29</v>
      </c>
      <c r="AD1" s="28" t="s">
        <v>30</v>
      </c>
      <c r="AE1" s="28" t="s">
        <v>31</v>
      </c>
      <c r="AG1" s="26" t="s">
        <v>14</v>
      </c>
      <c r="AH1" s="27"/>
    </row>
    <row r="2" spans="1:35" x14ac:dyDescent="0.2">
      <c r="A2" s="30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" t="s">
        <v>15</v>
      </c>
      <c r="P2" s="2" t="s">
        <v>16</v>
      </c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t="s">
        <v>44</v>
      </c>
      <c r="AG2" s="2" t="s">
        <v>15</v>
      </c>
      <c r="AH2" s="2" t="s">
        <v>16</v>
      </c>
      <c r="AI2" t="s">
        <v>73</v>
      </c>
    </row>
    <row r="3" spans="1:35" x14ac:dyDescent="0.2">
      <c r="A3" s="1" t="s">
        <v>32</v>
      </c>
      <c r="B3" s="3">
        <v>461</v>
      </c>
      <c r="C3" s="32">
        <v>12.280701754385969</v>
      </c>
      <c r="D3" s="3">
        <v>5</v>
      </c>
      <c r="E3" s="32">
        <v>1.029069767441861</v>
      </c>
      <c r="F3" s="32">
        <v>1.436893203883495</v>
      </c>
      <c r="G3" s="32">
        <v>21.192982456140349</v>
      </c>
      <c r="H3" s="32">
        <v>15.75699729844626</v>
      </c>
      <c r="I3" s="32">
        <v>1.467005076142132</v>
      </c>
      <c r="J3" s="32">
        <v>1.74390243902439</v>
      </c>
      <c r="K3" s="32">
        <v>-0.417462482946794</v>
      </c>
      <c r="L3" s="32">
        <v>-0.33554777018399717</v>
      </c>
      <c r="M3" s="32">
        <v>-0.29878048780487809</v>
      </c>
      <c r="N3" s="32">
        <v>-0.22448234925469909</v>
      </c>
      <c r="O3">
        <v>78</v>
      </c>
      <c r="P3">
        <v>383</v>
      </c>
      <c r="Q3" s="32">
        <v>6.1643835616438367E-2</v>
      </c>
      <c r="R3" s="5">
        <v>8133.4000000000005</v>
      </c>
      <c r="S3" s="5">
        <v>18094.09609223939</v>
      </c>
      <c r="T3" s="4">
        <v>9.1520331627664958E-2</v>
      </c>
      <c r="U3" s="6">
        <v>0.69171028943657487</v>
      </c>
      <c r="V3" s="7">
        <v>0.1224744871391589</v>
      </c>
      <c r="W3" s="7">
        <v>0.79156806403492541</v>
      </c>
      <c r="X3" s="6">
        <v>0.62962962962962965</v>
      </c>
      <c r="Y3" s="5">
        <v>17171.356092239392</v>
      </c>
      <c r="Z3" s="5">
        <v>-6881.4409999999998</v>
      </c>
      <c r="AA3" s="5">
        <v>-4158.8788184478781</v>
      </c>
      <c r="AB3" s="5">
        <v>19472.955000000002</v>
      </c>
      <c r="AC3" s="5">
        <v>-2318.574000000001</v>
      </c>
      <c r="AD3" s="5">
        <v>8057.5540000000001</v>
      </c>
      <c r="AE3" s="5">
        <v>15714.26093720431</v>
      </c>
      <c r="AF3" s="32">
        <v>0.25</v>
      </c>
      <c r="AG3">
        <v>60</v>
      </c>
      <c r="AH3">
        <v>401</v>
      </c>
      <c r="AI3" s="5">
        <v>1034.8679999999999</v>
      </c>
    </row>
    <row r="4" spans="1:35" x14ac:dyDescent="0.2">
      <c r="A4" s="1" t="s">
        <v>33</v>
      </c>
      <c r="B4" s="3">
        <v>462</v>
      </c>
      <c r="C4" s="32">
        <v>11.00609756097561</v>
      </c>
      <c r="D4" s="33">
        <v>28.2</v>
      </c>
      <c r="E4" s="32">
        <v>1.0630630630630631</v>
      </c>
      <c r="F4" s="32">
        <v>1.749262536873156</v>
      </c>
      <c r="G4" s="32">
        <v>28.572636857900939</v>
      </c>
      <c r="H4" s="32">
        <v>18.315702883351712</v>
      </c>
      <c r="I4" s="32">
        <v>1.2102690230594639</v>
      </c>
      <c r="J4" s="32">
        <v>2.075199369401763</v>
      </c>
      <c r="K4" s="32">
        <v>-0.22268518518518521</v>
      </c>
      <c r="L4" s="32">
        <v>-9.309449051152556E-2</v>
      </c>
      <c r="M4" s="32">
        <v>-0.1145945945945946</v>
      </c>
      <c r="N4" s="32">
        <v>-3.7107843577451782E-2</v>
      </c>
      <c r="O4">
        <v>132</v>
      </c>
      <c r="P4">
        <v>330</v>
      </c>
      <c r="Q4" s="32">
        <v>7.4468085106382975E-2</v>
      </c>
      <c r="R4" s="5">
        <v>19766.099999999999</v>
      </c>
      <c r="S4" s="5">
        <v>34076.851652124329</v>
      </c>
      <c r="T4" s="4">
        <v>0.13529326826547</v>
      </c>
      <c r="U4" s="6">
        <v>0.48417928264991761</v>
      </c>
      <c r="V4" s="7">
        <v>0.13038404810405299</v>
      </c>
      <c r="W4" s="7">
        <v>0.65997870095502764</v>
      </c>
      <c r="X4" s="6">
        <v>0.44099378881987572</v>
      </c>
      <c r="Y4" s="5">
        <v>45742.785652124338</v>
      </c>
      <c r="Z4" s="5">
        <v>-9246.7090000000007</v>
      </c>
      <c r="AA4" s="5">
        <v>-6535.8799304248687</v>
      </c>
      <c r="AB4" s="5">
        <v>40125.471000000012</v>
      </c>
      <c r="AC4" s="5">
        <v>-2364.2280000000001</v>
      </c>
      <c r="AD4" s="5">
        <v>14555.11</v>
      </c>
      <c r="AE4" s="5">
        <v>40085.948631574181</v>
      </c>
      <c r="AF4" s="32">
        <v>0.15</v>
      </c>
      <c r="AG4">
        <v>95</v>
      </c>
      <c r="AH4">
        <v>367</v>
      </c>
      <c r="AI4" s="5">
        <v>2322.4659999999999</v>
      </c>
    </row>
    <row r="5" spans="1:35" x14ac:dyDescent="0.2">
      <c r="A5" s="1" t="s">
        <v>34</v>
      </c>
      <c r="B5" s="3">
        <v>461</v>
      </c>
      <c r="C5" s="32">
        <v>13.07692307692307</v>
      </c>
      <c r="D5" s="33">
        <v>13.64891518737673</v>
      </c>
      <c r="E5" s="32">
        <v>1.0376432078559741</v>
      </c>
      <c r="F5" s="32">
        <v>2.229613733905579</v>
      </c>
      <c r="G5" s="32">
        <v>33.832474226804131</v>
      </c>
      <c r="H5" s="32">
        <v>31.752692941153281</v>
      </c>
      <c r="I5" s="32">
        <v>1.2098409316996639</v>
      </c>
      <c r="J5" s="32">
        <v>2.214285714285714</v>
      </c>
      <c r="K5" s="32">
        <v>-5.7674418604651168E-2</v>
      </c>
      <c r="L5" s="32">
        <v>-1.420615693776494E-2</v>
      </c>
      <c r="M5" s="32">
        <v>-2.2602579132473622E-3</v>
      </c>
      <c r="N5" s="32">
        <v>-1.743636680307162E-3</v>
      </c>
      <c r="O5">
        <v>184</v>
      </c>
      <c r="P5">
        <v>277</v>
      </c>
      <c r="Q5" s="32">
        <v>0.1046716655039364</v>
      </c>
      <c r="R5" s="5">
        <v>41355.1</v>
      </c>
      <c r="S5" s="5">
        <v>35135.86858593324</v>
      </c>
      <c r="T5" s="4">
        <v>9.6652982946756782E-2</v>
      </c>
      <c r="U5" s="6">
        <v>0.4844032820959786</v>
      </c>
      <c r="V5" s="7">
        <v>0.1414213562373095</v>
      </c>
      <c r="W5" s="7">
        <v>0.52091337456591846</v>
      </c>
      <c r="X5" s="6">
        <v>0.37211703958691922</v>
      </c>
      <c r="Y5" s="5">
        <v>61666.324585933253</v>
      </c>
      <c r="Z5" s="5">
        <v>-12025.465</v>
      </c>
      <c r="AA5" s="5">
        <v>-8615.7617171866477</v>
      </c>
      <c r="AB5" s="5">
        <v>46575.206999999988</v>
      </c>
      <c r="AC5" s="5">
        <v>-4901.8020000000006</v>
      </c>
      <c r="AD5" s="5">
        <v>29496.148000000001</v>
      </c>
      <c r="AE5" s="5">
        <v>46222.502773996923</v>
      </c>
      <c r="AF5" s="32">
        <v>0.16</v>
      </c>
      <c r="AG5">
        <v>126</v>
      </c>
      <c r="AH5">
        <v>335</v>
      </c>
      <c r="AI5" s="5">
        <v>1891.0360000000001</v>
      </c>
    </row>
    <row r="6" spans="1:35" x14ac:dyDescent="0.2">
      <c r="A6" s="1" t="s">
        <v>35</v>
      </c>
      <c r="B6" s="3">
        <v>462</v>
      </c>
      <c r="C6" s="32">
        <v>13.65873015873016</v>
      </c>
      <c r="D6" s="33">
        <v>12.84615384615384</v>
      </c>
      <c r="E6" s="32">
        <v>1.188034188034188</v>
      </c>
      <c r="F6" s="32">
        <v>2.1182197496522952</v>
      </c>
      <c r="G6" s="32">
        <v>22.77073368529275</v>
      </c>
      <c r="H6" s="32">
        <v>17.01399491094147</v>
      </c>
      <c r="I6" s="32">
        <v>1.327828700950622</v>
      </c>
      <c r="J6" s="32">
        <v>2.406522150801123</v>
      </c>
      <c r="K6" s="32">
        <v>-2.9044465468306521E-2</v>
      </c>
      <c r="L6" s="32">
        <v>-5.8695771772069173E-4</v>
      </c>
      <c r="M6" s="32">
        <v>-1.1425781249999999E-2</v>
      </c>
      <c r="N6" s="3">
        <v>0</v>
      </c>
      <c r="O6">
        <v>190</v>
      </c>
      <c r="P6">
        <v>272</v>
      </c>
      <c r="Q6" s="32">
        <v>8.6955966079336269E-2</v>
      </c>
      <c r="R6" s="5">
        <v>85457.600000000006</v>
      </c>
      <c r="S6" s="5">
        <v>114239.1261336562</v>
      </c>
      <c r="T6" s="4">
        <v>0.19310942925273589</v>
      </c>
      <c r="U6" s="6">
        <v>0.78624701565218758</v>
      </c>
      <c r="V6" s="7">
        <v>0.22583179581272431</v>
      </c>
      <c r="W6" s="7">
        <v>0.48567396471295432</v>
      </c>
      <c r="X6" s="6">
        <v>0.37214611872146119</v>
      </c>
      <c r="Y6" s="5">
        <v>172059.8971336562</v>
      </c>
      <c r="Z6" s="5">
        <v>-14099.487999999999</v>
      </c>
      <c r="AA6" s="5">
        <v>-6387.4706267312322</v>
      </c>
      <c r="AB6" s="5">
        <v>107828.43700000001</v>
      </c>
      <c r="AC6" s="5">
        <v>1048.1579999999999</v>
      </c>
      <c r="AD6" s="5">
        <v>66050.806999999986</v>
      </c>
      <c r="AE6" s="5">
        <v>140159.1013395793</v>
      </c>
      <c r="AF6" s="32">
        <v>0.15</v>
      </c>
      <c r="AG6">
        <v>168</v>
      </c>
      <c r="AH6">
        <v>294</v>
      </c>
      <c r="AI6" s="5">
        <v>4781.674</v>
      </c>
    </row>
    <row r="7" spans="1:35" x14ac:dyDescent="0.2">
      <c r="A7" s="1" t="s">
        <v>36</v>
      </c>
      <c r="B7" s="3">
        <v>462</v>
      </c>
      <c r="C7" s="32">
        <v>15.352059925093631</v>
      </c>
      <c r="D7" s="33">
        <v>13.89261744966443</v>
      </c>
      <c r="E7" s="32">
        <v>1.472836386607707</v>
      </c>
      <c r="F7" s="32">
        <v>2.6107816711590299</v>
      </c>
      <c r="G7" s="32">
        <v>19.010936985522122</v>
      </c>
      <c r="H7" s="32">
        <v>14.44048871306134</v>
      </c>
      <c r="I7" s="32">
        <v>1.6362229841937299</v>
      </c>
      <c r="J7" s="32">
        <v>2.8129603197294841</v>
      </c>
      <c r="K7" s="3">
        <v>0</v>
      </c>
      <c r="L7" s="32">
        <v>1.8232920170114611E-4</v>
      </c>
      <c r="M7" s="32">
        <v>3.8848920863309351E-3</v>
      </c>
      <c r="N7" s="32">
        <v>8.5622007476924503E-4</v>
      </c>
      <c r="O7">
        <v>211</v>
      </c>
      <c r="P7">
        <v>251</v>
      </c>
      <c r="Q7" s="32">
        <v>7.5814919289686117E-2</v>
      </c>
      <c r="R7" s="5">
        <v>173914.4</v>
      </c>
      <c r="S7" s="5">
        <v>164019.88359520669</v>
      </c>
      <c r="T7" s="4">
        <v>0.18926630539941991</v>
      </c>
      <c r="U7" s="6">
        <v>1.0207206758110701</v>
      </c>
      <c r="V7" s="7">
        <v>0.29664793948382651</v>
      </c>
      <c r="W7" s="7">
        <v>0.46885050922442228</v>
      </c>
      <c r="X7" s="6">
        <v>0.34885726606295808</v>
      </c>
      <c r="Y7" s="5">
        <v>298328.98659520672</v>
      </c>
      <c r="Z7" s="5">
        <v>-16141.762000000001</v>
      </c>
      <c r="AA7" s="5">
        <v>-3836.2113190413429</v>
      </c>
      <c r="AB7" s="5">
        <v>169757.12</v>
      </c>
      <c r="AC7" s="5">
        <v>8369.7630000000008</v>
      </c>
      <c r="AD7" s="5">
        <v>112135.72100000001</v>
      </c>
      <c r="AE7" s="5">
        <v>210095.55177909089</v>
      </c>
      <c r="AF7" s="32">
        <v>0.14000000000000001</v>
      </c>
      <c r="AG7">
        <v>209</v>
      </c>
      <c r="AH7">
        <v>253</v>
      </c>
      <c r="AI7" s="5">
        <v>7386.7450000000008</v>
      </c>
    </row>
    <row r="8" spans="1:35" x14ac:dyDescent="0.2">
      <c r="A8" s="1" t="s">
        <v>37</v>
      </c>
      <c r="B8" s="3">
        <v>462</v>
      </c>
      <c r="C8" s="32">
        <v>16.659491193737772</v>
      </c>
      <c r="D8" s="33">
        <v>13.78640776699029</v>
      </c>
      <c r="E8" s="32">
        <v>1.574138245486048</v>
      </c>
      <c r="F8" s="32">
        <v>2.1748206131767769</v>
      </c>
      <c r="G8" s="32">
        <v>18.813116795988471</v>
      </c>
      <c r="H8" s="32">
        <v>13.07690792548448</v>
      </c>
      <c r="I8" s="32">
        <v>1.7770455836881041</v>
      </c>
      <c r="J8" s="32">
        <v>2.6405871312680849</v>
      </c>
      <c r="K8" s="32">
        <v>5.1292246520874753E-2</v>
      </c>
      <c r="L8" s="32">
        <v>2.3876857947810848E-2</v>
      </c>
      <c r="M8" s="32">
        <v>3.1198910081743868E-2</v>
      </c>
      <c r="N8" s="32">
        <v>3.1559664249389809E-2</v>
      </c>
      <c r="O8">
        <v>263</v>
      </c>
      <c r="P8">
        <v>199</v>
      </c>
      <c r="Q8" s="32">
        <v>6.8933386643748068E-2</v>
      </c>
      <c r="R8" s="5">
        <v>364514.8</v>
      </c>
      <c r="S8" s="5">
        <v>374606.95381568943</v>
      </c>
      <c r="T8" s="4">
        <v>0.28255936475672683</v>
      </c>
      <c r="U8" s="6">
        <v>1.012746295531296</v>
      </c>
      <c r="V8" s="7">
        <v>0.33015148038438358</v>
      </c>
      <c r="W8" s="7">
        <v>0.41699999999999993</v>
      </c>
      <c r="X8" s="6">
        <v>0.29814037192561488</v>
      </c>
      <c r="Y8" s="5">
        <v>671216.97181568923</v>
      </c>
      <c r="Z8" s="5">
        <v>-10225.85</v>
      </c>
      <c r="AA8" s="5">
        <v>10389.17083686214</v>
      </c>
      <c r="AB8" s="5">
        <v>384763.95199999987</v>
      </c>
      <c r="AC8" s="5">
        <v>37010.517999999996</v>
      </c>
      <c r="AD8" s="5">
        <v>212608.05600000001</v>
      </c>
      <c r="AE8" s="5">
        <v>441396.8157060761</v>
      </c>
      <c r="AF8" s="32">
        <v>0.13800000000000001</v>
      </c>
      <c r="AG8">
        <v>286</v>
      </c>
      <c r="AH8">
        <v>176</v>
      </c>
      <c r="AI8" s="5">
        <v>13829.236000000001</v>
      </c>
    </row>
    <row r="9" spans="1:35" x14ac:dyDescent="0.2">
      <c r="A9" s="1" t="s">
        <v>38</v>
      </c>
      <c r="B9" s="3">
        <v>461</v>
      </c>
      <c r="C9" s="32">
        <v>19.918586789554531</v>
      </c>
      <c r="D9" s="33">
        <v>16.242424242424239</v>
      </c>
      <c r="E9" s="32">
        <v>1.868426314737053</v>
      </c>
      <c r="F9" s="32">
        <v>2.115729421352893</v>
      </c>
      <c r="G9" s="32">
        <v>20.41887080611307</v>
      </c>
      <c r="H9" s="32">
        <v>12.79281520332124</v>
      </c>
      <c r="I9" s="32">
        <v>2.366571709982864</v>
      </c>
      <c r="J9" s="32">
        <v>2.4378715250809888</v>
      </c>
      <c r="K9" s="32">
        <v>4.4655581947743467E-2</v>
      </c>
      <c r="L9" s="32">
        <v>3.998949951866667E-2</v>
      </c>
      <c r="M9" s="32">
        <v>3.181222447277493E-2</v>
      </c>
      <c r="N9" s="32">
        <v>4.5056555267953623E-2</v>
      </c>
      <c r="O9">
        <v>281</v>
      </c>
      <c r="P9">
        <v>180</v>
      </c>
      <c r="Q9" s="32">
        <v>5.7236082526272811E-2</v>
      </c>
      <c r="R9" s="5">
        <v>781325.80000000016</v>
      </c>
      <c r="S9" s="5">
        <v>587675.87733952608</v>
      </c>
      <c r="T9" s="4">
        <v>0.28378525132678301</v>
      </c>
      <c r="U9" s="6">
        <v>1.1207140285327299</v>
      </c>
      <c r="V9" s="7">
        <v>0.37682887362833539</v>
      </c>
      <c r="W9" s="7">
        <v>0.40032669585556507</v>
      </c>
      <c r="X9" s="6">
        <v>0.29512893982808031</v>
      </c>
      <c r="Y9" s="5">
        <v>1261057.220339526</v>
      </c>
      <c r="Z9" s="5">
        <v>-3484.0399999999981</v>
      </c>
      <c r="AA9" s="5">
        <v>20634.916732094749</v>
      </c>
      <c r="AB9" s="5">
        <v>735595.20200000028</v>
      </c>
      <c r="AC9" s="5">
        <v>68953.937000000005</v>
      </c>
      <c r="AD9" s="5">
        <v>402041.38</v>
      </c>
      <c r="AE9" s="5">
        <v>751698.19368919975</v>
      </c>
      <c r="AF9" s="32">
        <v>0.1</v>
      </c>
      <c r="AG9">
        <v>312</v>
      </c>
      <c r="AH9">
        <v>149</v>
      </c>
      <c r="AI9" s="5">
        <v>23729.609</v>
      </c>
    </row>
    <row r="10" spans="1:35" x14ac:dyDescent="0.2">
      <c r="A10" s="1" t="s">
        <v>39</v>
      </c>
      <c r="B10" s="3">
        <v>462</v>
      </c>
      <c r="C10" s="32">
        <v>19.83046426708399</v>
      </c>
      <c r="D10" s="33">
        <v>17.44736842105263</v>
      </c>
      <c r="E10" s="32">
        <v>2.4424788365530721</v>
      </c>
      <c r="F10" s="32">
        <v>2.674146193047843</v>
      </c>
      <c r="G10" s="32">
        <v>18.41230368453548</v>
      </c>
      <c r="H10" s="32">
        <v>13.30887851239738</v>
      </c>
      <c r="I10" s="32">
        <v>2.5214996209463392</v>
      </c>
      <c r="J10" s="32">
        <v>3.2869310761533939</v>
      </c>
      <c r="K10" s="32">
        <v>9.5746490854955332E-2</v>
      </c>
      <c r="L10" s="32">
        <v>8.4862647347959702E-2</v>
      </c>
      <c r="M10" s="32">
        <v>7.0803831736776346E-2</v>
      </c>
      <c r="N10" s="32">
        <v>8.2961681223342784E-2</v>
      </c>
      <c r="O10">
        <v>339</v>
      </c>
      <c r="P10">
        <v>123</v>
      </c>
      <c r="Q10" s="32">
        <v>4.8035336499602413E-2</v>
      </c>
      <c r="R10" s="5">
        <v>1734568.7</v>
      </c>
      <c r="S10" s="5">
        <v>898173.90001257474</v>
      </c>
      <c r="T10" s="4">
        <v>0.28710919999104001</v>
      </c>
      <c r="U10" s="6">
        <v>1.033802243461037</v>
      </c>
      <c r="V10" s="7">
        <v>0.40496913462633177</v>
      </c>
      <c r="W10" s="7">
        <v>0.34191846293249162</v>
      </c>
      <c r="X10" s="6">
        <v>0.25340737001514391</v>
      </c>
      <c r="Y10" s="5">
        <v>2418469.5970125729</v>
      </c>
      <c r="Z10" s="5">
        <v>39032.998999999989</v>
      </c>
      <c r="AA10" s="5">
        <v>92747.045597485005</v>
      </c>
      <c r="AB10" s="5">
        <v>1364065.34</v>
      </c>
      <c r="AC10" s="5">
        <v>174147.63500000001</v>
      </c>
      <c r="AD10" s="5">
        <v>721546.48199999996</v>
      </c>
      <c r="AE10" s="5">
        <v>1183302.6413580561</v>
      </c>
      <c r="AF10" s="32">
        <v>0.10100000000000001</v>
      </c>
      <c r="AG10">
        <v>350</v>
      </c>
      <c r="AH10">
        <v>112</v>
      </c>
      <c r="AI10" s="5">
        <v>35205.879000000001</v>
      </c>
    </row>
    <row r="11" spans="1:35" x14ac:dyDescent="0.2">
      <c r="A11" s="1" t="s">
        <v>40</v>
      </c>
      <c r="B11" s="3">
        <v>462</v>
      </c>
      <c r="C11" s="32">
        <v>24.690581162324651</v>
      </c>
      <c r="D11" s="33">
        <v>19.236453201970441</v>
      </c>
      <c r="E11" s="32">
        <v>3.2391839277371131</v>
      </c>
      <c r="F11" s="32">
        <v>2.8179775280898882</v>
      </c>
      <c r="G11" s="32">
        <v>21.28167278426697</v>
      </c>
      <c r="H11" s="32">
        <v>15.013879259727</v>
      </c>
      <c r="I11" s="32">
        <v>3.6733617960247278</v>
      </c>
      <c r="J11" s="32">
        <v>3.404907772000425</v>
      </c>
      <c r="K11" s="32">
        <v>0.12677694494701469</v>
      </c>
      <c r="L11" s="32">
        <v>0.1256162689468672</v>
      </c>
      <c r="M11" s="32">
        <v>8.3441875610550303E-2</v>
      </c>
      <c r="N11" s="32">
        <v>0.11702296443486319</v>
      </c>
      <c r="O11">
        <v>389</v>
      </c>
      <c r="P11">
        <v>73</v>
      </c>
      <c r="Q11" s="32">
        <v>3.3323409939042953E-2</v>
      </c>
      <c r="R11" s="5">
        <v>4324327.6000000006</v>
      </c>
      <c r="S11" s="5">
        <v>5132398.6293023182</v>
      </c>
      <c r="T11" s="4">
        <v>0.26644142987317182</v>
      </c>
      <c r="U11" s="6">
        <v>1.022064672487436</v>
      </c>
      <c r="V11" s="7">
        <v>0.43931765272977591</v>
      </c>
      <c r="W11" s="7">
        <v>0.30245333698379251</v>
      </c>
      <c r="X11" s="6">
        <v>0.2347463516330785</v>
      </c>
      <c r="Y11" s="5">
        <v>9096649.2863023151</v>
      </c>
      <c r="Z11" s="5">
        <v>130540.76300000001</v>
      </c>
      <c r="AA11" s="5">
        <v>227172.7431395367</v>
      </c>
      <c r="AB11" s="5">
        <v>2821622.142</v>
      </c>
      <c r="AC11" s="5">
        <v>398008.35100000008</v>
      </c>
      <c r="AD11" s="5">
        <v>1405557.949999999</v>
      </c>
      <c r="AE11" s="5">
        <v>5527099.6579229841</v>
      </c>
      <c r="AF11" s="32">
        <v>0.11</v>
      </c>
      <c r="AG11">
        <v>389</v>
      </c>
      <c r="AH11">
        <v>73</v>
      </c>
      <c r="AI11" s="5">
        <v>63920.514999999978</v>
      </c>
    </row>
    <row r="12" spans="1:35" x14ac:dyDescent="0.2">
      <c r="A12" s="1" t="s">
        <v>41</v>
      </c>
      <c r="B12" s="3">
        <v>462</v>
      </c>
      <c r="C12" s="32">
        <v>25.846278374098191</v>
      </c>
      <c r="D12" s="33">
        <v>21.17543859649123</v>
      </c>
      <c r="E12" s="32">
        <v>4.3037716486551538</v>
      </c>
      <c r="F12" s="32">
        <v>3.8380800283914471</v>
      </c>
      <c r="G12" s="32">
        <v>22.819316961912641</v>
      </c>
      <c r="H12" s="32">
        <v>16.597391052868691</v>
      </c>
      <c r="I12" s="32">
        <v>5.1962698278152546</v>
      </c>
      <c r="J12" s="32">
        <v>4.8149569342614562</v>
      </c>
      <c r="K12" s="32">
        <v>0.1788898636254885</v>
      </c>
      <c r="L12" s="32">
        <v>0.18590023072907791</v>
      </c>
      <c r="M12" s="32">
        <v>0.13080552526719361</v>
      </c>
      <c r="N12" s="32">
        <v>0.17357692774904351</v>
      </c>
      <c r="O12">
        <v>425</v>
      </c>
      <c r="P12">
        <v>37</v>
      </c>
      <c r="Q12" s="32">
        <v>2.8106208056415932E-2</v>
      </c>
      <c r="R12" s="5">
        <v>52536117.000000022</v>
      </c>
      <c r="S12" s="5">
        <v>16157260.97363303</v>
      </c>
      <c r="T12" s="4">
        <v>0.18470208673860469</v>
      </c>
      <c r="U12" s="6">
        <v>0.89813025897076937</v>
      </c>
      <c r="V12" s="7">
        <v>0.44944410108488458</v>
      </c>
      <c r="W12" s="7">
        <v>0.24897374264829991</v>
      </c>
      <c r="X12" s="6">
        <v>0.20831398340717691</v>
      </c>
      <c r="Y12" s="5">
        <v>65274251.373633027</v>
      </c>
      <c r="Z12" s="5">
        <v>1805796.2</v>
      </c>
      <c r="AA12" s="5">
        <v>2304997.495273395</v>
      </c>
      <c r="AB12" s="5">
        <v>16045788</v>
      </c>
      <c r="AC12" s="5">
        <v>3194501.824</v>
      </c>
      <c r="AD12" s="5">
        <v>8865857.1000000015</v>
      </c>
      <c r="AE12" s="5">
        <v>17431434.931298729</v>
      </c>
      <c r="AF12" s="32">
        <v>0.104</v>
      </c>
      <c r="AG12">
        <v>419</v>
      </c>
      <c r="AH12">
        <v>43</v>
      </c>
      <c r="AI12" s="5">
        <v>253865.89499999999</v>
      </c>
    </row>
    <row r="13" spans="1:35" x14ac:dyDescent="0.2">
      <c r="A13" s="1" t="s">
        <v>62</v>
      </c>
      <c r="B13" s="3">
        <f>SUM(B3:B12)</f>
        <v>4617</v>
      </c>
      <c r="C13" s="32">
        <v>18.737736765420109</v>
      </c>
      <c r="D13" s="33">
        <v>17.237903225806448</v>
      </c>
      <c r="E13" s="32">
        <v>1.6921333031058721</v>
      </c>
      <c r="F13" s="32">
        <v>2.223529411764706</v>
      </c>
      <c r="G13" s="32">
        <v>21.073839988573699</v>
      </c>
      <c r="H13" s="32">
        <v>14.57755639778121</v>
      </c>
      <c r="I13" s="32">
        <v>1.973478831411009</v>
      </c>
      <c r="J13" s="32">
        <v>2.783123424277961</v>
      </c>
      <c r="K13" s="32">
        <v>3.2848740428365331E-2</v>
      </c>
      <c r="L13" s="32">
        <v>1.0020754510977319E-3</v>
      </c>
      <c r="M13" s="32">
        <v>1.8700667880995749E-2</v>
      </c>
      <c r="N13" s="32">
        <v>3.001357617333581E-3</v>
      </c>
      <c r="O13">
        <v>2577</v>
      </c>
      <c r="P13">
        <v>3485</v>
      </c>
      <c r="Q13" s="32">
        <v>3.9860063713203227E-2</v>
      </c>
      <c r="R13" s="5">
        <v>60069480.50000003</v>
      </c>
      <c r="S13" s="5">
        <v>23537542.40740151</v>
      </c>
      <c r="T13" s="4">
        <v>0.16773174748398759</v>
      </c>
      <c r="U13" s="32">
        <v>0.92223259936694013</v>
      </c>
      <c r="V13" s="32">
        <v>0.23874672772626651</v>
      </c>
      <c r="W13" s="32">
        <v>0.41012166948819451</v>
      </c>
      <c r="X13" s="32">
        <v>0.38606122218457017</v>
      </c>
      <c r="Y13" s="5">
        <v>79339800.233401537</v>
      </c>
      <c r="Z13" s="5">
        <v>1887185.568</v>
      </c>
      <c r="AA13" s="5">
        <v>2616120.1627196972</v>
      </c>
      <c r="AB13" s="5">
        <v>21759850.93799999</v>
      </c>
      <c r="AC13" s="5">
        <v>3869140.6090000011</v>
      </c>
      <c r="AD13" s="5">
        <v>11844045.375</v>
      </c>
      <c r="AE13" s="5">
        <v>25808510.228413671</v>
      </c>
      <c r="AF13" s="32">
        <v>0.11</v>
      </c>
      <c r="AG13">
        <v>2482</v>
      </c>
      <c r="AH13">
        <v>3580</v>
      </c>
      <c r="AI13" s="5">
        <v>410252.44699999999</v>
      </c>
    </row>
    <row r="15" spans="1:35" x14ac:dyDescent="0.2">
      <c r="A15" s="29" t="s">
        <v>0</v>
      </c>
      <c r="B15" s="28" t="s">
        <v>1</v>
      </c>
      <c r="C15" s="28" t="s">
        <v>2</v>
      </c>
      <c r="D15" s="28" t="s">
        <v>3</v>
      </c>
      <c r="E15" s="28" t="s">
        <v>4</v>
      </c>
      <c r="F15" s="28" t="s">
        <v>5</v>
      </c>
      <c r="G15" s="28" t="s">
        <v>6</v>
      </c>
      <c r="H15" s="28" t="s">
        <v>7</v>
      </c>
      <c r="I15" s="28" t="s">
        <v>42</v>
      </c>
      <c r="J15" s="28" t="s">
        <v>9</v>
      </c>
      <c r="K15" s="28" t="s">
        <v>10</v>
      </c>
      <c r="L15" s="28" t="s">
        <v>11</v>
      </c>
      <c r="M15" s="28" t="s">
        <v>12</v>
      </c>
      <c r="N15" s="28" t="s">
        <v>13</v>
      </c>
      <c r="O15" s="26" t="s">
        <v>14</v>
      </c>
      <c r="P15" s="27"/>
      <c r="Q15" s="28" t="s">
        <v>17</v>
      </c>
      <c r="R15" s="28" t="s">
        <v>18</v>
      </c>
      <c r="S15" s="28" t="s">
        <v>19</v>
      </c>
      <c r="T15" s="28" t="s">
        <v>43</v>
      </c>
      <c r="U15" s="28" t="s">
        <v>21</v>
      </c>
      <c r="V15" s="28" t="s">
        <v>22</v>
      </c>
      <c r="W15" s="28" t="s">
        <v>23</v>
      </c>
      <c r="X15" s="28" t="s">
        <v>24</v>
      </c>
      <c r="Y15" s="28" t="s">
        <v>25</v>
      </c>
      <c r="Z15" s="28" t="s">
        <v>26</v>
      </c>
      <c r="AA15" s="28" t="s">
        <v>27</v>
      </c>
      <c r="AB15" s="28" t="s">
        <v>28</v>
      </c>
      <c r="AC15" s="28" t="s">
        <v>29</v>
      </c>
      <c r="AD15" s="28" t="s">
        <v>30</v>
      </c>
      <c r="AE15" s="28" t="s">
        <v>31</v>
      </c>
    </row>
    <row r="16" spans="1:35" x14ac:dyDescent="0.2">
      <c r="A16" s="30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" t="s">
        <v>15</v>
      </c>
      <c r="P16" s="2" t="s">
        <v>16</v>
      </c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</row>
    <row r="17" spans="1:37" x14ac:dyDescent="0.2">
      <c r="A17" s="1" t="s">
        <v>32</v>
      </c>
      <c r="B17" s="3">
        <v>490</v>
      </c>
      <c r="C17" s="6">
        <v>10.30150753768844</v>
      </c>
      <c r="D17" s="6">
        <v>16.214285714285719</v>
      </c>
      <c r="E17" s="6">
        <v>0.97826086956521752</v>
      </c>
      <c r="F17" s="6">
        <v>1.2666666666666671</v>
      </c>
      <c r="G17" s="6">
        <v>14.697959560282561</v>
      </c>
      <c r="H17" s="6">
        <v>13.948777261659689</v>
      </c>
      <c r="I17" s="6">
        <v>1.64357390109318</v>
      </c>
      <c r="J17" s="6">
        <v>1.6829125520169059</v>
      </c>
      <c r="K17" s="7">
        <v>-0.4339805825242718</v>
      </c>
      <c r="L17" s="7">
        <v>-0.34728076665230778</v>
      </c>
      <c r="M17" s="7">
        <v>-0.31451612903225812</v>
      </c>
      <c r="N17" s="7">
        <v>-0.22747943597650819</v>
      </c>
      <c r="O17">
        <v>184</v>
      </c>
      <c r="P17">
        <v>306</v>
      </c>
      <c r="Q17" s="7">
        <v>5.1150798419699203E-2</v>
      </c>
      <c r="R17" s="5">
        <v>8162.0999999999995</v>
      </c>
      <c r="S17" s="5">
        <v>33633.192428970789</v>
      </c>
      <c r="T17" s="4">
        <f>T3</f>
        <v>9.1520331627664958E-2</v>
      </c>
      <c r="U17" s="4">
        <f t="shared" ref="U17:W17" si="0">U3</f>
        <v>0.69171028943657487</v>
      </c>
      <c r="V17" s="4">
        <f t="shared" si="0"/>
        <v>0.1224744871391589</v>
      </c>
      <c r="W17" s="4">
        <f t="shared" si="0"/>
        <v>0.79156806403492541</v>
      </c>
      <c r="X17" s="6">
        <f>X3</f>
        <v>0.62962962962962965</v>
      </c>
      <c r="Y17" s="5">
        <v>17171.356092239392</v>
      </c>
      <c r="Z17" s="5">
        <v>-6881.4409999999998</v>
      </c>
      <c r="AA17" s="5">
        <v>-4158.8788184478781</v>
      </c>
      <c r="AB17" s="5">
        <v>19472.955000000002</v>
      </c>
      <c r="AC17" s="5">
        <v>-2318.574000000001</v>
      </c>
      <c r="AD17" s="5">
        <v>8057.5540000000001</v>
      </c>
      <c r="AE17" s="5">
        <v>15714.26093720431</v>
      </c>
      <c r="AK17" s="15"/>
    </row>
    <row r="18" spans="1:37" x14ac:dyDescent="0.2">
      <c r="A18" s="1" t="s">
        <v>33</v>
      </c>
      <c r="B18" s="3">
        <v>492</v>
      </c>
      <c r="C18" s="6">
        <v>10.714285714285721</v>
      </c>
      <c r="D18" s="6">
        <v>14.55813953488372</v>
      </c>
      <c r="E18" s="6">
        <v>0.94397759103641454</v>
      </c>
      <c r="F18" s="6">
        <v>1.623893805309734</v>
      </c>
      <c r="G18" s="6">
        <v>14.88075745856456</v>
      </c>
      <c r="H18" s="6">
        <v>12.52386218348634</v>
      </c>
      <c r="I18" s="6">
        <v>1.177147239263804</v>
      </c>
      <c r="J18" s="6">
        <v>1.916954087356521</v>
      </c>
      <c r="K18" s="7">
        <v>-0.2442622950819672</v>
      </c>
      <c r="L18" s="7">
        <v>-0.1040744232681992</v>
      </c>
      <c r="M18" s="7">
        <v>-0.125</v>
      </c>
      <c r="N18" s="7">
        <v>-4.4248433374227708E-2</v>
      </c>
      <c r="O18">
        <v>199</v>
      </c>
      <c r="P18">
        <v>293</v>
      </c>
      <c r="Q18" s="7">
        <v>8.282858896674769E-2</v>
      </c>
      <c r="R18" s="5">
        <v>18369.500000000011</v>
      </c>
      <c r="S18" s="5">
        <v>27873.344816760331</v>
      </c>
      <c r="T18" s="4">
        <f t="shared" ref="T18:X18" si="1">T4</f>
        <v>0.13529326826547</v>
      </c>
      <c r="U18" s="4">
        <f t="shared" si="1"/>
        <v>0.48417928264991761</v>
      </c>
      <c r="V18" s="4">
        <f t="shared" si="1"/>
        <v>0.13038404810405299</v>
      </c>
      <c r="W18" s="4">
        <f t="shared" si="1"/>
        <v>0.65997870095502764</v>
      </c>
      <c r="X18" s="6">
        <f t="shared" si="1"/>
        <v>0.44099378881987572</v>
      </c>
      <c r="Y18" s="5">
        <v>45742.785652124338</v>
      </c>
      <c r="Z18" s="5">
        <v>-9246.7090000000007</v>
      </c>
      <c r="AA18" s="5">
        <v>-6535.8799304248687</v>
      </c>
      <c r="AB18" s="5">
        <v>40125.471000000012</v>
      </c>
      <c r="AC18" s="5">
        <v>-2364.2280000000001</v>
      </c>
      <c r="AD18" s="5">
        <v>14555.11</v>
      </c>
      <c r="AE18" s="5">
        <v>40085.948631574181</v>
      </c>
    </row>
    <row r="19" spans="1:37" x14ac:dyDescent="0.2">
      <c r="A19" s="1" t="s">
        <v>34</v>
      </c>
      <c r="B19" s="3">
        <v>495</v>
      </c>
      <c r="C19" s="6">
        <v>12.277847309136421</v>
      </c>
      <c r="D19" s="6">
        <v>11.56880733944954</v>
      </c>
      <c r="E19" s="6">
        <v>1.063551401869159</v>
      </c>
      <c r="F19" s="6">
        <v>1.903133903133903</v>
      </c>
      <c r="G19" s="6">
        <v>29.897995576511569</v>
      </c>
      <c r="H19" s="6">
        <v>39.56771646611918</v>
      </c>
      <c r="I19" s="6">
        <v>1.222352796192939</v>
      </c>
      <c r="J19" s="6">
        <v>2.1193633952254638</v>
      </c>
      <c r="K19" s="7">
        <v>-1.0450819672131149E-3</v>
      </c>
      <c r="L19" s="7">
        <v>-4.9644742345852311E-2</v>
      </c>
      <c r="M19" s="7">
        <v>0</v>
      </c>
      <c r="N19" s="7">
        <v>-5.6914494154556069E-3</v>
      </c>
      <c r="O19">
        <v>270</v>
      </c>
      <c r="P19">
        <v>225</v>
      </c>
      <c r="Q19" s="7">
        <v>7.4063721696464552E-2</v>
      </c>
      <c r="R19" s="5">
        <v>37122.700000000012</v>
      </c>
      <c r="S19" s="5">
        <v>61353.693486646123</v>
      </c>
      <c r="T19" s="4">
        <f t="shared" ref="T19:X19" si="2">T5</f>
        <v>9.6652982946756782E-2</v>
      </c>
      <c r="U19" s="4">
        <f t="shared" si="2"/>
        <v>0.4844032820959786</v>
      </c>
      <c r="V19" s="4">
        <f t="shared" si="2"/>
        <v>0.1414213562373095</v>
      </c>
      <c r="W19" s="4">
        <f t="shared" si="2"/>
        <v>0.52091337456591846</v>
      </c>
      <c r="X19" s="6">
        <f t="shared" si="2"/>
        <v>0.37211703958691922</v>
      </c>
      <c r="Y19" s="5">
        <v>61666.324585933253</v>
      </c>
      <c r="Z19" s="5">
        <v>-12025.465</v>
      </c>
      <c r="AA19" s="5">
        <v>-8615.7617171866477</v>
      </c>
      <c r="AB19" s="5">
        <v>46575.206999999988</v>
      </c>
      <c r="AC19" s="5">
        <v>-4901.8020000000006</v>
      </c>
      <c r="AD19" s="5">
        <v>29496.148000000001</v>
      </c>
      <c r="AE19" s="5">
        <v>46222.502773996923</v>
      </c>
    </row>
    <row r="20" spans="1:37" x14ac:dyDescent="0.2">
      <c r="A20" s="1" t="s">
        <v>35</v>
      </c>
      <c r="B20" s="3">
        <v>492</v>
      </c>
      <c r="C20" s="6">
        <v>12.87179487179487</v>
      </c>
      <c r="D20" s="6">
        <v>14.77794793261868</v>
      </c>
      <c r="E20" s="6">
        <v>1.152610441767068</v>
      </c>
      <c r="F20" s="6">
        <v>1.877488514548239</v>
      </c>
      <c r="G20" s="6">
        <v>21.862025196385389</v>
      </c>
      <c r="H20" s="6">
        <v>21.02967057767442</v>
      </c>
      <c r="I20" s="6">
        <v>1.289547383841688</v>
      </c>
      <c r="J20" s="6">
        <v>2.2380704739346742</v>
      </c>
      <c r="K20" s="7">
        <v>-4.7972972972972969E-2</v>
      </c>
      <c r="L20" s="7">
        <v>-1.9302180525292919E-2</v>
      </c>
      <c r="M20" s="7">
        <v>-5.1771653543307081E-3</v>
      </c>
      <c r="N20" s="7">
        <v>-4.6322584661522776E-3</v>
      </c>
      <c r="O20">
        <v>249</v>
      </c>
      <c r="P20">
        <v>243</v>
      </c>
      <c r="Q20" s="7">
        <v>8.4252478108890055E-2</v>
      </c>
      <c r="R20" s="5">
        <v>70953</v>
      </c>
      <c r="S20" s="5">
        <v>57252.975631528781</v>
      </c>
      <c r="T20" s="4">
        <f t="shared" ref="T20:X20" si="3">T6</f>
        <v>0.19310942925273589</v>
      </c>
      <c r="U20" s="4">
        <f t="shared" si="3"/>
        <v>0.78624701565218758</v>
      </c>
      <c r="V20" s="4">
        <f t="shared" si="3"/>
        <v>0.22583179581272431</v>
      </c>
      <c r="W20" s="4">
        <f t="shared" si="3"/>
        <v>0.48567396471295432</v>
      </c>
      <c r="X20" s="6">
        <f t="shared" si="3"/>
        <v>0.37214611872146119</v>
      </c>
      <c r="Y20" s="5">
        <v>172059.8971336562</v>
      </c>
      <c r="Z20" s="5">
        <v>-14099.487999999999</v>
      </c>
      <c r="AA20" s="5">
        <v>-6387.4706267312322</v>
      </c>
      <c r="AB20" s="5">
        <v>107828.43700000001</v>
      </c>
      <c r="AC20" s="5">
        <v>1048.1579999999999</v>
      </c>
      <c r="AD20" s="5">
        <v>66050.806999999986</v>
      </c>
      <c r="AE20" s="5">
        <v>140159.1013395793</v>
      </c>
    </row>
    <row r="21" spans="1:37" x14ac:dyDescent="0.2">
      <c r="A21" s="1" t="s">
        <v>36</v>
      </c>
      <c r="B21" s="3">
        <v>493</v>
      </c>
      <c r="C21" s="6">
        <v>13.08196721311475</v>
      </c>
      <c r="D21" s="6">
        <v>12.720664589823469</v>
      </c>
      <c r="E21" s="6">
        <v>1.426311407160699</v>
      </c>
      <c r="F21" s="6">
        <v>2.1765129682997122</v>
      </c>
      <c r="G21" s="6">
        <v>20.612318527510421</v>
      </c>
      <c r="H21" s="6">
        <v>14.74995716141285</v>
      </c>
      <c r="I21" s="6">
        <v>1.5646288599298941</v>
      </c>
      <c r="J21" s="6">
        <v>2.4012880730768278</v>
      </c>
      <c r="K21" s="7">
        <v>-4.0527182866556839E-3</v>
      </c>
      <c r="L21" s="7">
        <v>-3.2492694585686919E-4</v>
      </c>
      <c r="M21" s="7">
        <v>5.6617523403778231E-3</v>
      </c>
      <c r="N21" s="7">
        <v>0</v>
      </c>
      <c r="O21">
        <v>251</v>
      </c>
      <c r="P21">
        <v>242</v>
      </c>
      <c r="Q21" s="7">
        <v>8.969403620940572E-2</v>
      </c>
      <c r="R21" s="5">
        <v>147563.79999999999</v>
      </c>
      <c r="S21" s="5">
        <v>153701.67360062519</v>
      </c>
      <c r="T21" s="4">
        <f t="shared" ref="T21:X21" si="4">T7</f>
        <v>0.18926630539941991</v>
      </c>
      <c r="U21" s="4">
        <f t="shared" si="4"/>
        <v>1.0207206758110701</v>
      </c>
      <c r="V21" s="4">
        <f t="shared" si="4"/>
        <v>0.29664793948382651</v>
      </c>
      <c r="W21" s="4">
        <f t="shared" si="4"/>
        <v>0.46885050922442228</v>
      </c>
      <c r="X21" s="6">
        <f t="shared" si="4"/>
        <v>0.34885726606295808</v>
      </c>
      <c r="Y21" s="5">
        <v>298328.98659520672</v>
      </c>
      <c r="Z21" s="5">
        <v>-16141.762000000001</v>
      </c>
      <c r="AA21" s="5">
        <v>-3836.2113190413429</v>
      </c>
      <c r="AB21" s="5">
        <v>169757.12</v>
      </c>
      <c r="AC21" s="5">
        <v>8369.7630000000008</v>
      </c>
      <c r="AD21" s="5">
        <v>112135.72100000001</v>
      </c>
      <c r="AE21" s="5">
        <v>210095.55177909089</v>
      </c>
    </row>
    <row r="22" spans="1:37" x14ac:dyDescent="0.2">
      <c r="A22" s="1" t="s">
        <v>37</v>
      </c>
      <c r="B22" s="3">
        <v>492</v>
      </c>
      <c r="C22" s="6">
        <v>14.558823529411759</v>
      </c>
      <c r="D22" s="6">
        <v>14.48606811145511</v>
      </c>
      <c r="E22" s="6">
        <v>1.488268708323043</v>
      </c>
      <c r="F22" s="6">
        <v>1.835755173932188</v>
      </c>
      <c r="G22" s="6">
        <v>17.725125142318031</v>
      </c>
      <c r="H22" s="6">
        <v>11.70179882021017</v>
      </c>
      <c r="I22" s="6">
        <v>1.7282213220218301</v>
      </c>
      <c r="J22" s="6">
        <v>2.326252859438108</v>
      </c>
      <c r="K22" s="7">
        <v>2.141691152464904E-2</v>
      </c>
      <c r="L22" s="7">
        <v>4.3615070096270714E-3</v>
      </c>
      <c r="M22" s="7">
        <v>2.7102154273801249E-2</v>
      </c>
      <c r="N22" s="7">
        <v>1.418376828268466E-2</v>
      </c>
      <c r="O22">
        <v>270</v>
      </c>
      <c r="P22">
        <v>222</v>
      </c>
      <c r="Q22" s="7">
        <v>7.7355181900851638E-2</v>
      </c>
      <c r="R22" s="5">
        <v>318407.29999999987</v>
      </c>
      <c r="S22" s="5">
        <v>294125.21319681162</v>
      </c>
      <c r="T22" s="4">
        <f t="shared" ref="T22:X22" si="5">T8</f>
        <v>0.28255936475672683</v>
      </c>
      <c r="U22" s="4">
        <f t="shared" si="5"/>
        <v>1.012746295531296</v>
      </c>
      <c r="V22" s="4">
        <f t="shared" si="5"/>
        <v>0.33015148038438358</v>
      </c>
      <c r="W22" s="4">
        <f t="shared" si="5"/>
        <v>0.41699999999999993</v>
      </c>
      <c r="X22" s="6">
        <f t="shared" si="5"/>
        <v>0.29814037192561488</v>
      </c>
      <c r="Y22" s="5">
        <v>671216.97181568923</v>
      </c>
      <c r="Z22" s="5">
        <v>-10225.85</v>
      </c>
      <c r="AA22" s="5">
        <v>10389.17083686214</v>
      </c>
      <c r="AB22" s="5">
        <v>384763.95199999987</v>
      </c>
      <c r="AC22" s="5">
        <v>37010.517999999996</v>
      </c>
      <c r="AD22" s="5">
        <v>212608.05600000001</v>
      </c>
      <c r="AE22" s="5">
        <v>441396.8157060761</v>
      </c>
    </row>
    <row r="23" spans="1:37" x14ac:dyDescent="0.2">
      <c r="A23" s="1" t="s">
        <v>38</v>
      </c>
      <c r="B23" s="3">
        <v>492</v>
      </c>
      <c r="C23" s="6">
        <v>18.287878787878789</v>
      </c>
      <c r="D23" s="6">
        <v>14.945454545454551</v>
      </c>
      <c r="E23" s="6">
        <v>1.821007353961426</v>
      </c>
      <c r="F23" s="6">
        <v>2.0897244178594319</v>
      </c>
      <c r="G23" s="6">
        <v>17.836007360893461</v>
      </c>
      <c r="H23" s="6">
        <v>12.50596325260611</v>
      </c>
      <c r="I23" s="6">
        <v>2.1014895509115159</v>
      </c>
      <c r="J23" s="6">
        <v>2.684225472099957</v>
      </c>
      <c r="K23" s="7">
        <v>5.0024929366794077E-2</v>
      </c>
      <c r="L23" s="7">
        <v>4.2634464912821149E-2</v>
      </c>
      <c r="M23" s="7">
        <v>2.9817534490431691E-2</v>
      </c>
      <c r="N23" s="7">
        <v>4.7728559945439772E-2</v>
      </c>
      <c r="O23">
        <v>305</v>
      </c>
      <c r="P23">
        <v>187</v>
      </c>
      <c r="Q23" s="7">
        <v>6.1241498239807658E-2</v>
      </c>
      <c r="R23" s="5">
        <v>699599.10000000009</v>
      </c>
      <c r="S23" s="5">
        <v>587451.35932004661</v>
      </c>
      <c r="T23" s="4">
        <f t="shared" ref="T23:X23" si="6">T9</f>
        <v>0.28378525132678301</v>
      </c>
      <c r="U23" s="4">
        <f t="shared" si="6"/>
        <v>1.1207140285327299</v>
      </c>
      <c r="V23" s="4">
        <f t="shared" si="6"/>
        <v>0.37682887362833539</v>
      </c>
      <c r="W23" s="4">
        <f t="shared" si="6"/>
        <v>0.40032669585556507</v>
      </c>
      <c r="X23" s="6">
        <f t="shared" si="6"/>
        <v>0.29512893982808031</v>
      </c>
      <c r="Y23" s="5">
        <v>1261057.220339526</v>
      </c>
      <c r="Z23" s="5">
        <v>-3484.0399999999981</v>
      </c>
      <c r="AA23" s="5">
        <v>20634.916732094749</v>
      </c>
      <c r="AB23" s="5">
        <v>735595.20200000028</v>
      </c>
      <c r="AC23" s="5">
        <v>68953.937000000005</v>
      </c>
      <c r="AD23" s="5">
        <v>402041.38</v>
      </c>
      <c r="AE23" s="5">
        <v>751698.19368919975</v>
      </c>
    </row>
    <row r="24" spans="1:37" x14ac:dyDescent="0.2">
      <c r="A24" s="1" t="s">
        <v>39</v>
      </c>
      <c r="B24" s="3">
        <v>493</v>
      </c>
      <c r="C24" s="6">
        <v>19.451433121019111</v>
      </c>
      <c r="D24" s="6">
        <v>17.600361663652802</v>
      </c>
      <c r="E24" s="6">
        <v>2.3993699369936992</v>
      </c>
      <c r="F24" s="6">
        <v>2.4101112629318759</v>
      </c>
      <c r="G24" s="6">
        <v>20.322559041240751</v>
      </c>
      <c r="H24" s="6">
        <v>13.258516029753819</v>
      </c>
      <c r="I24" s="6">
        <v>2.6301094812712189</v>
      </c>
      <c r="J24" s="6">
        <v>3.2478625492252791</v>
      </c>
      <c r="K24" s="7">
        <v>8.2032445668809309E-2</v>
      </c>
      <c r="L24" s="7">
        <v>6.2626605478762018E-2</v>
      </c>
      <c r="M24" s="7">
        <v>5.7345318548651658E-2</v>
      </c>
      <c r="N24" s="7">
        <v>7.5049762651997559E-2</v>
      </c>
      <c r="O24">
        <v>347</v>
      </c>
      <c r="P24">
        <v>146</v>
      </c>
      <c r="Q24" s="7">
        <v>4.6583082362361312E-2</v>
      </c>
      <c r="R24" s="5">
        <v>1525874.1</v>
      </c>
      <c r="S24" s="5">
        <v>4081036.3698149258</v>
      </c>
      <c r="T24" s="4">
        <f t="shared" ref="T24:X24" si="7">T10</f>
        <v>0.28710919999104001</v>
      </c>
      <c r="U24" s="4">
        <f t="shared" si="7"/>
        <v>1.033802243461037</v>
      </c>
      <c r="V24" s="4">
        <f t="shared" si="7"/>
        <v>0.40496913462633177</v>
      </c>
      <c r="W24" s="4">
        <f t="shared" si="7"/>
        <v>0.34191846293249162</v>
      </c>
      <c r="X24" s="6">
        <f t="shared" si="7"/>
        <v>0.25340737001514391</v>
      </c>
      <c r="Y24" s="5">
        <v>2418469.5970125729</v>
      </c>
      <c r="Z24" s="5">
        <v>39032.998999999989</v>
      </c>
      <c r="AA24" s="5">
        <v>92747.045597485005</v>
      </c>
      <c r="AB24" s="5">
        <v>1364065.34</v>
      </c>
      <c r="AC24" s="5">
        <v>174147.63500000001</v>
      </c>
      <c r="AD24" s="5">
        <v>721546.48199999996</v>
      </c>
      <c r="AE24" s="5">
        <v>1183302.6413580561</v>
      </c>
    </row>
    <row r="25" spans="1:37" x14ac:dyDescent="0.2">
      <c r="A25" s="1" t="s">
        <v>40</v>
      </c>
      <c r="B25" s="3">
        <v>492</v>
      </c>
      <c r="C25" s="6">
        <v>20.933708567854911</v>
      </c>
      <c r="D25" s="6">
        <v>17.923529411764711</v>
      </c>
      <c r="E25" s="6">
        <v>2.9791754756871041</v>
      </c>
      <c r="F25" s="6">
        <v>2.289775165901812</v>
      </c>
      <c r="G25" s="6">
        <v>18.44206011223805</v>
      </c>
      <c r="H25" s="6">
        <v>13.412249873345489</v>
      </c>
      <c r="I25" s="6">
        <v>3.112226113361992</v>
      </c>
      <c r="J25" s="6">
        <v>3.123025596170157</v>
      </c>
      <c r="K25" s="7">
        <v>0.12672238536254801</v>
      </c>
      <c r="L25" s="7">
        <v>0.129516563450806</v>
      </c>
      <c r="M25" s="7">
        <v>7.7584239151823331E-2</v>
      </c>
      <c r="N25" s="7">
        <v>0.1120245393283255</v>
      </c>
      <c r="O25">
        <v>394</v>
      </c>
      <c r="P25">
        <v>98</v>
      </c>
      <c r="Q25" s="7">
        <v>3.455604476179587E-2</v>
      </c>
      <c r="R25" s="5">
        <v>3736071.2</v>
      </c>
      <c r="S25" s="5">
        <v>6003104.5280142576</v>
      </c>
      <c r="T25" s="4">
        <f t="shared" ref="T25:X25" si="8">T11</f>
        <v>0.26644142987317182</v>
      </c>
      <c r="U25" s="4">
        <f t="shared" si="8"/>
        <v>1.022064672487436</v>
      </c>
      <c r="V25" s="4">
        <f t="shared" si="8"/>
        <v>0.43931765272977591</v>
      </c>
      <c r="W25" s="4">
        <f t="shared" si="8"/>
        <v>0.30245333698379251</v>
      </c>
      <c r="X25" s="6">
        <f t="shared" si="8"/>
        <v>0.2347463516330785</v>
      </c>
      <c r="Y25" s="5">
        <v>9096649.2863023151</v>
      </c>
      <c r="Z25" s="5">
        <v>130540.76300000001</v>
      </c>
      <c r="AA25" s="5">
        <v>227172.7431395367</v>
      </c>
      <c r="AB25" s="5">
        <v>2821622.142</v>
      </c>
      <c r="AC25" s="5">
        <v>398008.35100000008</v>
      </c>
      <c r="AD25" s="5">
        <v>1405557.949999999</v>
      </c>
      <c r="AE25" s="5">
        <v>5527099.6579229841</v>
      </c>
    </row>
    <row r="26" spans="1:37" x14ac:dyDescent="0.2">
      <c r="A26" s="1" t="s">
        <v>41</v>
      </c>
      <c r="B26" s="3">
        <v>493</v>
      </c>
      <c r="C26" s="6">
        <v>25.53157894736842</v>
      </c>
      <c r="D26" s="6">
        <v>20.430434782608689</v>
      </c>
      <c r="E26" s="6">
        <v>3.8928578298420762</v>
      </c>
      <c r="F26" s="6">
        <v>3.3385328981274691</v>
      </c>
      <c r="G26" s="6">
        <v>21.597953132065221</v>
      </c>
      <c r="H26" s="6">
        <v>16.287730270720012</v>
      </c>
      <c r="I26" s="6">
        <v>4.6922822479034236</v>
      </c>
      <c r="J26" s="6">
        <v>4.3407205909288473</v>
      </c>
      <c r="K26" s="7">
        <v>0.17469476501087139</v>
      </c>
      <c r="L26" s="7">
        <v>0.1790356646378734</v>
      </c>
      <c r="M26" s="7">
        <v>0.11698520185417551</v>
      </c>
      <c r="N26" s="7">
        <v>0.16210192385214439</v>
      </c>
      <c r="O26">
        <v>447</v>
      </c>
      <c r="P26">
        <v>46</v>
      </c>
      <c r="Q26" s="7">
        <v>2.7546766865266602E-2</v>
      </c>
      <c r="R26" s="5">
        <v>42590578.900000013</v>
      </c>
      <c r="S26" s="5">
        <v>11368324.90551688</v>
      </c>
      <c r="T26" s="4">
        <f t="shared" ref="T26:X26" si="9">T12</f>
        <v>0.18470208673860469</v>
      </c>
      <c r="U26" s="4">
        <f t="shared" si="9"/>
        <v>0.89813025897076937</v>
      </c>
      <c r="V26" s="4">
        <f t="shared" si="9"/>
        <v>0.44944410108488458</v>
      </c>
      <c r="W26" s="4">
        <f t="shared" si="9"/>
        <v>0.24897374264829991</v>
      </c>
      <c r="X26" s="6">
        <f t="shared" si="9"/>
        <v>0.20831398340717691</v>
      </c>
      <c r="Y26" s="5">
        <v>65274251.373633027</v>
      </c>
      <c r="Z26" s="5">
        <v>1805796.2</v>
      </c>
      <c r="AA26" s="5">
        <v>2304997.495273395</v>
      </c>
      <c r="AB26" s="5">
        <v>16045788</v>
      </c>
      <c r="AC26" s="5">
        <v>3194501.824</v>
      </c>
      <c r="AD26" s="5">
        <v>8865857.1000000015</v>
      </c>
      <c r="AE26" s="5">
        <v>17431434.931298729</v>
      </c>
    </row>
    <row r="27" spans="1:37" x14ac:dyDescent="0.2">
      <c r="A27" s="1" t="s">
        <v>62</v>
      </c>
    </row>
  </sheetData>
  <mergeCells count="61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P1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15:A16"/>
    <mergeCell ref="B15:B16"/>
    <mergeCell ref="C15:C16"/>
    <mergeCell ref="D15:D16"/>
    <mergeCell ref="E15:E16"/>
    <mergeCell ref="F15:F16"/>
    <mergeCell ref="G15:G16"/>
    <mergeCell ref="H15:H16"/>
    <mergeCell ref="I15:I16"/>
    <mergeCell ref="J15:J16"/>
    <mergeCell ref="K15:K16"/>
    <mergeCell ref="L15:L16"/>
    <mergeCell ref="M15:M16"/>
    <mergeCell ref="N15:N16"/>
    <mergeCell ref="O15:P15"/>
    <mergeCell ref="Q15:Q16"/>
    <mergeCell ref="R15:R16"/>
    <mergeCell ref="S15:S16"/>
    <mergeCell ref="T15:T16"/>
    <mergeCell ref="U15:U16"/>
    <mergeCell ref="V15:V16"/>
    <mergeCell ref="W15:W16"/>
    <mergeCell ref="X15:X16"/>
    <mergeCell ref="Y15:Y16"/>
    <mergeCell ref="Z15:Z16"/>
    <mergeCell ref="AG1:AH1"/>
    <mergeCell ref="AA15:AA16"/>
    <mergeCell ref="AB15:AB16"/>
    <mergeCell ref="AC15:AC16"/>
    <mergeCell ref="AD15:AD16"/>
    <mergeCell ref="AE15:AE16"/>
    <mergeCell ref="AA1:AA2"/>
    <mergeCell ref="AB1:AB2"/>
    <mergeCell ref="AC1:AC2"/>
    <mergeCell ref="AD1:AD2"/>
    <mergeCell ref="AE1:A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F70EC-421A-3845-93F2-D142A962947F}">
  <dimension ref="A1:Q13"/>
  <sheetViews>
    <sheetView workbookViewId="0">
      <selection activeCell="Q4" sqref="Q4"/>
    </sheetView>
  </sheetViews>
  <sheetFormatPr baseColWidth="10" defaultRowHeight="15" x14ac:dyDescent="0.2"/>
  <cols>
    <col min="15" max="15" width="15.33203125" customWidth="1"/>
    <col min="16" max="16" width="16.83203125" customWidth="1"/>
    <col min="17" max="17" width="19.83203125" customWidth="1"/>
  </cols>
  <sheetData>
    <row r="1" spans="1:17" ht="19" x14ac:dyDescent="0.25">
      <c r="C1" s="43" t="s">
        <v>74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17" ht="45" customHeight="1" x14ac:dyDescent="0.2">
      <c r="A2" s="38" t="s">
        <v>45</v>
      </c>
      <c r="B2" s="38" t="s">
        <v>46</v>
      </c>
      <c r="C2" s="39" t="s">
        <v>47</v>
      </c>
      <c r="D2" s="39" t="s">
        <v>48</v>
      </c>
      <c r="E2" s="39" t="s">
        <v>49</v>
      </c>
      <c r="F2" s="40" t="s">
        <v>50</v>
      </c>
      <c r="G2" s="39" t="s">
        <v>51</v>
      </c>
      <c r="H2" s="39" t="s">
        <v>52</v>
      </c>
      <c r="I2" s="39" t="s">
        <v>53</v>
      </c>
      <c r="J2" s="39" t="s">
        <v>54</v>
      </c>
      <c r="K2" s="39" t="s">
        <v>55</v>
      </c>
      <c r="L2" s="41" t="s">
        <v>56</v>
      </c>
      <c r="M2" s="41" t="s">
        <v>57</v>
      </c>
      <c r="N2" s="41" t="s">
        <v>58</v>
      </c>
      <c r="O2" s="42" t="s">
        <v>59</v>
      </c>
      <c r="P2" s="38" t="s">
        <v>60</v>
      </c>
      <c r="Q2" s="38" t="s">
        <v>61</v>
      </c>
    </row>
    <row r="3" spans="1:17" x14ac:dyDescent="0.2">
      <c r="A3" s="31" t="s">
        <v>32</v>
      </c>
      <c r="B3" s="34">
        <f>'Pivot 1'!B3</f>
        <v>461</v>
      </c>
      <c r="C3" s="35">
        <f>'Pivot 1'!C3</f>
        <v>12.280701754385969</v>
      </c>
      <c r="D3" s="35">
        <f>'Pivot 1'!D3</f>
        <v>5</v>
      </c>
      <c r="E3" s="35">
        <f>Table1[[#This Row],[Trailing PE]]/('Pivot 1'!AF3*100)</f>
        <v>0.49122807017543879</v>
      </c>
      <c r="F3" s="35">
        <f>'Pivot 1'!E3</f>
        <v>1.029069767441861</v>
      </c>
      <c r="G3" s="35">
        <f>'Pivot 1'!F3</f>
        <v>1.436893203883495</v>
      </c>
      <c r="H3" s="35">
        <f>'Pivot 1'!G3</f>
        <v>21.192982456140349</v>
      </c>
      <c r="I3" s="35">
        <f>'Pivot 1'!H3</f>
        <v>15.75699729844626</v>
      </c>
      <c r="J3" s="35">
        <f>'Pivot 1'!J3</f>
        <v>1.74390243902439</v>
      </c>
      <c r="K3" s="35">
        <f>'Pivot 1'!I3</f>
        <v>1.467005076142132</v>
      </c>
      <c r="L3" s="36">
        <f>'Pivot 1'!K3</f>
        <v>-0.417462482946794</v>
      </c>
      <c r="M3" s="36">
        <f>'Pivot 1'!L3</f>
        <v>-0.33554777018399717</v>
      </c>
      <c r="N3" s="37">
        <f>'Pivot 1'!M3</f>
        <v>-0.29878048780487809</v>
      </c>
      <c r="O3" s="8">
        <f>'Pivot 1'!N3</f>
        <v>-0.22448234925469909</v>
      </c>
      <c r="P3" s="8">
        <f>1-'Pivot 1'!O3/('Pivot 1'!O3+'Pivot 1'!P3)</f>
        <v>0.83080260303687636</v>
      </c>
      <c r="Q3" s="8">
        <f>1-'Pivot 1'!AG3/('Pivot 1'!AG3+'Pivot 1'!AH3)</f>
        <v>0.86984815618221256</v>
      </c>
    </row>
    <row r="4" spans="1:17" x14ac:dyDescent="0.2">
      <c r="A4" s="9" t="s">
        <v>33</v>
      </c>
      <c r="B4" s="10">
        <f>'Pivot 1'!B4</f>
        <v>462</v>
      </c>
      <c r="C4" s="11">
        <f>'Pivot 1'!C4</f>
        <v>11.00609756097561</v>
      </c>
      <c r="D4" s="11">
        <f>'Pivot 1'!D4</f>
        <v>28.2</v>
      </c>
      <c r="E4" s="11">
        <f>Table1[[#This Row],[Trailing PE]]/('Pivot 1'!AF4*100)</f>
        <v>0.73373983739837401</v>
      </c>
      <c r="F4" s="11">
        <f>'Pivot 1'!E4</f>
        <v>1.0630630630630631</v>
      </c>
      <c r="G4" s="11">
        <f>'Pivot 1'!F4</f>
        <v>1.749262536873156</v>
      </c>
      <c r="H4" s="11">
        <f>'Pivot 1'!G4</f>
        <v>28.572636857900939</v>
      </c>
      <c r="I4" s="11">
        <f>'Pivot 1'!H4</f>
        <v>18.315702883351712</v>
      </c>
      <c r="J4" s="11">
        <f>'Pivot 1'!J4</f>
        <v>2.075199369401763</v>
      </c>
      <c r="K4" s="11">
        <f>'Pivot 1'!I4</f>
        <v>1.2102690230594639</v>
      </c>
      <c r="L4" s="12">
        <f>'Pivot 1'!K4</f>
        <v>-0.22268518518518521</v>
      </c>
      <c r="M4" s="12">
        <f>'Pivot 1'!L4</f>
        <v>-9.309449051152556E-2</v>
      </c>
      <c r="N4" s="13">
        <f>'Pivot 1'!M4</f>
        <v>-0.1145945945945946</v>
      </c>
      <c r="O4" s="8">
        <f>'Pivot 1'!N4</f>
        <v>-3.7107843577451782E-2</v>
      </c>
      <c r="P4" s="8">
        <f>1-'Pivot 1'!O4/('Pivot 1'!O4+'Pivot 1'!P4)</f>
        <v>0.7142857142857143</v>
      </c>
      <c r="Q4" s="8">
        <f>1-'Pivot 1'!AG4/('Pivot 1'!AG4+'Pivot 1'!AH4)</f>
        <v>0.7943722943722944</v>
      </c>
    </row>
    <row r="5" spans="1:17" x14ac:dyDescent="0.2">
      <c r="A5" s="9" t="s">
        <v>34</v>
      </c>
      <c r="B5" s="10">
        <f>'Pivot 1'!B5</f>
        <v>461</v>
      </c>
      <c r="C5" s="11">
        <f>'Pivot 1'!C5</f>
        <v>13.07692307692307</v>
      </c>
      <c r="D5" s="11">
        <f>'Pivot 1'!D5</f>
        <v>13.64891518737673</v>
      </c>
      <c r="E5" s="11">
        <f>Table1[[#This Row],[Trailing PE]]/('Pivot 1'!AF5*100)</f>
        <v>0.81730769230769185</v>
      </c>
      <c r="F5" s="11">
        <f>'Pivot 1'!E5</f>
        <v>1.0376432078559741</v>
      </c>
      <c r="G5" s="11">
        <f>'Pivot 1'!F5</f>
        <v>2.229613733905579</v>
      </c>
      <c r="H5" s="11">
        <f>'Pivot 1'!G5</f>
        <v>33.832474226804131</v>
      </c>
      <c r="I5" s="11">
        <f>'Pivot 1'!H5</f>
        <v>31.752692941153281</v>
      </c>
      <c r="J5" s="11">
        <f>'Pivot 1'!J5</f>
        <v>2.214285714285714</v>
      </c>
      <c r="K5" s="11">
        <f>'Pivot 1'!I5</f>
        <v>1.2098409316996639</v>
      </c>
      <c r="L5" s="12">
        <f>'Pivot 1'!K5</f>
        <v>-5.7674418604651168E-2</v>
      </c>
      <c r="M5" s="12">
        <f>'Pivot 1'!L5</f>
        <v>-1.420615693776494E-2</v>
      </c>
      <c r="N5" s="13">
        <f>'Pivot 1'!M5</f>
        <v>-2.2602579132473622E-3</v>
      </c>
      <c r="O5" s="8">
        <f>'Pivot 1'!N5</f>
        <v>-1.743636680307162E-3</v>
      </c>
      <c r="P5" s="8">
        <f>1-'Pivot 1'!O5/('Pivot 1'!O5+'Pivot 1'!P5)</f>
        <v>0.60086767895878523</v>
      </c>
      <c r="Q5" s="8">
        <f>1-'Pivot 1'!AG5/('Pivot 1'!AG5+'Pivot 1'!AH5)</f>
        <v>0.72668112798264639</v>
      </c>
    </row>
    <row r="6" spans="1:17" x14ac:dyDescent="0.2">
      <c r="A6" s="9" t="s">
        <v>35</v>
      </c>
      <c r="B6" s="10">
        <f>'Pivot 1'!B6</f>
        <v>462</v>
      </c>
      <c r="C6" s="11">
        <f>'Pivot 1'!C6</f>
        <v>13.65873015873016</v>
      </c>
      <c r="D6" s="11">
        <f>'Pivot 1'!D6</f>
        <v>12.84615384615384</v>
      </c>
      <c r="E6" s="11">
        <f>Table1[[#This Row],[Trailing PE]]/('Pivot 1'!AF6*100)</f>
        <v>0.91058201058201071</v>
      </c>
      <c r="F6" s="11">
        <f>'Pivot 1'!E6</f>
        <v>1.188034188034188</v>
      </c>
      <c r="G6" s="11">
        <f>'Pivot 1'!F6</f>
        <v>2.1182197496522952</v>
      </c>
      <c r="H6" s="11">
        <f>'Pivot 1'!G6</f>
        <v>22.77073368529275</v>
      </c>
      <c r="I6" s="11">
        <f>'Pivot 1'!H6</f>
        <v>17.01399491094147</v>
      </c>
      <c r="J6" s="11">
        <f>'Pivot 1'!J6</f>
        <v>2.406522150801123</v>
      </c>
      <c r="K6" s="11">
        <f>'Pivot 1'!I6</f>
        <v>1.327828700950622</v>
      </c>
      <c r="L6" s="12">
        <f>'Pivot 1'!K6</f>
        <v>-2.9044465468306521E-2</v>
      </c>
      <c r="M6" s="12">
        <f>'Pivot 1'!L6</f>
        <v>-5.8695771772069173E-4</v>
      </c>
      <c r="N6" s="13">
        <f>'Pivot 1'!M6</f>
        <v>-1.1425781249999999E-2</v>
      </c>
      <c r="O6" s="8">
        <f>'Pivot 1'!N6</f>
        <v>0</v>
      </c>
      <c r="P6" s="8">
        <f>1-'Pivot 1'!O6/('Pivot 1'!O6+'Pivot 1'!P6)</f>
        <v>0.58874458874458879</v>
      </c>
      <c r="Q6" s="8">
        <f>1-'Pivot 1'!AG6/('Pivot 1'!AG6+'Pivot 1'!AH6)</f>
        <v>0.63636363636363635</v>
      </c>
    </row>
    <row r="7" spans="1:17" x14ac:dyDescent="0.2">
      <c r="A7" s="9" t="s">
        <v>36</v>
      </c>
      <c r="B7" s="10">
        <f>'Pivot 1'!B7</f>
        <v>462</v>
      </c>
      <c r="C7" s="11">
        <f>'Pivot 1'!C7</f>
        <v>15.352059925093631</v>
      </c>
      <c r="D7" s="11">
        <f>'Pivot 1'!D7</f>
        <v>13.89261744966443</v>
      </c>
      <c r="E7" s="11">
        <f>Table1[[#This Row],[Trailing PE]]/('Pivot 1'!AF7*100)</f>
        <v>1.0965757089352592</v>
      </c>
      <c r="F7" s="11">
        <f>'Pivot 1'!E7</f>
        <v>1.472836386607707</v>
      </c>
      <c r="G7" s="11">
        <f>'Pivot 1'!F7</f>
        <v>2.6107816711590299</v>
      </c>
      <c r="H7" s="11">
        <f>'Pivot 1'!G7</f>
        <v>19.010936985522122</v>
      </c>
      <c r="I7" s="11">
        <f>'Pivot 1'!H7</f>
        <v>14.44048871306134</v>
      </c>
      <c r="J7" s="11">
        <f>'Pivot 1'!J7</f>
        <v>2.8129603197294841</v>
      </c>
      <c r="K7" s="11">
        <f>'Pivot 1'!I7</f>
        <v>1.6362229841937299</v>
      </c>
      <c r="L7" s="12">
        <f>'Pivot 1'!K7</f>
        <v>0</v>
      </c>
      <c r="M7" s="12">
        <f>'Pivot 1'!L7</f>
        <v>1.8232920170114611E-4</v>
      </c>
      <c r="N7" s="13">
        <f>'Pivot 1'!M7</f>
        <v>3.8848920863309351E-3</v>
      </c>
      <c r="O7" s="8">
        <f>'Pivot 1'!N7</f>
        <v>8.5622007476924503E-4</v>
      </c>
      <c r="P7" s="8">
        <f>1-'Pivot 1'!O7/('Pivot 1'!O7+'Pivot 1'!P7)</f>
        <v>0.54329004329004327</v>
      </c>
      <c r="Q7" s="8">
        <f>1-'Pivot 1'!AG7/('Pivot 1'!AG7+'Pivot 1'!AH7)</f>
        <v>0.54761904761904767</v>
      </c>
    </row>
    <row r="8" spans="1:17" x14ac:dyDescent="0.2">
      <c r="A8" s="9" t="s">
        <v>37</v>
      </c>
      <c r="B8" s="10">
        <f>'Pivot 1'!B8</f>
        <v>462</v>
      </c>
      <c r="C8" s="11">
        <f>'Pivot 1'!C8</f>
        <v>16.659491193737772</v>
      </c>
      <c r="D8" s="11">
        <f>'Pivot 1'!D8</f>
        <v>13.78640776699029</v>
      </c>
      <c r="E8" s="11">
        <f>Table1[[#This Row],[Trailing PE]]/('Pivot 1'!AF8*100)</f>
        <v>1.2072095067925921</v>
      </c>
      <c r="F8" s="11">
        <f>'Pivot 1'!E8</f>
        <v>1.574138245486048</v>
      </c>
      <c r="G8" s="11">
        <f>'Pivot 1'!F8</f>
        <v>2.1748206131767769</v>
      </c>
      <c r="H8" s="11">
        <f>'Pivot 1'!G8</f>
        <v>18.813116795988471</v>
      </c>
      <c r="I8" s="11">
        <f>'Pivot 1'!H8</f>
        <v>13.07690792548448</v>
      </c>
      <c r="J8" s="11">
        <f>'Pivot 1'!J8</f>
        <v>2.6405871312680849</v>
      </c>
      <c r="K8" s="11">
        <f>'Pivot 1'!I8</f>
        <v>1.7770455836881041</v>
      </c>
      <c r="L8" s="12">
        <f>'Pivot 1'!K8</f>
        <v>5.1292246520874753E-2</v>
      </c>
      <c r="M8" s="12">
        <f>'Pivot 1'!L8</f>
        <v>2.3876857947810848E-2</v>
      </c>
      <c r="N8" s="13">
        <f>'Pivot 1'!M8</f>
        <v>3.1198910081743868E-2</v>
      </c>
      <c r="O8" s="8">
        <f>'Pivot 1'!N8</f>
        <v>3.1559664249389809E-2</v>
      </c>
      <c r="P8" s="8">
        <f>1-'Pivot 1'!O8/('Pivot 1'!O8+'Pivot 1'!P8)</f>
        <v>0.43073593073593075</v>
      </c>
      <c r="Q8" s="8">
        <f>1-'Pivot 1'!AG8/('Pivot 1'!AG8+'Pivot 1'!AH8)</f>
        <v>0.38095238095238093</v>
      </c>
    </row>
    <row r="9" spans="1:17" x14ac:dyDescent="0.2">
      <c r="A9" s="9" t="s">
        <v>38</v>
      </c>
      <c r="B9" s="10">
        <f>'Pivot 1'!B9</f>
        <v>461</v>
      </c>
      <c r="C9" s="11">
        <f>'Pivot 1'!C9</f>
        <v>19.918586789554531</v>
      </c>
      <c r="D9" s="11">
        <f>'Pivot 1'!D9</f>
        <v>16.242424242424239</v>
      </c>
      <c r="E9" s="11">
        <f>Table1[[#This Row],[Trailing PE]]/('Pivot 1'!AF9*100)</f>
        <v>1.9918586789554531</v>
      </c>
      <c r="F9" s="11">
        <f>'Pivot 1'!E9</f>
        <v>1.868426314737053</v>
      </c>
      <c r="G9" s="11">
        <f>'Pivot 1'!F9</f>
        <v>2.115729421352893</v>
      </c>
      <c r="H9" s="11">
        <f>'Pivot 1'!G9</f>
        <v>20.41887080611307</v>
      </c>
      <c r="I9" s="11">
        <f>'Pivot 1'!H9</f>
        <v>12.79281520332124</v>
      </c>
      <c r="J9" s="11">
        <f>'Pivot 1'!J9</f>
        <v>2.4378715250809888</v>
      </c>
      <c r="K9" s="11">
        <f>'Pivot 1'!I9</f>
        <v>2.366571709982864</v>
      </c>
      <c r="L9" s="12">
        <f>'Pivot 1'!K9</f>
        <v>4.4655581947743467E-2</v>
      </c>
      <c r="M9" s="12">
        <f>'Pivot 1'!L9</f>
        <v>3.998949951866667E-2</v>
      </c>
      <c r="N9" s="13">
        <f>'Pivot 1'!M9</f>
        <v>3.181222447277493E-2</v>
      </c>
      <c r="O9" s="8">
        <f>'Pivot 1'!N9</f>
        <v>4.5056555267953623E-2</v>
      </c>
      <c r="P9" s="8">
        <f>1-'Pivot 1'!O9/('Pivot 1'!O9+'Pivot 1'!P9)</f>
        <v>0.3904555314533622</v>
      </c>
      <c r="Q9" s="8">
        <f>1-'Pivot 1'!AG9/('Pivot 1'!AG9+'Pivot 1'!AH9)</f>
        <v>0.32321041214750545</v>
      </c>
    </row>
    <row r="10" spans="1:17" x14ac:dyDescent="0.2">
      <c r="A10" s="9" t="s">
        <v>39</v>
      </c>
      <c r="B10" s="10">
        <f>'Pivot 1'!B10</f>
        <v>462</v>
      </c>
      <c r="C10" s="11">
        <f>'Pivot 1'!C10</f>
        <v>19.83046426708399</v>
      </c>
      <c r="D10" s="11">
        <f>'Pivot 1'!D10</f>
        <v>17.44736842105263</v>
      </c>
      <c r="E10" s="11">
        <f>Table1[[#This Row],[Trailing PE]]/('Pivot 1'!AF10*100)</f>
        <v>1.963412303671682</v>
      </c>
      <c r="F10" s="11">
        <f>'Pivot 1'!E10</f>
        <v>2.4424788365530721</v>
      </c>
      <c r="G10" s="11">
        <f>'Pivot 1'!F10</f>
        <v>2.674146193047843</v>
      </c>
      <c r="H10" s="11">
        <f>'Pivot 1'!G10</f>
        <v>18.41230368453548</v>
      </c>
      <c r="I10" s="11">
        <f>'Pivot 1'!H10</f>
        <v>13.30887851239738</v>
      </c>
      <c r="J10" s="11">
        <f>'Pivot 1'!J10</f>
        <v>3.2869310761533939</v>
      </c>
      <c r="K10" s="11">
        <f>'Pivot 1'!I10</f>
        <v>2.5214996209463392</v>
      </c>
      <c r="L10" s="12">
        <f>'Pivot 1'!K10</f>
        <v>9.5746490854955332E-2</v>
      </c>
      <c r="M10" s="12">
        <f>'Pivot 1'!L10</f>
        <v>8.4862647347959702E-2</v>
      </c>
      <c r="N10" s="13">
        <f>'Pivot 1'!M10</f>
        <v>7.0803831736776346E-2</v>
      </c>
      <c r="O10" s="8">
        <f>'Pivot 1'!N10</f>
        <v>8.2961681223342784E-2</v>
      </c>
      <c r="P10" s="8">
        <f>1-'Pivot 1'!O10/('Pivot 1'!O10+'Pivot 1'!P10)</f>
        <v>0.26623376623376627</v>
      </c>
      <c r="Q10" s="8">
        <f>1-'Pivot 1'!AG10/('Pivot 1'!AG10+'Pivot 1'!AH10)</f>
        <v>0.24242424242424243</v>
      </c>
    </row>
    <row r="11" spans="1:17" x14ac:dyDescent="0.2">
      <c r="A11" s="9" t="s">
        <v>40</v>
      </c>
      <c r="B11" s="10">
        <f>'Pivot 1'!B11</f>
        <v>462</v>
      </c>
      <c r="C11" s="11">
        <f>'Pivot 1'!C11</f>
        <v>24.690581162324651</v>
      </c>
      <c r="D11" s="11">
        <f>'Pivot 1'!D11</f>
        <v>19.236453201970441</v>
      </c>
      <c r="E11" s="11">
        <f>Table1[[#This Row],[Trailing PE]]/('Pivot 1'!AF11*100)</f>
        <v>2.2445982874840591</v>
      </c>
      <c r="F11" s="11">
        <f>'Pivot 1'!E11</f>
        <v>3.2391839277371131</v>
      </c>
      <c r="G11" s="11">
        <f>'Pivot 1'!F11</f>
        <v>2.8179775280898882</v>
      </c>
      <c r="H11" s="11">
        <f>'Pivot 1'!G11</f>
        <v>21.28167278426697</v>
      </c>
      <c r="I11" s="11">
        <f>'Pivot 1'!H11</f>
        <v>15.013879259727</v>
      </c>
      <c r="J11" s="11">
        <f>'Pivot 1'!J11</f>
        <v>3.404907772000425</v>
      </c>
      <c r="K11" s="11">
        <f>'Pivot 1'!I11</f>
        <v>3.6733617960247278</v>
      </c>
      <c r="L11" s="12">
        <f>'Pivot 1'!K11</f>
        <v>0.12677694494701469</v>
      </c>
      <c r="M11" s="12">
        <f>'Pivot 1'!L11</f>
        <v>0.1256162689468672</v>
      </c>
      <c r="N11" s="13">
        <f>'Pivot 1'!M11</f>
        <v>8.3441875610550303E-2</v>
      </c>
      <c r="O11" s="8">
        <f>'Pivot 1'!N11</f>
        <v>0.11702296443486319</v>
      </c>
      <c r="P11" s="8">
        <f>1-'Pivot 1'!O11/('Pivot 1'!O11+'Pivot 1'!P11)</f>
        <v>0.15800865800865804</v>
      </c>
      <c r="Q11" s="8">
        <f>1-'Pivot 1'!AG11/('Pivot 1'!AG11+'Pivot 1'!AH11)</f>
        <v>0.15800865800865804</v>
      </c>
    </row>
    <row r="12" spans="1:17" x14ac:dyDescent="0.2">
      <c r="A12" s="9" t="s">
        <v>41</v>
      </c>
      <c r="B12" s="10">
        <f>'Pivot 1'!B12</f>
        <v>462</v>
      </c>
      <c r="C12" s="11">
        <f>'Pivot 1'!C12</f>
        <v>25.846278374098191</v>
      </c>
      <c r="D12" s="11">
        <f>'Pivot 1'!D12</f>
        <v>21.17543859649123</v>
      </c>
      <c r="E12" s="11">
        <f>Table1[[#This Row],[Trailing PE]]/('Pivot 1'!AF12*100)</f>
        <v>2.4852190744325182</v>
      </c>
      <c r="F12" s="11">
        <f>'Pivot 1'!E12</f>
        <v>4.3037716486551538</v>
      </c>
      <c r="G12" s="11">
        <f>'Pivot 1'!F12</f>
        <v>3.8380800283914471</v>
      </c>
      <c r="H12" s="11">
        <f>'Pivot 1'!G12</f>
        <v>22.819316961912641</v>
      </c>
      <c r="I12" s="11">
        <f>'Pivot 1'!H12</f>
        <v>16.597391052868691</v>
      </c>
      <c r="J12" s="11">
        <f>'Pivot 1'!J12</f>
        <v>4.8149569342614562</v>
      </c>
      <c r="K12" s="11">
        <f>'Pivot 1'!I12</f>
        <v>5.1962698278152546</v>
      </c>
      <c r="L12" s="12">
        <f>'Pivot 1'!K12</f>
        <v>0.1788898636254885</v>
      </c>
      <c r="M12" s="12">
        <f>'Pivot 1'!L12</f>
        <v>0.18590023072907791</v>
      </c>
      <c r="N12" s="13">
        <f>'Pivot 1'!M12</f>
        <v>0.13080552526719361</v>
      </c>
      <c r="O12" s="8">
        <f>'Pivot 1'!N12</f>
        <v>0.17357692774904351</v>
      </c>
      <c r="P12" s="8">
        <f>1-'Pivot 1'!O12/('Pivot 1'!O12+'Pivot 1'!P12)</f>
        <v>8.0086580086580095E-2</v>
      </c>
      <c r="Q12" s="8">
        <f>1-'Pivot 1'!AG12/('Pivot 1'!AG12+'Pivot 1'!AH12)</f>
        <v>9.3073593073593086E-2</v>
      </c>
    </row>
    <row r="13" spans="1:17" x14ac:dyDescent="0.2">
      <c r="A13" s="14" t="s">
        <v>62</v>
      </c>
      <c r="B13" s="10">
        <f>'Pivot 1'!B13</f>
        <v>4617</v>
      </c>
      <c r="C13" s="11">
        <f>'Pivot 1'!C13</f>
        <v>18.737736765420109</v>
      </c>
      <c r="D13" s="11">
        <f>'Pivot 1'!D13</f>
        <v>17.237903225806448</v>
      </c>
      <c r="E13" s="11">
        <f>Table1[[#This Row],[Trailing PE]]/('Pivot 1'!AF13*100)</f>
        <v>1.7034306150381917</v>
      </c>
      <c r="F13" s="11">
        <f>'Pivot 1'!E13</f>
        <v>1.6921333031058721</v>
      </c>
      <c r="G13" s="11">
        <f>'Pivot 1'!F13</f>
        <v>2.223529411764706</v>
      </c>
      <c r="H13" s="11">
        <f>'Pivot 1'!G13</f>
        <v>21.073839988573699</v>
      </c>
      <c r="I13" s="11">
        <f>'Pivot 1'!H13</f>
        <v>14.57755639778121</v>
      </c>
      <c r="J13" s="11">
        <f>'Pivot 1'!J13</f>
        <v>2.783123424277961</v>
      </c>
      <c r="K13" s="11">
        <f>'Pivot 1'!I13</f>
        <v>1.973478831411009</v>
      </c>
      <c r="L13" s="12">
        <f>'Pivot 1'!K13</f>
        <v>3.2848740428365331E-2</v>
      </c>
      <c r="M13" s="12">
        <f>'Pivot 1'!L13</f>
        <v>1.0020754510977319E-3</v>
      </c>
      <c r="N13" s="13">
        <f>'Pivot 1'!M13</f>
        <v>1.8700667880995749E-2</v>
      </c>
      <c r="O13" s="8">
        <f>'Pivot 1'!N13</f>
        <v>3.001357617333581E-3</v>
      </c>
      <c r="P13" s="8">
        <f>1-'Pivot 1'!O13/('Pivot 1'!O13+'Pivot 1'!P13)</f>
        <v>0.57489277466182775</v>
      </c>
      <c r="Q13" s="8">
        <f>1-'Pivot 1'!AG13/('Pivot 1'!AG13+'Pivot 1'!AH13)</f>
        <v>0.59056417024084462</v>
      </c>
    </row>
  </sheetData>
  <mergeCells count="1">
    <mergeCell ref="C1:O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70486-5057-404E-9355-AF7C75B84637}">
  <dimension ref="A1:K12"/>
  <sheetViews>
    <sheetView tabSelected="1" workbookViewId="0">
      <selection sqref="A1:K12"/>
    </sheetView>
  </sheetViews>
  <sheetFormatPr baseColWidth="10" defaultRowHeight="15" x14ac:dyDescent="0.2"/>
  <cols>
    <col min="1" max="1" width="28.5" bestFit="1" customWidth="1"/>
    <col min="2" max="2" width="19.83203125" bestFit="1" customWidth="1"/>
    <col min="3" max="3" width="24.83203125" bestFit="1" customWidth="1"/>
    <col min="4" max="4" width="20.5" bestFit="1" customWidth="1"/>
    <col min="5" max="5" width="38.5" bestFit="1" customWidth="1"/>
    <col min="6" max="6" width="17.33203125" bestFit="1" customWidth="1"/>
    <col min="7" max="7" width="35" bestFit="1" customWidth="1"/>
    <col min="8" max="8" width="43" bestFit="1" customWidth="1"/>
    <col min="9" max="9" width="15.33203125" bestFit="1" customWidth="1"/>
    <col min="10" max="10" width="44.6640625" bestFit="1" customWidth="1"/>
    <col min="11" max="11" width="26.33203125" bestFit="1" customWidth="1"/>
  </cols>
  <sheetData>
    <row r="1" spans="1:11" ht="16" x14ac:dyDescent="0.2">
      <c r="A1" s="16" t="s">
        <v>63</v>
      </c>
      <c r="B1" s="17" t="s">
        <v>46</v>
      </c>
      <c r="C1" s="17" t="s">
        <v>64</v>
      </c>
      <c r="D1" s="18" t="s">
        <v>65</v>
      </c>
      <c r="E1" s="18" t="s">
        <v>66</v>
      </c>
      <c r="F1" s="19" t="s">
        <v>67</v>
      </c>
      <c r="G1" s="19" t="s">
        <v>68</v>
      </c>
      <c r="H1" s="19" t="s">
        <v>69</v>
      </c>
      <c r="I1" s="19" t="s">
        <v>70</v>
      </c>
      <c r="J1" s="20" t="s">
        <v>71</v>
      </c>
      <c r="K1" s="19" t="s">
        <v>72</v>
      </c>
    </row>
    <row r="2" spans="1:11" x14ac:dyDescent="0.2">
      <c r="A2" s="1" t="str">
        <f>'Pivot 1'!A3</f>
        <v>Bottom decile</v>
      </c>
      <c r="B2" s="21">
        <f>'Pivot 1'!B3</f>
        <v>461</v>
      </c>
      <c r="C2" s="22">
        <f>'Pivot 1'!R3</f>
        <v>8133.4000000000005</v>
      </c>
      <c r="D2" s="23">
        <f>'Pivot 1'!Q3</f>
        <v>6.1643835616438367E-2</v>
      </c>
      <c r="E2" s="23">
        <f>'Pivot 1'!T3</f>
        <v>9.1520331627664958E-2</v>
      </c>
      <c r="F2" s="24">
        <f>'Pivot 1'!U3</f>
        <v>0.69171028943657487</v>
      </c>
      <c r="G2" s="23">
        <f>'Pivot 1'!V3</f>
        <v>0.1224744871391589</v>
      </c>
      <c r="H2" s="23">
        <f>'Pivot 1'!W3</f>
        <v>0.79156806403492541</v>
      </c>
      <c r="I2" s="11">
        <f>Table13[[#This Row],[Median Beta]]/Table13[[#This Row],[Correlation with market (median)]]</f>
        <v>5.6477908631749116</v>
      </c>
      <c r="J2" s="25">
        <f>'Pivot 1'!X3</f>
        <v>0.62962962962962965</v>
      </c>
      <c r="K2" s="24" t="str">
        <f>IF('Pivot 1'!AA3&gt;0,'Pivot 1'!AA3/'Pivot 1'!AI3,"NA")</f>
        <v>NA</v>
      </c>
    </row>
    <row r="3" spans="1:11" x14ac:dyDescent="0.2">
      <c r="A3" s="1" t="str">
        <f>'Pivot 1'!A4</f>
        <v>2nd decile</v>
      </c>
      <c r="B3" s="21">
        <f>'Pivot 1'!B4</f>
        <v>462</v>
      </c>
      <c r="C3" s="22">
        <f>'Pivot 1'!R4</f>
        <v>19766.099999999999</v>
      </c>
      <c r="D3" s="23">
        <f>'Pivot 1'!Q4</f>
        <v>7.4468085106382975E-2</v>
      </c>
      <c r="E3" s="23">
        <f>'Pivot 1'!T4</f>
        <v>0.13529326826547</v>
      </c>
      <c r="F3" s="24">
        <f>'Pivot 1'!U4</f>
        <v>0.48417928264991761</v>
      </c>
      <c r="G3" s="23">
        <f>'Pivot 1'!V4</f>
        <v>0.13038404810405299</v>
      </c>
      <c r="H3" s="23">
        <f>'Pivot 1'!W4</f>
        <v>0.65997870095502764</v>
      </c>
      <c r="I3" s="11">
        <f>Table13[[#This Row],[Median Beta]]/Table13[[#This Row],[Correlation with market (median)]]</f>
        <v>3.7134855811772183</v>
      </c>
      <c r="J3" s="25">
        <f>'Pivot 1'!X4</f>
        <v>0.44099378881987572</v>
      </c>
      <c r="K3" s="24" t="str">
        <f>IF('Pivot 1'!AA4&gt;0,'Pivot 1'!AA4/'Pivot 1'!AI4,"NA")</f>
        <v>NA</v>
      </c>
    </row>
    <row r="4" spans="1:11" x14ac:dyDescent="0.2">
      <c r="A4" s="1" t="str">
        <f>'Pivot 1'!A5</f>
        <v>3rd decile</v>
      </c>
      <c r="B4" s="21">
        <f>'Pivot 1'!B5</f>
        <v>461</v>
      </c>
      <c r="C4" s="22">
        <f>'Pivot 1'!R5</f>
        <v>41355.1</v>
      </c>
      <c r="D4" s="23">
        <f>'Pivot 1'!Q5</f>
        <v>0.1046716655039364</v>
      </c>
      <c r="E4" s="23">
        <f>'Pivot 1'!T5</f>
        <v>9.6652982946756782E-2</v>
      </c>
      <c r="F4" s="24">
        <f>'Pivot 1'!U5</f>
        <v>0.4844032820959786</v>
      </c>
      <c r="G4" s="23">
        <f>'Pivot 1'!V5</f>
        <v>0.1414213562373095</v>
      </c>
      <c r="H4" s="23">
        <f>'Pivot 1'!W5</f>
        <v>0.52091337456591846</v>
      </c>
      <c r="I4" s="11">
        <f>Table13[[#This Row],[Median Beta]]/Table13[[#This Row],[Correlation with market (median)]]</f>
        <v>3.4252484559908658</v>
      </c>
      <c r="J4" s="25">
        <f>'Pivot 1'!X5</f>
        <v>0.37211703958691922</v>
      </c>
      <c r="K4" s="24" t="str">
        <f>IF('Pivot 1'!AA5&gt;0,'Pivot 1'!AA5/'Pivot 1'!AI5,"NA")</f>
        <v>NA</v>
      </c>
    </row>
    <row r="5" spans="1:11" x14ac:dyDescent="0.2">
      <c r="A5" s="1" t="str">
        <f>'Pivot 1'!A6</f>
        <v>4th decile</v>
      </c>
      <c r="B5" s="21">
        <f>'Pivot 1'!B6</f>
        <v>462</v>
      </c>
      <c r="C5" s="22">
        <f>'Pivot 1'!R6</f>
        <v>85457.600000000006</v>
      </c>
      <c r="D5" s="23">
        <f>'Pivot 1'!Q6</f>
        <v>8.6955966079336269E-2</v>
      </c>
      <c r="E5" s="23">
        <f>'Pivot 1'!T6</f>
        <v>0.19310942925273589</v>
      </c>
      <c r="F5" s="24">
        <f>'Pivot 1'!U6</f>
        <v>0.78624701565218758</v>
      </c>
      <c r="G5" s="23">
        <f>'Pivot 1'!V6</f>
        <v>0.22583179581272431</v>
      </c>
      <c r="H5" s="23">
        <f>'Pivot 1'!W6</f>
        <v>0.48567396471295432</v>
      </c>
      <c r="I5" s="11">
        <f>Table13[[#This Row],[Median Beta]]/Table13[[#This Row],[Correlation with market (median)]]</f>
        <v>3.481560303865268</v>
      </c>
      <c r="J5" s="25">
        <f>'Pivot 1'!X6</f>
        <v>0.37214611872146119</v>
      </c>
      <c r="K5" s="24" t="str">
        <f>IF('Pivot 1'!AA6&gt;0,'Pivot 1'!AA6/'Pivot 1'!AI6,"NA")</f>
        <v>NA</v>
      </c>
    </row>
    <row r="6" spans="1:11" x14ac:dyDescent="0.2">
      <c r="A6" s="1" t="str">
        <f>'Pivot 1'!A7</f>
        <v>5th decile</v>
      </c>
      <c r="B6" s="21">
        <f>'Pivot 1'!B7</f>
        <v>462</v>
      </c>
      <c r="C6" s="22">
        <f>'Pivot 1'!R7</f>
        <v>173914.4</v>
      </c>
      <c r="D6" s="23">
        <f>'Pivot 1'!Q7</f>
        <v>7.5814919289686117E-2</v>
      </c>
      <c r="E6" s="23">
        <f>'Pivot 1'!T7</f>
        <v>0.18926630539941991</v>
      </c>
      <c r="F6" s="24">
        <f>'Pivot 1'!U7</f>
        <v>1.0207206758110701</v>
      </c>
      <c r="G6" s="23">
        <f>'Pivot 1'!V7</f>
        <v>0.29664793948382651</v>
      </c>
      <c r="H6" s="23">
        <f>'Pivot 1'!W7</f>
        <v>0.46885050922442228</v>
      </c>
      <c r="I6" s="11">
        <f>Table13[[#This Row],[Median Beta]]/Table13[[#This Row],[Correlation with market (median)]]</f>
        <v>3.4408486962260549</v>
      </c>
      <c r="J6" s="25">
        <f>'Pivot 1'!X7</f>
        <v>0.34885726606295808</v>
      </c>
      <c r="K6" s="24" t="str">
        <f>IF('Pivot 1'!AA7&gt;0,'Pivot 1'!AA7/'Pivot 1'!AI7,"NA")</f>
        <v>NA</v>
      </c>
    </row>
    <row r="7" spans="1:11" x14ac:dyDescent="0.2">
      <c r="A7" s="1" t="str">
        <f>'Pivot 1'!A8</f>
        <v>6th decile</v>
      </c>
      <c r="B7" s="21">
        <f>'Pivot 1'!B8</f>
        <v>462</v>
      </c>
      <c r="C7" s="22">
        <f>'Pivot 1'!R8</f>
        <v>364514.8</v>
      </c>
      <c r="D7" s="23">
        <f>'Pivot 1'!Q8</f>
        <v>6.8933386643748068E-2</v>
      </c>
      <c r="E7" s="23">
        <f>'Pivot 1'!T8</f>
        <v>0.28255936475672683</v>
      </c>
      <c r="F7" s="24">
        <f>'Pivot 1'!U8</f>
        <v>1.012746295531296</v>
      </c>
      <c r="G7" s="23">
        <f>'Pivot 1'!V8</f>
        <v>0.33015148038438358</v>
      </c>
      <c r="H7" s="23">
        <f>'Pivot 1'!W8</f>
        <v>0.41699999999999993</v>
      </c>
      <c r="I7" s="11">
        <f>Table13[[#This Row],[Median Beta]]/Table13[[#This Row],[Correlation with market (median)]]</f>
        <v>3.0675200800317226</v>
      </c>
      <c r="J7" s="25">
        <f>'Pivot 1'!X8</f>
        <v>0.29814037192561488</v>
      </c>
      <c r="K7" s="24">
        <f>IF('Pivot 1'!AA8&gt;0,'Pivot 1'!AA8/'Pivot 1'!AI8,"NA")</f>
        <v>0.75124691175001568</v>
      </c>
    </row>
    <row r="8" spans="1:11" x14ac:dyDescent="0.2">
      <c r="A8" s="1" t="str">
        <f>'Pivot 1'!A9</f>
        <v>7th decile</v>
      </c>
      <c r="B8" s="21">
        <f>'Pivot 1'!B9</f>
        <v>461</v>
      </c>
      <c r="C8" s="22">
        <f>'Pivot 1'!R9</f>
        <v>781325.80000000016</v>
      </c>
      <c r="D8" s="23">
        <f>'Pivot 1'!Q9</f>
        <v>5.7236082526272811E-2</v>
      </c>
      <c r="E8" s="23">
        <f>'Pivot 1'!T9</f>
        <v>0.28378525132678301</v>
      </c>
      <c r="F8" s="24">
        <f>'Pivot 1'!U9</f>
        <v>1.1207140285327299</v>
      </c>
      <c r="G8" s="23">
        <f>'Pivot 1'!V9</f>
        <v>0.37682887362833539</v>
      </c>
      <c r="H8" s="23">
        <f>'Pivot 1'!W9</f>
        <v>0.40032669585556507</v>
      </c>
      <c r="I8" s="11">
        <f>Table13[[#This Row],[Median Beta]]/Table13[[#This Row],[Correlation with market (median)]]</f>
        <v>2.9740662326159355</v>
      </c>
      <c r="J8" s="25">
        <f>'Pivot 1'!X9</f>
        <v>0.29512893982808031</v>
      </c>
      <c r="K8" s="24">
        <f>IF('Pivot 1'!AA9&gt;0,'Pivot 1'!AA9/'Pivot 1'!AI9,"NA")</f>
        <v>0.8695851976361999</v>
      </c>
    </row>
    <row r="9" spans="1:11" x14ac:dyDescent="0.2">
      <c r="A9" s="1" t="str">
        <f>'Pivot 1'!A10</f>
        <v>8th decile</v>
      </c>
      <c r="B9" s="21">
        <f>'Pivot 1'!B10</f>
        <v>462</v>
      </c>
      <c r="C9" s="22">
        <f>'Pivot 1'!R10</f>
        <v>1734568.7</v>
      </c>
      <c r="D9" s="23">
        <f>'Pivot 1'!Q10</f>
        <v>4.8035336499602413E-2</v>
      </c>
      <c r="E9" s="23">
        <f>'Pivot 1'!T10</f>
        <v>0.28710919999104001</v>
      </c>
      <c r="F9" s="24">
        <f>'Pivot 1'!U10</f>
        <v>1.033802243461037</v>
      </c>
      <c r="G9" s="23">
        <f>'Pivot 1'!V10</f>
        <v>0.40496913462633177</v>
      </c>
      <c r="H9" s="23">
        <f>'Pivot 1'!W10</f>
        <v>0.34191846293249162</v>
      </c>
      <c r="I9" s="11">
        <f>Table13[[#This Row],[Median Beta]]/Table13[[#This Row],[Correlation with market (median)]]</f>
        <v>2.5527926823730271</v>
      </c>
      <c r="J9" s="25">
        <f>'Pivot 1'!X10</f>
        <v>0.25340737001514391</v>
      </c>
      <c r="K9" s="24">
        <f>IF('Pivot 1'!AA10&gt;0,'Pivot 1'!AA10/'Pivot 1'!AI10,"NA")</f>
        <v>2.6344192570077571</v>
      </c>
    </row>
    <row r="10" spans="1:11" x14ac:dyDescent="0.2">
      <c r="A10" s="1" t="str">
        <f>'Pivot 1'!A11</f>
        <v>9th decile</v>
      </c>
      <c r="B10" s="21">
        <f>'Pivot 1'!B11</f>
        <v>462</v>
      </c>
      <c r="C10" s="22">
        <f>'Pivot 1'!R11</f>
        <v>4324327.6000000006</v>
      </c>
      <c r="D10" s="23">
        <f>'Pivot 1'!Q11</f>
        <v>3.3323409939042953E-2</v>
      </c>
      <c r="E10" s="23">
        <f>'Pivot 1'!T11</f>
        <v>0.26644142987317182</v>
      </c>
      <c r="F10" s="24">
        <f>'Pivot 1'!U11</f>
        <v>1.022064672487436</v>
      </c>
      <c r="G10" s="23">
        <f>'Pivot 1'!V11</f>
        <v>0.43931765272977591</v>
      </c>
      <c r="H10" s="23">
        <f>'Pivot 1'!W11</f>
        <v>0.30245333698379251</v>
      </c>
      <c r="I10" s="11">
        <f>Table13[[#This Row],[Median Beta]]/Table13[[#This Row],[Correlation with market (median)]]</f>
        <v>2.3264821391461536</v>
      </c>
      <c r="J10" s="25">
        <f>'Pivot 1'!X11</f>
        <v>0.2347463516330785</v>
      </c>
      <c r="K10" s="24">
        <f>IF('Pivot 1'!AA11&gt;0,'Pivot 1'!AA11/'Pivot 1'!AI11,"NA")</f>
        <v>3.5539879980556601</v>
      </c>
    </row>
    <row r="11" spans="1:11" x14ac:dyDescent="0.2">
      <c r="A11" s="1" t="str">
        <f>'Pivot 1'!A12</f>
        <v>Top decile</v>
      </c>
      <c r="B11" s="21">
        <f>'Pivot 1'!B12</f>
        <v>462</v>
      </c>
      <c r="C11" s="22">
        <f>'Pivot 1'!R12</f>
        <v>52536117.000000022</v>
      </c>
      <c r="D11" s="23">
        <f>'Pivot 1'!Q12</f>
        <v>2.8106208056415932E-2</v>
      </c>
      <c r="E11" s="23">
        <f>'Pivot 1'!T12</f>
        <v>0.18470208673860469</v>
      </c>
      <c r="F11" s="24">
        <f>'Pivot 1'!U12</f>
        <v>0.89813025897076937</v>
      </c>
      <c r="G11" s="23">
        <f>'Pivot 1'!V12</f>
        <v>0.44944410108488458</v>
      </c>
      <c r="H11" s="23">
        <f>'Pivot 1'!W12</f>
        <v>0.24897374264829991</v>
      </c>
      <c r="I11" s="11">
        <f>Table13[[#This Row],[Median Beta]]/Table13[[#This Row],[Correlation with market (median)]]</f>
        <v>1.9983135985160996</v>
      </c>
      <c r="J11" s="25">
        <f>'Pivot 1'!X12</f>
        <v>0.20831398340717691</v>
      </c>
      <c r="K11" s="24">
        <f>IF('Pivot 1'!AA12&gt;0,'Pivot 1'!AA12/'Pivot 1'!AI12,"NA")</f>
        <v>9.0795870602208897</v>
      </c>
    </row>
    <row r="12" spans="1:11" x14ac:dyDescent="0.2">
      <c r="A12" s="1" t="str">
        <f>'Pivot 1'!A13</f>
        <v>All firms</v>
      </c>
      <c r="B12" s="21">
        <f>'Pivot 1'!B13</f>
        <v>4617</v>
      </c>
      <c r="C12" s="22">
        <f>'Pivot 1'!R13</f>
        <v>60069480.50000003</v>
      </c>
      <c r="D12" s="23">
        <f>'Pivot 1'!Q13</f>
        <v>3.9860063713203227E-2</v>
      </c>
      <c r="E12" s="23">
        <f>'Pivot 1'!T13</f>
        <v>0.16773174748398759</v>
      </c>
      <c r="F12" s="24">
        <f>'Pivot 1'!U13</f>
        <v>0.92223259936694013</v>
      </c>
      <c r="G12" s="23">
        <f>'Pivot 1'!V13</f>
        <v>0.23874672772626651</v>
      </c>
      <c r="H12" s="23">
        <f>'Pivot 1'!W13</f>
        <v>0.41012166948819451</v>
      </c>
      <c r="I12" s="11">
        <f>Table13[[#This Row],[Median Beta]]/Table13[[#This Row],[Correlation with market (median)]]</f>
        <v>3.8628072859885219</v>
      </c>
      <c r="J12" s="25">
        <f>'Pivot 1'!X13</f>
        <v>0.38606122218457017</v>
      </c>
      <c r="K12" s="24">
        <f>IF('Pivot 1'!AA13&gt;0,'Pivot 1'!AA13/'Pivot 1'!AI13,"NA")</f>
        <v>6.3768544998336045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Pivot 1</vt:lpstr>
      <vt:lpstr>Multiples</vt:lpstr>
      <vt:lpstr>Risk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Sheet1</dc:title>
  <dc:creator>ASWATH DAMODARAN</dc:creator>
  <dc:description>Created by Wizard 2 https://www.wizardmac.com/</dc:description>
  <cp:lastModifiedBy>Microsoft Office User</cp:lastModifiedBy>
  <dcterms:created xsi:type="dcterms:W3CDTF">2023-01-06T00:01:39Z</dcterms:created>
  <dcterms:modified xsi:type="dcterms:W3CDTF">2025-01-09T17:23:13Z</dcterms:modified>
</cp:coreProperties>
</file>