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red/Previously Relocated Items/Security/All My Stuff/Blog stuff/AI as business/"/>
    </mc:Choice>
  </mc:AlternateContent>
  <xr:revisionPtr revIDLastSave="0" documentId="8_{C41E7041-7C25-914D-B25D-B9D113685B86}" xr6:coauthVersionLast="47" xr6:coauthVersionMax="47" xr10:uidLastSave="{00000000-0000-0000-0000-000000000000}"/>
  <bookViews>
    <workbookView xWindow="11820" yWindow="-29180" windowWidth="28740" windowHeight="17340" xr2:uid="{2BDF6D0E-8C6A-394C-97CB-235D2CA05411}"/>
  </bookViews>
  <sheets>
    <sheet name="Breakeven Calculation" sheetId="1" r:id="rId1"/>
    <sheet name="Revenue Sensitivity Table" sheetId="2" r:id="rId2"/>
    <sheet name="Waiting Tabl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  <c r="K3" i="2"/>
  <c r="B6" i="1" l="1"/>
  <c r="J13" i="2" l="1"/>
  <c r="B21" i="1"/>
  <c r="B24" i="1" s="1"/>
  <c r="B25" i="1" s="1"/>
  <c r="K10" i="2"/>
  <c r="K13" i="2"/>
  <c r="C14" i="2"/>
  <c r="K5" i="2"/>
  <c r="E14" i="2"/>
  <c r="D14" i="2"/>
  <c r="F14" i="2"/>
  <c r="K7" i="2"/>
  <c r="K11" i="2"/>
  <c r="K12" i="2"/>
  <c r="K8" i="2"/>
  <c r="J14" i="2"/>
  <c r="I14" i="2"/>
  <c r="K4" i="2"/>
  <c r="K6" i="2"/>
  <c r="G14" i="2"/>
  <c r="K9" i="2"/>
  <c r="K14" i="2"/>
  <c r="H14" i="2"/>
  <c r="C8" i="2"/>
  <c r="G12" i="2"/>
  <c r="H6" i="2"/>
  <c r="D11" i="2"/>
  <c r="E5" i="2"/>
  <c r="I9" i="2"/>
  <c r="J6" i="2"/>
  <c r="F8" i="2"/>
  <c r="F11" i="2"/>
  <c r="C4" i="2"/>
  <c r="C7" i="2"/>
  <c r="C10" i="2"/>
  <c r="C13" i="2"/>
  <c r="H5" i="2"/>
  <c r="H8" i="2"/>
  <c r="D13" i="2"/>
  <c r="I5" i="2"/>
  <c r="I8" i="2"/>
  <c r="I11" i="2"/>
  <c r="F4" i="2"/>
  <c r="F7" i="2"/>
  <c r="F10" i="2"/>
  <c r="F13" i="2"/>
  <c r="C6" i="2"/>
  <c r="C9" i="2"/>
  <c r="C12" i="2"/>
  <c r="D6" i="2"/>
  <c r="D9" i="2"/>
  <c r="H13" i="2"/>
  <c r="I4" i="2"/>
  <c r="E6" i="2"/>
  <c r="I7" i="2"/>
  <c r="E9" i="2"/>
  <c r="I10" i="2"/>
  <c r="E12" i="2"/>
  <c r="I13" i="2"/>
  <c r="C5" i="2"/>
  <c r="G6" i="2"/>
  <c r="G9" i="2"/>
  <c r="C11" i="2"/>
  <c r="D5" i="2"/>
  <c r="D8" i="2"/>
  <c r="H9" i="2"/>
  <c r="H12" i="2"/>
  <c r="I6" i="2"/>
  <c r="E8" i="2"/>
  <c r="E11" i="2"/>
  <c r="I12" i="2"/>
  <c r="F5" i="2"/>
  <c r="J9" i="2"/>
  <c r="J12" i="2"/>
  <c r="G5" i="2"/>
  <c r="G8" i="2"/>
  <c r="G11" i="2"/>
  <c r="D4" i="2"/>
  <c r="D7" i="2"/>
  <c r="D10" i="2"/>
  <c r="H11" i="2"/>
  <c r="E4" i="2"/>
  <c r="E7" i="2"/>
  <c r="E10" i="2"/>
  <c r="E13" i="2"/>
  <c r="J5" i="2"/>
  <c r="J8" i="2"/>
  <c r="J11" i="2"/>
  <c r="G4" i="2"/>
  <c r="G7" i="2"/>
  <c r="G10" i="2"/>
  <c r="G13" i="2"/>
  <c r="H4" i="2"/>
  <c r="H7" i="2"/>
  <c r="H10" i="2"/>
  <c r="D12" i="2"/>
  <c r="J4" i="2"/>
  <c r="F6" i="2"/>
  <c r="J7" i="2"/>
  <c r="F9" i="2"/>
  <c r="J10" i="2"/>
  <c r="F12" i="2"/>
  <c r="H9" i="3" l="1"/>
  <c r="J7" i="3"/>
  <c r="E6" i="3"/>
  <c r="G4" i="3"/>
  <c r="D5" i="3"/>
  <c r="G9" i="3"/>
  <c r="I7" i="3"/>
  <c r="D6" i="3"/>
  <c r="F4" i="3"/>
  <c r="F8" i="3"/>
  <c r="I9" i="3"/>
  <c r="F9" i="3"/>
  <c r="H7" i="3"/>
  <c r="J5" i="3"/>
  <c r="E4" i="3"/>
  <c r="G11" i="3"/>
  <c r="J10" i="3"/>
  <c r="E9" i="3"/>
  <c r="G7" i="3"/>
  <c r="I5" i="3"/>
  <c r="D4" i="3"/>
  <c r="F10" i="3"/>
  <c r="H8" i="3"/>
  <c r="E5" i="3"/>
  <c r="F11" i="3"/>
  <c r="J4" i="3"/>
  <c r="I10" i="3"/>
  <c r="D9" i="3"/>
  <c r="F7" i="3"/>
  <c r="H5" i="3"/>
  <c r="J11" i="3"/>
  <c r="E11" i="3"/>
  <c r="H10" i="3"/>
  <c r="J8" i="3"/>
  <c r="E7" i="3"/>
  <c r="G5" i="3"/>
  <c r="I11" i="3"/>
  <c r="J6" i="3"/>
  <c r="G10" i="3"/>
  <c r="I8" i="3"/>
  <c r="D7" i="3"/>
  <c r="F5" i="3"/>
  <c r="H11" i="3"/>
  <c r="E10" i="3"/>
  <c r="H6" i="3"/>
  <c r="F6" i="3"/>
  <c r="I6" i="3"/>
  <c r="G8" i="3"/>
  <c r="H4" i="3"/>
  <c r="D10" i="3"/>
  <c r="D8" i="3"/>
  <c r="J9" i="3"/>
  <c r="E8" i="3"/>
  <c r="G6" i="3"/>
  <c r="I4" i="3"/>
  <c r="D11" i="3"/>
</calcChain>
</file>

<file path=xl/sharedStrings.xml><?xml version="1.0" encoding="utf-8"?>
<sst xmlns="http://schemas.openxmlformats.org/spreadsheetml/2006/main" count="33" uniqueCount="32">
  <si>
    <t>Generic inputs (for the typical US firm, in US dollars, but you can change them)</t>
  </si>
  <si>
    <t>Inflation rate =</t>
  </si>
  <si>
    <t>Breakeven Revenue if mature today =</t>
  </si>
  <si>
    <t>If you are still in growth mode and need to wait to get to maturity</t>
  </si>
  <si>
    <t>Breakeven Revenue with wait =</t>
  </si>
  <si>
    <t>Return on equity (steady state)</t>
  </si>
  <si>
    <t>Net Margin (steady state)</t>
  </si>
  <si>
    <t>Stable nominal growth rate (economy) =</t>
  </si>
  <si>
    <t>Average cash yield during growth =</t>
  </si>
  <si>
    <t>Riskiness of company =</t>
  </si>
  <si>
    <t>D1. High risk</t>
  </si>
  <si>
    <t>D2. Above-average risk</t>
  </si>
  <si>
    <t>D3. Average risk</t>
  </si>
  <si>
    <t>D4. Below-average risk</t>
  </si>
  <si>
    <t>D5. Low risk</t>
  </si>
  <si>
    <t>D6. Direct input</t>
  </si>
  <si>
    <t>Company Risk</t>
  </si>
  <si>
    <t>Do not input</t>
  </si>
  <si>
    <t>Average annual cash yield during waiting period</t>
  </si>
  <si>
    <t>Number of years before maturity</t>
  </si>
  <si>
    <t>Cost of capital</t>
  </si>
  <si>
    <t>Cost of capital =</t>
  </si>
  <si>
    <t>Return on invested capital (in steady state) =</t>
  </si>
  <si>
    <t>Enterprise value to match (in millions) =</t>
  </si>
  <si>
    <t>Your company's inputs (current)</t>
  </si>
  <si>
    <t>Your company's inputs (steady state)</t>
  </si>
  <si>
    <t>Revenues</t>
  </si>
  <si>
    <t>Operating income</t>
  </si>
  <si>
    <t>CAGR needed in revenues for breakeven =</t>
  </si>
  <si>
    <t>Breakeven Output</t>
  </si>
  <si>
    <t>Number of years before maturty =</t>
  </si>
  <si>
    <t>Operating margin (after-tax)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</si>
</sst>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  <numFmt numFmtId="166" formatCode="&quot;$&quot;#,##0"/>
  </numFmts>
  <fonts count="1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0"/>
      <name val="Helvetica"/>
      <family val="2"/>
    </font>
    <font>
      <sz val="12"/>
      <color rgb="FF000000"/>
      <name val="Calibri"/>
      <family val="2"/>
      <scheme val="minor"/>
    </font>
    <font>
      <sz val="12"/>
      <color rgb="FF000000"/>
      <name val="Helvetica"/>
      <family val="2"/>
    </font>
    <font>
      <i/>
      <sz val="14"/>
      <color rgb="FF000000"/>
      <name val="Helvetica"/>
      <family val="2"/>
    </font>
    <font>
      <i/>
      <sz val="12"/>
      <color theme="1"/>
      <name val="Helvetica"/>
      <family val="2"/>
    </font>
    <font>
      <i/>
      <sz val="12"/>
      <color theme="0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164" fontId="3" fillId="3" borderId="1" xfId="0" applyNumberFormat="1" applyFont="1" applyFill="1" applyBorder="1"/>
    <xf numFmtId="0" fontId="4" fillId="0" borderId="0" xfId="0" applyFont="1"/>
    <xf numFmtId="0" fontId="3" fillId="0" borderId="2" xfId="0" applyFont="1" applyBorder="1"/>
    <xf numFmtId="10" fontId="3" fillId="4" borderId="2" xfId="0" applyNumberFormat="1" applyFont="1" applyFill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7" fillId="0" borderId="2" xfId="0" applyNumberFormat="1" applyFont="1" applyBorder="1" applyAlignment="1">
      <alignment horizontal="center"/>
    </xf>
    <xf numFmtId="165" fontId="7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4" borderId="2" xfId="0" applyFont="1" applyFill="1" applyBorder="1"/>
    <xf numFmtId="10" fontId="3" fillId="5" borderId="2" xfId="2" applyNumberFormat="1" applyFont="1" applyFill="1" applyBorder="1"/>
    <xf numFmtId="0" fontId="9" fillId="0" borderId="0" xfId="0" applyFont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6" fontId="5" fillId="2" borderId="3" xfId="1" applyNumberFormat="1" applyFont="1" applyFill="1" applyBorder="1" applyAlignment="1">
      <alignment horizontal="center"/>
    </xf>
    <xf numFmtId="0" fontId="5" fillId="2" borderId="3" xfId="0" applyFont="1" applyFill="1" applyBorder="1"/>
    <xf numFmtId="10" fontId="5" fillId="2" borderId="3" xfId="0" applyNumberFormat="1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6" fontId="7" fillId="0" borderId="2" xfId="1" applyNumberFormat="1" applyFont="1" applyBorder="1" applyAlignment="1">
      <alignment horizontal="center"/>
    </xf>
    <xf numFmtId="10" fontId="6" fillId="0" borderId="2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textRotation="90" wrapText="1"/>
    </xf>
    <xf numFmtId="10" fontId="3" fillId="0" borderId="2" xfId="0" applyNumberFormat="1" applyFont="1" applyBorder="1" applyAlignment="1">
      <alignment horizontal="center"/>
    </xf>
    <xf numFmtId="10" fontId="3" fillId="4" borderId="2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164" fontId="5" fillId="2" borderId="10" xfId="0" applyNumberFormat="1" applyFont="1" applyFill="1" applyBorder="1"/>
    <xf numFmtId="0" fontId="0" fillId="0" borderId="11" xfId="0" applyBorder="1"/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164" fontId="3" fillId="0" borderId="0" xfId="0" applyNumberFormat="1" applyFont="1" applyBorder="1"/>
    <xf numFmtId="0" fontId="0" fillId="0" borderId="0" xfId="0" applyBorder="1"/>
    <xf numFmtId="0" fontId="3" fillId="0" borderId="0" xfId="0" applyFont="1" applyBorder="1"/>
    <xf numFmtId="0" fontId="3" fillId="0" borderId="14" xfId="0" applyFont="1" applyBorder="1" applyAlignment="1">
      <alignment horizontal="center"/>
    </xf>
    <xf numFmtId="0" fontId="9" fillId="0" borderId="13" xfId="0" applyFont="1" applyBorder="1"/>
    <xf numFmtId="0" fontId="3" fillId="0" borderId="15" xfId="0" applyFont="1" applyBorder="1"/>
    <xf numFmtId="0" fontId="3" fillId="0" borderId="16" xfId="0" applyFont="1" applyBorder="1"/>
    <xf numFmtId="0" fontId="0" fillId="0" borderId="17" xfId="0" applyBorder="1"/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5" xfId="0" applyFont="1" applyBorder="1"/>
    <xf numFmtId="0" fontId="3" fillId="4" borderId="19" xfId="0" applyFont="1" applyFill="1" applyBorder="1"/>
    <xf numFmtId="10" fontId="3" fillId="4" borderId="20" xfId="0" applyNumberFormat="1" applyFont="1" applyFill="1" applyBorder="1"/>
    <xf numFmtId="10" fontId="3" fillId="4" borderId="21" xfId="0" applyNumberFormat="1" applyFont="1" applyFill="1" applyBorder="1"/>
    <xf numFmtId="9" fontId="3" fillId="4" borderId="19" xfId="0" applyNumberFormat="1" applyFont="1" applyFill="1" applyBorder="1"/>
    <xf numFmtId="164" fontId="5" fillId="2" borderId="3" xfId="0" applyNumberFormat="1" applyFont="1" applyFill="1" applyBorder="1" applyAlignment="1">
      <alignment horizontal="center"/>
    </xf>
    <xf numFmtId="10" fontId="5" fillId="2" borderId="3" xfId="2" applyNumberFormat="1" applyFont="1" applyFill="1" applyBorder="1" applyAlignment="1">
      <alignment horizontal="center"/>
    </xf>
    <xf numFmtId="166" fontId="3" fillId="4" borderId="19" xfId="0" applyNumberFormat="1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3756-AA95-FA45-A65E-97633B126589}">
  <dimension ref="A1:G25"/>
  <sheetViews>
    <sheetView tabSelected="1" workbookViewId="0">
      <selection activeCell="B16" sqref="B16"/>
    </sheetView>
  </sheetViews>
  <sheetFormatPr baseColWidth="10" defaultRowHeight="16"/>
  <cols>
    <col min="1" max="1" width="40.83203125" style="1" customWidth="1"/>
    <col min="2" max="2" width="22.6640625" style="1" customWidth="1"/>
    <col min="3" max="3" width="14.5" customWidth="1"/>
    <col min="6" max="6" width="24.6640625" style="1" customWidth="1"/>
    <col min="7" max="7" width="24.6640625" style="11" customWidth="1"/>
  </cols>
  <sheetData>
    <row r="1" spans="1:7" ht="17" thickBot="1">
      <c r="F1" s="15" t="s">
        <v>16</v>
      </c>
      <c r="G1" s="16" t="s">
        <v>20</v>
      </c>
    </row>
    <row r="2" spans="1:7" ht="17" thickBot="1">
      <c r="A2" s="1" t="s">
        <v>23</v>
      </c>
      <c r="B2" s="2">
        <v>5000000</v>
      </c>
      <c r="F2" s="4" t="s">
        <v>10</v>
      </c>
      <c r="G2" s="29">
        <v>0.125</v>
      </c>
    </row>
    <row r="3" spans="1:7">
      <c r="F3" s="4" t="s">
        <v>11</v>
      </c>
      <c r="G3" s="29">
        <v>0.1</v>
      </c>
    </row>
    <row r="4" spans="1:7">
      <c r="A4" s="3" t="s">
        <v>0</v>
      </c>
      <c r="F4" s="4" t="s">
        <v>12</v>
      </c>
      <c r="G4" s="29">
        <v>8.5000000000000006E-2</v>
      </c>
    </row>
    <row r="5" spans="1:7">
      <c r="A5" s="1" t="s">
        <v>9</v>
      </c>
      <c r="B5" s="12" t="s">
        <v>11</v>
      </c>
      <c r="F5" s="4" t="s">
        <v>13</v>
      </c>
      <c r="G5" s="29">
        <v>7.4999999999999997E-2</v>
      </c>
    </row>
    <row r="6" spans="1:7">
      <c r="A6" s="4" t="s">
        <v>21</v>
      </c>
      <c r="B6" s="13">
        <f>VLOOKUP(B5,F2:G7,2)</f>
        <v>0.1</v>
      </c>
      <c r="C6" s="14" t="s">
        <v>17</v>
      </c>
      <c r="F6" s="4" t="s">
        <v>14</v>
      </c>
      <c r="G6" s="29">
        <v>0.06</v>
      </c>
    </row>
    <row r="7" spans="1:7">
      <c r="A7" s="4" t="s">
        <v>1</v>
      </c>
      <c r="B7" s="5">
        <v>2.5000000000000001E-2</v>
      </c>
      <c r="F7" s="4" t="s">
        <v>15</v>
      </c>
      <c r="G7" s="30">
        <v>0.1</v>
      </c>
    </row>
    <row r="8" spans="1:7">
      <c r="A8" s="4" t="s">
        <v>7</v>
      </c>
      <c r="B8" s="5">
        <v>0.04</v>
      </c>
    </row>
    <row r="10" spans="1:7">
      <c r="A10" s="3" t="s">
        <v>24</v>
      </c>
    </row>
    <row r="11" spans="1:7">
      <c r="A11" s="4" t="s">
        <v>26</v>
      </c>
      <c r="B11" s="57">
        <v>250000</v>
      </c>
    </row>
    <row r="12" spans="1:7">
      <c r="A12" s="4" t="s">
        <v>27</v>
      </c>
      <c r="B12" s="57">
        <v>2000</v>
      </c>
    </row>
    <row r="13" spans="1:7">
      <c r="A13" s="3"/>
    </row>
    <row r="14" spans="1:7">
      <c r="A14" s="3" t="s">
        <v>25</v>
      </c>
    </row>
    <row r="15" spans="1:7">
      <c r="A15" s="50" t="s">
        <v>30</v>
      </c>
      <c r="B15" s="51">
        <v>15</v>
      </c>
    </row>
    <row r="16" spans="1:7">
      <c r="A16" s="50" t="s">
        <v>8</v>
      </c>
      <c r="B16" s="54">
        <v>0</v>
      </c>
    </row>
    <row r="17" spans="1:7">
      <c r="A17" s="50" t="s">
        <v>31</v>
      </c>
      <c r="B17" s="52">
        <v>0.2</v>
      </c>
    </row>
    <row r="18" spans="1:7">
      <c r="A18" s="50" t="s">
        <v>22</v>
      </c>
      <c r="B18" s="53">
        <v>0.15</v>
      </c>
    </row>
    <row r="19" spans="1:7" ht="17" thickBot="1"/>
    <row r="20" spans="1:7" ht="17" thickBot="1">
      <c r="A20" s="31" t="s">
        <v>29</v>
      </c>
      <c r="B20" s="32"/>
      <c r="C20" s="32"/>
      <c r="D20" s="32"/>
      <c r="E20" s="32"/>
      <c r="F20" s="32"/>
      <c r="G20" s="33"/>
    </row>
    <row r="21" spans="1:7" ht="17" thickBot="1">
      <c r="A21" s="34" t="s">
        <v>2</v>
      </c>
      <c r="B21" s="35">
        <f>B2/(B17*(1+B8)*(1-B8/B18)/(B6-B8))</f>
        <v>1966783.2167832169</v>
      </c>
      <c r="C21" s="36"/>
      <c r="D21" s="36"/>
      <c r="E21" s="36"/>
      <c r="F21" s="37"/>
      <c r="G21" s="38"/>
    </row>
    <row r="22" spans="1:7">
      <c r="A22" s="39"/>
      <c r="B22" s="40"/>
      <c r="C22" s="41"/>
      <c r="D22" s="41"/>
      <c r="E22" s="41"/>
      <c r="F22" s="42"/>
      <c r="G22" s="43"/>
    </row>
    <row r="23" spans="1:7">
      <c r="A23" s="44" t="s">
        <v>3</v>
      </c>
      <c r="B23" s="40"/>
      <c r="C23" s="41"/>
      <c r="D23" s="41"/>
      <c r="E23" s="41"/>
      <c r="F23" s="42"/>
      <c r="G23" s="43"/>
    </row>
    <row r="24" spans="1:7">
      <c r="A24" s="45" t="s">
        <v>4</v>
      </c>
      <c r="B24" s="55">
        <f>B21*(1+B6-B16)^B15</f>
        <v>8215741.5919451267</v>
      </c>
      <c r="C24" s="41"/>
      <c r="D24" s="41"/>
      <c r="E24" s="41"/>
      <c r="F24" s="42"/>
      <c r="G24" s="43"/>
    </row>
    <row r="25" spans="1:7" ht="17" thickBot="1">
      <c r="A25" s="46" t="s">
        <v>28</v>
      </c>
      <c r="B25" s="56">
        <f>(B24/B11)^(1/B15)-1</f>
        <v>0.26215817381883566</v>
      </c>
      <c r="C25" s="47"/>
      <c r="D25" s="47"/>
      <c r="E25" s="47"/>
      <c r="F25" s="48"/>
      <c r="G25" s="49"/>
    </row>
  </sheetData>
  <mergeCells count="1">
    <mergeCell ref="A20:G20"/>
  </mergeCells>
  <dataValidations count="1">
    <dataValidation type="list" allowBlank="1" showInputMessage="1" showErrorMessage="1" sqref="B5" xr:uid="{9DD40E83-89D2-EE4E-A122-790DC629B78B}">
      <formula1>$F$2:$F$7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E64D1-CB31-5B4F-BD67-B2EB8A4AC132}">
  <dimension ref="B2:K14"/>
  <sheetViews>
    <sheetView workbookViewId="0">
      <selection activeCell="B14" sqref="B14:K14"/>
    </sheetView>
  </sheetViews>
  <sheetFormatPr baseColWidth="10" defaultRowHeight="16"/>
  <cols>
    <col min="2" max="2" width="28" style="7" customWidth="1"/>
    <col min="3" max="3" width="14" bestFit="1" customWidth="1"/>
    <col min="4" max="10" width="12.6640625" bestFit="1" customWidth="1"/>
    <col min="11" max="11" width="14" customWidth="1"/>
  </cols>
  <sheetData>
    <row r="2" spans="2:11" ht="18">
      <c r="B2" s="6"/>
      <c r="C2" s="25" t="s">
        <v>5</v>
      </c>
      <c r="D2" s="26"/>
      <c r="E2" s="26"/>
      <c r="F2" s="26"/>
      <c r="G2" s="26"/>
      <c r="H2" s="26"/>
      <c r="I2" s="26"/>
      <c r="J2" s="26"/>
      <c r="K2" s="26"/>
    </row>
    <row r="3" spans="2:11" ht="18">
      <c r="B3" s="10" t="s">
        <v>6</v>
      </c>
      <c r="C3" s="8">
        <v>0.1</v>
      </c>
      <c r="D3" s="8">
        <v>0.15</v>
      </c>
      <c r="E3" s="8">
        <v>0.2</v>
      </c>
      <c r="F3" s="8">
        <v>0.25</v>
      </c>
      <c r="G3" s="8">
        <v>0.3</v>
      </c>
      <c r="H3" s="8">
        <v>0.35</v>
      </c>
      <c r="I3" s="8">
        <v>0.4</v>
      </c>
      <c r="J3" s="8">
        <v>0.5</v>
      </c>
      <c r="K3" s="24">
        <f>'Breakeven Calculation'!B18</f>
        <v>0.15</v>
      </c>
    </row>
    <row r="4" spans="2:11">
      <c r="B4" s="8">
        <v>0.05</v>
      </c>
      <c r="C4" s="9">
        <f>'Breakeven Calculation'!$B$2/('Revenue Sensitivity Table'!$B4*(1+'Breakeven Calculation'!$B$8)*(1-'Breakeven Calculation'!$B$8/C$3)/('Breakeven Calculation'!$B$6-'Breakeven Calculation'!$B$8))</f>
        <v>9615384.6153846122</v>
      </c>
      <c r="D4" s="9">
        <f>'Breakeven Calculation'!$B$2/('Revenue Sensitivity Table'!$B4*(1+'Breakeven Calculation'!$B$8)*(1-'Breakeven Calculation'!$B$8/D$3)/('Breakeven Calculation'!$B$6-'Breakeven Calculation'!$B$8))</f>
        <v>7867132.8671328677</v>
      </c>
      <c r="E4" s="9">
        <f>'Breakeven Calculation'!$B$2/('Revenue Sensitivity Table'!$B4*(1+'Breakeven Calculation'!$B$8)*(1-'Breakeven Calculation'!$B$8/E$3)/('Breakeven Calculation'!$B$6-'Breakeven Calculation'!$B$8))</f>
        <v>7211538.461538461</v>
      </c>
      <c r="F4" s="9">
        <f>'Breakeven Calculation'!$B$2/('Revenue Sensitivity Table'!$B4*(1+'Breakeven Calculation'!$B$8)*(1-'Breakeven Calculation'!$B$8/F$3)/('Breakeven Calculation'!$B$6-'Breakeven Calculation'!$B$8))</f>
        <v>6868131.8681318685</v>
      </c>
      <c r="G4" s="9">
        <f>'Breakeven Calculation'!$B$2/('Revenue Sensitivity Table'!$B4*(1+'Breakeven Calculation'!$B$8)*(1-'Breakeven Calculation'!$B$8/G$3)/('Breakeven Calculation'!$B$6-'Breakeven Calculation'!$B$8))</f>
        <v>6656804.73372781</v>
      </c>
      <c r="H4" s="9">
        <f>'Breakeven Calculation'!$B$2/('Revenue Sensitivity Table'!$B4*(1+'Breakeven Calculation'!$B$8)*(1-'Breakeven Calculation'!$B$8/H$3)/('Breakeven Calculation'!$B$6-'Breakeven Calculation'!$B$8))</f>
        <v>6513647.6426799018</v>
      </c>
      <c r="I4" s="9">
        <f>'Breakeven Calculation'!$B$2/('Revenue Sensitivity Table'!$B4*(1+'Breakeven Calculation'!$B$8)*(1-'Breakeven Calculation'!$B$8/I$3)/('Breakeven Calculation'!$B$6-'Breakeven Calculation'!$B$8))</f>
        <v>6410256.41025641</v>
      </c>
      <c r="J4" s="9">
        <f>'Breakeven Calculation'!$B$2/('Revenue Sensitivity Table'!$B4*(1+'Breakeven Calculation'!$B$8)*(1-'Breakeven Calculation'!$B$8/J$3)/('Breakeven Calculation'!$B$6-'Breakeven Calculation'!$B$8))</f>
        <v>6270903.0100334436</v>
      </c>
      <c r="K4" s="23">
        <f>'Breakeven Calculation'!$B$2/('Revenue Sensitivity Table'!$B4*(1+'Breakeven Calculation'!$B$8)*(1-'Breakeven Calculation'!$B$8/K$3)/('Breakeven Calculation'!$B$6-'Breakeven Calculation'!$B$8))</f>
        <v>7867132.8671328677</v>
      </c>
    </row>
    <row r="5" spans="2:11">
      <c r="B5" s="8">
        <v>0.1</v>
      </c>
      <c r="C5" s="9">
        <f>'Breakeven Calculation'!$B$2/('Revenue Sensitivity Table'!$B5*(1+'Breakeven Calculation'!$B$8)*(1-'Breakeven Calculation'!$B$8/C$3)/('Breakeven Calculation'!$B$6-'Breakeven Calculation'!$B$8))</f>
        <v>4807692.3076923061</v>
      </c>
      <c r="D5" s="9">
        <f>'Breakeven Calculation'!$B$2/('Revenue Sensitivity Table'!$B5*(1+'Breakeven Calculation'!$B$8)*(1-'Breakeven Calculation'!$B$8/D$3)/('Breakeven Calculation'!$B$6-'Breakeven Calculation'!$B$8))</f>
        <v>3933566.4335664338</v>
      </c>
      <c r="E5" s="9">
        <f>'Breakeven Calculation'!$B$2/('Revenue Sensitivity Table'!$B5*(1+'Breakeven Calculation'!$B$8)*(1-'Breakeven Calculation'!$B$8/E$3)/('Breakeven Calculation'!$B$6-'Breakeven Calculation'!$B$8))</f>
        <v>3605769.2307692305</v>
      </c>
      <c r="F5" s="9">
        <f>'Breakeven Calculation'!$B$2/('Revenue Sensitivity Table'!$B5*(1+'Breakeven Calculation'!$B$8)*(1-'Breakeven Calculation'!$B$8/F$3)/('Breakeven Calculation'!$B$6-'Breakeven Calculation'!$B$8))</f>
        <v>3434065.9340659343</v>
      </c>
      <c r="G5" s="9">
        <f>'Breakeven Calculation'!$B$2/('Revenue Sensitivity Table'!$B5*(1+'Breakeven Calculation'!$B$8)*(1-'Breakeven Calculation'!$B$8/G$3)/('Breakeven Calculation'!$B$6-'Breakeven Calculation'!$B$8))</f>
        <v>3328402.366863905</v>
      </c>
      <c r="H5" s="9">
        <f>'Breakeven Calculation'!$B$2/('Revenue Sensitivity Table'!$B5*(1+'Breakeven Calculation'!$B$8)*(1-'Breakeven Calculation'!$B$8/H$3)/('Breakeven Calculation'!$B$6-'Breakeven Calculation'!$B$8))</f>
        <v>3256823.8213399509</v>
      </c>
      <c r="I5" s="9">
        <f>'Breakeven Calculation'!$B$2/('Revenue Sensitivity Table'!$B5*(1+'Breakeven Calculation'!$B$8)*(1-'Breakeven Calculation'!$B$8/I$3)/('Breakeven Calculation'!$B$6-'Breakeven Calculation'!$B$8))</f>
        <v>3205128.205128205</v>
      </c>
      <c r="J5" s="9">
        <f>'Breakeven Calculation'!$B$2/('Revenue Sensitivity Table'!$B5*(1+'Breakeven Calculation'!$B$8)*(1-'Breakeven Calculation'!$B$8/J$3)/('Breakeven Calculation'!$B$6-'Breakeven Calculation'!$B$8))</f>
        <v>3135451.5050167218</v>
      </c>
      <c r="K5" s="23">
        <f>'Breakeven Calculation'!$B$2/('Revenue Sensitivity Table'!$B5*(1+'Breakeven Calculation'!$B$8)*(1-'Breakeven Calculation'!$B$8/K$3)/('Breakeven Calculation'!$B$6-'Breakeven Calculation'!$B$8))</f>
        <v>3933566.4335664338</v>
      </c>
    </row>
    <row r="6" spans="2:11">
      <c r="B6" s="8">
        <v>0.15</v>
      </c>
      <c r="C6" s="9">
        <f>'Breakeven Calculation'!$B$2/('Revenue Sensitivity Table'!$B6*(1+'Breakeven Calculation'!$B$8)*(1-'Breakeven Calculation'!$B$8/C$3)/('Breakeven Calculation'!$B$6-'Breakeven Calculation'!$B$8))</f>
        <v>3205128.205128205</v>
      </c>
      <c r="D6" s="9">
        <f>'Breakeven Calculation'!$B$2/('Revenue Sensitivity Table'!$B6*(1+'Breakeven Calculation'!$B$8)*(1-'Breakeven Calculation'!$B$8/D$3)/('Breakeven Calculation'!$B$6-'Breakeven Calculation'!$B$8))</f>
        <v>2622377.6223776224</v>
      </c>
      <c r="E6" s="9">
        <f>'Breakeven Calculation'!$B$2/('Revenue Sensitivity Table'!$B6*(1+'Breakeven Calculation'!$B$8)*(1-'Breakeven Calculation'!$B$8/E$3)/('Breakeven Calculation'!$B$6-'Breakeven Calculation'!$B$8))</f>
        <v>2403846.153846154</v>
      </c>
      <c r="F6" s="9">
        <f>'Breakeven Calculation'!$B$2/('Revenue Sensitivity Table'!$B6*(1+'Breakeven Calculation'!$B$8)*(1-'Breakeven Calculation'!$B$8/F$3)/('Breakeven Calculation'!$B$6-'Breakeven Calculation'!$B$8))</f>
        <v>2289377.2893772898</v>
      </c>
      <c r="G6" s="9">
        <f>'Breakeven Calculation'!$B$2/('Revenue Sensitivity Table'!$B6*(1+'Breakeven Calculation'!$B$8)*(1-'Breakeven Calculation'!$B$8/G$3)/('Breakeven Calculation'!$B$6-'Breakeven Calculation'!$B$8))</f>
        <v>2218934.9112426033</v>
      </c>
      <c r="H6" s="9">
        <f>'Breakeven Calculation'!$B$2/('Revenue Sensitivity Table'!$B6*(1+'Breakeven Calculation'!$B$8)*(1-'Breakeven Calculation'!$B$8/H$3)/('Breakeven Calculation'!$B$6-'Breakeven Calculation'!$B$8))</f>
        <v>2171215.8808933008</v>
      </c>
      <c r="I6" s="9">
        <f>'Breakeven Calculation'!$B$2/('Revenue Sensitivity Table'!$B6*(1+'Breakeven Calculation'!$B$8)*(1-'Breakeven Calculation'!$B$8/I$3)/('Breakeven Calculation'!$B$6-'Breakeven Calculation'!$B$8))</f>
        <v>2136752.136752137</v>
      </c>
      <c r="J6" s="9">
        <f>'Breakeven Calculation'!$B$2/('Revenue Sensitivity Table'!$B6*(1+'Breakeven Calculation'!$B$8)*(1-'Breakeven Calculation'!$B$8/J$3)/('Breakeven Calculation'!$B$6-'Breakeven Calculation'!$B$8))</f>
        <v>2090301.0033444816</v>
      </c>
      <c r="K6" s="23">
        <f>'Breakeven Calculation'!$B$2/('Revenue Sensitivity Table'!$B6*(1+'Breakeven Calculation'!$B$8)*(1-'Breakeven Calculation'!$B$8/K$3)/('Breakeven Calculation'!$B$6-'Breakeven Calculation'!$B$8))</f>
        <v>2622377.6223776224</v>
      </c>
    </row>
    <row r="7" spans="2:11">
      <c r="B7" s="8">
        <v>0.2</v>
      </c>
      <c r="C7" s="9">
        <f>'Breakeven Calculation'!$B$2/('Revenue Sensitivity Table'!$B7*(1+'Breakeven Calculation'!$B$8)*(1-'Breakeven Calculation'!$B$8/C$3)/('Breakeven Calculation'!$B$6-'Breakeven Calculation'!$B$8))</f>
        <v>2403846.1538461531</v>
      </c>
      <c r="D7" s="9">
        <f>'Breakeven Calculation'!$B$2/('Revenue Sensitivity Table'!$B7*(1+'Breakeven Calculation'!$B$8)*(1-'Breakeven Calculation'!$B$8/D$3)/('Breakeven Calculation'!$B$6-'Breakeven Calculation'!$B$8))</f>
        <v>1966783.2167832169</v>
      </c>
      <c r="E7" s="9">
        <f>'Breakeven Calculation'!$B$2/('Revenue Sensitivity Table'!$B7*(1+'Breakeven Calculation'!$B$8)*(1-'Breakeven Calculation'!$B$8/E$3)/('Breakeven Calculation'!$B$6-'Breakeven Calculation'!$B$8))</f>
        <v>1802884.6153846153</v>
      </c>
      <c r="F7" s="9">
        <f>'Breakeven Calculation'!$B$2/('Revenue Sensitivity Table'!$B7*(1+'Breakeven Calculation'!$B$8)*(1-'Breakeven Calculation'!$B$8/F$3)/('Breakeven Calculation'!$B$6-'Breakeven Calculation'!$B$8))</f>
        <v>1717032.9670329671</v>
      </c>
      <c r="G7" s="9">
        <f>'Breakeven Calculation'!$B$2/('Revenue Sensitivity Table'!$B7*(1+'Breakeven Calculation'!$B$8)*(1-'Breakeven Calculation'!$B$8/G$3)/('Breakeven Calculation'!$B$6-'Breakeven Calculation'!$B$8))</f>
        <v>1664201.1834319525</v>
      </c>
      <c r="H7" s="9">
        <f>'Breakeven Calculation'!$B$2/('Revenue Sensitivity Table'!$B7*(1+'Breakeven Calculation'!$B$8)*(1-'Breakeven Calculation'!$B$8/H$3)/('Breakeven Calculation'!$B$6-'Breakeven Calculation'!$B$8))</f>
        <v>1628411.9106699754</v>
      </c>
      <c r="I7" s="9">
        <f>'Breakeven Calculation'!$B$2/('Revenue Sensitivity Table'!$B7*(1+'Breakeven Calculation'!$B$8)*(1-'Breakeven Calculation'!$B$8/I$3)/('Breakeven Calculation'!$B$6-'Breakeven Calculation'!$B$8))</f>
        <v>1602564.1025641025</v>
      </c>
      <c r="J7" s="9">
        <f>'Breakeven Calculation'!$B$2/('Revenue Sensitivity Table'!$B7*(1+'Breakeven Calculation'!$B$8)*(1-'Breakeven Calculation'!$B$8/J$3)/('Breakeven Calculation'!$B$6-'Breakeven Calculation'!$B$8))</f>
        <v>1567725.7525083609</v>
      </c>
      <c r="K7" s="23">
        <f>'Breakeven Calculation'!$B$2/('Revenue Sensitivity Table'!$B7*(1+'Breakeven Calculation'!$B$8)*(1-'Breakeven Calculation'!$B$8/K$3)/('Breakeven Calculation'!$B$6-'Breakeven Calculation'!$B$8))</f>
        <v>1966783.2167832169</v>
      </c>
    </row>
    <row r="8" spans="2:11">
      <c r="B8" s="8">
        <v>0.25</v>
      </c>
      <c r="C8" s="9">
        <f>'Breakeven Calculation'!$B$2/('Revenue Sensitivity Table'!$B8*(1+'Breakeven Calculation'!$B$8)*(1-'Breakeven Calculation'!$B$8/C$3)/('Breakeven Calculation'!$B$6-'Breakeven Calculation'!$B$8))</f>
        <v>1923076.923076923</v>
      </c>
      <c r="D8" s="9">
        <f>'Breakeven Calculation'!$B$2/('Revenue Sensitivity Table'!$B8*(1+'Breakeven Calculation'!$B$8)*(1-'Breakeven Calculation'!$B$8/D$3)/('Breakeven Calculation'!$B$6-'Breakeven Calculation'!$B$8))</f>
        <v>1573426.5734265735</v>
      </c>
      <c r="E8" s="9">
        <f>'Breakeven Calculation'!$B$2/('Revenue Sensitivity Table'!$B8*(1+'Breakeven Calculation'!$B$8)*(1-'Breakeven Calculation'!$B$8/E$3)/('Breakeven Calculation'!$B$6-'Breakeven Calculation'!$B$8))</f>
        <v>1442307.6923076923</v>
      </c>
      <c r="F8" s="9">
        <f>'Breakeven Calculation'!$B$2/('Revenue Sensitivity Table'!$B8*(1+'Breakeven Calculation'!$B$8)*(1-'Breakeven Calculation'!$B$8/F$3)/('Breakeven Calculation'!$B$6-'Breakeven Calculation'!$B$8))</f>
        <v>1373626.3736263737</v>
      </c>
      <c r="G8" s="9">
        <f>'Breakeven Calculation'!$B$2/('Revenue Sensitivity Table'!$B8*(1+'Breakeven Calculation'!$B$8)*(1-'Breakeven Calculation'!$B$8/G$3)/('Breakeven Calculation'!$B$6-'Breakeven Calculation'!$B$8))</f>
        <v>1331360.9467455621</v>
      </c>
      <c r="H8" s="9">
        <f>'Breakeven Calculation'!$B$2/('Revenue Sensitivity Table'!$B8*(1+'Breakeven Calculation'!$B$8)*(1-'Breakeven Calculation'!$B$8/H$3)/('Breakeven Calculation'!$B$6-'Breakeven Calculation'!$B$8))</f>
        <v>1302729.5285359803</v>
      </c>
      <c r="I8" s="9">
        <f>'Breakeven Calculation'!$B$2/('Revenue Sensitivity Table'!$B8*(1+'Breakeven Calculation'!$B$8)*(1-'Breakeven Calculation'!$B$8/I$3)/('Breakeven Calculation'!$B$6-'Breakeven Calculation'!$B$8))</f>
        <v>1282051.282051282</v>
      </c>
      <c r="J8" s="9">
        <f>'Breakeven Calculation'!$B$2/('Revenue Sensitivity Table'!$B8*(1+'Breakeven Calculation'!$B$8)*(1-'Breakeven Calculation'!$B$8/J$3)/('Breakeven Calculation'!$B$6-'Breakeven Calculation'!$B$8))</f>
        <v>1254180.6020066889</v>
      </c>
      <c r="K8" s="23">
        <f>'Breakeven Calculation'!$B$2/('Revenue Sensitivity Table'!$B8*(1+'Breakeven Calculation'!$B$8)*(1-'Breakeven Calculation'!$B$8/K$3)/('Breakeven Calculation'!$B$6-'Breakeven Calculation'!$B$8))</f>
        <v>1573426.5734265735</v>
      </c>
    </row>
    <row r="9" spans="2:11">
      <c r="B9" s="8">
        <v>0.3</v>
      </c>
      <c r="C9" s="9">
        <f>'Breakeven Calculation'!$B$2/('Revenue Sensitivity Table'!$B9*(1+'Breakeven Calculation'!$B$8)*(1-'Breakeven Calculation'!$B$8/C$3)/('Breakeven Calculation'!$B$6-'Breakeven Calculation'!$B$8))</f>
        <v>1602564.1025641025</v>
      </c>
      <c r="D9" s="9">
        <f>'Breakeven Calculation'!$B$2/('Revenue Sensitivity Table'!$B9*(1+'Breakeven Calculation'!$B$8)*(1-'Breakeven Calculation'!$B$8/D$3)/('Breakeven Calculation'!$B$6-'Breakeven Calculation'!$B$8))</f>
        <v>1311188.8111888112</v>
      </c>
      <c r="E9" s="9">
        <f>'Breakeven Calculation'!$B$2/('Revenue Sensitivity Table'!$B9*(1+'Breakeven Calculation'!$B$8)*(1-'Breakeven Calculation'!$B$8/E$3)/('Breakeven Calculation'!$B$6-'Breakeven Calculation'!$B$8))</f>
        <v>1201923.076923077</v>
      </c>
      <c r="F9" s="9">
        <f>'Breakeven Calculation'!$B$2/('Revenue Sensitivity Table'!$B9*(1+'Breakeven Calculation'!$B$8)*(1-'Breakeven Calculation'!$B$8/F$3)/('Breakeven Calculation'!$B$6-'Breakeven Calculation'!$B$8))</f>
        <v>1144688.6446886449</v>
      </c>
      <c r="G9" s="9">
        <f>'Breakeven Calculation'!$B$2/('Revenue Sensitivity Table'!$B9*(1+'Breakeven Calculation'!$B$8)*(1-'Breakeven Calculation'!$B$8/G$3)/('Breakeven Calculation'!$B$6-'Breakeven Calculation'!$B$8))</f>
        <v>1109467.4556213017</v>
      </c>
      <c r="H9" s="9">
        <f>'Breakeven Calculation'!$B$2/('Revenue Sensitivity Table'!$B9*(1+'Breakeven Calculation'!$B$8)*(1-'Breakeven Calculation'!$B$8/H$3)/('Breakeven Calculation'!$B$6-'Breakeven Calculation'!$B$8))</f>
        <v>1085607.9404466504</v>
      </c>
      <c r="I9" s="9">
        <f>'Breakeven Calculation'!$B$2/('Revenue Sensitivity Table'!$B9*(1+'Breakeven Calculation'!$B$8)*(1-'Breakeven Calculation'!$B$8/I$3)/('Breakeven Calculation'!$B$6-'Breakeven Calculation'!$B$8))</f>
        <v>1068376.0683760685</v>
      </c>
      <c r="J9" s="9">
        <f>'Breakeven Calculation'!$B$2/('Revenue Sensitivity Table'!$B9*(1+'Breakeven Calculation'!$B$8)*(1-'Breakeven Calculation'!$B$8/J$3)/('Breakeven Calculation'!$B$6-'Breakeven Calculation'!$B$8))</f>
        <v>1045150.5016722408</v>
      </c>
      <c r="K9" s="23">
        <f>'Breakeven Calculation'!$B$2/('Revenue Sensitivity Table'!$B9*(1+'Breakeven Calculation'!$B$8)*(1-'Breakeven Calculation'!$B$8/K$3)/('Breakeven Calculation'!$B$6-'Breakeven Calculation'!$B$8))</f>
        <v>1311188.8111888112</v>
      </c>
    </row>
    <row r="10" spans="2:11">
      <c r="B10" s="8">
        <v>0.35</v>
      </c>
      <c r="C10" s="9">
        <f>'Breakeven Calculation'!$B$2/('Revenue Sensitivity Table'!$B10*(1+'Breakeven Calculation'!$B$8)*(1-'Breakeven Calculation'!$B$8/C$3)/('Breakeven Calculation'!$B$6-'Breakeven Calculation'!$B$8))</f>
        <v>1373626.3736263735</v>
      </c>
      <c r="D10" s="9">
        <f>'Breakeven Calculation'!$B$2/('Revenue Sensitivity Table'!$B10*(1+'Breakeven Calculation'!$B$8)*(1-'Breakeven Calculation'!$B$8/D$3)/('Breakeven Calculation'!$B$6-'Breakeven Calculation'!$B$8))</f>
        <v>1123876.1238761239</v>
      </c>
      <c r="E10" s="9">
        <f>'Breakeven Calculation'!$B$2/('Revenue Sensitivity Table'!$B10*(1+'Breakeven Calculation'!$B$8)*(1-'Breakeven Calculation'!$B$8/E$3)/('Breakeven Calculation'!$B$6-'Breakeven Calculation'!$B$8))</f>
        <v>1030219.7802197802</v>
      </c>
      <c r="F10" s="9">
        <f>'Breakeven Calculation'!$B$2/('Revenue Sensitivity Table'!$B10*(1+'Breakeven Calculation'!$B$8)*(1-'Breakeven Calculation'!$B$8/F$3)/('Breakeven Calculation'!$B$6-'Breakeven Calculation'!$B$8))</f>
        <v>981161.69544740987</v>
      </c>
      <c r="G10" s="9">
        <f>'Breakeven Calculation'!$B$2/('Revenue Sensitivity Table'!$B10*(1+'Breakeven Calculation'!$B$8)*(1-'Breakeven Calculation'!$B$8/G$3)/('Breakeven Calculation'!$B$6-'Breakeven Calculation'!$B$8))</f>
        <v>950972.10481825878</v>
      </c>
      <c r="H10" s="9">
        <f>'Breakeven Calculation'!$B$2/('Revenue Sensitivity Table'!$B10*(1+'Breakeven Calculation'!$B$8)*(1-'Breakeven Calculation'!$B$8/H$3)/('Breakeven Calculation'!$B$6-'Breakeven Calculation'!$B$8))</f>
        <v>930521.09181141458</v>
      </c>
      <c r="I10" s="9">
        <f>'Breakeven Calculation'!$B$2/('Revenue Sensitivity Table'!$B10*(1+'Breakeven Calculation'!$B$8)*(1-'Breakeven Calculation'!$B$8/I$3)/('Breakeven Calculation'!$B$6-'Breakeven Calculation'!$B$8))</f>
        <v>915750.91575091577</v>
      </c>
      <c r="J10" s="9">
        <f>'Breakeven Calculation'!$B$2/('Revenue Sensitivity Table'!$B10*(1+'Breakeven Calculation'!$B$8)*(1-'Breakeven Calculation'!$B$8/J$3)/('Breakeven Calculation'!$B$6-'Breakeven Calculation'!$B$8))</f>
        <v>895843.28714763501</v>
      </c>
      <c r="K10" s="23">
        <f>'Breakeven Calculation'!$B$2/('Revenue Sensitivity Table'!$B10*(1+'Breakeven Calculation'!$B$8)*(1-'Breakeven Calculation'!$B$8/K$3)/('Breakeven Calculation'!$B$6-'Breakeven Calculation'!$B$8))</f>
        <v>1123876.1238761239</v>
      </c>
    </row>
    <row r="11" spans="2:11">
      <c r="B11" s="8">
        <v>0.4</v>
      </c>
      <c r="C11" s="9">
        <f>'Breakeven Calculation'!$B$2/('Revenue Sensitivity Table'!$B11*(1+'Breakeven Calculation'!$B$8)*(1-'Breakeven Calculation'!$B$8/C$3)/('Breakeven Calculation'!$B$6-'Breakeven Calculation'!$B$8))</f>
        <v>1201923.0769230765</v>
      </c>
      <c r="D11" s="9">
        <f>'Breakeven Calculation'!$B$2/('Revenue Sensitivity Table'!$B11*(1+'Breakeven Calculation'!$B$8)*(1-'Breakeven Calculation'!$B$8/D$3)/('Breakeven Calculation'!$B$6-'Breakeven Calculation'!$B$8))</f>
        <v>983391.60839160846</v>
      </c>
      <c r="E11" s="9">
        <f>'Breakeven Calculation'!$B$2/('Revenue Sensitivity Table'!$B11*(1+'Breakeven Calculation'!$B$8)*(1-'Breakeven Calculation'!$B$8/E$3)/('Breakeven Calculation'!$B$6-'Breakeven Calculation'!$B$8))</f>
        <v>901442.30769230763</v>
      </c>
      <c r="F11" s="9">
        <f>'Breakeven Calculation'!$B$2/('Revenue Sensitivity Table'!$B11*(1+'Breakeven Calculation'!$B$8)*(1-'Breakeven Calculation'!$B$8/F$3)/('Breakeven Calculation'!$B$6-'Breakeven Calculation'!$B$8))</f>
        <v>858516.48351648357</v>
      </c>
      <c r="G11" s="9">
        <f>'Breakeven Calculation'!$B$2/('Revenue Sensitivity Table'!$B11*(1+'Breakeven Calculation'!$B$8)*(1-'Breakeven Calculation'!$B$8/G$3)/('Breakeven Calculation'!$B$6-'Breakeven Calculation'!$B$8))</f>
        <v>832100.59171597625</v>
      </c>
      <c r="H11" s="9">
        <f>'Breakeven Calculation'!$B$2/('Revenue Sensitivity Table'!$B11*(1+'Breakeven Calculation'!$B$8)*(1-'Breakeven Calculation'!$B$8/H$3)/('Breakeven Calculation'!$B$6-'Breakeven Calculation'!$B$8))</f>
        <v>814205.95533498772</v>
      </c>
      <c r="I11" s="9">
        <f>'Breakeven Calculation'!$B$2/('Revenue Sensitivity Table'!$B11*(1+'Breakeven Calculation'!$B$8)*(1-'Breakeven Calculation'!$B$8/I$3)/('Breakeven Calculation'!$B$6-'Breakeven Calculation'!$B$8))</f>
        <v>801282.05128205125</v>
      </c>
      <c r="J11" s="9">
        <f>'Breakeven Calculation'!$B$2/('Revenue Sensitivity Table'!$B11*(1+'Breakeven Calculation'!$B$8)*(1-'Breakeven Calculation'!$B$8/J$3)/('Breakeven Calculation'!$B$6-'Breakeven Calculation'!$B$8))</f>
        <v>783862.87625418045</v>
      </c>
      <c r="K11" s="23">
        <f>'Breakeven Calculation'!$B$2/('Revenue Sensitivity Table'!$B11*(1+'Breakeven Calculation'!$B$8)*(1-'Breakeven Calculation'!$B$8/K$3)/('Breakeven Calculation'!$B$6-'Breakeven Calculation'!$B$8))</f>
        <v>983391.60839160846</v>
      </c>
    </row>
    <row r="12" spans="2:11">
      <c r="B12" s="8">
        <v>0.45</v>
      </c>
      <c r="C12" s="9">
        <f>'Breakeven Calculation'!$B$2/('Revenue Sensitivity Table'!$B12*(1+'Breakeven Calculation'!$B$8)*(1-'Breakeven Calculation'!$B$8/C$3)/('Breakeven Calculation'!$B$6-'Breakeven Calculation'!$B$8))</f>
        <v>1068376.0683760683</v>
      </c>
      <c r="D12" s="9">
        <f>'Breakeven Calculation'!$B$2/('Revenue Sensitivity Table'!$B12*(1+'Breakeven Calculation'!$B$8)*(1-'Breakeven Calculation'!$B$8/D$3)/('Breakeven Calculation'!$B$6-'Breakeven Calculation'!$B$8))</f>
        <v>874125.87412587402</v>
      </c>
      <c r="E12" s="9">
        <f>'Breakeven Calculation'!$B$2/('Revenue Sensitivity Table'!$B12*(1+'Breakeven Calculation'!$B$8)*(1-'Breakeven Calculation'!$B$8/E$3)/('Breakeven Calculation'!$B$6-'Breakeven Calculation'!$B$8))</f>
        <v>801282.05128205125</v>
      </c>
      <c r="F12" s="9">
        <f>'Breakeven Calculation'!$B$2/('Revenue Sensitivity Table'!$B12*(1+'Breakeven Calculation'!$B$8)*(1-'Breakeven Calculation'!$B$8/F$3)/('Breakeven Calculation'!$B$6-'Breakeven Calculation'!$B$8))</f>
        <v>763125.76312576316</v>
      </c>
      <c r="G12" s="9">
        <f>'Breakeven Calculation'!$B$2/('Revenue Sensitivity Table'!$B12*(1+'Breakeven Calculation'!$B$8)*(1-'Breakeven Calculation'!$B$8/G$3)/('Breakeven Calculation'!$B$6-'Breakeven Calculation'!$B$8))</f>
        <v>739644.97041420126</v>
      </c>
      <c r="H12" s="9">
        <f>'Breakeven Calculation'!$B$2/('Revenue Sensitivity Table'!$B12*(1+'Breakeven Calculation'!$B$8)*(1-'Breakeven Calculation'!$B$8/H$3)/('Breakeven Calculation'!$B$6-'Breakeven Calculation'!$B$8))</f>
        <v>723738.62696443347</v>
      </c>
      <c r="I12" s="9">
        <f>'Breakeven Calculation'!$B$2/('Revenue Sensitivity Table'!$B12*(1+'Breakeven Calculation'!$B$8)*(1-'Breakeven Calculation'!$B$8/I$3)/('Breakeven Calculation'!$B$6-'Breakeven Calculation'!$B$8))</f>
        <v>712250.71225071233</v>
      </c>
      <c r="J12" s="9">
        <f>'Breakeven Calculation'!$B$2/('Revenue Sensitivity Table'!$B12*(1+'Breakeven Calculation'!$B$8)*(1-'Breakeven Calculation'!$B$8/J$3)/('Breakeven Calculation'!$B$6-'Breakeven Calculation'!$B$8))</f>
        <v>696767.00111482723</v>
      </c>
      <c r="K12" s="23">
        <f>'Breakeven Calculation'!$B$2/('Revenue Sensitivity Table'!$B12*(1+'Breakeven Calculation'!$B$8)*(1-'Breakeven Calculation'!$B$8/K$3)/('Breakeven Calculation'!$B$6-'Breakeven Calculation'!$B$8))</f>
        <v>874125.87412587402</v>
      </c>
    </row>
    <row r="13" spans="2:11">
      <c r="B13" s="8">
        <v>0.5</v>
      </c>
      <c r="C13" s="9">
        <f>'Breakeven Calculation'!$B$2/('Revenue Sensitivity Table'!$B13*(1+'Breakeven Calculation'!$B$8)*(1-'Breakeven Calculation'!$B$8/C$3)/('Breakeven Calculation'!$B$6-'Breakeven Calculation'!$B$8))</f>
        <v>961538.4615384615</v>
      </c>
      <c r="D13" s="9">
        <f>'Breakeven Calculation'!$B$2/('Revenue Sensitivity Table'!$B13*(1+'Breakeven Calculation'!$B$8)*(1-'Breakeven Calculation'!$B$8/D$3)/('Breakeven Calculation'!$B$6-'Breakeven Calculation'!$B$8))</f>
        <v>786713.28671328677</v>
      </c>
      <c r="E13" s="9">
        <f>'Breakeven Calculation'!$B$2/('Revenue Sensitivity Table'!$B13*(1+'Breakeven Calculation'!$B$8)*(1-'Breakeven Calculation'!$B$8/E$3)/('Breakeven Calculation'!$B$6-'Breakeven Calculation'!$B$8))</f>
        <v>721153.84615384613</v>
      </c>
      <c r="F13" s="9">
        <f>'Breakeven Calculation'!$B$2/('Revenue Sensitivity Table'!$B13*(1+'Breakeven Calculation'!$B$8)*(1-'Breakeven Calculation'!$B$8/F$3)/('Breakeven Calculation'!$B$6-'Breakeven Calculation'!$B$8))</f>
        <v>686813.18681318685</v>
      </c>
      <c r="G13" s="9">
        <f>'Breakeven Calculation'!$B$2/('Revenue Sensitivity Table'!$B13*(1+'Breakeven Calculation'!$B$8)*(1-'Breakeven Calculation'!$B$8/G$3)/('Breakeven Calculation'!$B$6-'Breakeven Calculation'!$B$8))</f>
        <v>665680.47337278107</v>
      </c>
      <c r="H13" s="9">
        <f>'Breakeven Calculation'!$B$2/('Revenue Sensitivity Table'!$B13*(1+'Breakeven Calculation'!$B$8)*(1-'Breakeven Calculation'!$B$8/H$3)/('Breakeven Calculation'!$B$6-'Breakeven Calculation'!$B$8))</f>
        <v>651364.76426799013</v>
      </c>
      <c r="I13" s="9">
        <f>'Breakeven Calculation'!$B$2/('Revenue Sensitivity Table'!$B13*(1+'Breakeven Calculation'!$B$8)*(1-'Breakeven Calculation'!$B$8/I$3)/('Breakeven Calculation'!$B$6-'Breakeven Calculation'!$B$8))</f>
        <v>641025.641025641</v>
      </c>
      <c r="J13" s="9">
        <f>'Breakeven Calculation'!$B$2/('Revenue Sensitivity Table'!$B13*(1+'Breakeven Calculation'!$B$8)*(1-'Breakeven Calculation'!$B$8/J$3)/('Breakeven Calculation'!$B$6-'Breakeven Calculation'!$B$8))</f>
        <v>627090.30100334447</v>
      </c>
      <c r="K13" s="23">
        <f>'Breakeven Calculation'!$B$2/('Revenue Sensitivity Table'!$B13*(1+'Breakeven Calculation'!$B$8)*(1-'Breakeven Calculation'!$B$8/K$3)/('Breakeven Calculation'!$B$6-'Breakeven Calculation'!$B$8))</f>
        <v>786713.28671328677</v>
      </c>
    </row>
    <row r="14" spans="2:11">
      <c r="B14" s="17">
        <f>'Breakeven Calculation'!B17</f>
        <v>0.2</v>
      </c>
      <c r="C14" s="9">
        <f>'Breakeven Calculation'!$B$2/('Revenue Sensitivity Table'!$B14*(1+'Breakeven Calculation'!$B$8)*(1-'Breakeven Calculation'!$B$8/C$3)/('Breakeven Calculation'!$B$6-'Breakeven Calculation'!$B$8))</f>
        <v>2403846.1538461531</v>
      </c>
      <c r="D14" s="9">
        <f>'Breakeven Calculation'!$B$2/('Revenue Sensitivity Table'!$B14*(1+'Breakeven Calculation'!$B$8)*(1-'Breakeven Calculation'!$B$8/D$3)/('Breakeven Calculation'!$B$6-'Breakeven Calculation'!$B$8))</f>
        <v>1966783.2167832169</v>
      </c>
      <c r="E14" s="9">
        <f>'Breakeven Calculation'!$B$2/('Revenue Sensitivity Table'!$B14*(1+'Breakeven Calculation'!$B$8)*(1-'Breakeven Calculation'!$B$8/E$3)/('Breakeven Calculation'!$B$6-'Breakeven Calculation'!$B$8))</f>
        <v>1802884.6153846153</v>
      </c>
      <c r="F14" s="9">
        <f>'Breakeven Calculation'!$B$2/('Revenue Sensitivity Table'!$B14*(1+'Breakeven Calculation'!$B$8)*(1-'Breakeven Calculation'!$B$8/F$3)/('Breakeven Calculation'!$B$6-'Breakeven Calculation'!$B$8))</f>
        <v>1717032.9670329671</v>
      </c>
      <c r="G14" s="9">
        <f>'Breakeven Calculation'!$B$2/('Revenue Sensitivity Table'!$B14*(1+'Breakeven Calculation'!$B$8)*(1-'Breakeven Calculation'!$B$8/G$3)/('Breakeven Calculation'!$B$6-'Breakeven Calculation'!$B$8))</f>
        <v>1664201.1834319525</v>
      </c>
      <c r="H14" s="9">
        <f>'Breakeven Calculation'!$B$2/('Revenue Sensitivity Table'!$B14*(1+'Breakeven Calculation'!$B$8)*(1-'Breakeven Calculation'!$B$8/H$3)/('Breakeven Calculation'!$B$6-'Breakeven Calculation'!$B$8))</f>
        <v>1628411.9106699754</v>
      </c>
      <c r="I14" s="9">
        <f>'Breakeven Calculation'!$B$2/('Revenue Sensitivity Table'!$B14*(1+'Breakeven Calculation'!$B$8)*(1-'Breakeven Calculation'!$B$8/I$3)/('Breakeven Calculation'!$B$6-'Breakeven Calculation'!$B$8))</f>
        <v>1602564.1025641025</v>
      </c>
      <c r="J14" s="9">
        <f>'Breakeven Calculation'!$B$2/('Revenue Sensitivity Table'!$B14*(1+'Breakeven Calculation'!$B$8)*(1-'Breakeven Calculation'!$B$8/J$3)/('Breakeven Calculation'!$B$6-'Breakeven Calculation'!$B$8))</f>
        <v>1567725.7525083609</v>
      </c>
      <c r="K14" s="23">
        <f>'Breakeven Calculation'!$B$2/('Revenue Sensitivity Table'!$B14*(1+'Breakeven Calculation'!$B$8)*(1-'Breakeven Calculation'!$B$8/K$3)/('Breakeven Calculation'!$B$6-'Breakeven Calculation'!$B$8))</f>
        <v>1966783.2167832169</v>
      </c>
    </row>
  </sheetData>
  <mergeCells count="1">
    <mergeCell ref="C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55412-06F8-AF48-B13A-4BE1F1F273E0}">
  <dimension ref="B2:J11"/>
  <sheetViews>
    <sheetView workbookViewId="0">
      <selection activeCell="F21" sqref="F21"/>
    </sheetView>
  </sheetViews>
  <sheetFormatPr baseColWidth="10" defaultRowHeight="16"/>
  <cols>
    <col min="2" max="2" width="7.1640625" customWidth="1"/>
    <col min="3" max="3" width="10.83203125" style="1"/>
    <col min="4" max="4" width="14" style="11" bestFit="1" customWidth="1"/>
    <col min="5" max="9" width="11.5" style="11" bestFit="1" customWidth="1"/>
    <col min="10" max="10" width="11.5" style="7" bestFit="1" customWidth="1"/>
  </cols>
  <sheetData>
    <row r="2" spans="2:10">
      <c r="D2" s="27" t="s">
        <v>18</v>
      </c>
      <c r="E2" s="27"/>
      <c r="F2" s="27"/>
      <c r="G2" s="27"/>
      <c r="H2" s="27"/>
      <c r="I2" s="27"/>
      <c r="J2" s="27"/>
    </row>
    <row r="3" spans="2:10">
      <c r="C3" s="20"/>
      <c r="D3" s="21">
        <v>-0.05</v>
      </c>
      <c r="E3" s="21">
        <v>-2.5000000000000001E-2</v>
      </c>
      <c r="F3" s="21">
        <v>0</v>
      </c>
      <c r="G3" s="21">
        <v>0.01</v>
      </c>
      <c r="H3" s="21">
        <v>0.02</v>
      </c>
      <c r="I3" s="21">
        <v>0.03</v>
      </c>
      <c r="J3" s="22">
        <v>0.04</v>
      </c>
    </row>
    <row r="4" spans="2:10" ht="16" customHeight="1">
      <c r="B4" s="28" t="s">
        <v>19</v>
      </c>
      <c r="C4" s="18">
        <v>0</v>
      </c>
      <c r="D4" s="19">
        <f>'Breakeven Calculation'!$B$21*(1+'Breakeven Calculation'!$B$6-'Waiting Table'!D$3)^$C4</f>
        <v>1966783.2167832169</v>
      </c>
      <c r="E4" s="19">
        <f>'Breakeven Calculation'!$B$21*(1+'Breakeven Calculation'!$B$6-'Waiting Table'!E$3)^$C4</f>
        <v>1966783.2167832169</v>
      </c>
      <c r="F4" s="19">
        <f>'Breakeven Calculation'!$B$21*(1+'Breakeven Calculation'!$B$6-'Waiting Table'!F$3)^$C4</f>
        <v>1966783.2167832169</v>
      </c>
      <c r="G4" s="19">
        <f>'Breakeven Calculation'!$B$21*(1+'Breakeven Calculation'!$B$6-'Waiting Table'!G$3)^$C4</f>
        <v>1966783.2167832169</v>
      </c>
      <c r="H4" s="19">
        <f>'Breakeven Calculation'!$B$21*(1+'Breakeven Calculation'!$B$6-'Waiting Table'!H$3)^$C4</f>
        <v>1966783.2167832169</v>
      </c>
      <c r="I4" s="19">
        <f>'Breakeven Calculation'!$B$21*(1+'Breakeven Calculation'!$B$6-'Waiting Table'!I$3)^$C4</f>
        <v>1966783.2167832169</v>
      </c>
      <c r="J4" s="19">
        <f>'Breakeven Calculation'!$B$21*(1+'Breakeven Calculation'!$B$6-'Waiting Table'!J$3)^$C4</f>
        <v>1966783.2167832169</v>
      </c>
    </row>
    <row r="5" spans="2:10">
      <c r="B5" s="28"/>
      <c r="C5" s="18">
        <v>2</v>
      </c>
      <c r="D5" s="19">
        <f>'Breakeven Calculation'!$B$21*(1+'Breakeven Calculation'!$B$6-'Waiting Table'!D$3)^$C5</f>
        <v>2601070.804195805</v>
      </c>
      <c r="E5" s="19">
        <f>'Breakeven Calculation'!$B$21*(1+'Breakeven Calculation'!$B$6-'Waiting Table'!E$3)^$C5</f>
        <v>2489210.0087412591</v>
      </c>
      <c r="F5" s="19">
        <f>'Breakeven Calculation'!$B$21*(1+'Breakeven Calculation'!$B$6-'Waiting Table'!F$3)^$C5</f>
        <v>2379807.692307693</v>
      </c>
      <c r="G5" s="19">
        <f>'Breakeven Calculation'!$B$21*(1+'Breakeven Calculation'!$B$6-'Waiting Table'!G$3)^$C5</f>
        <v>2336735.1398601402</v>
      </c>
      <c r="H5" s="19">
        <f>'Breakeven Calculation'!$B$21*(1+'Breakeven Calculation'!$B$6-'Waiting Table'!H$3)^$C5</f>
        <v>2294055.9440559442</v>
      </c>
      <c r="I5" s="19">
        <f>'Breakeven Calculation'!$B$21*(1+'Breakeven Calculation'!$B$6-'Waiting Table'!I$3)^$C5</f>
        <v>2251770.1048951051</v>
      </c>
      <c r="J5" s="19">
        <f>'Breakeven Calculation'!$B$21*(1+'Breakeven Calculation'!$B$6-'Waiting Table'!J$3)^$C5</f>
        <v>2209877.6223776229</v>
      </c>
    </row>
    <row r="6" spans="2:10">
      <c r="B6" s="28"/>
      <c r="C6" s="18">
        <v>4</v>
      </c>
      <c r="D6" s="19">
        <f>'Breakeven Calculation'!$B$21*(1+'Breakeven Calculation'!$B$6-'Waiting Table'!D$3)^$C6</f>
        <v>3439916.1385489525</v>
      </c>
      <c r="E6" s="19">
        <f>'Breakeven Calculation'!$B$21*(1+'Breakeven Calculation'!$B$6-'Waiting Table'!E$3)^$C6</f>
        <v>3150406.4173131557</v>
      </c>
      <c r="F6" s="19">
        <f>'Breakeven Calculation'!$B$21*(1+'Breakeven Calculation'!$B$6-'Waiting Table'!F$3)^$C6</f>
        <v>2879567.3076923089</v>
      </c>
      <c r="G6" s="19">
        <f>'Breakeven Calculation'!$B$21*(1+'Breakeven Calculation'!$B$6-'Waiting Table'!G$3)^$C6</f>
        <v>2776275.0196678331</v>
      </c>
      <c r="H6" s="19">
        <f>'Breakeven Calculation'!$B$21*(1+'Breakeven Calculation'!$B$6-'Waiting Table'!H$3)^$C6</f>
        <v>2675786.8531468539</v>
      </c>
      <c r="I6" s="19">
        <f>'Breakeven Calculation'!$B$21*(1+'Breakeven Calculation'!$B$6-'Waiting Table'!I$3)^$C6</f>
        <v>2578051.5930944057</v>
      </c>
      <c r="J6" s="19">
        <f>'Breakeven Calculation'!$B$21*(1+'Breakeven Calculation'!$B$6-'Waiting Table'!J$3)^$C6</f>
        <v>2483018.4965034975</v>
      </c>
    </row>
    <row r="7" spans="2:10">
      <c r="B7" s="28"/>
      <c r="C7" s="18">
        <v>6</v>
      </c>
      <c r="D7" s="19">
        <f>'Breakeven Calculation'!$B$21*(1+'Breakeven Calculation'!$B$6-'Waiting Table'!D$3)^$C7</f>
        <v>4549289.0932309907</v>
      </c>
      <c r="E7" s="19">
        <f>'Breakeven Calculation'!$B$21*(1+'Breakeven Calculation'!$B$6-'Waiting Table'!E$3)^$C7</f>
        <v>3987233.121911963</v>
      </c>
      <c r="F7" s="19">
        <f>'Breakeven Calculation'!$B$21*(1+'Breakeven Calculation'!$B$6-'Waiting Table'!F$3)^$C7</f>
        <v>3484276.4423076943</v>
      </c>
      <c r="G7" s="19">
        <f>'Breakeven Calculation'!$B$21*(1+'Breakeven Calculation'!$B$6-'Waiting Table'!G$3)^$C7</f>
        <v>3298492.3508673529</v>
      </c>
      <c r="H7" s="19">
        <f>'Breakeven Calculation'!$B$21*(1+'Breakeven Calculation'!$B$6-'Waiting Table'!H$3)^$C7</f>
        <v>3121037.7855104906</v>
      </c>
      <c r="I7" s="19">
        <f>'Breakeven Calculation'!$B$21*(1+'Breakeven Calculation'!$B$6-'Waiting Table'!I$3)^$C7</f>
        <v>2951611.2689337851</v>
      </c>
      <c r="J7" s="19">
        <f>'Breakeven Calculation'!$B$21*(1+'Breakeven Calculation'!$B$6-'Waiting Table'!J$3)^$C7</f>
        <v>2789919.5826713298</v>
      </c>
    </row>
    <row r="8" spans="2:10">
      <c r="B8" s="28"/>
      <c r="C8" s="18">
        <v>8</v>
      </c>
      <c r="D8" s="19">
        <f>'Breakeven Calculation'!$B$21*(1+'Breakeven Calculation'!$B$6-'Waiting Table'!D$3)^$C8</f>
        <v>6016434.8257979853</v>
      </c>
      <c r="E8" s="19">
        <f>'Breakeven Calculation'!$B$21*(1+'Breakeven Calculation'!$B$6-'Waiting Table'!E$3)^$C8</f>
        <v>5046341.919919828</v>
      </c>
      <c r="F8" s="19">
        <f>'Breakeven Calculation'!$B$21*(1+'Breakeven Calculation'!$B$6-'Waiting Table'!F$3)^$C8</f>
        <v>4215974.4951923098</v>
      </c>
      <c r="G8" s="19">
        <f>'Breakeven Calculation'!$B$21*(1+'Breakeven Calculation'!$B$6-'Waiting Table'!G$3)^$C8</f>
        <v>3918938.7620655019</v>
      </c>
      <c r="H8" s="19">
        <f>'Breakeven Calculation'!$B$21*(1+'Breakeven Calculation'!$B$6-'Waiting Table'!H$3)^$C8</f>
        <v>3640378.4730194365</v>
      </c>
      <c r="I8" s="19">
        <f>'Breakeven Calculation'!$B$21*(1+'Breakeven Calculation'!$B$6-'Waiting Table'!I$3)^$C8</f>
        <v>3379299.741802291</v>
      </c>
      <c r="J8" s="19">
        <f>'Breakeven Calculation'!$B$21*(1+'Breakeven Calculation'!$B$6-'Waiting Table'!J$3)^$C8</f>
        <v>3134753.6430895063</v>
      </c>
    </row>
    <row r="9" spans="2:10">
      <c r="B9" s="28"/>
      <c r="C9" s="18">
        <v>10</v>
      </c>
      <c r="D9" s="19">
        <f>'Breakeven Calculation'!$B$21*(1+'Breakeven Calculation'!$B$6-'Waiting Table'!D$3)^$C9</f>
        <v>7956735.0571178365</v>
      </c>
      <c r="E9" s="19">
        <f>'Breakeven Calculation'!$B$21*(1+'Breakeven Calculation'!$B$6-'Waiting Table'!E$3)^$C9</f>
        <v>6386776.4923985321</v>
      </c>
      <c r="F9" s="19">
        <f>'Breakeven Calculation'!$B$21*(1+'Breakeven Calculation'!$B$6-'Waiting Table'!F$3)^$C9</f>
        <v>5101329.1391826961</v>
      </c>
      <c r="G9" s="19">
        <f>'Breakeven Calculation'!$B$21*(1+'Breakeven Calculation'!$B$6-'Waiting Table'!G$3)^$C9</f>
        <v>4656091.1432100236</v>
      </c>
      <c r="H9" s="19">
        <f>'Breakeven Calculation'!$B$21*(1+'Breakeven Calculation'!$B$6-'Waiting Table'!H$3)^$C9</f>
        <v>4246137.4509298718</v>
      </c>
      <c r="I9" s="19">
        <f>'Breakeven Calculation'!$B$21*(1+'Breakeven Calculation'!$B$6-'Waiting Table'!I$3)^$C9</f>
        <v>3868960.274389443</v>
      </c>
      <c r="J9" s="19">
        <f>'Breakeven Calculation'!$B$21*(1+'Breakeven Calculation'!$B$6-'Waiting Table'!J$3)^$C9</f>
        <v>3522209.19337537</v>
      </c>
    </row>
    <row r="10" spans="2:10">
      <c r="B10" s="28"/>
      <c r="C10" s="18">
        <v>15</v>
      </c>
      <c r="D10" s="19">
        <f>'Breakeven Calculation'!$B$21*(1+'Breakeven Calculation'!$B$6-'Waiting Table'!D$3)^$C10</f>
        <v>16003836.246167189</v>
      </c>
      <c r="E10" s="19">
        <f>'Breakeven Calculation'!$B$21*(1+'Breakeven Calculation'!$B$6-'Waiting Table'!E$3)^$C10</f>
        <v>11509178.622425565</v>
      </c>
      <c r="F10" s="19">
        <f>'Breakeven Calculation'!$B$21*(1+'Breakeven Calculation'!$B$6-'Waiting Table'!F$3)^$C10</f>
        <v>8215741.5919451267</v>
      </c>
      <c r="G10" s="19">
        <f>'Breakeven Calculation'!$B$21*(1+'Breakeven Calculation'!$B$6-'Waiting Table'!G$3)^$C10</f>
        <v>7163973.3691406706</v>
      </c>
      <c r="H10" s="19">
        <f>'Breakeven Calculation'!$B$21*(1+'Breakeven Calculation'!$B$6-'Waiting Table'!H$3)^$C10</f>
        <v>6238968.9746032441</v>
      </c>
      <c r="I10" s="19">
        <f>'Breakeven Calculation'!$B$21*(1+'Breakeven Calculation'!$B$6-'Waiting Table'!I$3)^$C10</f>
        <v>5426416.9288544608</v>
      </c>
      <c r="J10" s="19">
        <f>'Breakeven Calculation'!$B$21*(1+'Breakeven Calculation'!$B$6-'Waiting Table'!J$3)^$C10</f>
        <v>4713510.4322327869</v>
      </c>
    </row>
    <row r="11" spans="2:10">
      <c r="B11" s="28"/>
      <c r="C11" s="18">
        <v>20</v>
      </c>
      <c r="D11" s="19">
        <f>'Breakeven Calculation'!$B$21*(1+'Breakeven Calculation'!$B$6-'Waiting Table'!D$3)^$C11</f>
        <v>32189431.061301406</v>
      </c>
      <c r="E11" s="19">
        <f>'Breakeven Calculation'!$B$21*(1+'Breakeven Calculation'!$B$6-'Waiting Table'!E$3)^$C11</f>
        <v>20739913.588733129</v>
      </c>
      <c r="F11" s="19">
        <f>'Breakeven Calculation'!$B$21*(1+'Breakeven Calculation'!$B$6-'Waiting Table'!F$3)^$C11</f>
        <v>13231533.991243551</v>
      </c>
      <c r="G11" s="19">
        <f>'Breakeven Calculation'!$B$21*(1+'Breakeven Calculation'!$B$6-'Waiting Table'!G$3)^$C11</f>
        <v>11022661.038025498</v>
      </c>
      <c r="H11" s="19">
        <f>'Breakeven Calculation'!$B$21*(1+'Breakeven Calculation'!$B$6-'Waiting Table'!H$3)^$C11</f>
        <v>9167092.2846686542</v>
      </c>
      <c r="I11" s="19">
        <f>'Breakeven Calculation'!$B$21*(1+'Breakeven Calculation'!$B$6-'Waiting Table'!I$3)^$C11</f>
        <v>7610830.4550646022</v>
      </c>
      <c r="J11" s="19">
        <f>'Breakeven Calculation'!$B$21*(1+'Breakeven Calculation'!$B$6-'Waiting Table'!J$3)^$C11</f>
        <v>6307740.2206983464</v>
      </c>
    </row>
  </sheetData>
  <mergeCells count="2">
    <mergeCell ref="D2:J2"/>
    <mergeCell ref="B4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Breakeven Calculation</vt:lpstr>
      <vt:lpstr>Revenue Sensitivity Table</vt:lpstr>
      <vt:lpstr>Waiting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Aswath Damodaran</cp:lastModifiedBy>
  <dcterms:created xsi:type="dcterms:W3CDTF">2025-11-21T15:56:57Z</dcterms:created>
  <dcterms:modified xsi:type="dcterms:W3CDTF">2026-08-19T18:18:47Z</dcterms:modified>
</cp:coreProperties>
</file>