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ared/Previously Relocated Items/Security/All My Stuff/Blog stuff/AI as business/"/>
    </mc:Choice>
  </mc:AlternateContent>
  <xr:revisionPtr revIDLastSave="0" documentId="8_{E6B1B441-DFBA-8649-B6A4-A5C8C0591C21}" xr6:coauthVersionLast="47" xr6:coauthVersionMax="47" xr10:uidLastSave="{00000000-0000-0000-0000-000000000000}"/>
  <bookViews>
    <workbookView xWindow="11820" yWindow="-29180" windowWidth="28740" windowHeight="17340" xr2:uid="{2BDF6D0E-8C6A-394C-97CB-235D2CA05411}"/>
  </bookViews>
  <sheets>
    <sheet name="Breakeven Calculation" sheetId="1" r:id="rId1"/>
    <sheet name="Revenue Sensitivity Table" sheetId="2" r:id="rId2"/>
    <sheet name="Waiting Table" sheetId="3" r:id="rId3"/>
    <sheet name="Sheet1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" i="1" l="1"/>
  <c r="B14" i="2"/>
  <c r="K3" i="2"/>
  <c r="B6" i="1" l="1"/>
  <c r="J13" i="2" l="1"/>
  <c r="B26" i="1"/>
  <c r="B27" i="1" s="1"/>
  <c r="K10" i="2"/>
  <c r="K13" i="2"/>
  <c r="C14" i="2"/>
  <c r="K5" i="2"/>
  <c r="E14" i="2"/>
  <c r="D14" i="2"/>
  <c r="F14" i="2"/>
  <c r="K7" i="2"/>
  <c r="K11" i="2"/>
  <c r="K12" i="2"/>
  <c r="K8" i="2"/>
  <c r="J14" i="2"/>
  <c r="I14" i="2"/>
  <c r="K4" i="2"/>
  <c r="K6" i="2"/>
  <c r="G14" i="2"/>
  <c r="K9" i="2"/>
  <c r="K14" i="2"/>
  <c r="H14" i="2"/>
  <c r="C8" i="2"/>
  <c r="G12" i="2"/>
  <c r="H6" i="2"/>
  <c r="D11" i="2"/>
  <c r="E5" i="2"/>
  <c r="I9" i="2"/>
  <c r="J6" i="2"/>
  <c r="F8" i="2"/>
  <c r="F11" i="2"/>
  <c r="C4" i="2"/>
  <c r="C7" i="2"/>
  <c r="C10" i="2"/>
  <c r="C13" i="2"/>
  <c r="H5" i="2"/>
  <c r="H8" i="2"/>
  <c r="D13" i="2"/>
  <c r="I5" i="2"/>
  <c r="I8" i="2"/>
  <c r="I11" i="2"/>
  <c r="F4" i="2"/>
  <c r="F7" i="2"/>
  <c r="F10" i="2"/>
  <c r="F13" i="2"/>
  <c r="C6" i="2"/>
  <c r="C9" i="2"/>
  <c r="C12" i="2"/>
  <c r="D6" i="2"/>
  <c r="D9" i="2"/>
  <c r="H13" i="2"/>
  <c r="I4" i="2"/>
  <c r="E6" i="2"/>
  <c r="I7" i="2"/>
  <c r="E9" i="2"/>
  <c r="I10" i="2"/>
  <c r="E12" i="2"/>
  <c r="I13" i="2"/>
  <c r="C5" i="2"/>
  <c r="G6" i="2"/>
  <c r="G9" i="2"/>
  <c r="C11" i="2"/>
  <c r="D5" i="2"/>
  <c r="D8" i="2"/>
  <c r="H9" i="2"/>
  <c r="H12" i="2"/>
  <c r="I6" i="2"/>
  <c r="E8" i="2"/>
  <c r="E11" i="2"/>
  <c r="I12" i="2"/>
  <c r="F5" i="2"/>
  <c r="J9" i="2"/>
  <c r="J12" i="2"/>
  <c r="G5" i="2"/>
  <c r="G8" i="2"/>
  <c r="G11" i="2"/>
  <c r="D4" i="2"/>
  <c r="D7" i="2"/>
  <c r="D10" i="2"/>
  <c r="H11" i="2"/>
  <c r="E4" i="2"/>
  <c r="E7" i="2"/>
  <c r="E10" i="2"/>
  <c r="E13" i="2"/>
  <c r="J5" i="2"/>
  <c r="J8" i="2"/>
  <c r="J11" i="2"/>
  <c r="G4" i="2"/>
  <c r="G7" i="2"/>
  <c r="G10" i="2"/>
  <c r="G13" i="2"/>
  <c r="H4" i="2"/>
  <c r="H7" i="2"/>
  <c r="H10" i="2"/>
  <c r="D12" i="2"/>
  <c r="J4" i="2"/>
  <c r="F6" i="2"/>
  <c r="J7" i="2"/>
  <c r="F9" i="2"/>
  <c r="J10" i="2"/>
  <c r="F12" i="2"/>
  <c r="H9" i="3" l="1"/>
  <c r="J7" i="3"/>
  <c r="E6" i="3"/>
  <c r="G4" i="3"/>
  <c r="D5" i="3"/>
  <c r="G9" i="3"/>
  <c r="I7" i="3"/>
  <c r="D6" i="3"/>
  <c r="F4" i="3"/>
  <c r="F8" i="3"/>
  <c r="I9" i="3"/>
  <c r="F9" i="3"/>
  <c r="H7" i="3"/>
  <c r="J5" i="3"/>
  <c r="E4" i="3"/>
  <c r="G11" i="3"/>
  <c r="J10" i="3"/>
  <c r="E9" i="3"/>
  <c r="G7" i="3"/>
  <c r="I5" i="3"/>
  <c r="D4" i="3"/>
  <c r="F10" i="3"/>
  <c r="H8" i="3"/>
  <c r="E5" i="3"/>
  <c r="F11" i="3"/>
  <c r="J4" i="3"/>
  <c r="I10" i="3"/>
  <c r="D9" i="3"/>
  <c r="F7" i="3"/>
  <c r="H5" i="3"/>
  <c r="J11" i="3"/>
  <c r="E11" i="3"/>
  <c r="H10" i="3"/>
  <c r="J8" i="3"/>
  <c r="E7" i="3"/>
  <c r="G5" i="3"/>
  <c r="I11" i="3"/>
  <c r="J6" i="3"/>
  <c r="G10" i="3"/>
  <c r="I8" i="3"/>
  <c r="D7" i="3"/>
  <c r="F5" i="3"/>
  <c r="H11" i="3"/>
  <c r="E10" i="3"/>
  <c r="H6" i="3"/>
  <c r="F6" i="3"/>
  <c r="I6" i="3"/>
  <c r="G8" i="3"/>
  <c r="H4" i="3"/>
  <c r="D10" i="3"/>
  <c r="D8" i="3"/>
  <c r="J9" i="3"/>
  <c r="E8" i="3"/>
  <c r="G6" i="3"/>
  <c r="I4" i="3"/>
  <c r="D11" i="3"/>
</calcChain>
</file>

<file path=xl/sharedStrings.xml><?xml version="1.0" encoding="utf-8"?>
<sst xmlns="http://schemas.openxmlformats.org/spreadsheetml/2006/main" count="39" uniqueCount="37">
  <si>
    <t>Generic inputs (for the typical US firm, in US dollars, but you can change them)</t>
  </si>
  <si>
    <t>Inflation rate =</t>
  </si>
  <si>
    <t>Breakeven Revenue if mature today =</t>
  </si>
  <si>
    <t>If you are still in growth mode and need to wait to get to maturity</t>
  </si>
  <si>
    <t>Breakeven Revenue with wait =</t>
  </si>
  <si>
    <t>Stable nominal growth rate (economy) =</t>
  </si>
  <si>
    <t>Average cash yield during growth =</t>
  </si>
  <si>
    <t>Riskiness of company =</t>
  </si>
  <si>
    <t>D1. High risk</t>
  </si>
  <si>
    <t>D2. Above-average risk</t>
  </si>
  <si>
    <t>D3. Average risk</t>
  </si>
  <si>
    <t>D4. Below-average risk</t>
  </si>
  <si>
    <t>D5. Low risk</t>
  </si>
  <si>
    <t>D6. Direct input</t>
  </si>
  <si>
    <t>Company Risk</t>
  </si>
  <si>
    <t>Do not input</t>
  </si>
  <si>
    <t>Average annual cash yield during waiting period</t>
  </si>
  <si>
    <t>Number of years before maturity</t>
  </si>
  <si>
    <t>Cost of capital</t>
  </si>
  <si>
    <t>Cost of capital =</t>
  </si>
  <si>
    <t>Operating margin =</t>
  </si>
  <si>
    <t>Return on invested capital (in steady state) =</t>
  </si>
  <si>
    <t>Your company's inputs (current)</t>
  </si>
  <si>
    <t>Your company's inputs (steady state)</t>
  </si>
  <si>
    <t>Revenues</t>
  </si>
  <si>
    <t>Operating income</t>
  </si>
  <si>
    <t>CAGR needed in revenues for breakeven =</t>
  </si>
  <si>
    <t>Breakeven Output</t>
  </si>
  <si>
    <t>Number of years before maturty =</t>
  </si>
  <si>
    <t>Number of years after maturity =</t>
  </si>
  <si>
    <t>Operarting margin</t>
  </si>
  <si>
    <t>Return on capital (steady state)</t>
  </si>
  <si>
    <t>Beyond mature</t>
  </si>
  <si>
    <t>Forever (Perpetuity)</t>
  </si>
  <si>
    <t>Finite (specify years in cell below)</t>
  </si>
  <si>
    <t>If finite, specify number of additional years =</t>
  </si>
  <si>
    <t>Enterprise value or cap ex  to match (in millions)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</si>
</sst>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&quot;$&quot;#,##0.00"/>
    <numFmt numFmtId="165" formatCode="_(&quot;$&quot;* #,##0_);_(&quot;$&quot;* \(#,##0\);_(&quot;$&quot;* &quot;-&quot;??_);_(@_)"/>
    <numFmt numFmtId="166" formatCode="&quot;$&quot;#,##0"/>
  </numFmts>
  <fonts count="1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Helvetica"/>
      <family val="2"/>
    </font>
    <font>
      <b/>
      <sz val="12"/>
      <color theme="1"/>
      <name val="Helvetica"/>
      <family val="2"/>
    </font>
    <font>
      <sz val="12"/>
      <color theme="0"/>
      <name val="Helvetica"/>
      <family val="2"/>
    </font>
    <font>
      <sz val="12"/>
      <color rgb="FF000000"/>
      <name val="Calibri"/>
      <family val="2"/>
      <scheme val="minor"/>
    </font>
    <font>
      <sz val="12"/>
      <color rgb="FF000000"/>
      <name val="Helvetica"/>
      <family val="2"/>
    </font>
    <font>
      <i/>
      <sz val="14"/>
      <color rgb="FF000000"/>
      <name val="Helvetica"/>
      <family val="2"/>
    </font>
    <font>
      <i/>
      <sz val="12"/>
      <color theme="1"/>
      <name val="Helvetica"/>
      <family val="2"/>
    </font>
    <font>
      <i/>
      <sz val="12"/>
      <color theme="0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theme="0"/>
      </left>
      <right style="medium">
        <color theme="0"/>
      </right>
      <top style="medium">
        <color indexed="64"/>
      </top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2" xfId="0" applyFont="1" applyBorder="1"/>
    <xf numFmtId="10" fontId="3" fillId="3" borderId="2" xfId="0" applyNumberFormat="1" applyFont="1" applyFill="1" applyBorder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9" fontId="7" fillId="0" borderId="2" xfId="0" applyNumberFormat="1" applyFont="1" applyBorder="1" applyAlignment="1">
      <alignment horizontal="center"/>
    </xf>
    <xf numFmtId="165" fontId="7" fillId="0" borderId="2" xfId="1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3" borderId="2" xfId="0" applyFont="1" applyFill="1" applyBorder="1"/>
    <xf numFmtId="10" fontId="3" fillId="4" borderId="2" xfId="2" applyNumberFormat="1" applyFont="1" applyFill="1" applyBorder="1"/>
    <xf numFmtId="0" fontId="9" fillId="0" borderId="0" xfId="0" applyFont="1"/>
    <xf numFmtId="0" fontId="9" fillId="0" borderId="2" xfId="0" applyFont="1" applyBorder="1"/>
    <xf numFmtId="0" fontId="9" fillId="0" borderId="2" xfId="0" applyFont="1" applyBorder="1" applyAlignment="1">
      <alignment horizontal="center"/>
    </xf>
    <xf numFmtId="10" fontId="0" fillId="0" borderId="2" xfId="0" applyNumberFormat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166" fontId="5" fillId="2" borderId="3" xfId="1" applyNumberFormat="1" applyFont="1" applyFill="1" applyBorder="1" applyAlignment="1">
      <alignment horizontal="center"/>
    </xf>
    <xf numFmtId="0" fontId="5" fillId="2" borderId="3" xfId="0" applyFont="1" applyFill="1" applyBorder="1"/>
    <xf numFmtId="10" fontId="5" fillId="2" borderId="3" xfId="0" applyNumberFormat="1" applyFont="1" applyFill="1" applyBorder="1" applyAlignment="1">
      <alignment horizontal="center"/>
    </xf>
    <xf numFmtId="10" fontId="2" fillId="2" borderId="3" xfId="0" applyNumberFormat="1" applyFont="1" applyFill="1" applyBorder="1" applyAlignment="1">
      <alignment horizontal="center"/>
    </xf>
    <xf numFmtId="166" fontId="7" fillId="0" borderId="2" xfId="1" applyNumberFormat="1" applyFont="1" applyBorder="1" applyAlignment="1">
      <alignment horizontal="center"/>
    </xf>
    <xf numFmtId="10" fontId="6" fillId="0" borderId="2" xfId="0" applyNumberFormat="1" applyFont="1" applyBorder="1" applyAlignment="1">
      <alignment horizontal="center"/>
    </xf>
    <xf numFmtId="10" fontId="3" fillId="0" borderId="2" xfId="0" applyNumberFormat="1" applyFont="1" applyBorder="1" applyAlignment="1">
      <alignment horizontal="center"/>
    </xf>
    <xf numFmtId="10" fontId="3" fillId="3" borderId="2" xfId="0" applyNumberFormat="1" applyFont="1" applyFill="1" applyBorder="1" applyAlignment="1">
      <alignment horizontal="center"/>
    </xf>
    <xf numFmtId="0" fontId="3" fillId="0" borderId="9" xfId="0" applyFont="1" applyBorder="1"/>
    <xf numFmtId="0" fontId="0" fillId="0" borderId="11" xfId="0" applyBorder="1"/>
    <xf numFmtId="0" fontId="3" fillId="0" borderId="11" xfId="0" applyFont="1" applyBorder="1"/>
    <xf numFmtId="0" fontId="3" fillId="0" borderId="12" xfId="0" applyFont="1" applyBorder="1" applyAlignment="1">
      <alignment horizontal="center"/>
    </xf>
    <xf numFmtId="0" fontId="3" fillId="0" borderId="13" xfId="0" applyFont="1" applyBorder="1"/>
    <xf numFmtId="164" fontId="3" fillId="0" borderId="0" xfId="0" applyNumberFormat="1" applyFont="1"/>
    <xf numFmtId="0" fontId="3" fillId="0" borderId="14" xfId="0" applyFont="1" applyBorder="1" applyAlignment="1">
      <alignment horizontal="center"/>
    </xf>
    <xf numFmtId="0" fontId="9" fillId="0" borderId="13" xfId="0" applyFont="1" applyBorder="1"/>
    <xf numFmtId="0" fontId="3" fillId="0" borderId="15" xfId="0" applyFont="1" applyBorder="1"/>
    <xf numFmtId="0" fontId="3" fillId="0" borderId="16" xfId="0" applyFont="1" applyBorder="1"/>
    <xf numFmtId="0" fontId="0" fillId="0" borderId="17" xfId="0" applyBorder="1"/>
    <xf numFmtId="0" fontId="3" fillId="0" borderId="17" xfId="0" applyFont="1" applyBorder="1"/>
    <xf numFmtId="0" fontId="3" fillId="0" borderId="18" xfId="0" applyFont="1" applyBorder="1" applyAlignment="1">
      <alignment horizontal="center"/>
    </xf>
    <xf numFmtId="0" fontId="3" fillId="0" borderId="5" xfId="0" applyFont="1" applyBorder="1"/>
    <xf numFmtId="0" fontId="3" fillId="3" borderId="19" xfId="0" applyFont="1" applyFill="1" applyBorder="1"/>
    <xf numFmtId="10" fontId="3" fillId="3" borderId="20" xfId="0" applyNumberFormat="1" applyFont="1" applyFill="1" applyBorder="1"/>
    <xf numFmtId="10" fontId="3" fillId="3" borderId="21" xfId="0" applyNumberFormat="1" applyFont="1" applyFill="1" applyBorder="1"/>
    <xf numFmtId="9" fontId="3" fillId="3" borderId="19" xfId="0" applyNumberFormat="1" applyFont="1" applyFill="1" applyBorder="1"/>
    <xf numFmtId="164" fontId="5" fillId="2" borderId="3" xfId="0" applyNumberFormat="1" applyFont="1" applyFill="1" applyBorder="1" applyAlignment="1">
      <alignment horizontal="center"/>
    </xf>
    <xf numFmtId="10" fontId="5" fillId="2" borderId="3" xfId="2" applyNumberFormat="1" applyFont="1" applyFill="1" applyBorder="1" applyAlignment="1">
      <alignment horizontal="center"/>
    </xf>
    <xf numFmtId="166" fontId="3" fillId="3" borderId="19" xfId="0" applyNumberFormat="1" applyFont="1" applyFill="1" applyBorder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 textRotation="90" wrapText="1"/>
    </xf>
    <xf numFmtId="0" fontId="3" fillId="3" borderId="19" xfId="0" applyFont="1" applyFill="1" applyBorder="1" applyAlignment="1">
      <alignment horizontal="center"/>
    </xf>
    <xf numFmtId="164" fontId="5" fillId="2" borderId="10" xfId="0" applyNumberFormat="1" applyFont="1" applyFill="1" applyBorder="1" applyAlignment="1">
      <alignment horizontal="center"/>
    </xf>
    <xf numFmtId="164" fontId="3" fillId="3" borderId="1" xfId="0" applyNumberFormat="1" applyFont="1" applyFill="1" applyBorder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13756-AA95-FA45-A65E-97633B126589}">
  <dimension ref="A1:G34"/>
  <sheetViews>
    <sheetView tabSelected="1" workbookViewId="0">
      <selection activeCell="B16" sqref="B16"/>
    </sheetView>
  </sheetViews>
  <sheetFormatPr baseColWidth="10" defaultRowHeight="16"/>
  <cols>
    <col min="1" max="1" width="51.33203125" style="1" customWidth="1"/>
    <col min="2" max="2" width="39.5" style="1" customWidth="1"/>
    <col min="3" max="3" width="14.5" customWidth="1"/>
    <col min="6" max="6" width="24.6640625" style="1" customWidth="1"/>
    <col min="7" max="7" width="24.6640625" style="10" customWidth="1"/>
  </cols>
  <sheetData>
    <row r="1" spans="1:7" ht="17" thickBot="1">
      <c r="F1" s="14" t="s">
        <v>14</v>
      </c>
      <c r="G1" s="15" t="s">
        <v>18</v>
      </c>
    </row>
    <row r="2" spans="1:7" ht="17" thickBot="1">
      <c r="A2" s="1" t="s">
        <v>36</v>
      </c>
      <c r="B2" s="56">
        <v>2000000</v>
      </c>
      <c r="F2" s="3" t="s">
        <v>8</v>
      </c>
      <c r="G2" s="24">
        <v>0.125</v>
      </c>
    </row>
    <row r="3" spans="1:7">
      <c r="F3" s="3" t="s">
        <v>9</v>
      </c>
      <c r="G3" s="24">
        <v>0.1</v>
      </c>
    </row>
    <row r="4" spans="1:7">
      <c r="A4" s="2" t="s">
        <v>0</v>
      </c>
      <c r="F4" s="3" t="s">
        <v>10</v>
      </c>
      <c r="G4" s="24">
        <v>8.5000000000000006E-2</v>
      </c>
    </row>
    <row r="5" spans="1:7">
      <c r="A5" s="1" t="s">
        <v>7</v>
      </c>
      <c r="B5" s="11" t="s">
        <v>9</v>
      </c>
      <c r="F5" s="3" t="s">
        <v>11</v>
      </c>
      <c r="G5" s="24">
        <v>7.4999999999999997E-2</v>
      </c>
    </row>
    <row r="6" spans="1:7">
      <c r="A6" s="3" t="s">
        <v>19</v>
      </c>
      <c r="B6" s="12">
        <f>VLOOKUP(B5,F2:G7,2)</f>
        <v>0.1</v>
      </c>
      <c r="C6" s="13" t="s">
        <v>15</v>
      </c>
      <c r="F6" s="3" t="s">
        <v>12</v>
      </c>
      <c r="G6" s="24">
        <v>0.06</v>
      </c>
    </row>
    <row r="7" spans="1:7">
      <c r="A7" s="3" t="s">
        <v>1</v>
      </c>
      <c r="B7" s="4">
        <v>2.5000000000000001E-2</v>
      </c>
      <c r="F7" s="3" t="s">
        <v>13</v>
      </c>
      <c r="G7" s="25">
        <v>0.1</v>
      </c>
    </row>
    <row r="8" spans="1:7">
      <c r="A8" s="3" t="s">
        <v>5</v>
      </c>
      <c r="B8" s="4">
        <v>0.04</v>
      </c>
    </row>
    <row r="10" spans="1:7">
      <c r="A10" s="2" t="s">
        <v>22</v>
      </c>
    </row>
    <row r="11" spans="1:7">
      <c r="A11" s="3" t="s">
        <v>24</v>
      </c>
      <c r="B11" s="46">
        <v>65000</v>
      </c>
    </row>
    <row r="12" spans="1:7">
      <c r="A12" s="3" t="s">
        <v>25</v>
      </c>
      <c r="B12" s="46">
        <v>1000</v>
      </c>
    </row>
    <row r="13" spans="1:7">
      <c r="A13" s="2"/>
    </row>
    <row r="14" spans="1:7">
      <c r="A14" s="2" t="s">
        <v>23</v>
      </c>
    </row>
    <row r="15" spans="1:7">
      <c r="A15" s="39" t="s">
        <v>28</v>
      </c>
      <c r="B15" s="40">
        <v>15</v>
      </c>
    </row>
    <row r="16" spans="1:7">
      <c r="A16" s="39" t="s">
        <v>29</v>
      </c>
      <c r="B16" s="54" t="s">
        <v>33</v>
      </c>
    </row>
    <row r="17" spans="1:7">
      <c r="A17" s="39" t="s">
        <v>35</v>
      </c>
      <c r="B17" s="40">
        <v>20</v>
      </c>
    </row>
    <row r="18" spans="1:7">
      <c r="A18" s="39" t="s">
        <v>6</v>
      </c>
      <c r="B18" s="43">
        <v>0</v>
      </c>
    </row>
    <row r="19" spans="1:7">
      <c r="A19" s="39" t="s">
        <v>20</v>
      </c>
      <c r="B19" s="41">
        <v>0.3</v>
      </c>
    </row>
    <row r="20" spans="1:7">
      <c r="A20" s="39" t="s">
        <v>21</v>
      </c>
      <c r="B20" s="42">
        <v>0.25</v>
      </c>
    </row>
    <row r="21" spans="1:7" ht="17" thickBot="1"/>
    <row r="22" spans="1:7" ht="17" thickBot="1">
      <c r="A22" s="47" t="s">
        <v>27</v>
      </c>
      <c r="B22" s="48"/>
      <c r="C22" s="48"/>
      <c r="D22" s="48"/>
      <c r="E22" s="48"/>
      <c r="F22" s="48"/>
      <c r="G22" s="49"/>
    </row>
    <row r="23" spans="1:7" ht="17" thickBot="1">
      <c r="A23" s="26" t="s">
        <v>2</v>
      </c>
      <c r="B23" s="55">
        <f>IF(B16="Finite (specify years in cell below)",B2/(B19*(1+B8)*(1-B8/B20)*((1+B8)^B17/(1+B6)^B17)/(B6-B8)),B2/(B19*(1+B8)*(1-B8/B20)/(B6-B8)))</f>
        <v>457875.45787545794</v>
      </c>
      <c r="C23" s="27"/>
      <c r="D23" s="27"/>
      <c r="E23" s="27"/>
      <c r="F23" s="28"/>
      <c r="G23" s="29"/>
    </row>
    <row r="24" spans="1:7">
      <c r="A24" s="30"/>
      <c r="B24" s="31"/>
      <c r="G24" s="32"/>
    </row>
    <row r="25" spans="1:7">
      <c r="A25" s="33" t="s">
        <v>3</v>
      </c>
      <c r="B25" s="31"/>
      <c r="G25" s="32"/>
    </row>
    <row r="26" spans="1:7">
      <c r="A26" s="34" t="s">
        <v>4</v>
      </c>
      <c r="B26" s="44">
        <f>B23*(1+B6-B18)^B15</f>
        <v>1912659.4182306116</v>
      </c>
      <c r="G26" s="32"/>
    </row>
    <row r="27" spans="1:7" ht="17" thickBot="1">
      <c r="A27" s="35" t="s">
        <v>26</v>
      </c>
      <c r="B27" s="45">
        <f>(B26/B11)^(1/B15)-1</f>
        <v>0.25289579729834677</v>
      </c>
      <c r="C27" s="36"/>
      <c r="D27" s="36"/>
      <c r="E27" s="36"/>
      <c r="F27" s="37"/>
      <c r="G27" s="38"/>
    </row>
    <row r="34" spans="2:2">
      <c r="B34" s="31"/>
    </row>
  </sheetData>
  <mergeCells count="1">
    <mergeCell ref="A22:G22"/>
  </mergeCells>
  <dataValidations count="1">
    <dataValidation type="list" allowBlank="1" showInputMessage="1" showErrorMessage="1" sqref="B5" xr:uid="{9DD40E83-89D2-EE4E-A122-790DC629B78B}">
      <formula1>$F$2:$F$7</formula1>
    </dataValidation>
  </dataValidations>
  <pageMargins left="0.7" right="0.7" top="0.75" bottom="0.75" header="0.3" footer="0.3"/>
  <pageSetup orientation="portrait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7F6FC02-8FB9-7B4D-A11B-1B10E1653F6B}">
          <x14:formula1>
            <xm:f>Sheet1!$B$2:$B$3</xm:f>
          </x14:formula1>
          <xm:sqref>B16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E64D1-CB31-5B4F-BD67-B2EB8A4AC132}">
  <dimension ref="B2:K14"/>
  <sheetViews>
    <sheetView workbookViewId="0">
      <selection activeCell="C3" sqref="C3"/>
    </sheetView>
  </sheetViews>
  <sheetFormatPr baseColWidth="10" defaultRowHeight="16"/>
  <cols>
    <col min="2" max="2" width="28" style="6" customWidth="1"/>
    <col min="3" max="3" width="14" bestFit="1" customWidth="1"/>
    <col min="4" max="10" width="12.6640625" bestFit="1" customWidth="1"/>
    <col min="11" max="11" width="14" customWidth="1"/>
  </cols>
  <sheetData>
    <row r="2" spans="2:11" ht="18">
      <c r="B2" s="5"/>
      <c r="C2" s="50" t="s">
        <v>31</v>
      </c>
      <c r="D2" s="51"/>
      <c r="E2" s="51"/>
      <c r="F2" s="51"/>
      <c r="G2" s="51"/>
      <c r="H2" s="51"/>
      <c r="I2" s="51"/>
      <c r="J2" s="51"/>
      <c r="K2" s="51"/>
    </row>
    <row r="3" spans="2:11" ht="18">
      <c r="B3" s="9" t="s">
        <v>30</v>
      </c>
      <c r="C3" s="7">
        <v>0.1</v>
      </c>
      <c r="D3" s="7">
        <v>0.15</v>
      </c>
      <c r="E3" s="7">
        <v>0.2</v>
      </c>
      <c r="F3" s="7">
        <v>0.25</v>
      </c>
      <c r="G3" s="7">
        <v>0.3</v>
      </c>
      <c r="H3" s="7">
        <v>0.35</v>
      </c>
      <c r="I3" s="7">
        <v>0.4</v>
      </c>
      <c r="J3" s="7">
        <v>0.5</v>
      </c>
      <c r="K3" s="23">
        <f>'Breakeven Calculation'!B20</f>
        <v>0.25</v>
      </c>
    </row>
    <row r="4" spans="2:11">
      <c r="B4" s="7">
        <v>0.05</v>
      </c>
      <c r="C4" s="8">
        <f>'Breakeven Calculation'!$B$2/('Revenue Sensitivity Table'!$B4*(1+'Breakeven Calculation'!$B$8)*(1-'Breakeven Calculation'!$B$8/C$3)/('Breakeven Calculation'!$B$6-'Breakeven Calculation'!$B$8))</f>
        <v>3846153.8461538451</v>
      </c>
      <c r="D4" s="8">
        <f>'Breakeven Calculation'!$B$2/('Revenue Sensitivity Table'!$B4*(1+'Breakeven Calculation'!$B$8)*(1-'Breakeven Calculation'!$B$8/D$3)/('Breakeven Calculation'!$B$6-'Breakeven Calculation'!$B$8))</f>
        <v>3146853.1468531471</v>
      </c>
      <c r="E4" s="8">
        <f>'Breakeven Calculation'!$B$2/('Revenue Sensitivity Table'!$B4*(1+'Breakeven Calculation'!$B$8)*(1-'Breakeven Calculation'!$B$8/E$3)/('Breakeven Calculation'!$B$6-'Breakeven Calculation'!$B$8))</f>
        <v>2884615.3846153845</v>
      </c>
      <c r="F4" s="8">
        <f>'Breakeven Calculation'!$B$2/('Revenue Sensitivity Table'!$B4*(1+'Breakeven Calculation'!$B$8)*(1-'Breakeven Calculation'!$B$8/F$3)/('Breakeven Calculation'!$B$6-'Breakeven Calculation'!$B$8))</f>
        <v>2747252.7472527474</v>
      </c>
      <c r="G4" s="8">
        <f>'Breakeven Calculation'!$B$2/('Revenue Sensitivity Table'!$B4*(1+'Breakeven Calculation'!$B$8)*(1-'Breakeven Calculation'!$B$8/G$3)/('Breakeven Calculation'!$B$6-'Breakeven Calculation'!$B$8))</f>
        <v>2662721.8934911243</v>
      </c>
      <c r="H4" s="8">
        <f>'Breakeven Calculation'!$B$2/('Revenue Sensitivity Table'!$B4*(1+'Breakeven Calculation'!$B$8)*(1-'Breakeven Calculation'!$B$8/H$3)/('Breakeven Calculation'!$B$6-'Breakeven Calculation'!$B$8))</f>
        <v>2605459.0570719605</v>
      </c>
      <c r="I4" s="8">
        <f>'Breakeven Calculation'!$B$2/('Revenue Sensitivity Table'!$B4*(1+'Breakeven Calculation'!$B$8)*(1-'Breakeven Calculation'!$B$8/I$3)/('Breakeven Calculation'!$B$6-'Breakeven Calculation'!$B$8))</f>
        <v>2564102.564102564</v>
      </c>
      <c r="J4" s="8">
        <f>'Breakeven Calculation'!$B$2/('Revenue Sensitivity Table'!$B4*(1+'Breakeven Calculation'!$B$8)*(1-'Breakeven Calculation'!$B$8/J$3)/('Breakeven Calculation'!$B$6-'Breakeven Calculation'!$B$8))</f>
        <v>2508361.2040133774</v>
      </c>
      <c r="K4" s="22">
        <f>'Breakeven Calculation'!$B$2/('Revenue Sensitivity Table'!$B4*(1+'Breakeven Calculation'!$B$8)*(1-'Breakeven Calculation'!$B$8/K$3)/('Breakeven Calculation'!$B$6-'Breakeven Calculation'!$B$8))</f>
        <v>2747252.7472527474</v>
      </c>
    </row>
    <row r="5" spans="2:11">
      <c r="B5" s="7">
        <v>0.1</v>
      </c>
      <c r="C5" s="8">
        <f>'Breakeven Calculation'!$B$2/('Revenue Sensitivity Table'!$B5*(1+'Breakeven Calculation'!$B$8)*(1-'Breakeven Calculation'!$B$8/C$3)/('Breakeven Calculation'!$B$6-'Breakeven Calculation'!$B$8))</f>
        <v>1923076.9230769225</v>
      </c>
      <c r="D5" s="8">
        <f>'Breakeven Calculation'!$B$2/('Revenue Sensitivity Table'!$B5*(1+'Breakeven Calculation'!$B$8)*(1-'Breakeven Calculation'!$B$8/D$3)/('Breakeven Calculation'!$B$6-'Breakeven Calculation'!$B$8))</f>
        <v>1573426.5734265735</v>
      </c>
      <c r="E5" s="8">
        <f>'Breakeven Calculation'!$B$2/('Revenue Sensitivity Table'!$B5*(1+'Breakeven Calculation'!$B$8)*(1-'Breakeven Calculation'!$B$8/E$3)/('Breakeven Calculation'!$B$6-'Breakeven Calculation'!$B$8))</f>
        <v>1442307.6923076923</v>
      </c>
      <c r="F5" s="8">
        <f>'Breakeven Calculation'!$B$2/('Revenue Sensitivity Table'!$B5*(1+'Breakeven Calculation'!$B$8)*(1-'Breakeven Calculation'!$B$8/F$3)/('Breakeven Calculation'!$B$6-'Breakeven Calculation'!$B$8))</f>
        <v>1373626.3736263737</v>
      </c>
      <c r="G5" s="8">
        <f>'Breakeven Calculation'!$B$2/('Revenue Sensitivity Table'!$B5*(1+'Breakeven Calculation'!$B$8)*(1-'Breakeven Calculation'!$B$8/G$3)/('Breakeven Calculation'!$B$6-'Breakeven Calculation'!$B$8))</f>
        <v>1331360.9467455621</v>
      </c>
      <c r="H5" s="8">
        <f>'Breakeven Calculation'!$B$2/('Revenue Sensitivity Table'!$B5*(1+'Breakeven Calculation'!$B$8)*(1-'Breakeven Calculation'!$B$8/H$3)/('Breakeven Calculation'!$B$6-'Breakeven Calculation'!$B$8))</f>
        <v>1302729.5285359803</v>
      </c>
      <c r="I5" s="8">
        <f>'Breakeven Calculation'!$B$2/('Revenue Sensitivity Table'!$B5*(1+'Breakeven Calculation'!$B$8)*(1-'Breakeven Calculation'!$B$8/I$3)/('Breakeven Calculation'!$B$6-'Breakeven Calculation'!$B$8))</f>
        <v>1282051.282051282</v>
      </c>
      <c r="J5" s="8">
        <f>'Breakeven Calculation'!$B$2/('Revenue Sensitivity Table'!$B5*(1+'Breakeven Calculation'!$B$8)*(1-'Breakeven Calculation'!$B$8/J$3)/('Breakeven Calculation'!$B$6-'Breakeven Calculation'!$B$8))</f>
        <v>1254180.6020066887</v>
      </c>
      <c r="K5" s="22">
        <f>'Breakeven Calculation'!$B$2/('Revenue Sensitivity Table'!$B5*(1+'Breakeven Calculation'!$B$8)*(1-'Breakeven Calculation'!$B$8/K$3)/('Breakeven Calculation'!$B$6-'Breakeven Calculation'!$B$8))</f>
        <v>1373626.3736263737</v>
      </c>
    </row>
    <row r="6" spans="2:11">
      <c r="B6" s="7">
        <v>0.15</v>
      </c>
      <c r="C6" s="8">
        <f>'Breakeven Calculation'!$B$2/('Revenue Sensitivity Table'!$B6*(1+'Breakeven Calculation'!$B$8)*(1-'Breakeven Calculation'!$B$8/C$3)/('Breakeven Calculation'!$B$6-'Breakeven Calculation'!$B$8))</f>
        <v>1282051.282051282</v>
      </c>
      <c r="D6" s="8">
        <f>'Breakeven Calculation'!$B$2/('Revenue Sensitivity Table'!$B6*(1+'Breakeven Calculation'!$B$8)*(1-'Breakeven Calculation'!$B$8/D$3)/('Breakeven Calculation'!$B$6-'Breakeven Calculation'!$B$8))</f>
        <v>1048951.0489510489</v>
      </c>
      <c r="E6" s="8">
        <f>'Breakeven Calculation'!$B$2/('Revenue Sensitivity Table'!$B6*(1+'Breakeven Calculation'!$B$8)*(1-'Breakeven Calculation'!$B$8/E$3)/('Breakeven Calculation'!$B$6-'Breakeven Calculation'!$B$8))</f>
        <v>961538.4615384615</v>
      </c>
      <c r="F6" s="8">
        <f>'Breakeven Calculation'!$B$2/('Revenue Sensitivity Table'!$B6*(1+'Breakeven Calculation'!$B$8)*(1-'Breakeven Calculation'!$B$8/F$3)/('Breakeven Calculation'!$B$6-'Breakeven Calculation'!$B$8))</f>
        <v>915750.91575091588</v>
      </c>
      <c r="G6" s="8">
        <f>'Breakeven Calculation'!$B$2/('Revenue Sensitivity Table'!$B6*(1+'Breakeven Calculation'!$B$8)*(1-'Breakeven Calculation'!$B$8/G$3)/('Breakeven Calculation'!$B$6-'Breakeven Calculation'!$B$8))</f>
        <v>887573.96449704142</v>
      </c>
      <c r="H6" s="8">
        <f>'Breakeven Calculation'!$B$2/('Revenue Sensitivity Table'!$B6*(1+'Breakeven Calculation'!$B$8)*(1-'Breakeven Calculation'!$B$8/H$3)/('Breakeven Calculation'!$B$6-'Breakeven Calculation'!$B$8))</f>
        <v>868486.35235732025</v>
      </c>
      <c r="I6" s="8">
        <f>'Breakeven Calculation'!$B$2/('Revenue Sensitivity Table'!$B6*(1+'Breakeven Calculation'!$B$8)*(1-'Breakeven Calculation'!$B$8/I$3)/('Breakeven Calculation'!$B$6-'Breakeven Calculation'!$B$8))</f>
        <v>854700.85470085475</v>
      </c>
      <c r="J6" s="8">
        <f>'Breakeven Calculation'!$B$2/('Revenue Sensitivity Table'!$B6*(1+'Breakeven Calculation'!$B$8)*(1-'Breakeven Calculation'!$B$8/J$3)/('Breakeven Calculation'!$B$6-'Breakeven Calculation'!$B$8))</f>
        <v>836120.40133779263</v>
      </c>
      <c r="K6" s="22">
        <f>'Breakeven Calculation'!$B$2/('Revenue Sensitivity Table'!$B6*(1+'Breakeven Calculation'!$B$8)*(1-'Breakeven Calculation'!$B$8/K$3)/('Breakeven Calculation'!$B$6-'Breakeven Calculation'!$B$8))</f>
        <v>915750.91575091588</v>
      </c>
    </row>
    <row r="7" spans="2:11">
      <c r="B7" s="7">
        <v>0.2</v>
      </c>
      <c r="C7" s="8">
        <f>'Breakeven Calculation'!$B$2/('Revenue Sensitivity Table'!$B7*(1+'Breakeven Calculation'!$B$8)*(1-'Breakeven Calculation'!$B$8/C$3)/('Breakeven Calculation'!$B$6-'Breakeven Calculation'!$B$8))</f>
        <v>961538.46153846127</v>
      </c>
      <c r="D7" s="8">
        <f>'Breakeven Calculation'!$B$2/('Revenue Sensitivity Table'!$B7*(1+'Breakeven Calculation'!$B$8)*(1-'Breakeven Calculation'!$B$8/D$3)/('Breakeven Calculation'!$B$6-'Breakeven Calculation'!$B$8))</f>
        <v>786713.28671328677</v>
      </c>
      <c r="E7" s="8">
        <f>'Breakeven Calculation'!$B$2/('Revenue Sensitivity Table'!$B7*(1+'Breakeven Calculation'!$B$8)*(1-'Breakeven Calculation'!$B$8/E$3)/('Breakeven Calculation'!$B$6-'Breakeven Calculation'!$B$8))</f>
        <v>721153.84615384613</v>
      </c>
      <c r="F7" s="8">
        <f>'Breakeven Calculation'!$B$2/('Revenue Sensitivity Table'!$B7*(1+'Breakeven Calculation'!$B$8)*(1-'Breakeven Calculation'!$B$8/F$3)/('Breakeven Calculation'!$B$6-'Breakeven Calculation'!$B$8))</f>
        <v>686813.18681318685</v>
      </c>
      <c r="G7" s="8">
        <f>'Breakeven Calculation'!$B$2/('Revenue Sensitivity Table'!$B7*(1+'Breakeven Calculation'!$B$8)*(1-'Breakeven Calculation'!$B$8/G$3)/('Breakeven Calculation'!$B$6-'Breakeven Calculation'!$B$8))</f>
        <v>665680.47337278107</v>
      </c>
      <c r="H7" s="8">
        <f>'Breakeven Calculation'!$B$2/('Revenue Sensitivity Table'!$B7*(1+'Breakeven Calculation'!$B$8)*(1-'Breakeven Calculation'!$B$8/H$3)/('Breakeven Calculation'!$B$6-'Breakeven Calculation'!$B$8))</f>
        <v>651364.76426799013</v>
      </c>
      <c r="I7" s="8">
        <f>'Breakeven Calculation'!$B$2/('Revenue Sensitivity Table'!$B7*(1+'Breakeven Calculation'!$B$8)*(1-'Breakeven Calculation'!$B$8/I$3)/('Breakeven Calculation'!$B$6-'Breakeven Calculation'!$B$8))</f>
        <v>641025.641025641</v>
      </c>
      <c r="J7" s="8">
        <f>'Breakeven Calculation'!$B$2/('Revenue Sensitivity Table'!$B7*(1+'Breakeven Calculation'!$B$8)*(1-'Breakeven Calculation'!$B$8/J$3)/('Breakeven Calculation'!$B$6-'Breakeven Calculation'!$B$8))</f>
        <v>627090.30100334436</v>
      </c>
      <c r="K7" s="22">
        <f>'Breakeven Calculation'!$B$2/('Revenue Sensitivity Table'!$B7*(1+'Breakeven Calculation'!$B$8)*(1-'Breakeven Calculation'!$B$8/K$3)/('Breakeven Calculation'!$B$6-'Breakeven Calculation'!$B$8))</f>
        <v>686813.18681318685</v>
      </c>
    </row>
    <row r="8" spans="2:11">
      <c r="B8" s="7">
        <v>0.25</v>
      </c>
      <c r="C8" s="8">
        <f>'Breakeven Calculation'!$B$2/('Revenue Sensitivity Table'!$B8*(1+'Breakeven Calculation'!$B$8)*(1-'Breakeven Calculation'!$B$8/C$3)/('Breakeven Calculation'!$B$6-'Breakeven Calculation'!$B$8))</f>
        <v>769230.76923076925</v>
      </c>
      <c r="D8" s="8">
        <f>'Breakeven Calculation'!$B$2/('Revenue Sensitivity Table'!$B8*(1+'Breakeven Calculation'!$B$8)*(1-'Breakeven Calculation'!$B$8/D$3)/('Breakeven Calculation'!$B$6-'Breakeven Calculation'!$B$8))</f>
        <v>629370.62937062944</v>
      </c>
      <c r="E8" s="8">
        <f>'Breakeven Calculation'!$B$2/('Revenue Sensitivity Table'!$B8*(1+'Breakeven Calculation'!$B$8)*(1-'Breakeven Calculation'!$B$8/E$3)/('Breakeven Calculation'!$B$6-'Breakeven Calculation'!$B$8))</f>
        <v>576923.07692307688</v>
      </c>
      <c r="F8" s="8">
        <f>'Breakeven Calculation'!$B$2/('Revenue Sensitivity Table'!$B8*(1+'Breakeven Calculation'!$B$8)*(1-'Breakeven Calculation'!$B$8/F$3)/('Breakeven Calculation'!$B$6-'Breakeven Calculation'!$B$8))</f>
        <v>549450.54945054953</v>
      </c>
      <c r="G8" s="8">
        <f>'Breakeven Calculation'!$B$2/('Revenue Sensitivity Table'!$B8*(1+'Breakeven Calculation'!$B$8)*(1-'Breakeven Calculation'!$B$8/G$3)/('Breakeven Calculation'!$B$6-'Breakeven Calculation'!$B$8))</f>
        <v>532544.3786982249</v>
      </c>
      <c r="H8" s="8">
        <f>'Breakeven Calculation'!$B$2/('Revenue Sensitivity Table'!$B8*(1+'Breakeven Calculation'!$B$8)*(1-'Breakeven Calculation'!$B$8/H$3)/('Breakeven Calculation'!$B$6-'Breakeven Calculation'!$B$8))</f>
        <v>521091.81141439208</v>
      </c>
      <c r="I8" s="8">
        <f>'Breakeven Calculation'!$B$2/('Revenue Sensitivity Table'!$B8*(1+'Breakeven Calculation'!$B$8)*(1-'Breakeven Calculation'!$B$8/I$3)/('Breakeven Calculation'!$B$6-'Breakeven Calculation'!$B$8))</f>
        <v>512820.51282051281</v>
      </c>
      <c r="J8" s="8">
        <f>'Breakeven Calculation'!$B$2/('Revenue Sensitivity Table'!$B8*(1+'Breakeven Calculation'!$B$8)*(1-'Breakeven Calculation'!$B$8/J$3)/('Breakeven Calculation'!$B$6-'Breakeven Calculation'!$B$8))</f>
        <v>501672.24080267554</v>
      </c>
      <c r="K8" s="22">
        <f>'Breakeven Calculation'!$B$2/('Revenue Sensitivity Table'!$B8*(1+'Breakeven Calculation'!$B$8)*(1-'Breakeven Calculation'!$B$8/K$3)/('Breakeven Calculation'!$B$6-'Breakeven Calculation'!$B$8))</f>
        <v>549450.54945054953</v>
      </c>
    </row>
    <row r="9" spans="2:11">
      <c r="B9" s="7">
        <v>0.3</v>
      </c>
      <c r="C9" s="8">
        <f>'Breakeven Calculation'!$B$2/('Revenue Sensitivity Table'!$B9*(1+'Breakeven Calculation'!$B$8)*(1-'Breakeven Calculation'!$B$8/C$3)/('Breakeven Calculation'!$B$6-'Breakeven Calculation'!$B$8))</f>
        <v>641025.641025641</v>
      </c>
      <c r="D9" s="8">
        <f>'Breakeven Calculation'!$B$2/('Revenue Sensitivity Table'!$B9*(1+'Breakeven Calculation'!$B$8)*(1-'Breakeven Calculation'!$B$8/D$3)/('Breakeven Calculation'!$B$6-'Breakeven Calculation'!$B$8))</f>
        <v>524475.52447552443</v>
      </c>
      <c r="E9" s="8">
        <f>'Breakeven Calculation'!$B$2/('Revenue Sensitivity Table'!$B9*(1+'Breakeven Calculation'!$B$8)*(1-'Breakeven Calculation'!$B$8/E$3)/('Breakeven Calculation'!$B$6-'Breakeven Calculation'!$B$8))</f>
        <v>480769.23076923075</v>
      </c>
      <c r="F9" s="8">
        <f>'Breakeven Calculation'!$B$2/('Revenue Sensitivity Table'!$B9*(1+'Breakeven Calculation'!$B$8)*(1-'Breakeven Calculation'!$B$8/F$3)/('Breakeven Calculation'!$B$6-'Breakeven Calculation'!$B$8))</f>
        <v>457875.45787545794</v>
      </c>
      <c r="G9" s="8">
        <f>'Breakeven Calculation'!$B$2/('Revenue Sensitivity Table'!$B9*(1+'Breakeven Calculation'!$B$8)*(1-'Breakeven Calculation'!$B$8/G$3)/('Breakeven Calculation'!$B$6-'Breakeven Calculation'!$B$8))</f>
        <v>443786.98224852071</v>
      </c>
      <c r="H9" s="8">
        <f>'Breakeven Calculation'!$B$2/('Revenue Sensitivity Table'!$B9*(1+'Breakeven Calculation'!$B$8)*(1-'Breakeven Calculation'!$B$8/H$3)/('Breakeven Calculation'!$B$6-'Breakeven Calculation'!$B$8))</f>
        <v>434243.17617866013</v>
      </c>
      <c r="I9" s="8">
        <f>'Breakeven Calculation'!$B$2/('Revenue Sensitivity Table'!$B9*(1+'Breakeven Calculation'!$B$8)*(1-'Breakeven Calculation'!$B$8/I$3)/('Breakeven Calculation'!$B$6-'Breakeven Calculation'!$B$8))</f>
        <v>427350.42735042737</v>
      </c>
      <c r="J9" s="8">
        <f>'Breakeven Calculation'!$B$2/('Revenue Sensitivity Table'!$B9*(1+'Breakeven Calculation'!$B$8)*(1-'Breakeven Calculation'!$B$8/J$3)/('Breakeven Calculation'!$B$6-'Breakeven Calculation'!$B$8))</f>
        <v>418060.20066889632</v>
      </c>
      <c r="K9" s="22">
        <f>'Breakeven Calculation'!$B$2/('Revenue Sensitivity Table'!$B9*(1+'Breakeven Calculation'!$B$8)*(1-'Breakeven Calculation'!$B$8/K$3)/('Breakeven Calculation'!$B$6-'Breakeven Calculation'!$B$8))</f>
        <v>457875.45787545794</v>
      </c>
    </row>
    <row r="10" spans="2:11">
      <c r="B10" s="7">
        <v>0.35</v>
      </c>
      <c r="C10" s="8">
        <f>'Breakeven Calculation'!$B$2/('Revenue Sensitivity Table'!$B10*(1+'Breakeven Calculation'!$B$8)*(1-'Breakeven Calculation'!$B$8/C$3)/('Breakeven Calculation'!$B$6-'Breakeven Calculation'!$B$8))</f>
        <v>549450.54945054941</v>
      </c>
      <c r="D10" s="8">
        <f>'Breakeven Calculation'!$B$2/('Revenue Sensitivity Table'!$B10*(1+'Breakeven Calculation'!$B$8)*(1-'Breakeven Calculation'!$B$8/D$3)/('Breakeven Calculation'!$B$6-'Breakeven Calculation'!$B$8))</f>
        <v>449550.44955044956</v>
      </c>
      <c r="E10" s="8">
        <f>'Breakeven Calculation'!$B$2/('Revenue Sensitivity Table'!$B10*(1+'Breakeven Calculation'!$B$8)*(1-'Breakeven Calculation'!$B$8/E$3)/('Breakeven Calculation'!$B$6-'Breakeven Calculation'!$B$8))</f>
        <v>412087.91208791209</v>
      </c>
      <c r="F10" s="8">
        <f>'Breakeven Calculation'!$B$2/('Revenue Sensitivity Table'!$B10*(1+'Breakeven Calculation'!$B$8)*(1-'Breakeven Calculation'!$B$8/F$3)/('Breakeven Calculation'!$B$6-'Breakeven Calculation'!$B$8))</f>
        <v>392464.67817896395</v>
      </c>
      <c r="G10" s="8">
        <f>'Breakeven Calculation'!$B$2/('Revenue Sensitivity Table'!$B10*(1+'Breakeven Calculation'!$B$8)*(1-'Breakeven Calculation'!$B$8/G$3)/('Breakeven Calculation'!$B$6-'Breakeven Calculation'!$B$8))</f>
        <v>380388.84192730353</v>
      </c>
      <c r="H10" s="8">
        <f>'Breakeven Calculation'!$B$2/('Revenue Sensitivity Table'!$B10*(1+'Breakeven Calculation'!$B$8)*(1-'Breakeven Calculation'!$B$8/H$3)/('Breakeven Calculation'!$B$6-'Breakeven Calculation'!$B$8))</f>
        <v>372208.43672456587</v>
      </c>
      <c r="I10" s="8">
        <f>'Breakeven Calculation'!$B$2/('Revenue Sensitivity Table'!$B10*(1+'Breakeven Calculation'!$B$8)*(1-'Breakeven Calculation'!$B$8/I$3)/('Breakeven Calculation'!$B$6-'Breakeven Calculation'!$B$8))</f>
        <v>366300.3663003663</v>
      </c>
      <c r="J10" s="8">
        <f>'Breakeven Calculation'!$B$2/('Revenue Sensitivity Table'!$B10*(1+'Breakeven Calculation'!$B$8)*(1-'Breakeven Calculation'!$B$8/J$3)/('Breakeven Calculation'!$B$6-'Breakeven Calculation'!$B$8))</f>
        <v>358337.31485905399</v>
      </c>
      <c r="K10" s="22">
        <f>'Breakeven Calculation'!$B$2/('Revenue Sensitivity Table'!$B10*(1+'Breakeven Calculation'!$B$8)*(1-'Breakeven Calculation'!$B$8/K$3)/('Breakeven Calculation'!$B$6-'Breakeven Calculation'!$B$8))</f>
        <v>392464.67817896395</v>
      </c>
    </row>
    <row r="11" spans="2:11">
      <c r="B11" s="7">
        <v>0.4</v>
      </c>
      <c r="C11" s="8">
        <f>'Breakeven Calculation'!$B$2/('Revenue Sensitivity Table'!$B11*(1+'Breakeven Calculation'!$B$8)*(1-'Breakeven Calculation'!$B$8/C$3)/('Breakeven Calculation'!$B$6-'Breakeven Calculation'!$B$8))</f>
        <v>480769.23076923063</v>
      </c>
      <c r="D11" s="8">
        <f>'Breakeven Calculation'!$B$2/('Revenue Sensitivity Table'!$B11*(1+'Breakeven Calculation'!$B$8)*(1-'Breakeven Calculation'!$B$8/D$3)/('Breakeven Calculation'!$B$6-'Breakeven Calculation'!$B$8))</f>
        <v>393356.64335664338</v>
      </c>
      <c r="E11" s="8">
        <f>'Breakeven Calculation'!$B$2/('Revenue Sensitivity Table'!$B11*(1+'Breakeven Calculation'!$B$8)*(1-'Breakeven Calculation'!$B$8/E$3)/('Breakeven Calculation'!$B$6-'Breakeven Calculation'!$B$8))</f>
        <v>360576.92307692306</v>
      </c>
      <c r="F11" s="8">
        <f>'Breakeven Calculation'!$B$2/('Revenue Sensitivity Table'!$B11*(1+'Breakeven Calculation'!$B$8)*(1-'Breakeven Calculation'!$B$8/F$3)/('Breakeven Calculation'!$B$6-'Breakeven Calculation'!$B$8))</f>
        <v>343406.59340659343</v>
      </c>
      <c r="G11" s="8">
        <f>'Breakeven Calculation'!$B$2/('Revenue Sensitivity Table'!$B11*(1+'Breakeven Calculation'!$B$8)*(1-'Breakeven Calculation'!$B$8/G$3)/('Breakeven Calculation'!$B$6-'Breakeven Calculation'!$B$8))</f>
        <v>332840.23668639053</v>
      </c>
      <c r="H11" s="8">
        <f>'Breakeven Calculation'!$B$2/('Revenue Sensitivity Table'!$B11*(1+'Breakeven Calculation'!$B$8)*(1-'Breakeven Calculation'!$B$8/H$3)/('Breakeven Calculation'!$B$6-'Breakeven Calculation'!$B$8))</f>
        <v>325682.38213399507</v>
      </c>
      <c r="I11" s="8">
        <f>'Breakeven Calculation'!$B$2/('Revenue Sensitivity Table'!$B11*(1+'Breakeven Calculation'!$B$8)*(1-'Breakeven Calculation'!$B$8/I$3)/('Breakeven Calculation'!$B$6-'Breakeven Calculation'!$B$8))</f>
        <v>320512.8205128205</v>
      </c>
      <c r="J11" s="8">
        <f>'Breakeven Calculation'!$B$2/('Revenue Sensitivity Table'!$B11*(1+'Breakeven Calculation'!$B$8)*(1-'Breakeven Calculation'!$B$8/J$3)/('Breakeven Calculation'!$B$6-'Breakeven Calculation'!$B$8))</f>
        <v>313545.15050167218</v>
      </c>
      <c r="K11" s="22">
        <f>'Breakeven Calculation'!$B$2/('Revenue Sensitivity Table'!$B11*(1+'Breakeven Calculation'!$B$8)*(1-'Breakeven Calculation'!$B$8/K$3)/('Breakeven Calculation'!$B$6-'Breakeven Calculation'!$B$8))</f>
        <v>343406.59340659343</v>
      </c>
    </row>
    <row r="12" spans="2:11">
      <c r="B12" s="7">
        <v>0.45</v>
      </c>
      <c r="C12" s="8">
        <f>'Breakeven Calculation'!$B$2/('Revenue Sensitivity Table'!$B12*(1+'Breakeven Calculation'!$B$8)*(1-'Breakeven Calculation'!$B$8/C$3)/('Breakeven Calculation'!$B$6-'Breakeven Calculation'!$B$8))</f>
        <v>427350.42735042732</v>
      </c>
      <c r="D12" s="8">
        <f>'Breakeven Calculation'!$B$2/('Revenue Sensitivity Table'!$B12*(1+'Breakeven Calculation'!$B$8)*(1-'Breakeven Calculation'!$B$8/D$3)/('Breakeven Calculation'!$B$6-'Breakeven Calculation'!$B$8))</f>
        <v>349650.34965034958</v>
      </c>
      <c r="E12" s="8">
        <f>'Breakeven Calculation'!$B$2/('Revenue Sensitivity Table'!$B12*(1+'Breakeven Calculation'!$B$8)*(1-'Breakeven Calculation'!$B$8/E$3)/('Breakeven Calculation'!$B$6-'Breakeven Calculation'!$B$8))</f>
        <v>320512.8205128205</v>
      </c>
      <c r="F12" s="8">
        <f>'Breakeven Calculation'!$B$2/('Revenue Sensitivity Table'!$B12*(1+'Breakeven Calculation'!$B$8)*(1-'Breakeven Calculation'!$B$8/F$3)/('Breakeven Calculation'!$B$6-'Breakeven Calculation'!$B$8))</f>
        <v>305250.30525030527</v>
      </c>
      <c r="G12" s="8">
        <f>'Breakeven Calculation'!$B$2/('Revenue Sensitivity Table'!$B12*(1+'Breakeven Calculation'!$B$8)*(1-'Breakeven Calculation'!$B$8/G$3)/('Breakeven Calculation'!$B$6-'Breakeven Calculation'!$B$8))</f>
        <v>295857.98816568049</v>
      </c>
      <c r="H12" s="8">
        <f>'Breakeven Calculation'!$B$2/('Revenue Sensitivity Table'!$B12*(1+'Breakeven Calculation'!$B$8)*(1-'Breakeven Calculation'!$B$8/H$3)/('Breakeven Calculation'!$B$6-'Breakeven Calculation'!$B$8))</f>
        <v>289495.4507857734</v>
      </c>
      <c r="I12" s="8">
        <f>'Breakeven Calculation'!$B$2/('Revenue Sensitivity Table'!$B12*(1+'Breakeven Calculation'!$B$8)*(1-'Breakeven Calculation'!$B$8/I$3)/('Breakeven Calculation'!$B$6-'Breakeven Calculation'!$B$8))</f>
        <v>284900.2849002849</v>
      </c>
      <c r="J12" s="8">
        <f>'Breakeven Calculation'!$B$2/('Revenue Sensitivity Table'!$B12*(1+'Breakeven Calculation'!$B$8)*(1-'Breakeven Calculation'!$B$8/J$3)/('Breakeven Calculation'!$B$6-'Breakeven Calculation'!$B$8))</f>
        <v>278706.80044593086</v>
      </c>
      <c r="K12" s="22">
        <f>'Breakeven Calculation'!$B$2/('Revenue Sensitivity Table'!$B12*(1+'Breakeven Calculation'!$B$8)*(1-'Breakeven Calculation'!$B$8/K$3)/('Breakeven Calculation'!$B$6-'Breakeven Calculation'!$B$8))</f>
        <v>305250.30525030527</v>
      </c>
    </row>
    <row r="13" spans="2:11">
      <c r="B13" s="7">
        <v>0.5</v>
      </c>
      <c r="C13" s="8">
        <f>'Breakeven Calculation'!$B$2/('Revenue Sensitivity Table'!$B13*(1+'Breakeven Calculation'!$B$8)*(1-'Breakeven Calculation'!$B$8/C$3)/('Breakeven Calculation'!$B$6-'Breakeven Calculation'!$B$8))</f>
        <v>384615.38461538462</v>
      </c>
      <c r="D13" s="8">
        <f>'Breakeven Calculation'!$B$2/('Revenue Sensitivity Table'!$B13*(1+'Breakeven Calculation'!$B$8)*(1-'Breakeven Calculation'!$B$8/D$3)/('Breakeven Calculation'!$B$6-'Breakeven Calculation'!$B$8))</f>
        <v>314685.31468531472</v>
      </c>
      <c r="E13" s="8">
        <f>'Breakeven Calculation'!$B$2/('Revenue Sensitivity Table'!$B13*(1+'Breakeven Calculation'!$B$8)*(1-'Breakeven Calculation'!$B$8/E$3)/('Breakeven Calculation'!$B$6-'Breakeven Calculation'!$B$8))</f>
        <v>288461.53846153844</v>
      </c>
      <c r="F13" s="8">
        <f>'Breakeven Calculation'!$B$2/('Revenue Sensitivity Table'!$B13*(1+'Breakeven Calculation'!$B$8)*(1-'Breakeven Calculation'!$B$8/F$3)/('Breakeven Calculation'!$B$6-'Breakeven Calculation'!$B$8))</f>
        <v>274725.27472527476</v>
      </c>
      <c r="G13" s="8">
        <f>'Breakeven Calculation'!$B$2/('Revenue Sensitivity Table'!$B13*(1+'Breakeven Calculation'!$B$8)*(1-'Breakeven Calculation'!$B$8/G$3)/('Breakeven Calculation'!$B$6-'Breakeven Calculation'!$B$8))</f>
        <v>266272.18934911245</v>
      </c>
      <c r="H13" s="8">
        <f>'Breakeven Calculation'!$B$2/('Revenue Sensitivity Table'!$B13*(1+'Breakeven Calculation'!$B$8)*(1-'Breakeven Calculation'!$B$8/H$3)/('Breakeven Calculation'!$B$6-'Breakeven Calculation'!$B$8))</f>
        <v>260545.90570719604</v>
      </c>
      <c r="I13" s="8">
        <f>'Breakeven Calculation'!$B$2/('Revenue Sensitivity Table'!$B13*(1+'Breakeven Calculation'!$B$8)*(1-'Breakeven Calculation'!$B$8/I$3)/('Breakeven Calculation'!$B$6-'Breakeven Calculation'!$B$8))</f>
        <v>256410.25641025641</v>
      </c>
      <c r="J13" s="8">
        <f>'Breakeven Calculation'!$B$2/('Revenue Sensitivity Table'!$B13*(1+'Breakeven Calculation'!$B$8)*(1-'Breakeven Calculation'!$B$8/J$3)/('Breakeven Calculation'!$B$6-'Breakeven Calculation'!$B$8))</f>
        <v>250836.12040133777</v>
      </c>
      <c r="K13" s="22">
        <f>'Breakeven Calculation'!$B$2/('Revenue Sensitivity Table'!$B13*(1+'Breakeven Calculation'!$B$8)*(1-'Breakeven Calculation'!$B$8/K$3)/('Breakeven Calculation'!$B$6-'Breakeven Calculation'!$B$8))</f>
        <v>274725.27472527476</v>
      </c>
    </row>
    <row r="14" spans="2:11">
      <c r="B14" s="16">
        <f>'Breakeven Calculation'!B19</f>
        <v>0.3</v>
      </c>
      <c r="C14" s="8">
        <f>'Breakeven Calculation'!$B$2/('Revenue Sensitivity Table'!$B14*(1+'Breakeven Calculation'!$B$8)*(1-'Breakeven Calculation'!$B$8/C$3)/('Breakeven Calculation'!$B$6-'Breakeven Calculation'!$B$8))</f>
        <v>641025.641025641</v>
      </c>
      <c r="D14" s="8">
        <f>'Breakeven Calculation'!$B$2/('Revenue Sensitivity Table'!$B14*(1+'Breakeven Calculation'!$B$8)*(1-'Breakeven Calculation'!$B$8/D$3)/('Breakeven Calculation'!$B$6-'Breakeven Calculation'!$B$8))</f>
        <v>524475.52447552443</v>
      </c>
      <c r="E14" s="8">
        <f>'Breakeven Calculation'!$B$2/('Revenue Sensitivity Table'!$B14*(1+'Breakeven Calculation'!$B$8)*(1-'Breakeven Calculation'!$B$8/E$3)/('Breakeven Calculation'!$B$6-'Breakeven Calculation'!$B$8))</f>
        <v>480769.23076923075</v>
      </c>
      <c r="F14" s="8">
        <f>'Breakeven Calculation'!$B$2/('Revenue Sensitivity Table'!$B14*(1+'Breakeven Calculation'!$B$8)*(1-'Breakeven Calculation'!$B$8/F$3)/('Breakeven Calculation'!$B$6-'Breakeven Calculation'!$B$8))</f>
        <v>457875.45787545794</v>
      </c>
      <c r="G14" s="8">
        <f>'Breakeven Calculation'!$B$2/('Revenue Sensitivity Table'!$B14*(1+'Breakeven Calculation'!$B$8)*(1-'Breakeven Calculation'!$B$8/G$3)/('Breakeven Calculation'!$B$6-'Breakeven Calculation'!$B$8))</f>
        <v>443786.98224852071</v>
      </c>
      <c r="H14" s="8">
        <f>'Breakeven Calculation'!$B$2/('Revenue Sensitivity Table'!$B14*(1+'Breakeven Calculation'!$B$8)*(1-'Breakeven Calculation'!$B$8/H$3)/('Breakeven Calculation'!$B$6-'Breakeven Calculation'!$B$8))</f>
        <v>434243.17617866013</v>
      </c>
      <c r="I14" s="8">
        <f>'Breakeven Calculation'!$B$2/('Revenue Sensitivity Table'!$B14*(1+'Breakeven Calculation'!$B$8)*(1-'Breakeven Calculation'!$B$8/I$3)/('Breakeven Calculation'!$B$6-'Breakeven Calculation'!$B$8))</f>
        <v>427350.42735042737</v>
      </c>
      <c r="J14" s="8">
        <f>'Breakeven Calculation'!$B$2/('Revenue Sensitivity Table'!$B14*(1+'Breakeven Calculation'!$B$8)*(1-'Breakeven Calculation'!$B$8/J$3)/('Breakeven Calculation'!$B$6-'Breakeven Calculation'!$B$8))</f>
        <v>418060.20066889632</v>
      </c>
      <c r="K14" s="22">
        <f>'Breakeven Calculation'!$B$2/('Revenue Sensitivity Table'!$B14*(1+'Breakeven Calculation'!$B$8)*(1-'Breakeven Calculation'!$B$8/K$3)/('Breakeven Calculation'!$B$6-'Breakeven Calculation'!$B$8))</f>
        <v>457875.45787545794</v>
      </c>
    </row>
  </sheetData>
  <mergeCells count="1">
    <mergeCell ref="C2:K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55412-06F8-AF48-B13A-4BE1F1F273E0}">
  <dimension ref="B2:J11"/>
  <sheetViews>
    <sheetView workbookViewId="0">
      <selection activeCell="F21" sqref="F21"/>
    </sheetView>
  </sheetViews>
  <sheetFormatPr baseColWidth="10" defaultRowHeight="16"/>
  <cols>
    <col min="2" max="2" width="7.1640625" customWidth="1"/>
    <col min="3" max="3" width="10.83203125" style="1"/>
    <col min="4" max="4" width="14" style="10" bestFit="1" customWidth="1"/>
    <col min="5" max="9" width="11.5" style="10" bestFit="1" customWidth="1"/>
    <col min="10" max="10" width="11.5" style="6" bestFit="1" customWidth="1"/>
  </cols>
  <sheetData>
    <row r="2" spans="2:10">
      <c r="D2" s="52" t="s">
        <v>16</v>
      </c>
      <c r="E2" s="52"/>
      <c r="F2" s="52"/>
      <c r="G2" s="52"/>
      <c r="H2" s="52"/>
      <c r="I2" s="52"/>
      <c r="J2" s="52"/>
    </row>
    <row r="3" spans="2:10">
      <c r="C3" s="19"/>
      <c r="D3" s="20">
        <v>-0.05</v>
      </c>
      <c r="E3" s="20">
        <v>-2.5000000000000001E-2</v>
      </c>
      <c r="F3" s="20">
        <v>0</v>
      </c>
      <c r="G3" s="20">
        <v>0.01</v>
      </c>
      <c r="H3" s="20">
        <v>0.02</v>
      </c>
      <c r="I3" s="20">
        <v>0.03</v>
      </c>
      <c r="J3" s="21">
        <v>0.04</v>
      </c>
    </row>
    <row r="4" spans="2:10" ht="16" customHeight="1">
      <c r="B4" s="53" t="s">
        <v>17</v>
      </c>
      <c r="C4" s="17">
        <v>0</v>
      </c>
      <c r="D4" s="18">
        <f>'Breakeven Calculation'!$B$23*(1+'Breakeven Calculation'!$B$6-'Waiting Table'!D$3)^$C4</f>
        <v>457875.45787545794</v>
      </c>
      <c r="E4" s="18">
        <f>'Breakeven Calculation'!$B$23*(1+'Breakeven Calculation'!$B$6-'Waiting Table'!E$3)^$C4</f>
        <v>457875.45787545794</v>
      </c>
      <c r="F4" s="18">
        <f>'Breakeven Calculation'!$B$23*(1+'Breakeven Calculation'!$B$6-'Waiting Table'!F$3)^$C4</f>
        <v>457875.45787545794</v>
      </c>
      <c r="G4" s="18">
        <f>'Breakeven Calculation'!$B$23*(1+'Breakeven Calculation'!$B$6-'Waiting Table'!G$3)^$C4</f>
        <v>457875.45787545794</v>
      </c>
      <c r="H4" s="18">
        <f>'Breakeven Calculation'!$B$23*(1+'Breakeven Calculation'!$B$6-'Waiting Table'!H$3)^$C4</f>
        <v>457875.45787545794</v>
      </c>
      <c r="I4" s="18">
        <f>'Breakeven Calculation'!$B$23*(1+'Breakeven Calculation'!$B$6-'Waiting Table'!I$3)^$C4</f>
        <v>457875.45787545794</v>
      </c>
      <c r="J4" s="18">
        <f>'Breakeven Calculation'!$B$23*(1+'Breakeven Calculation'!$B$6-'Waiting Table'!J$3)^$C4</f>
        <v>457875.45787545794</v>
      </c>
    </row>
    <row r="5" spans="2:10">
      <c r="B5" s="53"/>
      <c r="C5" s="17">
        <v>2</v>
      </c>
      <c r="D5" s="18">
        <f>'Breakeven Calculation'!$B$23*(1+'Breakeven Calculation'!$B$6-'Waiting Table'!D$3)^$C5</f>
        <v>605540.29304029327</v>
      </c>
      <c r="E5" s="18">
        <f>'Breakeven Calculation'!$B$23*(1+'Breakeven Calculation'!$B$6-'Waiting Table'!E$3)^$C5</f>
        <v>579498.62637362641</v>
      </c>
      <c r="F5" s="18">
        <f>'Breakeven Calculation'!$B$23*(1+'Breakeven Calculation'!$B$6-'Waiting Table'!F$3)^$C5</f>
        <v>554029.30402930418</v>
      </c>
      <c r="G5" s="18">
        <f>'Breakeven Calculation'!$B$23*(1+'Breakeven Calculation'!$B$6-'Waiting Table'!G$3)^$C5</f>
        <v>544001.83150183165</v>
      </c>
      <c r="H5" s="18">
        <f>'Breakeven Calculation'!$B$23*(1+'Breakeven Calculation'!$B$6-'Waiting Table'!H$3)^$C5</f>
        <v>534065.93406593415</v>
      </c>
      <c r="I5" s="18">
        <f>'Breakeven Calculation'!$B$23*(1+'Breakeven Calculation'!$B$6-'Waiting Table'!I$3)^$C5</f>
        <v>524221.61172161181</v>
      </c>
      <c r="J5" s="18">
        <f>'Breakeven Calculation'!$B$23*(1+'Breakeven Calculation'!$B$6-'Waiting Table'!J$3)^$C5</f>
        <v>514468.86446886463</v>
      </c>
    </row>
    <row r="6" spans="2:10">
      <c r="B6" s="53"/>
      <c r="C6" s="17">
        <v>4</v>
      </c>
      <c r="D6" s="18">
        <f>'Breakeven Calculation'!$B$23*(1+'Breakeven Calculation'!$B$6-'Waiting Table'!D$3)^$C6</f>
        <v>800827.03754578787</v>
      </c>
      <c r="E6" s="18">
        <f>'Breakeven Calculation'!$B$23*(1+'Breakeven Calculation'!$B$6-'Waiting Table'!E$3)^$C6</f>
        <v>733427.94900412101</v>
      </c>
      <c r="F6" s="18">
        <f>'Breakeven Calculation'!$B$23*(1+'Breakeven Calculation'!$B$6-'Waiting Table'!F$3)^$C6</f>
        <v>670375.45787545817</v>
      </c>
      <c r="G6" s="18">
        <f>'Breakeven Calculation'!$B$23*(1+'Breakeven Calculation'!$B$6-'Waiting Table'!G$3)^$C6</f>
        <v>646328.57600732625</v>
      </c>
      <c r="H6" s="18">
        <f>'Breakeven Calculation'!$B$23*(1+'Breakeven Calculation'!$B$6-'Waiting Table'!H$3)^$C6</f>
        <v>622934.50549450575</v>
      </c>
      <c r="I6" s="18">
        <f>'Breakeven Calculation'!$B$23*(1+'Breakeven Calculation'!$B$6-'Waiting Table'!I$3)^$C6</f>
        <v>600181.32326007332</v>
      </c>
      <c r="J6" s="18">
        <f>'Breakeven Calculation'!$B$23*(1+'Breakeven Calculation'!$B$6-'Waiting Table'!J$3)^$C6</f>
        <v>578057.21611721639</v>
      </c>
    </row>
    <row r="7" spans="2:10">
      <c r="B7" s="53"/>
      <c r="C7" s="17">
        <v>6</v>
      </c>
      <c r="D7" s="18">
        <f>'Breakeven Calculation'!$B$23*(1+'Breakeven Calculation'!$B$6-'Waiting Table'!D$3)^$C7</f>
        <v>1059093.7571543048</v>
      </c>
      <c r="E7" s="18">
        <f>'Breakeven Calculation'!$B$23*(1+'Breakeven Calculation'!$B$6-'Waiting Table'!E$3)^$C7</f>
        <v>928244.74795834057</v>
      </c>
      <c r="F7" s="18">
        <f>'Breakeven Calculation'!$B$23*(1+'Breakeven Calculation'!$B$6-'Waiting Table'!F$3)^$C7</f>
        <v>811154.30402930453</v>
      </c>
      <c r="G7" s="18">
        <f>'Breakeven Calculation'!$B$23*(1+'Breakeven Calculation'!$B$6-'Waiting Table'!G$3)^$C7</f>
        <v>767902.98115430446</v>
      </c>
      <c r="H7" s="18">
        <f>'Breakeven Calculation'!$B$23*(1+'Breakeven Calculation'!$B$6-'Waiting Table'!H$3)^$C7</f>
        <v>726590.80720879161</v>
      </c>
      <c r="I7" s="18">
        <f>'Breakeven Calculation'!$B$23*(1+'Breakeven Calculation'!$B$6-'Waiting Table'!I$3)^$C7</f>
        <v>687147.59700045804</v>
      </c>
      <c r="J7" s="18">
        <f>'Breakeven Calculation'!$B$23*(1+'Breakeven Calculation'!$B$6-'Waiting Table'!J$3)^$C7</f>
        <v>649505.0880293044</v>
      </c>
    </row>
    <row r="8" spans="2:10">
      <c r="B8" s="53"/>
      <c r="C8" s="17">
        <v>8</v>
      </c>
      <c r="D8" s="18">
        <f>'Breakeven Calculation'!$B$23*(1+'Breakeven Calculation'!$B$6-'Waiting Table'!D$3)^$C8</f>
        <v>1400651.4938365682</v>
      </c>
      <c r="E8" s="18">
        <f>'Breakeven Calculation'!$B$23*(1+'Breakeven Calculation'!$B$6-'Waiting Table'!E$3)^$C8</f>
        <v>1174809.7591347748</v>
      </c>
      <c r="F8" s="18">
        <f>'Breakeven Calculation'!$B$23*(1+'Breakeven Calculation'!$B$6-'Waiting Table'!F$3)^$C8</f>
        <v>981496.70787545852</v>
      </c>
      <c r="G8" s="18">
        <f>'Breakeven Calculation'!$B$23*(1+'Breakeven Calculation'!$B$6-'Waiting Table'!G$3)^$C8</f>
        <v>912345.53190942912</v>
      </c>
      <c r="H8" s="18">
        <f>'Breakeven Calculation'!$B$23*(1+'Breakeven Calculation'!$B$6-'Waiting Table'!H$3)^$C8</f>
        <v>847495.51752833452</v>
      </c>
      <c r="I8" s="18">
        <f>'Breakeven Calculation'!$B$23*(1+'Breakeven Calculation'!$B$6-'Waiting Table'!I$3)^$C8</f>
        <v>786715.28380582435</v>
      </c>
      <c r="J8" s="18">
        <f>'Breakeven Calculation'!$B$23*(1+'Breakeven Calculation'!$B$6-'Waiting Table'!J$3)^$C8</f>
        <v>729783.91690972645</v>
      </c>
    </row>
    <row r="9" spans="2:10">
      <c r="B9" s="53"/>
      <c r="C9" s="17">
        <v>10</v>
      </c>
      <c r="D9" s="18">
        <f>'Breakeven Calculation'!$B$23*(1+'Breakeven Calculation'!$B$6-'Waiting Table'!D$3)^$C9</f>
        <v>1852361.6005988615</v>
      </c>
      <c r="E9" s="18">
        <f>'Breakeven Calculation'!$B$23*(1+'Breakeven Calculation'!$B$6-'Waiting Table'!E$3)^$C9</f>
        <v>1486868.6014049493</v>
      </c>
      <c r="F9" s="18">
        <f>'Breakeven Calculation'!$B$23*(1+'Breakeven Calculation'!$B$6-'Waiting Table'!F$3)^$C9</f>
        <v>1187611.0165293051</v>
      </c>
      <c r="G9" s="18">
        <f>'Breakeven Calculation'!$B$23*(1+'Breakeven Calculation'!$B$6-'Waiting Table'!G$3)^$C9</f>
        <v>1083957.7264615931</v>
      </c>
      <c r="H9" s="18">
        <f>'Breakeven Calculation'!$B$23*(1+'Breakeven Calculation'!$B$6-'Waiting Table'!H$3)^$C9</f>
        <v>988518.77164504945</v>
      </c>
      <c r="I9" s="18">
        <f>'Breakeven Calculation'!$B$23*(1+'Breakeven Calculation'!$B$6-'Waiting Table'!I$3)^$C9</f>
        <v>900710.32842928835</v>
      </c>
      <c r="J9" s="18">
        <f>'Breakeven Calculation'!$B$23*(1+'Breakeven Calculation'!$B$6-'Waiting Table'!J$3)^$C9</f>
        <v>819985.20903976867</v>
      </c>
    </row>
    <row r="10" spans="2:10">
      <c r="B10" s="53"/>
      <c r="C10" s="17">
        <v>15</v>
      </c>
      <c r="D10" s="18">
        <f>'Breakeven Calculation'!$B$23*(1+'Breakeven Calculation'!$B$6-'Waiting Table'!D$3)^$C10</f>
        <v>3725760.8192135259</v>
      </c>
      <c r="E10" s="18">
        <f>'Breakeven Calculation'!$B$23*(1+'Breakeven Calculation'!$B$6-'Waiting Table'!E$3)^$C10</f>
        <v>2679385.4994006609</v>
      </c>
      <c r="F10" s="18">
        <f>'Breakeven Calculation'!$B$23*(1+'Breakeven Calculation'!$B$6-'Waiting Table'!F$3)^$C10</f>
        <v>1912659.4182306116</v>
      </c>
      <c r="G10" s="18">
        <f>'Breakeven Calculation'!$B$23*(1+'Breakeven Calculation'!$B$6-'Waiting Table'!G$3)^$C10</f>
        <v>1667803.3240327488</v>
      </c>
      <c r="H10" s="18">
        <f>'Breakeven Calculation'!$B$23*(1+'Breakeven Calculation'!$B$6-'Waiting Table'!H$3)^$C10</f>
        <v>1452458.3856219193</v>
      </c>
      <c r="I10" s="18">
        <f>'Breakeven Calculation'!$B$23*(1+'Breakeven Calculation'!$B$6-'Waiting Table'!I$3)^$C10</f>
        <v>1263292.8299978641</v>
      </c>
      <c r="J10" s="18">
        <f>'Breakeven Calculation'!$B$23*(1+'Breakeven Calculation'!$B$6-'Waiting Table'!J$3)^$C10</f>
        <v>1097325.1799907018</v>
      </c>
    </row>
    <row r="11" spans="2:10">
      <c r="B11" s="53"/>
      <c r="C11" s="17">
        <v>20</v>
      </c>
      <c r="D11" s="18">
        <f>'Breakeven Calculation'!$B$23*(1+'Breakeven Calculation'!$B$6-'Waiting Table'!D$3)^$C11</f>
        <v>7493835.802631015</v>
      </c>
      <c r="E11" s="18">
        <f>'Breakeven Calculation'!$B$23*(1+'Breakeven Calculation'!$B$6-'Waiting Table'!E$3)^$C11</f>
        <v>4828339.6714510992</v>
      </c>
      <c r="F11" s="18">
        <f>'Breakeven Calculation'!$B$23*(1+'Breakeven Calculation'!$B$6-'Waiting Table'!F$3)^$C11</f>
        <v>3080357.1196545833</v>
      </c>
      <c r="G11" s="18">
        <f>'Breakeven Calculation'!$B$23*(1+'Breakeven Calculation'!$B$6-'Waiting Table'!G$3)^$C11</f>
        <v>2566122.1464186348</v>
      </c>
      <c r="H11" s="18">
        <f>'Breakeven Calculation'!$B$23*(1+'Breakeven Calculation'!$B$6-'Waiting Table'!H$3)^$C11</f>
        <v>2134137.8863778878</v>
      </c>
      <c r="I11" s="18">
        <f>'Breakeven Calculation'!$B$23*(1+'Breakeven Calculation'!$B$6-'Waiting Table'!I$3)^$C11</f>
        <v>1771833.5450944048</v>
      </c>
      <c r="J11" s="18">
        <f>'Breakeven Calculation'!$B$23*(1+'Breakeven Calculation'!$B$6-'Waiting Table'!J$3)^$C11</f>
        <v>1468468.6228080809</v>
      </c>
    </row>
  </sheetData>
  <mergeCells count="2">
    <mergeCell ref="D2:J2"/>
    <mergeCell ref="B4:B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6D80C-93CA-3447-857A-EDEE78246360}">
  <dimension ref="B1:B3"/>
  <sheetViews>
    <sheetView workbookViewId="0">
      <selection activeCell="A2" sqref="A2:XFD2"/>
    </sheetView>
  </sheetViews>
  <sheetFormatPr baseColWidth="10" defaultRowHeight="16"/>
  <cols>
    <col min="2" max="2" width="32.5" customWidth="1"/>
  </cols>
  <sheetData>
    <row r="1" spans="2:2">
      <c r="B1" t="s">
        <v>32</v>
      </c>
    </row>
    <row r="2" spans="2:2">
      <c r="B2" t="s">
        <v>33</v>
      </c>
    </row>
    <row r="3" spans="2:2">
      <c r="B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Breakeven Calculation</vt:lpstr>
      <vt:lpstr>Revenue Sensitivity Table</vt:lpstr>
      <vt:lpstr>Waiting Table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Aswath Damodaran</cp:lastModifiedBy>
  <dcterms:created xsi:type="dcterms:W3CDTF">2025-11-21T15:56:57Z</dcterms:created>
  <dcterms:modified xsi:type="dcterms:W3CDTF">2026-08-20T17:08:32Z</dcterms:modified>
</cp:coreProperties>
</file>