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12B9E9F3-78EF-5D4B-AC8F-713411B90094}" xr6:coauthVersionLast="47" xr6:coauthVersionMax="47" xr10:uidLastSave="{00000000-0000-0000-0000-000000000000}"/>
  <bookViews>
    <workbookView xWindow="100" yWindow="760" windowWidth="30040" windowHeight="18840" xr2:uid="{8B9218A8-20A3-9347-8AD1-5580F04D2D70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5" i="1" l="1"/>
  <c r="M74" i="1"/>
  <c r="M73" i="1"/>
  <c r="I73" i="1"/>
  <c r="M72" i="1"/>
  <c r="I72" i="1"/>
  <c r="M71" i="1"/>
  <c r="I71" i="1"/>
  <c r="F71" i="1"/>
  <c r="M70" i="1"/>
  <c r="I70" i="1"/>
  <c r="F70" i="1"/>
  <c r="T67" i="1"/>
  <c r="C67" i="1" s="1"/>
  <c r="D75" i="1" s="1"/>
  <c r="O67" i="1"/>
  <c r="K67" i="1"/>
  <c r="N67" i="1" s="1"/>
  <c r="J67" i="1"/>
  <c r="I67" i="1"/>
  <c r="H67" i="1"/>
  <c r="F67" i="1"/>
  <c r="G75" i="1" s="1"/>
  <c r="B67" i="1"/>
  <c r="C75" i="1" s="1"/>
  <c r="T66" i="1"/>
  <c r="C66" i="1" s="1"/>
  <c r="O66" i="1"/>
  <c r="N66" i="1"/>
  <c r="I66" i="1"/>
  <c r="H66" i="1"/>
  <c r="F66" i="1"/>
  <c r="B66" i="1"/>
  <c r="T65" i="1"/>
  <c r="C65" i="1" s="1"/>
  <c r="O65" i="1"/>
  <c r="N65" i="1"/>
  <c r="M65" i="1"/>
  <c r="I74" i="1" s="1"/>
  <c r="I65" i="1"/>
  <c r="H65" i="1"/>
  <c r="F65" i="1"/>
  <c r="B65" i="1"/>
  <c r="T64" i="1"/>
  <c r="C64" i="1" s="1"/>
  <c r="K64" i="1"/>
  <c r="N64" i="1" s="1"/>
  <c r="I64" i="1"/>
  <c r="H64" i="1"/>
  <c r="F64" i="1"/>
  <c r="T63" i="1"/>
  <c r="C63" i="1" s="1"/>
  <c r="O63" i="1"/>
  <c r="K63" i="1"/>
  <c r="N63" i="1" s="1"/>
  <c r="I63" i="1"/>
  <c r="H63" i="1"/>
  <c r="F63" i="1"/>
  <c r="G74" i="1" s="1"/>
  <c r="T62" i="1"/>
  <c r="O62" i="1"/>
  <c r="K62" i="1"/>
  <c r="B62" i="1" s="1"/>
  <c r="I62" i="1"/>
  <c r="H62" i="1"/>
  <c r="F62" i="1"/>
  <c r="C62" i="1"/>
  <c r="T61" i="1"/>
  <c r="C61" i="1" s="1"/>
  <c r="N61" i="1"/>
  <c r="I61" i="1"/>
  <c r="H61" i="1"/>
  <c r="F61" i="1"/>
  <c r="B61" i="1"/>
  <c r="T60" i="1"/>
  <c r="C60" i="1" s="1"/>
  <c r="N60" i="1"/>
  <c r="I60" i="1"/>
  <c r="H60" i="1"/>
  <c r="F60" i="1"/>
  <c r="B60" i="1"/>
  <c r="T59" i="1"/>
  <c r="C59" i="1" s="1"/>
  <c r="N59" i="1"/>
  <c r="I59" i="1"/>
  <c r="H59" i="1"/>
  <c r="F59" i="1"/>
  <c r="B59" i="1"/>
  <c r="T58" i="1"/>
  <c r="C58" i="1" s="1"/>
  <c r="O58" i="1"/>
  <c r="K58" i="1"/>
  <c r="I58" i="1"/>
  <c r="H58" i="1"/>
  <c r="F58" i="1"/>
  <c r="G58" i="1" s="1"/>
  <c r="T57" i="1"/>
  <c r="C57" i="1" s="1"/>
  <c r="O57" i="1"/>
  <c r="N57" i="1"/>
  <c r="K57" i="1"/>
  <c r="I57" i="1"/>
  <c r="H57" i="1"/>
  <c r="F57" i="1"/>
  <c r="G57" i="1" s="1"/>
  <c r="B57" i="1"/>
  <c r="T56" i="1"/>
  <c r="C56" i="1" s="1"/>
  <c r="O56" i="1"/>
  <c r="K56" i="1"/>
  <c r="N56" i="1" s="1"/>
  <c r="I56" i="1"/>
  <c r="H56" i="1"/>
  <c r="F56" i="1"/>
  <c r="G56" i="1" s="1"/>
  <c r="T55" i="1"/>
  <c r="O55" i="1"/>
  <c r="K55" i="1"/>
  <c r="B55" i="1" s="1"/>
  <c r="I55" i="1"/>
  <c r="H55" i="1"/>
  <c r="G55" i="1"/>
  <c r="F55" i="1"/>
  <c r="C55" i="1"/>
  <c r="T54" i="1"/>
  <c r="C54" i="1" s="1"/>
  <c r="O54" i="1"/>
  <c r="N54" i="1"/>
  <c r="K54" i="1"/>
  <c r="B54" i="1" s="1"/>
  <c r="I54" i="1"/>
  <c r="H54" i="1"/>
  <c r="F54" i="1"/>
  <c r="T53" i="1"/>
  <c r="C53" i="1" s="1"/>
  <c r="O53" i="1"/>
  <c r="K53" i="1"/>
  <c r="I53" i="1"/>
  <c r="H53" i="1"/>
  <c r="F53" i="1"/>
  <c r="G53" i="1" s="1"/>
  <c r="T52" i="1"/>
  <c r="C52" i="1" s="1"/>
  <c r="O52" i="1"/>
  <c r="K52" i="1"/>
  <c r="B52" i="1" s="1"/>
  <c r="I52" i="1"/>
  <c r="H52" i="1"/>
  <c r="F52" i="1"/>
  <c r="G52" i="1" s="1"/>
  <c r="T51" i="1"/>
  <c r="C51" i="1" s="1"/>
  <c r="O51" i="1"/>
  <c r="K51" i="1"/>
  <c r="B51" i="1" s="1"/>
  <c r="I51" i="1"/>
  <c r="H51" i="1"/>
  <c r="F51" i="1"/>
  <c r="G51" i="1" s="1"/>
  <c r="T50" i="1"/>
  <c r="C50" i="1" s="1"/>
  <c r="O50" i="1"/>
  <c r="K50" i="1"/>
  <c r="N50" i="1" s="1"/>
  <c r="I50" i="1"/>
  <c r="H50" i="1"/>
  <c r="G50" i="1"/>
  <c r="F50" i="1"/>
  <c r="B50" i="1"/>
  <c r="T49" i="1"/>
  <c r="C49" i="1" s="1"/>
  <c r="O49" i="1"/>
  <c r="N49" i="1"/>
  <c r="K49" i="1"/>
  <c r="I49" i="1"/>
  <c r="H49" i="1"/>
  <c r="F49" i="1"/>
  <c r="G49" i="1" s="1"/>
  <c r="B49" i="1"/>
  <c r="T48" i="1"/>
  <c r="C48" i="1" s="1"/>
  <c r="O48" i="1"/>
  <c r="K48" i="1"/>
  <c r="B48" i="1" s="1"/>
  <c r="I48" i="1"/>
  <c r="H48" i="1"/>
  <c r="G48" i="1"/>
  <c r="F48" i="1"/>
  <c r="T47" i="1"/>
  <c r="C47" i="1" s="1"/>
  <c r="O47" i="1"/>
  <c r="K47" i="1"/>
  <c r="B47" i="1" s="1"/>
  <c r="I47" i="1"/>
  <c r="H47" i="1"/>
  <c r="G47" i="1"/>
  <c r="F47" i="1"/>
  <c r="T46" i="1"/>
  <c r="C46" i="1" s="1"/>
  <c r="O46" i="1"/>
  <c r="K46" i="1"/>
  <c r="B46" i="1" s="1"/>
  <c r="I46" i="1"/>
  <c r="H46" i="1"/>
  <c r="F46" i="1"/>
  <c r="G46" i="1" s="1"/>
  <c r="T45" i="1"/>
  <c r="C45" i="1" s="1"/>
  <c r="K45" i="1"/>
  <c r="B45" i="1" s="1"/>
  <c r="I45" i="1"/>
  <c r="H45" i="1"/>
  <c r="F45" i="1"/>
  <c r="G45" i="1" s="1"/>
  <c r="T44" i="1"/>
  <c r="C44" i="1" s="1"/>
  <c r="O44" i="1"/>
  <c r="K44" i="1"/>
  <c r="N44" i="1" s="1"/>
  <c r="I44" i="1"/>
  <c r="H44" i="1"/>
  <c r="F44" i="1"/>
  <c r="G44" i="1" s="1"/>
  <c r="T43" i="1"/>
  <c r="O43" i="1"/>
  <c r="K43" i="1"/>
  <c r="I43" i="1"/>
  <c r="H43" i="1"/>
  <c r="F43" i="1"/>
  <c r="G72" i="1" s="1"/>
  <c r="C43" i="1"/>
  <c r="T42" i="1"/>
  <c r="C42" i="1" s="1"/>
  <c r="O42" i="1"/>
  <c r="K42" i="1"/>
  <c r="B42" i="1" s="1"/>
  <c r="H42" i="1"/>
  <c r="F42" i="1"/>
  <c r="G42" i="1" s="1"/>
  <c r="T41" i="1"/>
  <c r="C41" i="1" s="1"/>
  <c r="O41" i="1"/>
  <c r="K41" i="1"/>
  <c r="B41" i="1" s="1"/>
  <c r="H41" i="1"/>
  <c r="F41" i="1"/>
  <c r="G41" i="1" s="1"/>
  <c r="T40" i="1"/>
  <c r="C40" i="1" s="1"/>
  <c r="O40" i="1"/>
  <c r="K40" i="1"/>
  <c r="B40" i="1" s="1"/>
  <c r="H40" i="1"/>
  <c r="F40" i="1"/>
  <c r="G40" i="1" s="1"/>
  <c r="T39" i="1"/>
  <c r="C39" i="1" s="1"/>
  <c r="O39" i="1"/>
  <c r="K39" i="1"/>
  <c r="B39" i="1" s="1"/>
  <c r="H39" i="1"/>
  <c r="F39" i="1"/>
  <c r="G39" i="1" s="1"/>
  <c r="T38" i="1"/>
  <c r="C38" i="1" s="1"/>
  <c r="K38" i="1"/>
  <c r="B38" i="1" s="1"/>
  <c r="H38" i="1"/>
  <c r="F38" i="1"/>
  <c r="G38" i="1" s="1"/>
  <c r="T37" i="1"/>
  <c r="C37" i="1" s="1"/>
  <c r="K37" i="1"/>
  <c r="B37" i="1" s="1"/>
  <c r="H37" i="1"/>
  <c r="F37" i="1"/>
  <c r="G37" i="1" s="1"/>
  <c r="T36" i="1"/>
  <c r="C36" i="1" s="1"/>
  <c r="K36" i="1"/>
  <c r="H36" i="1"/>
  <c r="F36" i="1"/>
  <c r="G36" i="1" s="1"/>
  <c r="T35" i="1"/>
  <c r="C35" i="1" s="1"/>
  <c r="K35" i="1"/>
  <c r="B35" i="1" s="1"/>
  <c r="H35" i="1"/>
  <c r="F35" i="1"/>
  <c r="G35" i="1" s="1"/>
  <c r="T34" i="1"/>
  <c r="C34" i="1" s="1"/>
  <c r="K34" i="1"/>
  <c r="B34" i="1" s="1"/>
  <c r="H34" i="1"/>
  <c r="F34" i="1"/>
  <c r="G34" i="1" s="1"/>
  <c r="T33" i="1"/>
  <c r="C33" i="1" s="1"/>
  <c r="K33" i="1"/>
  <c r="N33" i="1" s="1"/>
  <c r="H33" i="1"/>
  <c r="F33" i="1"/>
  <c r="G33" i="1" s="1"/>
  <c r="T32" i="1"/>
  <c r="C32" i="1" s="1"/>
  <c r="K32" i="1"/>
  <c r="B32" i="1" s="1"/>
  <c r="H32" i="1"/>
  <c r="F32" i="1"/>
  <c r="G32" i="1" s="1"/>
  <c r="T31" i="1"/>
  <c r="C31" i="1" s="1"/>
  <c r="K31" i="1"/>
  <c r="B31" i="1" s="1"/>
  <c r="H31" i="1"/>
  <c r="F31" i="1"/>
  <c r="G31" i="1" s="1"/>
  <c r="T30" i="1"/>
  <c r="C30" i="1" s="1"/>
  <c r="K30" i="1"/>
  <c r="B30" i="1" s="1"/>
  <c r="H30" i="1"/>
  <c r="F30" i="1"/>
  <c r="G30" i="1" s="1"/>
  <c r="T29" i="1"/>
  <c r="C29" i="1" s="1"/>
  <c r="K29" i="1"/>
  <c r="B29" i="1" s="1"/>
  <c r="H29" i="1"/>
  <c r="F29" i="1"/>
  <c r="G29" i="1" s="1"/>
  <c r="T28" i="1"/>
  <c r="C28" i="1" s="1"/>
  <c r="K28" i="1"/>
  <c r="B28" i="1" s="1"/>
  <c r="H28" i="1"/>
  <c r="F28" i="1"/>
  <c r="G28" i="1" s="1"/>
  <c r="T27" i="1"/>
  <c r="C27" i="1" s="1"/>
  <c r="K27" i="1"/>
  <c r="B27" i="1" s="1"/>
  <c r="H27" i="1"/>
  <c r="F27" i="1"/>
  <c r="G27" i="1" s="1"/>
  <c r="T26" i="1"/>
  <c r="C26" i="1" s="1"/>
  <c r="K26" i="1"/>
  <c r="B26" i="1" s="1"/>
  <c r="H26" i="1"/>
  <c r="F26" i="1"/>
  <c r="G26" i="1" s="1"/>
  <c r="T25" i="1"/>
  <c r="C25" i="1" s="1"/>
  <c r="K25" i="1"/>
  <c r="B25" i="1" s="1"/>
  <c r="H25" i="1"/>
  <c r="F25" i="1"/>
  <c r="G25" i="1" s="1"/>
  <c r="T24" i="1"/>
  <c r="C24" i="1" s="1"/>
  <c r="K24" i="1"/>
  <c r="B24" i="1" s="1"/>
  <c r="H24" i="1"/>
  <c r="F24" i="1"/>
  <c r="G24" i="1" s="1"/>
  <c r="T23" i="1"/>
  <c r="C23" i="1" s="1"/>
  <c r="K23" i="1"/>
  <c r="B23" i="1" s="1"/>
  <c r="H23" i="1"/>
  <c r="F23" i="1"/>
  <c r="G23" i="1" s="1"/>
  <c r="T22" i="1"/>
  <c r="C22" i="1" s="1"/>
  <c r="K22" i="1"/>
  <c r="B22" i="1" s="1"/>
  <c r="H22" i="1"/>
  <c r="F22" i="1"/>
  <c r="G22" i="1" s="1"/>
  <c r="T21" i="1"/>
  <c r="C21" i="1" s="1"/>
  <c r="K21" i="1"/>
  <c r="B21" i="1" s="1"/>
  <c r="H21" i="1"/>
  <c r="F21" i="1"/>
  <c r="G21" i="1" s="1"/>
  <c r="T20" i="1"/>
  <c r="C20" i="1" s="1"/>
  <c r="K20" i="1"/>
  <c r="B20" i="1" s="1"/>
  <c r="H20" i="1"/>
  <c r="F20" i="1"/>
  <c r="G20" i="1" s="1"/>
  <c r="T19" i="1"/>
  <c r="C19" i="1" s="1"/>
  <c r="K19" i="1"/>
  <c r="B19" i="1" s="1"/>
  <c r="H19" i="1"/>
  <c r="F19" i="1"/>
  <c r="G19" i="1" s="1"/>
  <c r="T18" i="1"/>
  <c r="C18" i="1" s="1"/>
  <c r="K18" i="1"/>
  <c r="B18" i="1" s="1"/>
  <c r="H18" i="1"/>
  <c r="F18" i="1"/>
  <c r="G18" i="1" s="1"/>
  <c r="T17" i="1"/>
  <c r="C17" i="1" s="1"/>
  <c r="K17" i="1"/>
  <c r="B17" i="1" s="1"/>
  <c r="H17" i="1"/>
  <c r="F17" i="1"/>
  <c r="G17" i="1" s="1"/>
  <c r="T16" i="1"/>
  <c r="C16" i="1" s="1"/>
  <c r="K16" i="1"/>
  <c r="B16" i="1" s="1"/>
  <c r="H16" i="1"/>
  <c r="F16" i="1"/>
  <c r="G16" i="1" s="1"/>
  <c r="T15" i="1"/>
  <c r="C15" i="1" s="1"/>
  <c r="K15" i="1"/>
  <c r="B15" i="1" s="1"/>
  <c r="H15" i="1"/>
  <c r="F15" i="1"/>
  <c r="G15" i="1" s="1"/>
  <c r="T14" i="1"/>
  <c r="C14" i="1" s="1"/>
  <c r="K14" i="1"/>
  <c r="B14" i="1" s="1"/>
  <c r="H14" i="1"/>
  <c r="F14" i="1"/>
  <c r="G14" i="1" s="1"/>
  <c r="T13" i="1"/>
  <c r="C13" i="1" s="1"/>
  <c r="K13" i="1"/>
  <c r="B13" i="1" s="1"/>
  <c r="H13" i="1"/>
  <c r="F13" i="1"/>
  <c r="G13" i="1" s="1"/>
  <c r="T12" i="1"/>
  <c r="C12" i="1" s="1"/>
  <c r="K12" i="1"/>
  <c r="B12" i="1" s="1"/>
  <c r="H12" i="1"/>
  <c r="F12" i="1"/>
  <c r="G12" i="1" s="1"/>
  <c r="T11" i="1"/>
  <c r="C11" i="1" s="1"/>
  <c r="K11" i="1"/>
  <c r="N11" i="1" s="1"/>
  <c r="H11" i="1"/>
  <c r="F11" i="1"/>
  <c r="G11" i="1" s="1"/>
  <c r="B11" i="1"/>
  <c r="K10" i="1"/>
  <c r="N10" i="1" s="1"/>
  <c r="H10" i="1"/>
  <c r="F10" i="1"/>
  <c r="G10" i="1" s="1"/>
  <c r="K9" i="1"/>
  <c r="H9" i="1"/>
  <c r="F9" i="1"/>
  <c r="G9" i="1" s="1"/>
  <c r="K8" i="1"/>
  <c r="N8" i="1" s="1"/>
  <c r="H8" i="1"/>
  <c r="F8" i="1"/>
  <c r="G8" i="1" s="1"/>
  <c r="B8" i="1"/>
  <c r="K7" i="1"/>
  <c r="B7" i="1" s="1"/>
  <c r="H7" i="1"/>
  <c r="F7" i="1"/>
  <c r="G7" i="1" s="1"/>
  <c r="K6" i="1"/>
  <c r="N6" i="1" s="1"/>
  <c r="H6" i="1"/>
  <c r="F6" i="1"/>
  <c r="G6" i="1" s="1"/>
  <c r="B6" i="1"/>
  <c r="N5" i="1"/>
  <c r="K5" i="1"/>
  <c r="H5" i="1"/>
  <c r="F5" i="1"/>
  <c r="G5" i="1" s="1"/>
  <c r="B5" i="1"/>
  <c r="V4" i="1"/>
  <c r="W4" i="1" s="1"/>
  <c r="K4" i="1"/>
  <c r="B4" i="1" s="1"/>
  <c r="H4" i="1"/>
  <c r="F4" i="1"/>
  <c r="G4" i="1" s="1"/>
  <c r="V3" i="1"/>
  <c r="W3" i="1" s="1"/>
  <c r="K3" i="1"/>
  <c r="N3" i="1" s="1"/>
  <c r="H3" i="1"/>
  <c r="F3" i="1"/>
  <c r="G3" i="1" s="1"/>
  <c r="B3" i="1"/>
  <c r="W2" i="1"/>
  <c r="N2" i="1"/>
  <c r="K2" i="1"/>
  <c r="B2" i="1" s="1"/>
  <c r="H2" i="1"/>
  <c r="F2" i="1"/>
  <c r="G2" i="1" s="1"/>
  <c r="G43" i="1" l="1"/>
  <c r="N51" i="1"/>
  <c r="N62" i="1"/>
  <c r="N20" i="1"/>
  <c r="N28" i="1"/>
  <c r="G73" i="1"/>
  <c r="B10" i="1"/>
  <c r="B44" i="1"/>
  <c r="D72" i="1"/>
  <c r="V5" i="1"/>
  <c r="V6" i="1" s="1"/>
  <c r="N4" i="1"/>
  <c r="B56" i="1"/>
  <c r="B63" i="1"/>
  <c r="H70" i="1"/>
  <c r="N43" i="1"/>
  <c r="L72" i="1"/>
  <c r="B43" i="1"/>
  <c r="N24" i="1"/>
  <c r="N48" i="1"/>
  <c r="B36" i="1"/>
  <c r="N36" i="1"/>
  <c r="H71" i="1"/>
  <c r="N47" i="1"/>
  <c r="N25" i="1"/>
  <c r="B53" i="1"/>
  <c r="L73" i="1"/>
  <c r="N7" i="1"/>
  <c r="N29" i="1"/>
  <c r="L71" i="1"/>
  <c r="B33" i="1"/>
  <c r="N37" i="1"/>
  <c r="N53" i="1"/>
  <c r="G70" i="1"/>
  <c r="L70" i="1"/>
  <c r="N13" i="1"/>
  <c r="N9" i="1"/>
  <c r="B9" i="1"/>
  <c r="C70" i="1"/>
  <c r="D71" i="1"/>
  <c r="N41" i="1"/>
  <c r="N46" i="1"/>
  <c r="B58" i="1"/>
  <c r="N58" i="1"/>
  <c r="N32" i="1"/>
  <c r="N45" i="1"/>
  <c r="N42" i="1"/>
  <c r="N12" i="1"/>
  <c r="B64" i="1"/>
  <c r="C74" i="1" s="1"/>
  <c r="L74" i="1"/>
  <c r="N17" i="1"/>
  <c r="N21" i="1"/>
  <c r="D70" i="1"/>
  <c r="N16" i="1"/>
  <c r="N52" i="1"/>
  <c r="N55" i="1"/>
  <c r="D74" i="1"/>
  <c r="D73" i="1"/>
  <c r="N15" i="1"/>
  <c r="N19" i="1"/>
  <c r="N23" i="1"/>
  <c r="N27" i="1"/>
  <c r="N31" i="1"/>
  <c r="N35" i="1"/>
  <c r="N39" i="1"/>
  <c r="N40" i="1"/>
  <c r="G71" i="1"/>
  <c r="N14" i="1"/>
  <c r="N18" i="1"/>
  <c r="N22" i="1"/>
  <c r="N26" i="1"/>
  <c r="N30" i="1"/>
  <c r="N34" i="1"/>
  <c r="N38" i="1"/>
  <c r="G54" i="1"/>
  <c r="M67" i="1"/>
  <c r="I75" i="1" s="1"/>
  <c r="L75" i="1"/>
  <c r="W6" i="1" l="1"/>
  <c r="V7" i="1"/>
  <c r="W5" i="1"/>
  <c r="C73" i="1"/>
  <c r="C71" i="1"/>
  <c r="C72" i="1"/>
  <c r="V8" i="1" l="1"/>
  <c r="W7" i="1"/>
  <c r="V9" i="1" l="1"/>
  <c r="W8" i="1"/>
  <c r="V10" i="1" l="1"/>
  <c r="W9" i="1"/>
  <c r="V11" i="1" l="1"/>
  <c r="W10" i="1"/>
  <c r="W11" i="1" l="1"/>
  <c r="X11" i="1"/>
  <c r="D11" i="1" s="1"/>
  <c r="V12" i="1"/>
  <c r="X12" i="1" l="1"/>
  <c r="D12" i="1" s="1"/>
  <c r="W12" i="1"/>
  <c r="V13" i="1"/>
  <c r="X13" i="1" l="1"/>
  <c r="D13" i="1" s="1"/>
  <c r="V14" i="1"/>
  <c r="W13" i="1"/>
  <c r="V15" i="1" l="1"/>
  <c r="W14" i="1"/>
  <c r="X14" i="1"/>
  <c r="D14" i="1" s="1"/>
  <c r="X15" i="1" l="1"/>
  <c r="D15" i="1" s="1"/>
  <c r="W15" i="1"/>
  <c r="V16" i="1"/>
  <c r="X16" i="1" l="1"/>
  <c r="D16" i="1" s="1"/>
  <c r="W16" i="1"/>
  <c r="V17" i="1"/>
  <c r="X17" i="1" l="1"/>
  <c r="D17" i="1" s="1"/>
  <c r="V18" i="1"/>
  <c r="W17" i="1"/>
  <c r="V19" i="1" l="1"/>
  <c r="W18" i="1"/>
  <c r="X18" i="1"/>
  <c r="D18" i="1" s="1"/>
  <c r="X19" i="1" l="1"/>
  <c r="D19" i="1" s="1"/>
  <c r="W19" i="1"/>
  <c r="V20" i="1"/>
  <c r="W20" i="1" l="1"/>
  <c r="X20" i="1"/>
  <c r="D20" i="1" s="1"/>
  <c r="V21" i="1"/>
  <c r="X21" i="1" l="1"/>
  <c r="D21" i="1" s="1"/>
  <c r="W21" i="1"/>
  <c r="V22" i="1"/>
  <c r="W22" i="1" l="1"/>
  <c r="V23" i="1"/>
  <c r="X22" i="1"/>
  <c r="D22" i="1" s="1"/>
  <c r="X23" i="1" l="1"/>
  <c r="D23" i="1" s="1"/>
  <c r="W23" i="1"/>
  <c r="V24" i="1"/>
  <c r="W24" i="1" l="1"/>
  <c r="X24" i="1"/>
  <c r="D24" i="1" s="1"/>
  <c r="V25" i="1"/>
  <c r="V26" i="1" l="1"/>
  <c r="X25" i="1"/>
  <c r="D25" i="1" s="1"/>
  <c r="W25" i="1"/>
  <c r="X26" i="1" l="1"/>
  <c r="D26" i="1" s="1"/>
  <c r="V27" i="1"/>
  <c r="W26" i="1"/>
  <c r="X27" i="1" l="1"/>
  <c r="D27" i="1" s="1"/>
  <c r="W27" i="1"/>
  <c r="V28" i="1"/>
  <c r="X28" i="1" l="1"/>
  <c r="D28" i="1" s="1"/>
  <c r="V29" i="1"/>
  <c r="W28" i="1"/>
  <c r="X29" i="1" l="1"/>
  <c r="D29" i="1" s="1"/>
  <c r="V30" i="1"/>
  <c r="W29" i="1"/>
  <c r="W30" i="1" l="1"/>
  <c r="X30" i="1"/>
  <c r="D30" i="1" s="1"/>
  <c r="V31" i="1"/>
  <c r="X31" i="1" l="1"/>
  <c r="D31" i="1" s="1"/>
  <c r="W31" i="1"/>
  <c r="V32" i="1"/>
  <c r="W32" i="1" l="1"/>
  <c r="X32" i="1"/>
  <c r="D32" i="1" s="1"/>
  <c r="E70" i="1" s="1"/>
  <c r="V33" i="1"/>
  <c r="X33" i="1" l="1"/>
  <c r="D33" i="1" s="1"/>
  <c r="V34" i="1"/>
  <c r="W33" i="1"/>
  <c r="V35" i="1" l="1"/>
  <c r="X34" i="1"/>
  <c r="D34" i="1" s="1"/>
  <c r="W34" i="1"/>
  <c r="X35" i="1" l="1"/>
  <c r="D35" i="1" s="1"/>
  <c r="V36" i="1"/>
  <c r="W35" i="1"/>
  <c r="X36" i="1" l="1"/>
  <c r="D36" i="1" s="1"/>
  <c r="W36" i="1"/>
  <c r="V37" i="1"/>
  <c r="X37" i="1" l="1"/>
  <c r="D37" i="1" s="1"/>
  <c r="V38" i="1"/>
  <c r="W37" i="1"/>
  <c r="V39" i="1" l="1"/>
  <c r="W38" i="1"/>
  <c r="X38" i="1"/>
  <c r="D38" i="1" s="1"/>
  <c r="X39" i="1" l="1"/>
  <c r="D39" i="1" s="1"/>
  <c r="W39" i="1"/>
  <c r="V40" i="1"/>
  <c r="V41" i="1" l="1"/>
  <c r="X40" i="1"/>
  <c r="D40" i="1" s="1"/>
  <c r="W40" i="1"/>
  <c r="X41" i="1" l="1"/>
  <c r="D41" i="1" s="1"/>
  <c r="V42" i="1"/>
  <c r="W41" i="1"/>
  <c r="X42" i="1" l="1"/>
  <c r="D42" i="1" s="1"/>
  <c r="E71" i="1" s="1"/>
  <c r="V43" i="1"/>
  <c r="W42" i="1"/>
  <c r="X43" i="1" l="1"/>
  <c r="D43" i="1" s="1"/>
  <c r="W43" i="1"/>
  <c r="V44" i="1"/>
  <c r="V45" i="1" l="1"/>
  <c r="W44" i="1"/>
  <c r="X44" i="1"/>
  <c r="D44" i="1" s="1"/>
  <c r="V46" i="1" l="1"/>
  <c r="X45" i="1"/>
  <c r="D45" i="1" s="1"/>
  <c r="W45" i="1"/>
  <c r="X46" i="1" l="1"/>
  <c r="D46" i="1" s="1"/>
  <c r="V47" i="1"/>
  <c r="W46" i="1"/>
  <c r="W47" i="1" l="1"/>
  <c r="V48" i="1"/>
  <c r="X47" i="1"/>
  <c r="D47" i="1" s="1"/>
  <c r="V49" i="1" l="1"/>
  <c r="X48" i="1"/>
  <c r="D48" i="1" s="1"/>
  <c r="W48" i="1"/>
  <c r="X49" i="1" l="1"/>
  <c r="D49" i="1" s="1"/>
  <c r="W49" i="1"/>
  <c r="V50" i="1"/>
  <c r="V51" i="1" l="1"/>
  <c r="X50" i="1"/>
  <c r="D50" i="1" s="1"/>
  <c r="W50" i="1"/>
  <c r="X51" i="1" l="1"/>
  <c r="D51" i="1" s="1"/>
  <c r="W51" i="1"/>
  <c r="V52" i="1"/>
  <c r="X52" i="1" l="1"/>
  <c r="D52" i="1" s="1"/>
  <c r="W52" i="1"/>
  <c r="V53" i="1"/>
  <c r="V54" i="1" l="1"/>
  <c r="W53" i="1"/>
  <c r="X53" i="1"/>
  <c r="D53" i="1" s="1"/>
  <c r="W54" i="1" l="1"/>
  <c r="V55" i="1"/>
  <c r="X54" i="1"/>
  <c r="D54" i="1" s="1"/>
  <c r="V56" i="1" l="1"/>
  <c r="W55" i="1"/>
  <c r="X55" i="1"/>
  <c r="D55" i="1" s="1"/>
  <c r="X56" i="1" l="1"/>
  <c r="D56" i="1" s="1"/>
  <c r="W56" i="1"/>
  <c r="V57" i="1"/>
  <c r="V58" i="1" l="1"/>
  <c r="X57" i="1"/>
  <c r="D57" i="1" s="1"/>
  <c r="W57" i="1"/>
  <c r="X58" i="1" l="1"/>
  <c r="D58" i="1" s="1"/>
  <c r="V59" i="1"/>
  <c r="W58" i="1"/>
  <c r="V60" i="1" l="1"/>
  <c r="W59" i="1"/>
  <c r="X59" i="1"/>
  <c r="E59" i="1" l="1"/>
  <c r="G59" i="1" s="1"/>
  <c r="D59" i="1"/>
  <c r="W60" i="1"/>
  <c r="X60" i="1"/>
  <c r="V61" i="1"/>
  <c r="V62" i="1" l="1"/>
  <c r="W61" i="1"/>
  <c r="X61" i="1"/>
  <c r="E60" i="1"/>
  <c r="D60" i="1"/>
  <c r="G60" i="1" l="1"/>
  <c r="E61" i="1"/>
  <c r="G61" i="1" s="1"/>
  <c r="D61" i="1"/>
  <c r="V63" i="1"/>
  <c r="W62" i="1"/>
  <c r="X62" i="1"/>
  <c r="E62" i="1" l="1"/>
  <c r="G62" i="1" s="1"/>
  <c r="D62" i="1"/>
  <c r="E73" i="1" s="1"/>
  <c r="V64" i="1"/>
  <c r="W63" i="1"/>
  <c r="X63" i="1"/>
  <c r="F73" i="1"/>
  <c r="H72" i="1"/>
  <c r="H73" i="1"/>
  <c r="F72" i="1" l="1"/>
  <c r="V65" i="1"/>
  <c r="X64" i="1"/>
  <c r="W64" i="1"/>
  <c r="E72" i="1"/>
  <c r="E63" i="1"/>
  <c r="G63" i="1" s="1"/>
  <c r="D63" i="1"/>
  <c r="E64" i="1" l="1"/>
  <c r="G64" i="1" s="1"/>
  <c r="D64" i="1"/>
  <c r="X65" i="1"/>
  <c r="W65" i="1"/>
  <c r="V66" i="1"/>
  <c r="X66" i="1" l="1"/>
  <c r="W66" i="1"/>
  <c r="V67" i="1"/>
  <c r="D65" i="1"/>
  <c r="E65" i="1"/>
  <c r="G65" i="1" l="1"/>
  <c r="D66" i="1"/>
  <c r="E74" i="1" s="1"/>
  <c r="E66" i="1"/>
  <c r="G66" i="1" s="1"/>
  <c r="X67" i="1"/>
  <c r="W67" i="1"/>
  <c r="F74" i="1" l="1"/>
  <c r="E67" i="1"/>
  <c r="D67" i="1"/>
  <c r="E75" i="1" s="1"/>
  <c r="H74" i="1"/>
  <c r="F75" i="1" l="1"/>
  <c r="G67" i="1"/>
  <c r="H75" i="1" s="1"/>
</calcChain>
</file>

<file path=xl/sharedStrings.xml><?xml version="1.0" encoding="utf-8"?>
<sst xmlns="http://schemas.openxmlformats.org/spreadsheetml/2006/main" count="45" uniqueCount="40">
  <si>
    <t>Year</t>
  </si>
  <si>
    <t>PE for S&amp;P 500</t>
  </si>
  <si>
    <t>Normalized PE for S&amp;P 500</t>
  </si>
  <si>
    <t>CAPE for S&amp;P 500</t>
  </si>
  <si>
    <t>Shiller PE (CAPE)</t>
  </si>
  <si>
    <t>T.Bond PE</t>
  </si>
  <si>
    <t>Ratio of Shiller PE to T.Bond PE</t>
  </si>
  <si>
    <t>Price to Dividend</t>
  </si>
  <si>
    <t>Price to Cash Return</t>
  </si>
  <si>
    <t>Earnings Yield</t>
  </si>
  <si>
    <t>T.Bond Rate</t>
  </si>
  <si>
    <t>T.Bond- T.Bill</t>
  </si>
  <si>
    <t>Earnings Yield minus T.Bond rate</t>
  </si>
  <si>
    <t>Dividend Yield</t>
  </si>
  <si>
    <t>S&amp;P 500</t>
  </si>
  <si>
    <t>Earnings</t>
  </si>
  <si>
    <t>Dividends</t>
  </si>
  <si>
    <t>Dividends + Buybacks</t>
  </si>
  <si>
    <t>Normalized Earnings</t>
  </si>
  <si>
    <t>Inflation rate</t>
  </si>
  <si>
    <t>Inflation factor</t>
  </si>
  <si>
    <t>Inflation adjusted earnings</t>
  </si>
  <si>
    <t>Inflation adjusted Normalized Earnings</t>
  </si>
  <si>
    <t>2025 (Sept 30)</t>
  </si>
  <si>
    <t>PE</t>
  </si>
  <si>
    <t>Normalized PE</t>
  </si>
  <si>
    <t>CAPE</t>
  </si>
  <si>
    <t>Shiller PE</t>
  </si>
  <si>
    <t>Shiller PE/T.Bond PE</t>
  </si>
  <si>
    <t>EP - T.Bond Rate</t>
  </si>
  <si>
    <t>EP Ratio</t>
  </si>
  <si>
    <t>T Bond Rate</t>
  </si>
  <si>
    <t>1970-1990</t>
  </si>
  <si>
    <t>1970-2021</t>
  </si>
  <si>
    <t>1991-2000</t>
  </si>
  <si>
    <t>1991-2021</t>
  </si>
  <si>
    <t>2001-2010</t>
  </si>
  <si>
    <t>2011-2020</t>
  </si>
  <si>
    <t>2021-2024</t>
  </si>
  <si>
    <t>Start of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</si>
</sst>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name val="Helvetica"/>
      <family val="2"/>
    </font>
    <font>
      <sz val="12"/>
      <name val="Helvetica"/>
      <family val="2"/>
    </font>
    <font>
      <i/>
      <sz val="12"/>
      <color theme="1"/>
      <name val="Calibri"/>
      <family val="2"/>
      <scheme val="minor"/>
    </font>
    <font>
      <sz val="12"/>
      <color rgb="FF000000"/>
      <name val="Helvetic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b/>
      <sz val="12"/>
      <name val="Helvetica"/>
      <family val="2"/>
    </font>
    <font>
      <sz val="12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10" fontId="3" fillId="0" borderId="1" xfId="1" applyNumberFormat="1" applyFont="1" applyFill="1" applyBorder="1" applyAlignment="1">
      <alignment horizontal="center"/>
    </xf>
    <xf numFmtId="10" fontId="3" fillId="0" borderId="0" xfId="1" applyNumberFormat="1" applyFont="1" applyFill="1" applyBorder="1" applyAlignment="1">
      <alignment horizontal="center"/>
    </xf>
    <xf numFmtId="0" fontId="4" fillId="0" borderId="0" xfId="0" applyFont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wrapText="1"/>
    </xf>
    <xf numFmtId="164" fontId="2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/>
    <xf numFmtId="10" fontId="5" fillId="0" borderId="1" xfId="0" applyNumberFormat="1" applyFont="1" applyFill="1" applyBorder="1"/>
    <xf numFmtId="164" fontId="3" fillId="0" borderId="1" xfId="0" applyNumberFormat="1" applyFont="1" applyFill="1" applyBorder="1"/>
    <xf numFmtId="2" fontId="3" fillId="0" borderId="0" xfId="0" applyNumberFormat="1" applyFont="1" applyFill="1" applyAlignment="1">
      <alignment horizontal="center"/>
    </xf>
    <xf numFmtId="2" fontId="3" fillId="0" borderId="1" xfId="0" applyNumberFormat="1" applyFont="1" applyFill="1" applyBorder="1"/>
    <xf numFmtId="2" fontId="6" fillId="0" borderId="1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10" fontId="6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/>
    <xf numFmtId="0" fontId="3" fillId="0" borderId="0" xfId="0" applyFont="1" applyFill="1" applyAlignment="1">
      <alignment horizontal="center"/>
    </xf>
    <xf numFmtId="10" fontId="3" fillId="0" borderId="0" xfId="0" applyNumberFormat="1" applyFont="1" applyFill="1" applyAlignment="1">
      <alignment horizontal="center"/>
    </xf>
    <xf numFmtId="10" fontId="3" fillId="0" borderId="0" xfId="0" applyNumberFormat="1" applyFont="1" applyFill="1"/>
    <xf numFmtId="2" fontId="6" fillId="0" borderId="2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10" fontId="6" fillId="0" borderId="1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/>
    </xf>
    <xf numFmtId="10" fontId="6" fillId="0" borderId="0" xfId="1" applyNumberFormat="1" applyFont="1" applyFill="1" applyAlignment="1">
      <alignment horizontal="center"/>
    </xf>
    <xf numFmtId="10" fontId="6" fillId="0" borderId="4" xfId="0" applyNumberFormat="1" applyFont="1" applyFill="1" applyBorder="1" applyAlignment="1">
      <alignment horizontal="center"/>
    </xf>
    <xf numFmtId="10" fontId="6" fillId="0" borderId="2" xfId="0" applyNumberFormat="1" applyFont="1" applyFill="1" applyBorder="1" applyAlignment="1">
      <alignment horizontal="center" vertical="center"/>
    </xf>
    <xf numFmtId="10" fontId="6" fillId="0" borderId="3" xfId="0" applyNumberFormat="1" applyFont="1" applyFill="1" applyBorder="1" applyAlignment="1">
      <alignment horizontal="center"/>
    </xf>
    <xf numFmtId="10" fontId="6" fillId="0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Fill="1" applyBorder="1" applyAlignment="1">
      <alignment horizontal="center"/>
    </xf>
    <xf numFmtId="2" fontId="6" fillId="0" borderId="0" xfId="0" applyNumberFormat="1" applyFont="1" applyFill="1" applyAlignment="1">
      <alignment horizontal="center"/>
    </xf>
    <xf numFmtId="2" fontId="3" fillId="0" borderId="3" xfId="0" applyNumberFormat="1" applyFont="1" applyFill="1" applyBorder="1"/>
    <xf numFmtId="164" fontId="3" fillId="0" borderId="3" xfId="0" applyNumberFormat="1" applyFont="1" applyFill="1" applyBorder="1"/>
    <xf numFmtId="2" fontId="5" fillId="0" borderId="1" xfId="0" applyNumberFormat="1" applyFont="1" applyFill="1" applyBorder="1" applyAlignment="1">
      <alignment horizontal="center"/>
    </xf>
    <xf numFmtId="10" fontId="6" fillId="0" borderId="1" xfId="1" applyNumberFormat="1" applyFont="1" applyFill="1" applyBorder="1" applyAlignment="1">
      <alignment horizontal="center"/>
    </xf>
    <xf numFmtId="10" fontId="6" fillId="0" borderId="0" xfId="0" applyNumberFormat="1" applyFont="1" applyFill="1" applyAlignment="1">
      <alignment horizontal="center" vertical="center"/>
    </xf>
    <xf numFmtId="2" fontId="5" fillId="0" borderId="0" xfId="0" applyNumberFormat="1" applyFont="1" applyFill="1" applyAlignment="1">
      <alignment horizontal="center"/>
    </xf>
    <xf numFmtId="10" fontId="6" fillId="0" borderId="0" xfId="1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1" fontId="6" fillId="0" borderId="4" xfId="0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center"/>
    </xf>
    <xf numFmtId="10" fontId="6" fillId="0" borderId="0" xfId="0" applyNumberFormat="1" applyFont="1" applyFill="1" applyAlignment="1">
      <alignment horizontal="center"/>
    </xf>
    <xf numFmtId="10" fontId="3" fillId="0" borderId="0" xfId="1" applyNumberFormat="1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/>
    <xf numFmtId="2" fontId="6" fillId="0" borderId="0" xfId="0" applyNumberFormat="1" applyFont="1" applyFill="1"/>
    <xf numFmtId="0" fontId="8" fillId="0" borderId="0" xfId="0" applyFont="1" applyFill="1" applyAlignment="1">
      <alignment horizontal="center"/>
    </xf>
    <xf numFmtId="10" fontId="3" fillId="0" borderId="0" xfId="0" applyNumberFormat="1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/>
    <xf numFmtId="164" fontId="3" fillId="0" borderId="0" xfId="0" applyNumberFormat="1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10" fontId="3" fillId="0" borderId="0" xfId="0" applyNumberFormat="1" applyFont="1" applyFill="1" applyAlignment="1">
      <alignment horizontal="center" wrapText="1"/>
    </xf>
    <xf numFmtId="164" fontId="3" fillId="0" borderId="0" xfId="0" applyNumberFormat="1" applyFont="1" applyFill="1" applyAlignment="1">
      <alignment wrapText="1"/>
    </xf>
    <xf numFmtId="0" fontId="0" fillId="0" borderId="0" xfId="0" applyAlignment="1">
      <alignment wrapText="1"/>
    </xf>
    <xf numFmtId="2" fontId="3" fillId="0" borderId="7" xfId="0" applyNumberFormat="1" applyFont="1" applyFill="1" applyBorder="1" applyAlignment="1">
      <alignment horizontal="center"/>
    </xf>
    <xf numFmtId="2" fontId="3" fillId="0" borderId="8" xfId="0" applyNumberFormat="1" applyFont="1" applyFill="1" applyBorder="1" applyAlignment="1">
      <alignment horizontal="center"/>
    </xf>
    <xf numFmtId="0" fontId="9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horizontal="center" wrapText="1"/>
    </xf>
    <xf numFmtId="10" fontId="9" fillId="2" borderId="6" xfId="0" applyNumberFormat="1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/>
    </xf>
    <xf numFmtId="2" fontId="9" fillId="2" borderId="6" xfId="0" applyNumberFormat="1" applyFont="1" applyFill="1" applyBorder="1" applyAlignment="1">
      <alignment horizontal="center"/>
    </xf>
    <xf numFmtId="10" fontId="9" fillId="2" borderId="6" xfId="1" applyNumberFormat="1" applyFont="1" applyFill="1" applyBorder="1" applyAlignment="1">
      <alignment horizontal="center"/>
    </xf>
    <xf numFmtId="9" fontId="9" fillId="2" borderId="6" xfId="1" applyFont="1" applyFill="1" applyBorder="1" applyAlignment="1">
      <alignment horizontal="center"/>
    </xf>
    <xf numFmtId="17" fontId="9" fillId="2" borderId="6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E4590-BEB7-B448-9EA2-6113300CDB59}">
  <dimension ref="A1:X78"/>
  <sheetViews>
    <sheetView tabSelected="1" topLeftCell="A40" workbookViewId="0">
      <selection activeCell="Q71" sqref="Q71"/>
    </sheetView>
  </sheetViews>
  <sheetFormatPr baseColWidth="10" defaultRowHeight="16"/>
  <cols>
    <col min="1" max="1" width="15.6640625" style="50" customWidth="1"/>
    <col min="2" max="2" width="11.6640625" style="50" customWidth="1"/>
    <col min="3" max="3" width="13.33203125" style="50" bestFit="1" customWidth="1"/>
    <col min="4" max="4" width="7.1640625" style="50" bestFit="1" customWidth="1"/>
    <col min="5" max="5" width="9" style="22" bestFit="1" customWidth="1"/>
    <col min="6" max="6" width="9.5" style="22" bestFit="1" customWidth="1"/>
    <col min="7" max="7" width="18.1640625" style="22" bestFit="1" customWidth="1"/>
    <col min="8" max="9" width="10.6640625" style="22" customWidth="1"/>
    <col min="10" max="10" width="15.6640625" style="50" customWidth="1"/>
    <col min="11" max="15" width="10.83203125" style="50"/>
    <col min="16" max="16" width="10.83203125" style="51"/>
    <col min="17" max="21" width="10.83203125" style="50"/>
    <col min="22" max="22" width="10.6640625" style="52" customWidth="1"/>
    <col min="23" max="23" width="16.83203125" style="52" customWidth="1"/>
    <col min="24" max="24" width="20.1640625" style="50" customWidth="1"/>
  </cols>
  <sheetData>
    <row r="1" spans="1:24" s="3" customFormat="1" ht="8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0</v>
      </c>
      <c r="K1" s="4" t="s">
        <v>9</v>
      </c>
      <c r="L1" s="5" t="s">
        <v>10</v>
      </c>
      <c r="M1" s="5" t="s">
        <v>11</v>
      </c>
      <c r="N1" s="5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6" t="s">
        <v>20</v>
      </c>
      <c r="W1" s="7" t="s">
        <v>21</v>
      </c>
      <c r="X1" s="4" t="s">
        <v>22</v>
      </c>
    </row>
    <row r="2" spans="1:24">
      <c r="A2" s="8">
        <v>1960</v>
      </c>
      <c r="B2" s="9">
        <f>1/K2</f>
        <v>18.726591760299627</v>
      </c>
      <c r="C2" s="9"/>
      <c r="D2" s="9"/>
      <c r="E2" s="9">
        <v>17.559999999999999</v>
      </c>
      <c r="F2" s="9">
        <f>1/L2</f>
        <v>36.231884057971016</v>
      </c>
      <c r="G2" s="9">
        <f>E2/F2</f>
        <v>0.48465599999999998</v>
      </c>
      <c r="H2" s="9">
        <f>P2/R2</f>
        <v>29.325513196480941</v>
      </c>
      <c r="I2" s="9"/>
      <c r="J2" s="8">
        <v>1960</v>
      </c>
      <c r="K2" s="10">
        <f t="shared" ref="K2:K58" si="0">Q2/P2</f>
        <v>5.3399999999999996E-2</v>
      </c>
      <c r="L2" s="11">
        <v>2.76E-2</v>
      </c>
      <c r="M2" s="11">
        <v>1E-3</v>
      </c>
      <c r="N2" s="11">
        <f>K2-L2</f>
        <v>2.5799999999999997E-2</v>
      </c>
      <c r="O2" s="10">
        <v>3.4099999999999998E-2</v>
      </c>
      <c r="P2" s="8">
        <v>58.11</v>
      </c>
      <c r="Q2" s="9">
        <v>3.1030739999999999</v>
      </c>
      <c r="R2" s="9">
        <v>1.9815509999999998</v>
      </c>
      <c r="S2" s="9"/>
      <c r="T2" s="12"/>
      <c r="U2" s="13">
        <v>1.3599999999999999E-2</v>
      </c>
      <c r="V2" s="14">
        <v>1</v>
      </c>
      <c r="W2" s="14">
        <f>Q2*V2</f>
        <v>3.1030739999999999</v>
      </c>
      <c r="X2" s="12"/>
    </row>
    <row r="3" spans="1:24">
      <c r="A3" s="8">
        <v>1961</v>
      </c>
      <c r="B3" s="9">
        <f t="shared" ref="B3:B66" si="1">1/K3</f>
        <v>21.231422505307854</v>
      </c>
      <c r="C3" s="9"/>
      <c r="D3" s="9"/>
      <c r="E3" s="9">
        <v>22.04</v>
      </c>
      <c r="F3" s="9">
        <f t="shared" ref="F3:F66" si="2">1/L3</f>
        <v>42.553191489361701</v>
      </c>
      <c r="G3" s="9">
        <f t="shared" ref="G3:G66" si="3">E3/F3</f>
        <v>0.51793999999999996</v>
      </c>
      <c r="H3" s="9">
        <f t="shared" ref="H3:H66" si="4">P3/R3</f>
        <v>35.087719298245609</v>
      </c>
      <c r="I3" s="9"/>
      <c r="J3" s="8">
        <v>1961</v>
      </c>
      <c r="K3" s="10">
        <f t="shared" si="0"/>
        <v>4.7100000000000003E-2</v>
      </c>
      <c r="L3" s="11">
        <v>2.35E-2</v>
      </c>
      <c r="M3" s="11">
        <v>2.2000000000000001E-3</v>
      </c>
      <c r="N3" s="11">
        <f t="shared" ref="N3:N67" si="5">K3-L3</f>
        <v>2.3600000000000003E-2</v>
      </c>
      <c r="O3" s="10">
        <v>2.8500000000000001E-2</v>
      </c>
      <c r="P3" s="8">
        <v>71.55</v>
      </c>
      <c r="Q3" s="9">
        <v>3.3700049999999999</v>
      </c>
      <c r="R3" s="9">
        <v>2.0391750000000002</v>
      </c>
      <c r="S3" s="9"/>
      <c r="T3" s="12"/>
      <c r="U3" s="13">
        <v>6.7000000000000002E-3</v>
      </c>
      <c r="V3" s="14">
        <f>V2*(1+U3)</f>
        <v>1.0066999999999999</v>
      </c>
      <c r="W3" s="14">
        <f t="shared" ref="W3:W66" si="6">Q3*V3</f>
        <v>3.3925840334999995</v>
      </c>
      <c r="X3" s="12"/>
    </row>
    <row r="4" spans="1:24">
      <c r="A4" s="8">
        <v>1962</v>
      </c>
      <c r="B4" s="9">
        <f t="shared" si="1"/>
        <v>17.21170395869191</v>
      </c>
      <c r="C4" s="9"/>
      <c r="D4" s="9"/>
      <c r="E4" s="9">
        <v>18.59</v>
      </c>
      <c r="F4" s="9">
        <f t="shared" si="2"/>
        <v>25.974025974025974</v>
      </c>
      <c r="G4" s="9">
        <f t="shared" si="3"/>
        <v>0.71571499999999999</v>
      </c>
      <c r="H4" s="9">
        <f t="shared" si="4"/>
        <v>29.411764705882348</v>
      </c>
      <c r="I4" s="9"/>
      <c r="J4" s="8">
        <v>1962</v>
      </c>
      <c r="K4" s="10">
        <f t="shared" si="0"/>
        <v>5.8099999999999999E-2</v>
      </c>
      <c r="L4" s="11">
        <v>3.85E-2</v>
      </c>
      <c r="M4" s="11">
        <v>1.12E-2</v>
      </c>
      <c r="N4" s="11">
        <f t="shared" si="5"/>
        <v>1.9599999999999999E-2</v>
      </c>
      <c r="O4" s="10">
        <v>3.4000000000000002E-2</v>
      </c>
      <c r="P4" s="8">
        <v>63.1</v>
      </c>
      <c r="Q4" s="9">
        <v>3.6661100000000002</v>
      </c>
      <c r="R4" s="9">
        <v>2.1454000000000004</v>
      </c>
      <c r="S4" s="9"/>
      <c r="T4" s="12"/>
      <c r="U4" s="13">
        <v>1.23E-2</v>
      </c>
      <c r="V4" s="14">
        <f t="shared" ref="V4:V67" si="7">V3*(1+U4)</f>
        <v>1.01908241</v>
      </c>
      <c r="W4" s="14">
        <f t="shared" si="6"/>
        <v>3.7360682141251003</v>
      </c>
      <c r="X4" s="12"/>
    </row>
    <row r="5" spans="1:24">
      <c r="A5" s="8">
        <v>1963</v>
      </c>
      <c r="B5" s="9">
        <f t="shared" si="1"/>
        <v>18.148820326678766</v>
      </c>
      <c r="C5" s="9"/>
      <c r="D5" s="9"/>
      <c r="E5" s="9">
        <v>21.04</v>
      </c>
      <c r="F5" s="9">
        <f t="shared" si="2"/>
        <v>24.154589371980677</v>
      </c>
      <c r="G5" s="9">
        <f t="shared" si="3"/>
        <v>0.87105599999999994</v>
      </c>
      <c r="H5" s="9">
        <f t="shared" si="4"/>
        <v>31.948881789137378</v>
      </c>
      <c r="I5" s="9"/>
      <c r="J5" s="8">
        <v>1963</v>
      </c>
      <c r="K5" s="10">
        <f t="shared" si="0"/>
        <v>5.5100000000000003E-2</v>
      </c>
      <c r="L5" s="11">
        <v>4.1399999999999999E-2</v>
      </c>
      <c r="M5" s="11">
        <v>1.0200000000000001E-2</v>
      </c>
      <c r="N5" s="11">
        <f t="shared" si="5"/>
        <v>1.3700000000000004E-2</v>
      </c>
      <c r="O5" s="10">
        <v>3.1300000000000001E-2</v>
      </c>
      <c r="P5" s="8">
        <v>75.02</v>
      </c>
      <c r="Q5" s="9">
        <v>4.1336019999999998</v>
      </c>
      <c r="R5" s="9">
        <v>2.3481260000000002</v>
      </c>
      <c r="S5" s="9"/>
      <c r="T5" s="12"/>
      <c r="U5" s="13">
        <v>1.6500000000000001E-2</v>
      </c>
      <c r="V5" s="14">
        <f t="shared" si="7"/>
        <v>1.035897269765</v>
      </c>
      <c r="W5" s="14">
        <f t="shared" si="6"/>
        <v>4.2819870260951429</v>
      </c>
      <c r="X5" s="12"/>
    </row>
    <row r="6" spans="1:24">
      <c r="A6" s="8">
        <v>1964</v>
      </c>
      <c r="B6" s="9">
        <f t="shared" si="1"/>
        <v>17.793594306049823</v>
      </c>
      <c r="C6" s="9"/>
      <c r="D6" s="9"/>
      <c r="E6" s="9">
        <v>22.75</v>
      </c>
      <c r="F6" s="9">
        <f t="shared" si="2"/>
        <v>23.752969121140143</v>
      </c>
      <c r="G6" s="9">
        <f t="shared" si="3"/>
        <v>0.95777499999999993</v>
      </c>
      <c r="H6" s="9">
        <f t="shared" si="4"/>
        <v>32.786885245901644</v>
      </c>
      <c r="I6" s="9"/>
      <c r="J6" s="8">
        <v>1964</v>
      </c>
      <c r="K6" s="10">
        <f t="shared" si="0"/>
        <v>5.62E-2</v>
      </c>
      <c r="L6" s="11">
        <v>4.2099999999999999E-2</v>
      </c>
      <c r="M6" s="11">
        <v>6.7000000000000002E-3</v>
      </c>
      <c r="N6" s="11">
        <f t="shared" si="5"/>
        <v>1.4100000000000001E-2</v>
      </c>
      <c r="O6" s="10">
        <v>3.0499999999999999E-2</v>
      </c>
      <c r="P6" s="8">
        <v>84.75</v>
      </c>
      <c r="Q6" s="9">
        <v>4.76295</v>
      </c>
      <c r="R6" s="9">
        <v>2.5848749999999998</v>
      </c>
      <c r="S6" s="9"/>
      <c r="T6" s="12"/>
      <c r="U6" s="13">
        <v>1.2E-2</v>
      </c>
      <c r="V6" s="14">
        <f t="shared" si="7"/>
        <v>1.0483280370021799</v>
      </c>
      <c r="W6" s="14">
        <f t="shared" si="6"/>
        <v>4.9931340238395325</v>
      </c>
      <c r="X6" s="12"/>
    </row>
    <row r="7" spans="1:24">
      <c r="A7" s="8">
        <v>1965</v>
      </c>
      <c r="B7" s="9">
        <f t="shared" si="1"/>
        <v>17.452006980802793</v>
      </c>
      <c r="C7" s="9"/>
      <c r="D7" s="9"/>
      <c r="E7" s="9">
        <v>23.69</v>
      </c>
      <c r="F7" s="9">
        <f t="shared" si="2"/>
        <v>21.50537634408602</v>
      </c>
      <c r="G7" s="9">
        <f t="shared" si="3"/>
        <v>1.101585</v>
      </c>
      <c r="H7" s="9">
        <f t="shared" si="4"/>
        <v>32.679738562091501</v>
      </c>
      <c r="I7" s="9"/>
      <c r="J7" s="8">
        <v>1965</v>
      </c>
      <c r="K7" s="10">
        <f t="shared" si="0"/>
        <v>5.7299999999999997E-2</v>
      </c>
      <c r="L7" s="11">
        <v>4.65E-2</v>
      </c>
      <c r="M7" s="11">
        <v>7.1999999999999998E-3</v>
      </c>
      <c r="N7" s="11">
        <f t="shared" si="5"/>
        <v>1.0799999999999997E-2</v>
      </c>
      <c r="O7" s="10">
        <v>3.0599999999999999E-2</v>
      </c>
      <c r="P7" s="8">
        <v>92.43</v>
      </c>
      <c r="Q7" s="9">
        <v>5.2962389999999999</v>
      </c>
      <c r="R7" s="9">
        <v>2.8283580000000001</v>
      </c>
      <c r="S7" s="9"/>
      <c r="T7" s="12"/>
      <c r="U7" s="13">
        <v>1.9199999999999998E-2</v>
      </c>
      <c r="V7" s="14">
        <f t="shared" si="7"/>
        <v>1.068455935312622</v>
      </c>
      <c r="W7" s="14">
        <f t="shared" si="6"/>
        <v>5.6587979943841855</v>
      </c>
      <c r="X7" s="12"/>
    </row>
    <row r="8" spans="1:24">
      <c r="A8" s="8">
        <v>1966</v>
      </c>
      <c r="B8" s="9">
        <f t="shared" si="1"/>
        <v>14.836795252225519</v>
      </c>
      <c r="C8" s="9"/>
      <c r="D8" s="9"/>
      <c r="E8" s="9">
        <v>19.739999999999998</v>
      </c>
      <c r="F8" s="9">
        <f t="shared" si="2"/>
        <v>21.551724137931036</v>
      </c>
      <c r="G8" s="9">
        <f t="shared" si="3"/>
        <v>0.91593599999999986</v>
      </c>
      <c r="H8" s="9">
        <f t="shared" si="4"/>
        <v>27.855153203342621</v>
      </c>
      <c r="I8" s="9"/>
      <c r="J8" s="8">
        <v>1966</v>
      </c>
      <c r="K8" s="10">
        <f t="shared" si="0"/>
        <v>6.7400000000000002E-2</v>
      </c>
      <c r="L8" s="11">
        <v>4.6399999999999997E-2</v>
      </c>
      <c r="M8" s="11">
        <v>-1.1999999999999999E-3</v>
      </c>
      <c r="N8" s="11">
        <f t="shared" si="5"/>
        <v>2.1000000000000005E-2</v>
      </c>
      <c r="O8" s="10">
        <v>3.5900000000000001E-2</v>
      </c>
      <c r="P8" s="8">
        <v>80.33</v>
      </c>
      <c r="Q8" s="9">
        <v>5.4142419999999998</v>
      </c>
      <c r="R8" s="9">
        <v>2.8838469999999998</v>
      </c>
      <c r="S8" s="9"/>
      <c r="T8" s="12"/>
      <c r="U8" s="13">
        <v>3.3599999999999998E-2</v>
      </c>
      <c r="V8" s="14">
        <f t="shared" si="7"/>
        <v>1.1043560547391262</v>
      </c>
      <c r="W8" s="14">
        <f t="shared" si="6"/>
        <v>5.9792509345228764</v>
      </c>
      <c r="X8" s="12"/>
    </row>
    <row r="9" spans="1:24">
      <c r="A9" s="8">
        <v>1967</v>
      </c>
      <c r="B9" s="9">
        <f t="shared" si="1"/>
        <v>17.667844522968199</v>
      </c>
      <c r="C9" s="9"/>
      <c r="D9" s="9"/>
      <c r="E9" s="9">
        <v>21.75</v>
      </c>
      <c r="F9" s="9">
        <f t="shared" si="2"/>
        <v>17.543859649122805</v>
      </c>
      <c r="G9" s="9">
        <f t="shared" si="3"/>
        <v>1.2397500000000001</v>
      </c>
      <c r="H9" s="9">
        <f t="shared" si="4"/>
        <v>32.362459546925564</v>
      </c>
      <c r="I9" s="9"/>
      <c r="J9" s="8">
        <v>1967</v>
      </c>
      <c r="K9" s="10">
        <f t="shared" si="0"/>
        <v>5.6599999999999998E-2</v>
      </c>
      <c r="L9" s="11">
        <v>5.7000000000000002E-2</v>
      </c>
      <c r="M9" s="11">
        <v>1.49E-2</v>
      </c>
      <c r="N9" s="11">
        <f t="shared" si="5"/>
        <v>-4.0000000000000452E-4</v>
      </c>
      <c r="O9" s="10">
        <v>3.09E-2</v>
      </c>
      <c r="P9" s="8">
        <v>96.47</v>
      </c>
      <c r="Q9" s="9">
        <v>5.4602019999999998</v>
      </c>
      <c r="R9" s="9">
        <v>2.9809230000000002</v>
      </c>
      <c r="S9" s="9"/>
      <c r="T9" s="12"/>
      <c r="U9" s="13">
        <v>3.2800000000000003E-2</v>
      </c>
      <c r="V9" s="14">
        <f t="shared" si="7"/>
        <v>1.1405789333345695</v>
      </c>
      <c r="W9" s="14">
        <f t="shared" si="6"/>
        <v>6.227791372951283</v>
      </c>
      <c r="X9" s="12"/>
    </row>
    <row r="10" spans="1:24">
      <c r="A10" s="8">
        <v>1968</v>
      </c>
      <c r="B10" s="9">
        <f t="shared" si="1"/>
        <v>18.148820326678766</v>
      </c>
      <c r="C10" s="9"/>
      <c r="D10" s="9"/>
      <c r="E10" s="9">
        <v>22.78</v>
      </c>
      <c r="F10" s="9">
        <f t="shared" si="2"/>
        <v>16.233766233766232</v>
      </c>
      <c r="G10" s="9">
        <f t="shared" si="3"/>
        <v>1.4032480000000003</v>
      </c>
      <c r="H10" s="9">
        <f t="shared" si="4"/>
        <v>34.129692832764505</v>
      </c>
      <c r="I10" s="9"/>
      <c r="J10" s="8">
        <v>1968</v>
      </c>
      <c r="K10" s="10">
        <f t="shared" si="0"/>
        <v>5.5100000000000003E-2</v>
      </c>
      <c r="L10" s="11">
        <v>6.1600000000000002E-2</v>
      </c>
      <c r="M10" s="11">
        <v>9.4999999999999998E-3</v>
      </c>
      <c r="N10" s="11">
        <f t="shared" si="5"/>
        <v>-6.4999999999999988E-3</v>
      </c>
      <c r="O10" s="10">
        <v>2.93E-2</v>
      </c>
      <c r="P10" s="8">
        <v>103.86</v>
      </c>
      <c r="Q10" s="9">
        <v>5.7226860000000004</v>
      </c>
      <c r="R10" s="9">
        <v>3.0430980000000001</v>
      </c>
      <c r="S10" s="9"/>
      <c r="T10" s="12"/>
      <c r="U10" s="13">
        <v>4.7100000000000003E-2</v>
      </c>
      <c r="V10" s="14">
        <f t="shared" si="7"/>
        <v>1.1943002010946275</v>
      </c>
      <c r="W10" s="14">
        <f t="shared" si="6"/>
        <v>6.8346050406014101</v>
      </c>
      <c r="X10" s="12"/>
    </row>
    <row r="11" spans="1:24">
      <c r="A11" s="8">
        <v>1969</v>
      </c>
      <c r="B11" s="9">
        <f t="shared" si="1"/>
        <v>15.082956259426847</v>
      </c>
      <c r="C11" s="9">
        <f>P11/T11</f>
        <v>19.573620797518522</v>
      </c>
      <c r="D11" s="9">
        <f>P11/X11</f>
        <v>16.988299683033361</v>
      </c>
      <c r="E11" s="15">
        <v>17.329999999999998</v>
      </c>
      <c r="F11" s="9">
        <f t="shared" si="2"/>
        <v>12.69035532994924</v>
      </c>
      <c r="G11" s="9">
        <f t="shared" si="3"/>
        <v>1.3656039999999998</v>
      </c>
      <c r="H11" s="9">
        <f t="shared" si="4"/>
        <v>28.409090909090907</v>
      </c>
      <c r="I11" s="9"/>
      <c r="J11" s="8">
        <v>1969</v>
      </c>
      <c r="K11" s="10">
        <f t="shared" si="0"/>
        <v>6.6299999999999998E-2</v>
      </c>
      <c r="L11" s="11">
        <v>7.8799999999999995E-2</v>
      </c>
      <c r="M11" s="11">
        <v>1.2999999999999999E-2</v>
      </c>
      <c r="N11" s="11">
        <f t="shared" si="5"/>
        <v>-1.2499999999999997E-2</v>
      </c>
      <c r="O11" s="10">
        <v>3.5200000000000002E-2</v>
      </c>
      <c r="P11" s="8">
        <v>92.06</v>
      </c>
      <c r="Q11" s="9">
        <v>6.1035779999999997</v>
      </c>
      <c r="R11" s="9">
        <v>3.2405120000000003</v>
      </c>
      <c r="S11" s="9"/>
      <c r="T11" s="16">
        <f>AVERAGE(Q2:Q11)</f>
        <v>4.7032688000000009</v>
      </c>
      <c r="U11" s="13">
        <v>5.8999999999999997E-2</v>
      </c>
      <c r="V11" s="14">
        <f t="shared" si="7"/>
        <v>1.2647639129592105</v>
      </c>
      <c r="W11" s="14">
        <f t="shared" si="6"/>
        <v>7.7195851943317519</v>
      </c>
      <c r="X11" s="14">
        <f>(Q11+Q10*(V11/V10)+Q9*(V11/V9)+Q8*(V11/V8)+Q7*(V11/V7)+Q6*(V11/V6)+Q5*(V11/V5)+Q4*(V11/V4)+Q3*(V11/V3)+Q2*(V11/V2))/10</f>
        <v>5.4190237821117924</v>
      </c>
    </row>
    <row r="12" spans="1:24">
      <c r="A12" s="8">
        <v>1970</v>
      </c>
      <c r="B12" s="9">
        <f t="shared" si="1"/>
        <v>16.722408026755854</v>
      </c>
      <c r="C12" s="9">
        <f t="shared" ref="C12:C67" si="8">P12/T12</f>
        <v>18.638684678034366</v>
      </c>
      <c r="D12" s="9">
        <f t="shared" ref="D12:D67" si="9">P12/X12</f>
        <v>15.731713837654006</v>
      </c>
      <c r="E12" s="9">
        <v>15.87</v>
      </c>
      <c r="F12" s="9">
        <f t="shared" si="2"/>
        <v>15.384615384615383</v>
      </c>
      <c r="G12" s="9">
        <f t="shared" si="3"/>
        <v>1.03155</v>
      </c>
      <c r="H12" s="9">
        <f t="shared" si="4"/>
        <v>28.901734104046245</v>
      </c>
      <c r="I12" s="9"/>
      <c r="J12" s="8">
        <v>1970</v>
      </c>
      <c r="K12" s="10">
        <f t="shared" si="0"/>
        <v>5.9799999999999999E-2</v>
      </c>
      <c r="L12" s="11">
        <v>6.5000000000000002E-2</v>
      </c>
      <c r="M12" s="11">
        <v>-2.9999999999999997E-4</v>
      </c>
      <c r="N12" s="11">
        <f t="shared" si="5"/>
        <v>-5.2000000000000032E-3</v>
      </c>
      <c r="O12" s="10">
        <v>3.4599999999999999E-2</v>
      </c>
      <c r="P12" s="8">
        <v>92.15</v>
      </c>
      <c r="Q12" s="9">
        <v>5.5105700000000004</v>
      </c>
      <c r="R12" s="9">
        <v>3.1883900000000001</v>
      </c>
      <c r="S12" s="9"/>
      <c r="T12" s="16">
        <f t="shared" ref="T12:T67" si="10">AVERAGE(Q3:Q12)</f>
        <v>4.9440184000000009</v>
      </c>
      <c r="U12" s="13">
        <v>5.57E-2</v>
      </c>
      <c r="V12" s="14">
        <f t="shared" si="7"/>
        <v>1.3352112629110386</v>
      </c>
      <c r="W12" s="14">
        <f t="shared" si="6"/>
        <v>7.3577751290596831</v>
      </c>
      <c r="X12" s="14">
        <f t="shared" ref="X12:X54" si="11">(Q12+Q11*(V12/V11)+Q10*(V12/V10)+Q9*(V12/V9)+Q8*(V12/V8)+Q7*(V12/V7)+Q6*(V12/V6)+Q5*(V12/V5)+Q4*(V12/V4)+Q3*(V12/V3))/10</f>
        <v>5.8575944713307786</v>
      </c>
    </row>
    <row r="13" spans="1:24">
      <c r="A13" s="8">
        <v>1971</v>
      </c>
      <c r="B13" s="9">
        <f t="shared" si="1"/>
        <v>18.315018315018317</v>
      </c>
      <c r="C13" s="9">
        <f t="shared" si="8"/>
        <v>19.767915111162427</v>
      </c>
      <c r="D13" s="9">
        <f t="shared" si="9"/>
        <v>16.613612163379752</v>
      </c>
      <c r="E13" s="9">
        <v>16.600000000000001</v>
      </c>
      <c r="F13" s="9">
        <f t="shared" si="2"/>
        <v>16.977928692699489</v>
      </c>
      <c r="G13" s="9">
        <f t="shared" si="3"/>
        <v>0.97774000000000016</v>
      </c>
      <c r="H13" s="9">
        <f t="shared" si="4"/>
        <v>32.258064516129032</v>
      </c>
      <c r="I13" s="9"/>
      <c r="J13" s="8">
        <v>1971</v>
      </c>
      <c r="K13" s="10">
        <f t="shared" si="0"/>
        <v>5.4599999999999996E-2</v>
      </c>
      <c r="L13" s="11">
        <v>5.8900000000000001E-2</v>
      </c>
      <c r="M13" s="11">
        <v>1.4999999999999999E-2</v>
      </c>
      <c r="N13" s="11">
        <f t="shared" si="5"/>
        <v>-4.3000000000000052E-3</v>
      </c>
      <c r="O13" s="10">
        <v>3.1E-2</v>
      </c>
      <c r="P13" s="8">
        <v>102.09</v>
      </c>
      <c r="Q13" s="9">
        <v>5.5741139999999998</v>
      </c>
      <c r="R13" s="9">
        <v>3.16479</v>
      </c>
      <c r="S13" s="9"/>
      <c r="T13" s="16">
        <f t="shared" si="10"/>
        <v>5.1644293000000001</v>
      </c>
      <c r="U13" s="13">
        <v>3.27E-2</v>
      </c>
      <c r="V13" s="14">
        <f t="shared" si="7"/>
        <v>1.3788726712082295</v>
      </c>
      <c r="W13" s="14">
        <f t="shared" si="6"/>
        <v>7.6859934607991889</v>
      </c>
      <c r="X13" s="14">
        <f t="shared" si="11"/>
        <v>6.1449610714417666</v>
      </c>
    </row>
    <row r="14" spans="1:24">
      <c r="A14" s="8">
        <v>1972</v>
      </c>
      <c r="B14" s="9">
        <f t="shared" si="1"/>
        <v>19.120458891013385</v>
      </c>
      <c r="C14" s="9">
        <f t="shared" si="8"/>
        <v>21.799669147316976</v>
      </c>
      <c r="D14" s="9">
        <f t="shared" si="9"/>
        <v>18.276974519084572</v>
      </c>
      <c r="E14" s="9">
        <v>18.649999999999999</v>
      </c>
      <c r="F14" s="9">
        <f t="shared" si="2"/>
        <v>15.600624024960997</v>
      </c>
      <c r="G14" s="9">
        <f t="shared" si="3"/>
        <v>1.195465</v>
      </c>
      <c r="H14" s="9">
        <f t="shared" si="4"/>
        <v>37.037037037037038</v>
      </c>
      <c r="I14" s="9"/>
      <c r="J14" s="8">
        <v>1972</v>
      </c>
      <c r="K14" s="10">
        <f t="shared" si="0"/>
        <v>5.2299999999999999E-2</v>
      </c>
      <c r="L14" s="11">
        <v>6.4100000000000004E-2</v>
      </c>
      <c r="M14" s="11">
        <v>2.5700000000000001E-2</v>
      </c>
      <c r="N14" s="11">
        <f t="shared" si="5"/>
        <v>-1.1800000000000005E-2</v>
      </c>
      <c r="O14" s="10">
        <v>2.7E-2</v>
      </c>
      <c r="P14" s="8">
        <v>118.05</v>
      </c>
      <c r="Q14" s="9">
        <v>6.1740149999999998</v>
      </c>
      <c r="R14" s="9">
        <v>3.1873499999999999</v>
      </c>
      <c r="S14" s="9"/>
      <c r="T14" s="16">
        <f t="shared" si="10"/>
        <v>5.4152198</v>
      </c>
      <c r="U14" s="13">
        <v>3.4099999999999998E-2</v>
      </c>
      <c r="V14" s="14">
        <f t="shared" si="7"/>
        <v>1.4258922292964302</v>
      </c>
      <c r="W14" s="14">
        <f t="shared" si="6"/>
        <v>8.8034800120596</v>
      </c>
      <c r="X14" s="14">
        <f t="shared" si="11"/>
        <v>6.4589464671373138</v>
      </c>
    </row>
    <row r="15" spans="1:24">
      <c r="A15" s="8">
        <v>1973</v>
      </c>
      <c r="B15" s="9">
        <f t="shared" si="1"/>
        <v>12.254901960784315</v>
      </c>
      <c r="C15" s="9">
        <f t="shared" si="8"/>
        <v>16.825151371169635</v>
      </c>
      <c r="D15" s="9">
        <f t="shared" si="9"/>
        <v>13.525064193000107</v>
      </c>
      <c r="E15" s="9">
        <v>13.49</v>
      </c>
      <c r="F15" s="9">
        <f t="shared" si="2"/>
        <v>14.492753623188404</v>
      </c>
      <c r="G15" s="9">
        <f t="shared" si="3"/>
        <v>0.93081000000000014</v>
      </c>
      <c r="H15" s="9">
        <f t="shared" si="4"/>
        <v>27.027027027027028</v>
      </c>
      <c r="I15" s="9"/>
      <c r="J15" s="8">
        <v>1973</v>
      </c>
      <c r="K15" s="10">
        <f t="shared" si="0"/>
        <v>8.1599999999999992E-2</v>
      </c>
      <c r="L15" s="11">
        <v>6.9000000000000006E-2</v>
      </c>
      <c r="M15" s="11">
        <v>-2.9999999999999997E-4</v>
      </c>
      <c r="N15" s="11">
        <f t="shared" si="5"/>
        <v>1.2599999999999986E-2</v>
      </c>
      <c r="O15" s="10">
        <v>3.6999999999999998E-2</v>
      </c>
      <c r="P15" s="8">
        <v>97.55</v>
      </c>
      <c r="Q15" s="9">
        <v>7.9600799999999996</v>
      </c>
      <c r="R15" s="9">
        <v>3.6093499999999996</v>
      </c>
      <c r="S15" s="9"/>
      <c r="T15" s="16">
        <f t="shared" si="10"/>
        <v>5.7978676</v>
      </c>
      <c r="U15" s="13">
        <v>8.9399999999999993E-2</v>
      </c>
      <c r="V15" s="14">
        <f t="shared" si="7"/>
        <v>1.5533669945955311</v>
      </c>
      <c r="W15" s="14">
        <f t="shared" si="6"/>
        <v>12.364925546339995</v>
      </c>
      <c r="X15" s="14">
        <f t="shared" si="11"/>
        <v>7.2125350836032975</v>
      </c>
    </row>
    <row r="16" spans="1:24">
      <c r="A16" s="8">
        <v>1974</v>
      </c>
      <c r="B16" s="9">
        <f t="shared" si="1"/>
        <v>7.3313782991202352</v>
      </c>
      <c r="C16" s="9">
        <f t="shared" si="8"/>
        <v>10.9577988889086</v>
      </c>
      <c r="D16" s="9">
        <f t="shared" si="9"/>
        <v>8.3312464498461889</v>
      </c>
      <c r="E16" s="9">
        <v>8.2899999999999991</v>
      </c>
      <c r="F16" s="9">
        <f t="shared" si="2"/>
        <v>13.513513513513514</v>
      </c>
      <c r="G16" s="9">
        <f t="shared" si="3"/>
        <v>0.61345999999999989</v>
      </c>
      <c r="H16" s="9">
        <f t="shared" si="4"/>
        <v>18.41620626151013</v>
      </c>
      <c r="I16" s="9"/>
      <c r="J16" s="8">
        <v>1974</v>
      </c>
      <c r="K16" s="10">
        <f t="shared" si="0"/>
        <v>0.13639999999999999</v>
      </c>
      <c r="L16" s="11">
        <v>7.3999999999999996E-2</v>
      </c>
      <c r="M16" s="11">
        <v>-6.0000000000000001E-3</v>
      </c>
      <c r="N16" s="11">
        <f t="shared" si="5"/>
        <v>6.2399999999999997E-2</v>
      </c>
      <c r="O16" s="10">
        <v>5.4300000000000001E-2</v>
      </c>
      <c r="P16" s="8">
        <v>68.56</v>
      </c>
      <c r="Q16" s="9">
        <v>9.3515840000000008</v>
      </c>
      <c r="R16" s="9">
        <v>3.7228080000000001</v>
      </c>
      <c r="S16" s="9"/>
      <c r="T16" s="16">
        <f t="shared" si="10"/>
        <v>6.2567310000000003</v>
      </c>
      <c r="U16" s="13">
        <v>0.121</v>
      </c>
      <c r="V16" s="14">
        <f t="shared" si="7"/>
        <v>1.7413244009415902</v>
      </c>
      <c r="W16" s="14">
        <f t="shared" si="6"/>
        <v>16.28414140665496</v>
      </c>
      <c r="X16" s="14">
        <f t="shared" si="11"/>
        <v>8.2292608210222564</v>
      </c>
    </row>
    <row r="17" spans="1:24">
      <c r="A17" s="8">
        <v>1975</v>
      </c>
      <c r="B17" s="9">
        <f t="shared" si="1"/>
        <v>11.695906432748536</v>
      </c>
      <c r="C17" s="9">
        <f t="shared" si="8"/>
        <v>13.879160601170325</v>
      </c>
      <c r="D17" s="9">
        <f t="shared" si="9"/>
        <v>10.411628484817367</v>
      </c>
      <c r="E17" s="9">
        <v>10.25</v>
      </c>
      <c r="F17" s="9">
        <f t="shared" si="2"/>
        <v>12.88659793814433</v>
      </c>
      <c r="G17" s="9">
        <f t="shared" si="3"/>
        <v>0.7954</v>
      </c>
      <c r="H17" s="9">
        <f t="shared" si="4"/>
        <v>24.154589371980677</v>
      </c>
      <c r="I17" s="9"/>
      <c r="J17" s="8">
        <v>1975</v>
      </c>
      <c r="K17" s="10">
        <f t="shared" si="0"/>
        <v>8.5500000000000007E-2</v>
      </c>
      <c r="L17" s="11">
        <v>7.7600000000000002E-2</v>
      </c>
      <c r="M17" s="11">
        <v>1.9599999999999999E-2</v>
      </c>
      <c r="N17" s="11">
        <f t="shared" si="5"/>
        <v>7.9000000000000042E-3</v>
      </c>
      <c r="O17" s="10">
        <v>4.1399999999999999E-2</v>
      </c>
      <c r="P17" s="8">
        <v>90.19</v>
      </c>
      <c r="Q17" s="9">
        <v>7.7112449999999999</v>
      </c>
      <c r="R17" s="9">
        <v>3.7338659999999999</v>
      </c>
      <c r="S17" s="9"/>
      <c r="T17" s="16">
        <f t="shared" si="10"/>
        <v>6.4982315999999996</v>
      </c>
      <c r="U17" s="13">
        <v>7.1300000000000002E-2</v>
      </c>
      <c r="V17" s="14">
        <f t="shared" si="7"/>
        <v>1.8654808307287254</v>
      </c>
      <c r="W17" s="14">
        <f t="shared" si="6"/>
        <v>14.38517972855273</v>
      </c>
      <c r="X17" s="14">
        <f t="shared" si="11"/>
        <v>8.6624297180329179</v>
      </c>
    </row>
    <row r="18" spans="1:24">
      <c r="A18" s="8">
        <v>1976</v>
      </c>
      <c r="B18" s="9">
        <f t="shared" si="1"/>
        <v>11.025358324145534</v>
      </c>
      <c r="C18" s="9">
        <f t="shared" si="8"/>
        <v>15.503205842524361</v>
      </c>
      <c r="D18" s="9">
        <f t="shared" si="9"/>
        <v>11.791934224748877</v>
      </c>
      <c r="E18" s="9">
        <v>11.6</v>
      </c>
      <c r="F18" s="9">
        <f t="shared" si="2"/>
        <v>14.684287812041118</v>
      </c>
      <c r="G18" s="9">
        <f t="shared" si="3"/>
        <v>0.78995999999999988</v>
      </c>
      <c r="H18" s="9">
        <f t="shared" si="4"/>
        <v>25.445292620865139</v>
      </c>
      <c r="I18" s="9"/>
      <c r="J18" s="8">
        <v>1976</v>
      </c>
      <c r="K18" s="10">
        <f t="shared" si="0"/>
        <v>9.0700000000000003E-2</v>
      </c>
      <c r="L18" s="11">
        <v>6.8099999999999994E-2</v>
      </c>
      <c r="M18" s="11">
        <v>1.7299999999999999E-2</v>
      </c>
      <c r="N18" s="11">
        <f t="shared" si="5"/>
        <v>2.2600000000000009E-2</v>
      </c>
      <c r="O18" s="10">
        <v>3.9300000000000002E-2</v>
      </c>
      <c r="P18" s="8">
        <v>107.46</v>
      </c>
      <c r="Q18" s="9">
        <v>9.7466220000000003</v>
      </c>
      <c r="R18" s="9">
        <v>4.2231779999999999</v>
      </c>
      <c r="S18" s="9"/>
      <c r="T18" s="16">
        <f t="shared" si="10"/>
        <v>6.9314695999999998</v>
      </c>
      <c r="U18" s="13">
        <v>5.04E-2</v>
      </c>
      <c r="V18" s="14">
        <f t="shared" si="7"/>
        <v>1.9595010645974531</v>
      </c>
      <c r="W18" s="14">
        <f t="shared" si="6"/>
        <v>19.098516185228959</v>
      </c>
      <c r="X18" s="14">
        <f t="shared" si="11"/>
        <v>9.1130087695420876</v>
      </c>
    </row>
    <row r="19" spans="1:24">
      <c r="A19" s="8">
        <v>1977</v>
      </c>
      <c r="B19" s="9">
        <f t="shared" si="1"/>
        <v>8.7489063867016608</v>
      </c>
      <c r="C19" s="9">
        <f t="shared" si="8"/>
        <v>12.726762537507147</v>
      </c>
      <c r="D19" s="9">
        <f t="shared" si="9"/>
        <v>9.6961343845861272</v>
      </c>
      <c r="E19" s="9">
        <v>9.68</v>
      </c>
      <c r="F19" s="9">
        <f t="shared" si="2"/>
        <v>12.853470437017997</v>
      </c>
      <c r="G19" s="9">
        <f t="shared" si="3"/>
        <v>0.75310399999999988</v>
      </c>
      <c r="H19" s="9">
        <f t="shared" si="4"/>
        <v>19.569471624266143</v>
      </c>
      <c r="I19" s="9"/>
      <c r="J19" s="8">
        <v>1977</v>
      </c>
      <c r="K19" s="10">
        <f t="shared" si="0"/>
        <v>0.11430000000000001</v>
      </c>
      <c r="L19" s="11">
        <v>7.7799999999999994E-2</v>
      </c>
      <c r="M19" s="11">
        <v>2.6599999999999999E-2</v>
      </c>
      <c r="N19" s="11">
        <f t="shared" si="5"/>
        <v>3.6500000000000019E-2</v>
      </c>
      <c r="O19" s="10">
        <v>5.11E-2</v>
      </c>
      <c r="P19" s="8">
        <v>95.1</v>
      </c>
      <c r="Q19" s="9">
        <v>10.86993</v>
      </c>
      <c r="R19" s="9">
        <v>4.85961</v>
      </c>
      <c r="S19" s="9"/>
      <c r="T19" s="16">
        <f t="shared" si="10"/>
        <v>7.4724424000000003</v>
      </c>
      <c r="U19" s="13">
        <v>6.6799999999999998E-2</v>
      </c>
      <c r="V19" s="14">
        <f t="shared" si="7"/>
        <v>2.0903957357125629</v>
      </c>
      <c r="W19" s="14">
        <f t="shared" si="6"/>
        <v>22.72245531949406</v>
      </c>
      <c r="X19" s="14">
        <f t="shared" si="11"/>
        <v>9.8080323794995827</v>
      </c>
    </row>
    <row r="20" spans="1:24">
      <c r="A20" s="8">
        <v>1978</v>
      </c>
      <c r="B20" s="9">
        <f t="shared" si="1"/>
        <v>8.257638315441783</v>
      </c>
      <c r="C20" s="9">
        <f t="shared" si="8"/>
        <v>11.918305379920074</v>
      </c>
      <c r="D20" s="9">
        <f t="shared" si="9"/>
        <v>8.9305202945868647</v>
      </c>
      <c r="E20" s="9">
        <v>9.01</v>
      </c>
      <c r="F20" s="9">
        <f t="shared" si="2"/>
        <v>10.928961748633879</v>
      </c>
      <c r="G20" s="9">
        <f t="shared" si="3"/>
        <v>0.82441500000000001</v>
      </c>
      <c r="H20" s="9">
        <f t="shared" si="4"/>
        <v>18.552875695732837</v>
      </c>
      <c r="I20" s="9"/>
      <c r="J20" s="8">
        <v>1978</v>
      </c>
      <c r="K20" s="10">
        <f t="shared" si="0"/>
        <v>0.1211</v>
      </c>
      <c r="L20" s="11">
        <v>9.1499999999999998E-2</v>
      </c>
      <c r="M20" s="11">
        <v>1.9699999999999999E-2</v>
      </c>
      <c r="N20" s="11">
        <f t="shared" si="5"/>
        <v>2.9600000000000001E-2</v>
      </c>
      <c r="O20" s="10">
        <v>5.3900000000000003E-2</v>
      </c>
      <c r="P20" s="8">
        <v>96.11</v>
      </c>
      <c r="Q20" s="9">
        <v>11.638921</v>
      </c>
      <c r="R20" s="9">
        <v>5.1803290000000004</v>
      </c>
      <c r="S20" s="9"/>
      <c r="T20" s="16">
        <f t="shared" si="10"/>
        <v>8.0640658999999992</v>
      </c>
      <c r="U20" s="13">
        <v>8.9899999999999994E-2</v>
      </c>
      <c r="V20" s="14">
        <f t="shared" si="7"/>
        <v>2.2783223123531227</v>
      </c>
      <c r="W20" s="14">
        <f t="shared" si="6"/>
        <v>26.517213406015319</v>
      </c>
      <c r="X20" s="14">
        <f t="shared" si="11"/>
        <v>10.7619709523818</v>
      </c>
    </row>
    <row r="21" spans="1:24">
      <c r="A21" s="8">
        <v>1979</v>
      </c>
      <c r="B21" s="9">
        <f t="shared" si="1"/>
        <v>7.4183976261127595</v>
      </c>
      <c r="C21" s="9">
        <f t="shared" si="8"/>
        <v>12.116192467322508</v>
      </c>
      <c r="D21" s="9">
        <f t="shared" si="9"/>
        <v>8.7063876076237605</v>
      </c>
      <c r="E21" s="9">
        <v>8.75</v>
      </c>
      <c r="F21" s="9">
        <f t="shared" si="2"/>
        <v>9.6805421103581804</v>
      </c>
      <c r="G21" s="9">
        <f t="shared" si="3"/>
        <v>0.90387499999999998</v>
      </c>
      <c r="H21" s="9">
        <f t="shared" si="4"/>
        <v>18.083182640144663</v>
      </c>
      <c r="I21" s="9"/>
      <c r="J21" s="8">
        <v>1979</v>
      </c>
      <c r="K21" s="10">
        <f t="shared" si="0"/>
        <v>0.1348</v>
      </c>
      <c r="L21" s="11">
        <v>0.1033</v>
      </c>
      <c r="M21" s="11">
        <v>-5.0000000000000001E-4</v>
      </c>
      <c r="N21" s="11">
        <f t="shared" si="5"/>
        <v>3.15E-2</v>
      </c>
      <c r="O21" s="10">
        <v>5.5300000000000002E-2</v>
      </c>
      <c r="P21" s="8">
        <v>107.94</v>
      </c>
      <c r="Q21" s="9">
        <v>14.550312</v>
      </c>
      <c r="R21" s="9">
        <v>5.9690820000000002</v>
      </c>
      <c r="S21" s="9"/>
      <c r="T21" s="16">
        <f t="shared" si="10"/>
        <v>8.9087393000000006</v>
      </c>
      <c r="U21" s="13">
        <v>0.13250000000000001</v>
      </c>
      <c r="V21" s="14">
        <f t="shared" si="7"/>
        <v>2.5802000187399114</v>
      </c>
      <c r="W21" s="14">
        <f t="shared" si="6"/>
        <v>37.542715295071559</v>
      </c>
      <c r="X21" s="14">
        <f t="shared" si="11"/>
        <v>12.397793995006861</v>
      </c>
    </row>
    <row r="22" spans="1:24">
      <c r="A22" s="8">
        <v>1980</v>
      </c>
      <c r="B22" s="9">
        <f t="shared" si="1"/>
        <v>9.0579710144927521</v>
      </c>
      <c r="C22" s="9">
        <f t="shared" si="8"/>
        <v>13.77369005445528</v>
      </c>
      <c r="D22" s="9">
        <f t="shared" si="9"/>
        <v>9.5395217703715893</v>
      </c>
      <c r="E22" s="9">
        <v>9.39</v>
      </c>
      <c r="F22" s="9">
        <f t="shared" si="2"/>
        <v>8.0450522928399035</v>
      </c>
      <c r="G22" s="9">
        <f t="shared" si="3"/>
        <v>1.1671770000000001</v>
      </c>
      <c r="H22" s="9">
        <f t="shared" si="4"/>
        <v>21.09704641350211</v>
      </c>
      <c r="I22" s="9"/>
      <c r="J22" s="8">
        <v>1980</v>
      </c>
      <c r="K22" s="10">
        <f t="shared" si="0"/>
        <v>0.11040000000000001</v>
      </c>
      <c r="L22" s="11">
        <v>0.12429999999999999</v>
      </c>
      <c r="M22" s="11">
        <v>1.1900000000000001E-2</v>
      </c>
      <c r="N22" s="11">
        <f t="shared" si="5"/>
        <v>-1.3899999999999982E-2</v>
      </c>
      <c r="O22" s="10">
        <v>4.7399999999999998E-2</v>
      </c>
      <c r="P22" s="8">
        <v>135.76</v>
      </c>
      <c r="Q22" s="9">
        <v>14.987904</v>
      </c>
      <c r="R22" s="9">
        <v>6.4350239999999994</v>
      </c>
      <c r="S22" s="9"/>
      <c r="T22" s="16">
        <f t="shared" si="10"/>
        <v>9.8564727000000012</v>
      </c>
      <c r="U22" s="13">
        <v>0.1235</v>
      </c>
      <c r="V22" s="14">
        <f t="shared" si="7"/>
        <v>2.8988547210542905</v>
      </c>
      <c r="W22" s="14">
        <f t="shared" si="6"/>
        <v>43.447756269108488</v>
      </c>
      <c r="X22" s="14">
        <f t="shared" si="11"/>
        <v>14.231321366826943</v>
      </c>
    </row>
    <row r="23" spans="1:24">
      <c r="A23" s="8">
        <v>1981</v>
      </c>
      <c r="B23" s="9">
        <f t="shared" si="1"/>
        <v>8.0710250201775633</v>
      </c>
      <c r="C23" s="9">
        <f t="shared" si="8"/>
        <v>11.328911554230709</v>
      </c>
      <c r="D23" s="9">
        <f t="shared" si="9"/>
        <v>7.7851801967644665</v>
      </c>
      <c r="E23" s="9">
        <v>7.83</v>
      </c>
      <c r="F23" s="9">
        <f t="shared" si="2"/>
        <v>7.1530758226037188</v>
      </c>
      <c r="G23" s="9">
        <f t="shared" si="3"/>
        <v>1.0946340000000001</v>
      </c>
      <c r="H23" s="9">
        <f t="shared" si="4"/>
        <v>17.953321364452425</v>
      </c>
      <c r="I23" s="9"/>
      <c r="J23" s="8">
        <v>1981</v>
      </c>
      <c r="K23" s="10">
        <f t="shared" si="0"/>
        <v>0.1239</v>
      </c>
      <c r="L23" s="11">
        <v>0.13980000000000001</v>
      </c>
      <c r="M23" s="11">
        <v>-7.3000000000000001E-3</v>
      </c>
      <c r="N23" s="11">
        <f t="shared" si="5"/>
        <v>-1.5900000000000011E-2</v>
      </c>
      <c r="O23" s="10">
        <v>5.57E-2</v>
      </c>
      <c r="P23" s="8">
        <v>122.55</v>
      </c>
      <c r="Q23" s="9">
        <v>15.183945</v>
      </c>
      <c r="R23" s="9">
        <v>6.8260350000000001</v>
      </c>
      <c r="S23" s="9"/>
      <c r="T23" s="16">
        <f t="shared" si="10"/>
        <v>10.817455799999999</v>
      </c>
      <c r="U23" s="13">
        <v>8.9099999999999999E-2</v>
      </c>
      <c r="V23" s="14">
        <f t="shared" si="7"/>
        <v>3.1571426767002277</v>
      </c>
      <c r="W23" s="14">
        <f t="shared" si="6"/>
        <v>47.937880760169037</v>
      </c>
      <c r="X23" s="14">
        <f t="shared" si="11"/>
        <v>15.741446813386796</v>
      </c>
    </row>
    <row r="24" spans="1:24">
      <c r="A24" s="8">
        <v>1982</v>
      </c>
      <c r="B24" s="9">
        <f t="shared" si="1"/>
        <v>10.172939979654119</v>
      </c>
      <c r="C24" s="9">
        <f t="shared" si="8"/>
        <v>12.142408592308142</v>
      </c>
      <c r="D24" s="9">
        <f t="shared" si="9"/>
        <v>8.6242751103010384</v>
      </c>
      <c r="E24" s="9">
        <v>8.4700000000000006</v>
      </c>
      <c r="F24" s="9">
        <f t="shared" si="2"/>
        <v>9.5510983763132753</v>
      </c>
      <c r="G24" s="9">
        <f t="shared" si="3"/>
        <v>0.88680900000000018</v>
      </c>
      <c r="H24" s="9">
        <f t="shared" si="4"/>
        <v>20.28397565922921</v>
      </c>
      <c r="I24" s="9"/>
      <c r="J24" s="8">
        <v>1982</v>
      </c>
      <c r="K24" s="10">
        <f t="shared" si="0"/>
        <v>9.8300000000000012E-2</v>
      </c>
      <c r="L24" s="11">
        <v>0.1047</v>
      </c>
      <c r="M24" s="11">
        <v>-6.9999999999999999E-4</v>
      </c>
      <c r="N24" s="11">
        <f t="shared" si="5"/>
        <v>-6.399999999999989E-3</v>
      </c>
      <c r="O24" s="10">
        <v>4.9299999999999997E-2</v>
      </c>
      <c r="P24" s="8">
        <v>140.63999999999999</v>
      </c>
      <c r="Q24" s="9">
        <v>13.824911999999999</v>
      </c>
      <c r="R24" s="9">
        <v>6.9335519999999988</v>
      </c>
      <c r="S24" s="9"/>
      <c r="T24" s="16">
        <f t="shared" si="10"/>
        <v>11.582545499999998</v>
      </c>
      <c r="U24" s="13">
        <v>3.8300000000000001E-2</v>
      </c>
      <c r="V24" s="14">
        <f t="shared" si="7"/>
        <v>3.2780612412178463</v>
      </c>
      <c r="W24" s="14">
        <f t="shared" si="6"/>
        <v>45.318908190447495</v>
      </c>
      <c r="X24" s="14">
        <f t="shared" si="11"/>
        <v>16.307457519764906</v>
      </c>
    </row>
    <row r="25" spans="1:24">
      <c r="A25" s="8">
        <v>1983</v>
      </c>
      <c r="B25" s="9">
        <f t="shared" si="1"/>
        <v>12.406947890818859</v>
      </c>
      <c r="C25" s="9">
        <f t="shared" si="8"/>
        <v>13.612720760293856</v>
      </c>
      <c r="D25" s="9">
        <f t="shared" si="9"/>
        <v>9.9888742621433284</v>
      </c>
      <c r="E25" s="9">
        <v>9.82</v>
      </c>
      <c r="F25" s="9">
        <f t="shared" si="2"/>
        <v>8.4745762711864412</v>
      </c>
      <c r="G25" s="9">
        <f t="shared" si="3"/>
        <v>1.15876</v>
      </c>
      <c r="H25" s="9">
        <f t="shared" si="4"/>
        <v>23.148148148148145</v>
      </c>
      <c r="I25" s="9"/>
      <c r="J25" s="8">
        <v>1983</v>
      </c>
      <c r="K25" s="10">
        <f t="shared" si="0"/>
        <v>8.0599999999999991E-2</v>
      </c>
      <c r="L25" s="11">
        <v>0.11799999999999999</v>
      </c>
      <c r="M25" s="11">
        <v>0.03</v>
      </c>
      <c r="N25" s="11">
        <f t="shared" si="5"/>
        <v>-3.7400000000000003E-2</v>
      </c>
      <c r="O25" s="10">
        <v>4.3200000000000002E-2</v>
      </c>
      <c r="P25" s="8">
        <v>164.93</v>
      </c>
      <c r="Q25" s="9">
        <v>13.293358</v>
      </c>
      <c r="R25" s="9">
        <v>7.1249760000000011</v>
      </c>
      <c r="S25" s="9"/>
      <c r="T25" s="16">
        <f t="shared" si="10"/>
        <v>12.115873299999999</v>
      </c>
      <c r="U25" s="13">
        <v>3.7900000000000003E-2</v>
      </c>
      <c r="V25" s="14">
        <f t="shared" si="7"/>
        <v>3.4022997622600029</v>
      </c>
      <c r="W25" s="14">
        <f t="shared" si="6"/>
        <v>45.227988763037104</v>
      </c>
      <c r="X25" s="14">
        <f t="shared" si="11"/>
        <v>16.511370117558243</v>
      </c>
    </row>
    <row r="26" spans="1:24">
      <c r="A26" s="8">
        <v>1984</v>
      </c>
      <c r="B26" s="9">
        <f t="shared" si="1"/>
        <v>9.9304865938430993</v>
      </c>
      <c r="C26" s="9">
        <f t="shared" si="8"/>
        <v>12.999791516737464</v>
      </c>
      <c r="D26" s="9">
        <f t="shared" si="9"/>
        <v>9.8812070019444445</v>
      </c>
      <c r="E26" s="9">
        <v>9.6</v>
      </c>
      <c r="F26" s="9">
        <f t="shared" si="2"/>
        <v>8.6880973066898353</v>
      </c>
      <c r="G26" s="9">
        <f t="shared" si="3"/>
        <v>1.1049599999999999</v>
      </c>
      <c r="H26" s="9">
        <f t="shared" si="4"/>
        <v>21.367521367521366</v>
      </c>
      <c r="I26" s="9"/>
      <c r="J26" s="8">
        <v>1984</v>
      </c>
      <c r="K26" s="10">
        <f t="shared" si="0"/>
        <v>0.1007</v>
      </c>
      <c r="L26" s="11">
        <v>0.11509999999999999</v>
      </c>
      <c r="M26" s="11">
        <v>1.66E-2</v>
      </c>
      <c r="N26" s="11">
        <f t="shared" si="5"/>
        <v>-1.4399999999999996E-2</v>
      </c>
      <c r="O26" s="10">
        <v>4.6800000000000001E-2</v>
      </c>
      <c r="P26" s="8">
        <v>167.24</v>
      </c>
      <c r="Q26" s="9">
        <v>16.841068</v>
      </c>
      <c r="R26" s="9">
        <v>7.8268320000000005</v>
      </c>
      <c r="S26" s="9"/>
      <c r="T26" s="16">
        <f t="shared" si="10"/>
        <v>12.864821699999998</v>
      </c>
      <c r="U26" s="13">
        <v>3.7914699999999996E-2</v>
      </c>
      <c r="V26" s="14">
        <f t="shared" si="7"/>
        <v>3.5312969370561622</v>
      </c>
      <c r="W26" s="14">
        <f t="shared" si="6"/>
        <v>59.47081184515455</v>
      </c>
      <c r="X26" s="14">
        <f t="shared" si="11"/>
        <v>16.925057836263342</v>
      </c>
    </row>
    <row r="27" spans="1:24">
      <c r="A27" s="8">
        <v>1985</v>
      </c>
      <c r="B27" s="9">
        <f t="shared" si="1"/>
        <v>13.477088948787062</v>
      </c>
      <c r="C27" s="9">
        <f t="shared" si="8"/>
        <v>15.465477946658858</v>
      </c>
      <c r="D27" s="9">
        <f t="shared" si="9"/>
        <v>12.271843677427317</v>
      </c>
      <c r="E27" s="9">
        <v>11.69</v>
      </c>
      <c r="F27" s="9">
        <f t="shared" si="2"/>
        <v>11.123470522803116</v>
      </c>
      <c r="G27" s="9">
        <f t="shared" si="3"/>
        <v>1.0509309999999998</v>
      </c>
      <c r="H27" s="9">
        <f t="shared" si="4"/>
        <v>25.773195876288661</v>
      </c>
      <c r="I27" s="9"/>
      <c r="J27" s="8">
        <v>1985</v>
      </c>
      <c r="K27" s="10">
        <f t="shared" si="0"/>
        <v>7.4200000000000002E-2</v>
      </c>
      <c r="L27" s="11">
        <v>8.9899999999999994E-2</v>
      </c>
      <c r="M27" s="11">
        <v>1.2699999999999999E-2</v>
      </c>
      <c r="N27" s="11">
        <f t="shared" si="5"/>
        <v>-1.5699999999999992E-2</v>
      </c>
      <c r="O27" s="10">
        <v>3.8800000000000001E-2</v>
      </c>
      <c r="P27" s="8">
        <v>211.28</v>
      </c>
      <c r="Q27" s="9">
        <v>15.676976</v>
      </c>
      <c r="R27" s="9">
        <v>8.1976639999999996</v>
      </c>
      <c r="S27" s="9"/>
      <c r="T27" s="16">
        <f t="shared" si="10"/>
        <v>13.6613948</v>
      </c>
      <c r="U27" s="13">
        <v>1.1872100000000002E-2</v>
      </c>
      <c r="V27" s="14">
        <f t="shared" si="7"/>
        <v>3.5732208474225864</v>
      </c>
      <c r="W27" s="14">
        <f t="shared" si="6"/>
        <v>56.017297467743546</v>
      </c>
      <c r="X27" s="14">
        <f t="shared" si="11"/>
        <v>17.216646948382003</v>
      </c>
    </row>
    <row r="28" spans="1:24">
      <c r="A28" s="8">
        <v>1986</v>
      </c>
      <c r="B28" s="9">
        <f t="shared" si="1"/>
        <v>16.778523489932887</v>
      </c>
      <c r="C28" s="9">
        <f t="shared" si="8"/>
        <v>17.138632149894164</v>
      </c>
      <c r="D28" s="9">
        <f t="shared" si="9"/>
        <v>13.797681352613461</v>
      </c>
      <c r="E28" s="9">
        <v>14.09</v>
      </c>
      <c r="F28" s="9">
        <f t="shared" si="2"/>
        <v>13.850415512465373</v>
      </c>
      <c r="G28" s="9">
        <f t="shared" si="3"/>
        <v>1.017298</v>
      </c>
      <c r="H28" s="9">
        <f t="shared" si="4"/>
        <v>29.585798816568047</v>
      </c>
      <c r="I28" s="9"/>
      <c r="J28" s="8">
        <v>1986</v>
      </c>
      <c r="K28" s="10">
        <f t="shared" si="0"/>
        <v>5.96E-2</v>
      </c>
      <c r="L28" s="11">
        <v>7.22E-2</v>
      </c>
      <c r="M28" s="11">
        <v>1.06E-2</v>
      </c>
      <c r="N28" s="11">
        <f t="shared" si="5"/>
        <v>-1.26E-2</v>
      </c>
      <c r="O28" s="10">
        <v>3.3799999999999997E-2</v>
      </c>
      <c r="P28" s="8">
        <v>242.17</v>
      </c>
      <c r="Q28" s="9">
        <v>14.433332</v>
      </c>
      <c r="R28" s="9">
        <v>8.1853459999999991</v>
      </c>
      <c r="S28" s="9"/>
      <c r="T28" s="16">
        <f t="shared" si="10"/>
        <v>14.130065800000001</v>
      </c>
      <c r="U28" s="13">
        <v>4.33213E-2</v>
      </c>
      <c r="V28" s="14">
        <f t="shared" si="7"/>
        <v>3.7280174197200342</v>
      </c>
      <c r="W28" s="14">
        <f t="shared" si="6"/>
        <v>53.8077131206026</v>
      </c>
      <c r="X28" s="14">
        <f t="shared" si="11"/>
        <v>17.551499691223832</v>
      </c>
    </row>
    <row r="29" spans="1:24">
      <c r="A29" s="8">
        <v>1987</v>
      </c>
      <c r="B29" s="9">
        <f t="shared" si="1"/>
        <v>15.408320493066256</v>
      </c>
      <c r="C29" s="9">
        <f t="shared" si="8"/>
        <v>16.869418764272059</v>
      </c>
      <c r="D29" s="9">
        <f t="shared" si="9"/>
        <v>13.799259462166026</v>
      </c>
      <c r="E29" s="9">
        <v>13.39</v>
      </c>
      <c r="F29" s="9">
        <f t="shared" si="2"/>
        <v>11.286681715575622</v>
      </c>
      <c r="G29" s="9">
        <f t="shared" si="3"/>
        <v>1.1863539999999999</v>
      </c>
      <c r="H29" s="9">
        <f t="shared" si="4"/>
        <v>26.954177897574123</v>
      </c>
      <c r="I29" s="9"/>
      <c r="J29" s="8">
        <v>1987</v>
      </c>
      <c r="K29" s="10">
        <f t="shared" si="0"/>
        <v>6.4899999999999999E-2</v>
      </c>
      <c r="L29" s="11">
        <v>8.8599999999999998E-2</v>
      </c>
      <c r="M29" s="11">
        <v>3.39E-2</v>
      </c>
      <c r="N29" s="11">
        <f t="shared" si="5"/>
        <v>-2.3699999999999999E-2</v>
      </c>
      <c r="O29" s="10">
        <v>3.7100000000000001E-2</v>
      </c>
      <c r="P29" s="8">
        <v>247.08</v>
      </c>
      <c r="Q29" s="9">
        <v>16.035492000000001</v>
      </c>
      <c r="R29" s="9">
        <v>9.1666680000000014</v>
      </c>
      <c r="S29" s="9"/>
      <c r="T29" s="16">
        <f t="shared" si="10"/>
        <v>14.646622000000002</v>
      </c>
      <c r="U29" s="13">
        <v>4.41176E-2</v>
      </c>
      <c r="V29" s="14">
        <f t="shared" si="7"/>
        <v>3.8924886010362751</v>
      </c>
      <c r="W29" s="14">
        <f t="shared" si="6"/>
        <v>62.417969822008388</v>
      </c>
      <c r="X29" s="14">
        <f t="shared" si="11"/>
        <v>17.905308663659017</v>
      </c>
    </row>
    <row r="30" spans="1:24">
      <c r="A30" s="8">
        <v>1988</v>
      </c>
      <c r="B30" s="9">
        <f t="shared" si="1"/>
        <v>11.514096185737976</v>
      </c>
      <c r="C30" s="9">
        <f t="shared" si="8"/>
        <v>17.472457962308628</v>
      </c>
      <c r="D30" s="9">
        <f t="shared" si="9"/>
        <v>14.565259454438351</v>
      </c>
      <c r="E30" s="9">
        <v>14.7</v>
      </c>
      <c r="F30" s="9">
        <f t="shared" si="2"/>
        <v>10.940919037199125</v>
      </c>
      <c r="G30" s="9">
        <f t="shared" si="3"/>
        <v>1.34358</v>
      </c>
      <c r="H30" s="9">
        <f t="shared" si="4"/>
        <v>27.173913043478258</v>
      </c>
      <c r="I30" s="9"/>
      <c r="J30" s="8">
        <v>1988</v>
      </c>
      <c r="K30" s="10">
        <f t="shared" si="0"/>
        <v>8.6850064813481204E-2</v>
      </c>
      <c r="L30" s="11">
        <v>9.1399999999999995E-2</v>
      </c>
      <c r="M30" s="11">
        <v>2.7900000000000001E-2</v>
      </c>
      <c r="N30" s="11">
        <f t="shared" si="5"/>
        <v>-4.5499351865187915E-3</v>
      </c>
      <c r="O30" s="10">
        <v>3.6799999999999999E-2</v>
      </c>
      <c r="P30" s="8">
        <v>277.72000000000003</v>
      </c>
      <c r="Q30" s="9">
        <v>24.12</v>
      </c>
      <c r="R30" s="9">
        <v>10.220096000000002</v>
      </c>
      <c r="S30" s="9"/>
      <c r="T30" s="16">
        <f t="shared" si="10"/>
        <v>15.894729900000002</v>
      </c>
      <c r="U30" s="13">
        <v>4.6396E-2</v>
      </c>
      <c r="V30" s="14">
        <f t="shared" si="7"/>
        <v>4.0730845021699542</v>
      </c>
      <c r="W30" s="14">
        <f t="shared" si="6"/>
        <v>98.242798192339293</v>
      </c>
      <c r="X30" s="14">
        <f t="shared" si="11"/>
        <v>19.067288218842727</v>
      </c>
    </row>
    <row r="31" spans="1:24">
      <c r="A31" s="8">
        <v>1989</v>
      </c>
      <c r="B31" s="9">
        <f t="shared" si="1"/>
        <v>14.53125</v>
      </c>
      <c r="C31" s="9">
        <f t="shared" si="8"/>
        <v>20.946320005110096</v>
      </c>
      <c r="D31" s="9">
        <f t="shared" si="9"/>
        <v>17.450674572475609</v>
      </c>
      <c r="E31" s="9">
        <v>17.649999999999999</v>
      </c>
      <c r="F31" s="9">
        <f t="shared" si="2"/>
        <v>12.610340479192939</v>
      </c>
      <c r="G31" s="9">
        <f t="shared" si="3"/>
        <v>1.3996449999999998</v>
      </c>
      <c r="H31" s="9">
        <f t="shared" si="4"/>
        <v>30.120481927710841</v>
      </c>
      <c r="I31" s="9"/>
      <c r="J31" s="8">
        <v>1989</v>
      </c>
      <c r="K31" s="10">
        <f t="shared" si="0"/>
        <v>6.8817204301075269E-2</v>
      </c>
      <c r="L31" s="11">
        <v>7.9299999999999995E-2</v>
      </c>
      <c r="M31" s="11">
        <v>-4.4000000000000003E-3</v>
      </c>
      <c r="N31" s="11">
        <f t="shared" si="5"/>
        <v>-1.0482795698924727E-2</v>
      </c>
      <c r="O31" s="10">
        <v>3.32E-2</v>
      </c>
      <c r="P31" s="8">
        <v>353.4</v>
      </c>
      <c r="Q31" s="9">
        <v>24.32</v>
      </c>
      <c r="R31" s="9">
        <v>11.73288</v>
      </c>
      <c r="S31" s="9"/>
      <c r="T31" s="16">
        <f t="shared" si="10"/>
        <v>16.8716987</v>
      </c>
      <c r="U31" s="13">
        <v>6.2549499999999994E-2</v>
      </c>
      <c r="V31" s="14">
        <f t="shared" si="7"/>
        <v>4.3278539012384343</v>
      </c>
      <c r="W31" s="14">
        <f t="shared" si="6"/>
        <v>105.25340687811872</v>
      </c>
      <c r="X31" s="14">
        <f t="shared" si="11"/>
        <v>20.251366130992235</v>
      </c>
    </row>
    <row r="32" spans="1:24">
      <c r="A32" s="8">
        <v>1990</v>
      </c>
      <c r="B32" s="9">
        <f t="shared" si="1"/>
        <v>14.579249448123623</v>
      </c>
      <c r="C32" s="9">
        <f t="shared" si="8"/>
        <v>18.722174669657402</v>
      </c>
      <c r="D32" s="9">
        <f t="shared" si="9"/>
        <v>15.86401357631247</v>
      </c>
      <c r="E32" s="9">
        <v>15.85</v>
      </c>
      <c r="F32" s="9">
        <f t="shared" si="2"/>
        <v>12.391573729863694</v>
      </c>
      <c r="G32" s="9">
        <f t="shared" si="3"/>
        <v>1.2790949999999999</v>
      </c>
      <c r="H32" s="9">
        <f t="shared" si="4"/>
        <v>26.737967914438503</v>
      </c>
      <c r="I32" s="9"/>
      <c r="J32" s="8">
        <v>1990</v>
      </c>
      <c r="K32" s="10">
        <f t="shared" si="0"/>
        <v>6.85906365453334E-2</v>
      </c>
      <c r="L32" s="11">
        <v>8.0699999999999994E-2</v>
      </c>
      <c r="M32" s="11">
        <v>2.5999999999999999E-3</v>
      </c>
      <c r="N32" s="11">
        <f t="shared" si="5"/>
        <v>-1.2109363454666594E-2</v>
      </c>
      <c r="O32" s="10">
        <v>3.7400000000000003E-2</v>
      </c>
      <c r="P32" s="8">
        <v>330.22</v>
      </c>
      <c r="Q32" s="9">
        <v>22.65</v>
      </c>
      <c r="R32" s="9">
        <v>12.350228000000001</v>
      </c>
      <c r="S32" s="9"/>
      <c r="T32" s="16">
        <f t="shared" si="10"/>
        <v>17.637908299999999</v>
      </c>
      <c r="U32" s="13">
        <v>2.9806300000000001E-2</v>
      </c>
      <c r="V32" s="14">
        <f t="shared" si="7"/>
        <v>4.4568512129749172</v>
      </c>
      <c r="W32" s="14">
        <f t="shared" si="6"/>
        <v>100.94767997388186</v>
      </c>
      <c r="X32" s="14">
        <f t="shared" si="11"/>
        <v>20.81566549420203</v>
      </c>
    </row>
    <row r="33" spans="1:24">
      <c r="A33" s="8">
        <v>1991</v>
      </c>
      <c r="B33" s="9">
        <f t="shared" si="1"/>
        <v>21.610880829015542</v>
      </c>
      <c r="C33" s="9">
        <f t="shared" si="8"/>
        <v>23.108101670860513</v>
      </c>
      <c r="D33" s="9">
        <f t="shared" si="9"/>
        <v>19.714844390279357</v>
      </c>
      <c r="E33" s="9">
        <v>18.440000000000001</v>
      </c>
      <c r="F33" s="9">
        <f t="shared" si="2"/>
        <v>14.925373134328357</v>
      </c>
      <c r="G33" s="9">
        <f t="shared" si="3"/>
        <v>1.2354800000000001</v>
      </c>
      <c r="H33" s="9">
        <f t="shared" si="4"/>
        <v>32.154340836012864</v>
      </c>
      <c r="I33" s="9"/>
      <c r="J33" s="8">
        <v>1991</v>
      </c>
      <c r="K33" s="10">
        <f t="shared" si="0"/>
        <v>4.6272986645568108E-2</v>
      </c>
      <c r="L33" s="11">
        <v>6.7000000000000004E-2</v>
      </c>
      <c r="M33" s="11">
        <v>-3.0000000000000001E-3</v>
      </c>
      <c r="N33" s="11">
        <f t="shared" si="5"/>
        <v>-2.0727013354431896E-2</v>
      </c>
      <c r="O33" s="10">
        <v>3.1099999999999999E-2</v>
      </c>
      <c r="P33" s="8">
        <v>417.09</v>
      </c>
      <c r="Q33" s="9">
        <v>19.3</v>
      </c>
      <c r="R33" s="9">
        <v>12.971499</v>
      </c>
      <c r="S33" s="9"/>
      <c r="T33" s="16">
        <f t="shared" si="10"/>
        <v>18.049513800000003</v>
      </c>
      <c r="U33" s="13">
        <v>2.9667099999999998E-2</v>
      </c>
      <c r="V33" s="14">
        <f t="shared" si="7"/>
        <v>4.5890730635953654</v>
      </c>
      <c r="W33" s="14">
        <f t="shared" si="6"/>
        <v>88.569110127390559</v>
      </c>
      <c r="X33" s="14">
        <f t="shared" si="11"/>
        <v>21.156139594266911</v>
      </c>
    </row>
    <row r="34" spans="1:24">
      <c r="A34" s="8">
        <v>1992</v>
      </c>
      <c r="B34" s="9">
        <f t="shared" si="1"/>
        <v>20.877335888835649</v>
      </c>
      <c r="C34" s="9">
        <f t="shared" si="8"/>
        <v>23.232882315071965</v>
      </c>
      <c r="D34" s="9">
        <f t="shared" si="9"/>
        <v>19.942760085184336</v>
      </c>
      <c r="E34" s="9">
        <v>20.45</v>
      </c>
      <c r="F34" s="9">
        <f t="shared" si="2"/>
        <v>14.970059880239521</v>
      </c>
      <c r="G34" s="9">
        <f t="shared" si="3"/>
        <v>1.3660599999999998</v>
      </c>
      <c r="H34" s="9">
        <f t="shared" si="4"/>
        <v>34.482758620689651</v>
      </c>
      <c r="I34" s="9"/>
      <c r="J34" s="8">
        <v>1992</v>
      </c>
      <c r="K34" s="10">
        <f t="shared" si="0"/>
        <v>4.7898831791788117E-2</v>
      </c>
      <c r="L34" s="11">
        <v>6.6799999999999998E-2</v>
      </c>
      <c r="M34" s="11">
        <v>1.38E-2</v>
      </c>
      <c r="N34" s="11">
        <f t="shared" si="5"/>
        <v>-1.8901168208211881E-2</v>
      </c>
      <c r="O34" s="10">
        <v>2.9000000000000001E-2</v>
      </c>
      <c r="P34" s="8">
        <v>435.71</v>
      </c>
      <c r="Q34" s="9">
        <v>20.87</v>
      </c>
      <c r="R34" s="9">
        <v>12.635590000000001</v>
      </c>
      <c r="S34" s="9"/>
      <c r="T34" s="16">
        <f t="shared" si="10"/>
        <v>18.754022600000003</v>
      </c>
      <c r="U34" s="13">
        <v>2.8109600000000002E-2</v>
      </c>
      <c r="V34" s="14">
        <f t="shared" si="7"/>
        <v>4.7180700717838056</v>
      </c>
      <c r="W34" s="14">
        <f t="shared" si="6"/>
        <v>98.466122398128022</v>
      </c>
      <c r="X34" s="14">
        <f t="shared" si="11"/>
        <v>21.848028965844755</v>
      </c>
    </row>
    <row r="35" spans="1:24">
      <c r="A35" s="8">
        <v>1993</v>
      </c>
      <c r="B35" s="9">
        <f t="shared" si="1"/>
        <v>17.340148698884761</v>
      </c>
      <c r="C35" s="9">
        <f t="shared" si="8"/>
        <v>23.189523388452653</v>
      </c>
      <c r="D35" s="9">
        <f t="shared" si="9"/>
        <v>20.093305806665398</v>
      </c>
      <c r="E35" s="9">
        <v>21.17</v>
      </c>
      <c r="F35" s="9">
        <f t="shared" si="2"/>
        <v>17.271157167530223</v>
      </c>
      <c r="G35" s="9">
        <f t="shared" si="3"/>
        <v>1.2257430000000002</v>
      </c>
      <c r="H35" s="9">
        <f t="shared" si="4"/>
        <v>36.764705882352942</v>
      </c>
      <c r="I35" s="9"/>
      <c r="J35" s="8">
        <v>1993</v>
      </c>
      <c r="K35" s="10">
        <f t="shared" si="0"/>
        <v>5.7669632329295742E-2</v>
      </c>
      <c r="L35" s="11">
        <v>5.79E-2</v>
      </c>
      <c r="M35" s="11">
        <v>2.29E-2</v>
      </c>
      <c r="N35" s="11">
        <f t="shared" si="5"/>
        <v>-2.3036767070425818E-4</v>
      </c>
      <c r="O35" s="10">
        <v>2.7199999999999998E-2</v>
      </c>
      <c r="P35" s="8">
        <v>466.45</v>
      </c>
      <c r="Q35" s="9">
        <v>26.9</v>
      </c>
      <c r="R35" s="9">
        <v>12.687439999999999</v>
      </c>
      <c r="S35" s="9"/>
      <c r="T35" s="16">
        <f t="shared" si="10"/>
        <v>20.114686800000005</v>
      </c>
      <c r="U35" s="13">
        <v>2.5974000000000001E-2</v>
      </c>
      <c r="V35" s="14">
        <f t="shared" si="7"/>
        <v>4.8406172238283176</v>
      </c>
      <c r="W35" s="14">
        <f t="shared" si="6"/>
        <v>130.21260332098174</v>
      </c>
      <c r="X35" s="14">
        <f t="shared" si="11"/>
        <v>23.214199021709415</v>
      </c>
    </row>
    <row r="36" spans="1:24">
      <c r="A36" s="8">
        <v>1994</v>
      </c>
      <c r="B36" s="9">
        <f t="shared" si="1"/>
        <v>14.465196850393699</v>
      </c>
      <c r="C36" s="9">
        <f t="shared" si="8"/>
        <v>21.257008606110084</v>
      </c>
      <c r="D36" s="9">
        <f t="shared" si="9"/>
        <v>18.66198363026205</v>
      </c>
      <c r="E36" s="9">
        <v>19.91</v>
      </c>
      <c r="F36" s="9">
        <f t="shared" si="2"/>
        <v>12.787723785166239</v>
      </c>
      <c r="G36" s="9">
        <f t="shared" si="3"/>
        <v>1.5569620000000002</v>
      </c>
      <c r="H36" s="9">
        <f t="shared" si="4"/>
        <v>34.364261168384878</v>
      </c>
      <c r="I36" s="9"/>
      <c r="J36" s="8">
        <v>1994</v>
      </c>
      <c r="K36" s="10">
        <f t="shared" si="0"/>
        <v>6.9131447732270784E-2</v>
      </c>
      <c r="L36" s="11">
        <v>7.8200000000000006E-2</v>
      </c>
      <c r="M36" s="11">
        <v>2.8199999999999999E-2</v>
      </c>
      <c r="N36" s="11">
        <f t="shared" si="5"/>
        <v>-9.0685522677292213E-3</v>
      </c>
      <c r="O36" s="10">
        <v>2.9100000000000001E-2</v>
      </c>
      <c r="P36" s="8">
        <v>459.27</v>
      </c>
      <c r="Q36" s="9">
        <v>31.75</v>
      </c>
      <c r="R36" s="9">
        <v>13.364756999999999</v>
      </c>
      <c r="S36" s="9"/>
      <c r="T36" s="16">
        <f t="shared" si="10"/>
        <v>21.605580000000003</v>
      </c>
      <c r="U36" s="13">
        <v>2.5316499999999999E-2</v>
      </c>
      <c r="V36" s="14">
        <f t="shared" si="7"/>
        <v>4.9631647097753673</v>
      </c>
      <c r="W36" s="14">
        <f t="shared" si="6"/>
        <v>157.58047953536791</v>
      </c>
      <c r="X36" s="14">
        <f t="shared" si="11"/>
        <v>24.609924062694667</v>
      </c>
    </row>
    <row r="37" spans="1:24">
      <c r="A37" s="8">
        <v>1995</v>
      </c>
      <c r="B37" s="9">
        <f t="shared" si="1"/>
        <v>16.337665782493367</v>
      </c>
      <c r="C37" s="9">
        <f t="shared" si="8"/>
        <v>25.870843515255263</v>
      </c>
      <c r="D37" s="9">
        <f t="shared" si="9"/>
        <v>22.845763223420533</v>
      </c>
      <c r="E37" s="9">
        <v>25.03</v>
      </c>
      <c r="F37" s="9">
        <f t="shared" si="2"/>
        <v>17.953321364452425</v>
      </c>
      <c r="G37" s="9">
        <f t="shared" si="3"/>
        <v>1.394171</v>
      </c>
      <c r="H37" s="9">
        <f t="shared" si="4"/>
        <v>43.478260869565219</v>
      </c>
      <c r="I37" s="9"/>
      <c r="J37" s="8">
        <v>1995</v>
      </c>
      <c r="K37" s="10">
        <f t="shared" si="0"/>
        <v>6.1208254184728791E-2</v>
      </c>
      <c r="L37" s="11">
        <v>5.57E-2</v>
      </c>
      <c r="M37" s="11">
        <v>2.07E-2</v>
      </c>
      <c r="N37" s="11">
        <f t="shared" si="5"/>
        <v>5.5082541847287919E-3</v>
      </c>
      <c r="O37" s="10">
        <v>2.3E-2</v>
      </c>
      <c r="P37" s="8">
        <v>615.92999999999995</v>
      </c>
      <c r="Q37" s="9">
        <v>37.700000000000003</v>
      </c>
      <c r="R37" s="9">
        <v>14.166389999999998</v>
      </c>
      <c r="S37" s="9"/>
      <c r="T37" s="16">
        <f t="shared" si="10"/>
        <v>23.8078824</v>
      </c>
      <c r="U37" s="13">
        <v>3.3788200000000004E-2</v>
      </c>
      <c r="V37" s="14">
        <f t="shared" si="7"/>
        <v>5.1308611116221998</v>
      </c>
      <c r="W37" s="14">
        <f t="shared" si="6"/>
        <v>193.43346390815694</v>
      </c>
      <c r="X37" s="14">
        <f t="shared" si="11"/>
        <v>26.960359957183393</v>
      </c>
    </row>
    <row r="38" spans="1:24">
      <c r="A38" s="8">
        <v>1996</v>
      </c>
      <c r="B38" s="9">
        <f t="shared" si="1"/>
        <v>18.231356140782673</v>
      </c>
      <c r="C38" s="9">
        <f t="shared" si="8"/>
        <v>28.029084134672619</v>
      </c>
      <c r="D38" s="9">
        <f t="shared" si="9"/>
        <v>25.143306307190137</v>
      </c>
      <c r="E38" s="9">
        <v>27.72</v>
      </c>
      <c r="F38" s="9">
        <f t="shared" si="2"/>
        <v>15.600624024960997</v>
      </c>
      <c r="G38" s="9">
        <f t="shared" si="3"/>
        <v>1.7768520000000001</v>
      </c>
      <c r="H38" s="9">
        <f t="shared" si="4"/>
        <v>49.75124378109453</v>
      </c>
      <c r="I38" s="9"/>
      <c r="J38" s="8">
        <v>1996</v>
      </c>
      <c r="K38" s="10">
        <f t="shared" si="0"/>
        <v>5.4850554850554852E-2</v>
      </c>
      <c r="L38" s="11">
        <v>6.4100000000000004E-2</v>
      </c>
      <c r="M38" s="11">
        <v>1.41E-2</v>
      </c>
      <c r="N38" s="11">
        <f t="shared" si="5"/>
        <v>-9.2494451494451527E-3</v>
      </c>
      <c r="O38" s="10">
        <v>2.01E-2</v>
      </c>
      <c r="P38" s="8">
        <v>740.74</v>
      </c>
      <c r="Q38" s="9">
        <v>40.630000000000003</v>
      </c>
      <c r="R38" s="9">
        <v>14.888873999999999</v>
      </c>
      <c r="S38" s="9"/>
      <c r="T38" s="16">
        <f t="shared" si="10"/>
        <v>26.427549199999998</v>
      </c>
      <c r="U38" s="13">
        <v>1.6970499999999999E-2</v>
      </c>
      <c r="V38" s="14">
        <f t="shared" si="7"/>
        <v>5.2179343901169846</v>
      </c>
      <c r="W38" s="14">
        <f t="shared" si="6"/>
        <v>212.00467427045311</v>
      </c>
      <c r="X38" s="14">
        <f t="shared" si="11"/>
        <v>29.460723699180857</v>
      </c>
    </row>
    <row r="39" spans="1:24">
      <c r="A39" s="8">
        <v>1997</v>
      </c>
      <c r="B39" s="9">
        <f t="shared" si="1"/>
        <v>22.010206396008162</v>
      </c>
      <c r="C39" s="9">
        <f t="shared" si="8"/>
        <v>33.196387644100838</v>
      </c>
      <c r="D39" s="9">
        <f t="shared" si="9"/>
        <v>30.175989026820716</v>
      </c>
      <c r="E39" s="9">
        <v>33.03</v>
      </c>
      <c r="F39" s="9">
        <f t="shared" si="2"/>
        <v>17.421602787456447</v>
      </c>
      <c r="G39" s="9">
        <f t="shared" si="3"/>
        <v>1.8959219999999999</v>
      </c>
      <c r="H39" s="9">
        <f t="shared" si="4"/>
        <v>62.51964952969977</v>
      </c>
      <c r="I39" s="9"/>
      <c r="J39" s="8">
        <v>1997</v>
      </c>
      <c r="K39" s="10">
        <f t="shared" si="0"/>
        <v>4.5433467638057362E-2</v>
      </c>
      <c r="L39" s="11">
        <v>5.74E-2</v>
      </c>
      <c r="M39" s="11">
        <v>3.8999999999999998E-3</v>
      </c>
      <c r="N39" s="11">
        <f t="shared" si="5"/>
        <v>-1.1966532361942638E-2</v>
      </c>
      <c r="O39" s="10">
        <f>15.522/P39</f>
        <v>1.5994971301381864E-2</v>
      </c>
      <c r="P39" s="8">
        <v>970.43</v>
      </c>
      <c r="Q39" s="9">
        <v>44.09</v>
      </c>
      <c r="R39" s="9">
        <v>15.522000000000002</v>
      </c>
      <c r="S39" s="9"/>
      <c r="T39" s="16">
        <f t="shared" si="10"/>
        <v>29.233000000000004</v>
      </c>
      <c r="U39" s="13">
        <v>1.6069199999999999E-2</v>
      </c>
      <c r="V39" s="14">
        <f t="shared" si="7"/>
        <v>5.3017824214186522</v>
      </c>
      <c r="W39" s="14">
        <f t="shared" si="6"/>
        <v>233.75558696034838</v>
      </c>
      <c r="X39" s="14">
        <f t="shared" si="11"/>
        <v>32.159012224503137</v>
      </c>
    </row>
    <row r="40" spans="1:24">
      <c r="A40" s="8">
        <v>1998</v>
      </c>
      <c r="B40" s="9">
        <f t="shared" si="1"/>
        <v>27.766659137113169</v>
      </c>
      <c r="C40" s="9">
        <f t="shared" si="8"/>
        <v>39.337877624167945</v>
      </c>
      <c r="D40" s="9">
        <f t="shared" si="9"/>
        <v>35.918161399298199</v>
      </c>
      <c r="E40" s="9">
        <v>38.82</v>
      </c>
      <c r="F40" s="9">
        <f t="shared" si="2"/>
        <v>21.50537634408602</v>
      </c>
      <c r="G40" s="9">
        <f t="shared" si="3"/>
        <v>1.8051300000000001</v>
      </c>
      <c r="H40" s="9">
        <f t="shared" si="4"/>
        <v>75.878395061728398</v>
      </c>
      <c r="I40" s="9"/>
      <c r="J40" s="8">
        <v>1998</v>
      </c>
      <c r="K40" s="10">
        <f t="shared" si="0"/>
        <v>3.6014415528420232E-2</v>
      </c>
      <c r="L40" s="11">
        <v>4.65E-2</v>
      </c>
      <c r="M40" s="11">
        <v>3.2000000000000002E-3</v>
      </c>
      <c r="N40" s="11">
        <f t="shared" si="5"/>
        <v>-1.0485584471579767E-2</v>
      </c>
      <c r="O40" s="1">
        <f>16.2/P40</f>
        <v>1.3178981964319126E-2</v>
      </c>
      <c r="P40" s="8">
        <v>1229.23</v>
      </c>
      <c r="Q40" s="9">
        <v>44.27</v>
      </c>
      <c r="R40" s="9">
        <v>16.2</v>
      </c>
      <c r="S40" s="9"/>
      <c r="T40" s="16">
        <f t="shared" si="10"/>
        <v>31.248000000000001</v>
      </c>
      <c r="U40" s="13">
        <v>2.6764E-2</v>
      </c>
      <c r="V40" s="14">
        <f t="shared" si="7"/>
        <v>5.4436793261455012</v>
      </c>
      <c r="W40" s="14">
        <f t="shared" si="6"/>
        <v>240.99168376846134</v>
      </c>
      <c r="X40" s="14">
        <f t="shared" si="11"/>
        <v>34.223076909054086</v>
      </c>
    </row>
    <row r="41" spans="1:24">
      <c r="A41" s="8">
        <v>1999</v>
      </c>
      <c r="B41" s="9">
        <f t="shared" si="1"/>
        <v>28.429760061919506</v>
      </c>
      <c r="C41" s="9">
        <f t="shared" si="8"/>
        <v>43.233580508474574</v>
      </c>
      <c r="D41" s="9">
        <f t="shared" si="9"/>
        <v>39.281764471967136</v>
      </c>
      <c r="E41" s="9">
        <v>44.2</v>
      </c>
      <c r="F41" s="9">
        <f t="shared" si="2"/>
        <v>15.527950310559007</v>
      </c>
      <c r="G41" s="9">
        <f t="shared" si="3"/>
        <v>2.8464800000000001</v>
      </c>
      <c r="H41" s="9">
        <f t="shared" si="4"/>
        <v>87.91669160332755</v>
      </c>
      <c r="I41" s="9"/>
      <c r="J41" s="8">
        <v>1999</v>
      </c>
      <c r="K41" s="10">
        <f t="shared" si="0"/>
        <v>3.5174408711927854E-2</v>
      </c>
      <c r="L41" s="11">
        <v>6.4399999999999999E-2</v>
      </c>
      <c r="M41" s="11">
        <v>1.0699999999999999E-2</v>
      </c>
      <c r="N41" s="11">
        <f t="shared" si="5"/>
        <v>-2.9225591288072145E-2</v>
      </c>
      <c r="O41" s="10">
        <f>16.709/1469</f>
        <v>1.1374404356705241E-2</v>
      </c>
      <c r="P41" s="8">
        <v>1469.25</v>
      </c>
      <c r="Q41" s="9">
        <v>51.68</v>
      </c>
      <c r="R41" s="9">
        <v>16.711843601089175</v>
      </c>
      <c r="S41" s="9"/>
      <c r="T41" s="16">
        <f t="shared" si="10"/>
        <v>33.984000000000002</v>
      </c>
      <c r="U41" s="13">
        <v>3.43602E-2</v>
      </c>
      <c r="V41" s="14">
        <f t="shared" si="7"/>
        <v>5.6307252365277263</v>
      </c>
      <c r="W41" s="14">
        <f t="shared" si="6"/>
        <v>290.99588022375292</v>
      </c>
      <c r="X41" s="14">
        <f t="shared" si="11"/>
        <v>37.402851418461843</v>
      </c>
    </row>
    <row r="42" spans="1:24">
      <c r="A42" s="8">
        <v>2000</v>
      </c>
      <c r="B42" s="9">
        <f t="shared" si="1"/>
        <v>23.521824336362013</v>
      </c>
      <c r="C42" s="9">
        <f t="shared" si="8"/>
        <v>35.365905925211614</v>
      </c>
      <c r="D42" s="9">
        <f t="shared" si="9"/>
        <v>32.432770203749286</v>
      </c>
      <c r="E42" s="9">
        <v>37.28</v>
      </c>
      <c r="F42" s="9">
        <f t="shared" si="2"/>
        <v>19.569471624266146</v>
      </c>
      <c r="G42" s="9">
        <f t="shared" si="3"/>
        <v>1.9050079999999998</v>
      </c>
      <c r="H42" s="9">
        <f t="shared" si="4"/>
        <v>81.155856132800494</v>
      </c>
      <c r="I42" s="9"/>
      <c r="J42" s="8">
        <v>2000</v>
      </c>
      <c r="K42" s="10">
        <f t="shared" si="0"/>
        <v>4.2513709213197207E-2</v>
      </c>
      <c r="L42" s="11">
        <v>5.11E-2</v>
      </c>
      <c r="M42" s="11">
        <v>-6.1999999999999998E-3</v>
      </c>
      <c r="N42" s="11">
        <f t="shared" si="5"/>
        <v>-8.586290786802793E-3</v>
      </c>
      <c r="O42" s="10">
        <f>16.265/1320</f>
        <v>1.2321969696969698E-2</v>
      </c>
      <c r="P42" s="8">
        <v>1320.28</v>
      </c>
      <c r="Q42" s="9">
        <v>56.13</v>
      </c>
      <c r="R42" s="9">
        <v>16.26845015151515</v>
      </c>
      <c r="S42" s="9"/>
      <c r="T42" s="16">
        <f t="shared" si="10"/>
        <v>37.332000000000001</v>
      </c>
      <c r="U42" s="13">
        <v>1.6036700000000001E-2</v>
      </c>
      <c r="V42" s="14">
        <f t="shared" si="7"/>
        <v>5.7210234879283499</v>
      </c>
      <c r="W42" s="14">
        <f t="shared" si="6"/>
        <v>321.12104837741828</v>
      </c>
      <c r="X42" s="14">
        <f t="shared" si="11"/>
        <v>40.708209372980825</v>
      </c>
    </row>
    <row r="43" spans="1:24">
      <c r="A43" s="8">
        <v>2001</v>
      </c>
      <c r="B43" s="9">
        <f t="shared" si="1"/>
        <v>29.551866151866147</v>
      </c>
      <c r="C43" s="9">
        <f t="shared" si="8"/>
        <v>29.223152696820829</v>
      </c>
      <c r="D43" s="9">
        <f t="shared" si="9"/>
        <v>26.614879418556622</v>
      </c>
      <c r="E43" s="9">
        <v>30.5</v>
      </c>
      <c r="F43" s="9">
        <f t="shared" si="2"/>
        <v>19.801980198019802</v>
      </c>
      <c r="G43" s="9">
        <f t="shared" si="3"/>
        <v>1.5402500000000001</v>
      </c>
      <c r="H43" s="9">
        <f t="shared" si="4"/>
        <v>72.936281049488599</v>
      </c>
      <c r="I43" s="9">
        <f>P43/S43</f>
        <v>38.167938931297712</v>
      </c>
      <c r="J43" s="8">
        <v>2001</v>
      </c>
      <c r="K43" s="10">
        <f t="shared" si="0"/>
        <v>3.3838810546211538E-2</v>
      </c>
      <c r="L43" s="11">
        <v>5.0500000000000003E-2</v>
      </c>
      <c r="M43" s="11">
        <v>3.2500000000000001E-2</v>
      </c>
      <c r="N43" s="11">
        <f t="shared" si="5"/>
        <v>-1.6661189453788465E-2</v>
      </c>
      <c r="O43" s="10">
        <f>15.741/1148.09</f>
        <v>1.3710597601233353E-2</v>
      </c>
      <c r="P43" s="8">
        <v>1148.0899999999999</v>
      </c>
      <c r="Q43" s="9">
        <v>38.85</v>
      </c>
      <c r="R43" s="9">
        <v>15.741</v>
      </c>
      <c r="S43" s="17">
        <v>30.079957999999998</v>
      </c>
      <c r="T43" s="16">
        <f t="shared" si="10"/>
        <v>39.286999999999999</v>
      </c>
      <c r="U43" s="13">
        <v>2.48027E-2</v>
      </c>
      <c r="V43" s="14">
        <f t="shared" si="7"/>
        <v>5.8629203171923905</v>
      </c>
      <c r="W43" s="14">
        <f t="shared" si="6"/>
        <v>227.77445432292438</v>
      </c>
      <c r="X43" s="14">
        <f t="shared" si="11"/>
        <v>43.137148282532522</v>
      </c>
    </row>
    <row r="44" spans="1:24">
      <c r="A44" s="8">
        <v>2002</v>
      </c>
      <c r="B44" s="9">
        <f t="shared" si="1"/>
        <v>19.109904430929628</v>
      </c>
      <c r="C44" s="9">
        <f t="shared" si="8"/>
        <v>21.046311357764807</v>
      </c>
      <c r="D44" s="9">
        <f t="shared" si="9"/>
        <v>19.137805087560167</v>
      </c>
      <c r="E44" s="9">
        <v>23.1</v>
      </c>
      <c r="F44" s="9">
        <f t="shared" si="2"/>
        <v>26.246719160104984</v>
      </c>
      <c r="G44" s="9">
        <f t="shared" si="3"/>
        <v>0.88011000000000017</v>
      </c>
      <c r="H44" s="9">
        <f t="shared" si="4"/>
        <v>54.715174129353244</v>
      </c>
      <c r="I44" s="9">
        <f t="shared" ref="I44:I67" si="12">P44/S44</f>
        <v>29.498525073746311</v>
      </c>
      <c r="J44" s="8">
        <v>2002</v>
      </c>
      <c r="K44" s="10">
        <f t="shared" si="0"/>
        <v>5.232888545384283E-2</v>
      </c>
      <c r="L44" s="11">
        <v>3.8100000000000002E-2</v>
      </c>
      <c r="M44" s="11">
        <v>2.6100000000000002E-2</v>
      </c>
      <c r="N44" s="11">
        <f t="shared" si="5"/>
        <v>1.4228885453842828E-2</v>
      </c>
      <c r="O44" s="10">
        <f>R44/P44</f>
        <v>1.8276465640699232E-2</v>
      </c>
      <c r="P44" s="8">
        <v>879.82</v>
      </c>
      <c r="Q44" s="8">
        <v>46.04</v>
      </c>
      <c r="R44" s="8">
        <v>16.079999999999998</v>
      </c>
      <c r="S44" s="17">
        <v>29.825898000000002</v>
      </c>
      <c r="T44" s="16">
        <f t="shared" si="10"/>
        <v>41.804000000000002</v>
      </c>
      <c r="U44" s="13">
        <v>2.0352000000000002E-2</v>
      </c>
      <c r="V44" s="14">
        <f t="shared" si="7"/>
        <v>5.9822424714878899</v>
      </c>
      <c r="W44" s="14">
        <f t="shared" si="6"/>
        <v>275.42244338730245</v>
      </c>
      <c r="X44" s="14">
        <f t="shared" si="11"/>
        <v>45.972879124570824</v>
      </c>
    </row>
    <row r="45" spans="1:24">
      <c r="A45" s="8">
        <v>2003</v>
      </c>
      <c r="B45" s="9">
        <f t="shared" si="1"/>
        <v>20.33113914792467</v>
      </c>
      <c r="C45" s="9">
        <f t="shared" si="8"/>
        <v>24.940223852140946</v>
      </c>
      <c r="D45" s="9">
        <f t="shared" si="9"/>
        <v>22.443372932474336</v>
      </c>
      <c r="E45" s="9">
        <v>26.63</v>
      </c>
      <c r="F45" s="9">
        <f t="shared" si="2"/>
        <v>23.52941176470588</v>
      </c>
      <c r="G45" s="9">
        <f t="shared" si="3"/>
        <v>1.131775</v>
      </c>
      <c r="H45" s="9">
        <f t="shared" si="4"/>
        <v>62.187360178970927</v>
      </c>
      <c r="I45" s="9">
        <f t="shared" si="12"/>
        <v>35.2112676056338</v>
      </c>
      <c r="J45" s="8">
        <v>2003</v>
      </c>
      <c r="K45" s="10">
        <f t="shared" si="0"/>
        <v>4.918563552805532E-2</v>
      </c>
      <c r="L45" s="11">
        <v>4.2500000000000003E-2</v>
      </c>
      <c r="M45" s="11">
        <v>3.2500000000000001E-2</v>
      </c>
      <c r="N45" s="11">
        <f t="shared" si="5"/>
        <v>6.685635528055317E-3</v>
      </c>
      <c r="O45" s="10">
        <v>1.61E-2</v>
      </c>
      <c r="P45" s="8">
        <v>1111.9100000000001</v>
      </c>
      <c r="Q45" s="8">
        <v>54.69</v>
      </c>
      <c r="R45" s="8">
        <v>17.88</v>
      </c>
      <c r="S45" s="17">
        <v>31.578244000000005</v>
      </c>
      <c r="T45" s="16">
        <f t="shared" si="10"/>
        <v>44.583000000000013</v>
      </c>
      <c r="U45" s="13">
        <v>3.34232E-2</v>
      </c>
      <c r="V45" s="14">
        <f t="shared" si="7"/>
        <v>6.1821881580609244</v>
      </c>
      <c r="W45" s="14">
        <f t="shared" si="6"/>
        <v>338.10387036435196</v>
      </c>
      <c r="X45" s="14">
        <f t="shared" si="11"/>
        <v>49.542909764295139</v>
      </c>
    </row>
    <row r="46" spans="1:24">
      <c r="A46" s="8">
        <v>2004</v>
      </c>
      <c r="B46" s="9">
        <f t="shared" si="1"/>
        <v>17.90661938534279</v>
      </c>
      <c r="C46" s="9">
        <f t="shared" si="8"/>
        <v>25.156094320823644</v>
      </c>
      <c r="D46" s="9">
        <f t="shared" si="9"/>
        <v>22.493754749956711</v>
      </c>
      <c r="E46" s="9">
        <v>27.14</v>
      </c>
      <c r="F46" s="9">
        <f t="shared" si="2"/>
        <v>23.696682464454977</v>
      </c>
      <c r="G46" s="9">
        <f t="shared" si="3"/>
        <v>1.145308</v>
      </c>
      <c r="H46" s="9">
        <f t="shared" si="4"/>
        <v>62.447570464265475</v>
      </c>
      <c r="I46" s="9">
        <f t="shared" si="12"/>
        <v>29.850746268656714</v>
      </c>
      <c r="J46" s="8">
        <v>2004</v>
      </c>
      <c r="K46" s="10">
        <f t="shared" si="0"/>
        <v>5.584527031487227E-2</v>
      </c>
      <c r="L46" s="11">
        <v>4.2200000000000001E-2</v>
      </c>
      <c r="M46" s="11">
        <v>2.0400000000000001E-2</v>
      </c>
      <c r="N46" s="11">
        <f t="shared" si="5"/>
        <v>1.3645270314872268E-2</v>
      </c>
      <c r="O46" s="10">
        <f t="shared" ref="O46:O52" si="13">R46/P46</f>
        <v>1.6013433229916166E-2</v>
      </c>
      <c r="P46" s="8">
        <v>1211.92</v>
      </c>
      <c r="Q46" s="8">
        <v>67.680000000000007</v>
      </c>
      <c r="R46" s="8">
        <v>19.407</v>
      </c>
      <c r="S46" s="17">
        <v>40.599320000000006</v>
      </c>
      <c r="T46" s="16">
        <f t="shared" si="10"/>
        <v>48.176000000000009</v>
      </c>
      <c r="U46" s="13">
        <v>3.3385499999999999E-2</v>
      </c>
      <c r="V46" s="14">
        <f t="shared" si="7"/>
        <v>6.3885836008118675</v>
      </c>
      <c r="W46" s="14">
        <f t="shared" si="6"/>
        <v>432.37933810294726</v>
      </c>
      <c r="X46" s="14">
        <f t="shared" si="11"/>
        <v>53.878065866363748</v>
      </c>
    </row>
    <row r="47" spans="1:24">
      <c r="A47" s="8">
        <v>2005</v>
      </c>
      <c r="B47" s="9">
        <f t="shared" si="1"/>
        <v>16.328188358404184</v>
      </c>
      <c r="C47" s="9">
        <f t="shared" si="8"/>
        <v>23.982056060402293</v>
      </c>
      <c r="D47" s="9">
        <f t="shared" si="9"/>
        <v>21.496178243318223</v>
      </c>
      <c r="E47" s="9">
        <v>26.43</v>
      </c>
      <c r="F47" s="9">
        <f t="shared" si="2"/>
        <v>22.779043280182233</v>
      </c>
      <c r="G47" s="9">
        <f t="shared" si="3"/>
        <v>1.160277</v>
      </c>
      <c r="H47" s="9">
        <f t="shared" si="4"/>
        <v>55.777033065236822</v>
      </c>
      <c r="I47" s="9">
        <f t="shared" si="12"/>
        <v>20.408163265306126</v>
      </c>
      <c r="J47" s="8">
        <v>2005</v>
      </c>
      <c r="K47" s="10">
        <f t="shared" si="0"/>
        <v>6.1243781493082544E-2</v>
      </c>
      <c r="L47" s="11">
        <v>4.3900000000000002E-2</v>
      </c>
      <c r="M47" s="11">
        <v>8.0000000000000004E-4</v>
      </c>
      <c r="N47" s="11">
        <f t="shared" si="5"/>
        <v>1.7343781493082543E-2</v>
      </c>
      <c r="O47" s="10">
        <f t="shared" si="13"/>
        <v>1.792852622387426E-2</v>
      </c>
      <c r="P47" s="8">
        <v>1248.29</v>
      </c>
      <c r="Q47" s="8">
        <v>76.45</v>
      </c>
      <c r="R47" s="8">
        <v>22.38</v>
      </c>
      <c r="S47" s="17">
        <v>61.166209999999992</v>
      </c>
      <c r="T47" s="16">
        <f t="shared" si="10"/>
        <v>52.051000000000009</v>
      </c>
      <c r="U47" s="13">
        <v>2.52398E-2</v>
      </c>
      <c r="V47" s="14">
        <f t="shared" si="7"/>
        <v>6.5498301731796387</v>
      </c>
      <c r="W47" s="14">
        <f t="shared" si="6"/>
        <v>500.7345167395834</v>
      </c>
      <c r="X47" s="14">
        <f t="shared" si="11"/>
        <v>58.070322355463951</v>
      </c>
    </row>
    <row r="48" spans="1:24">
      <c r="A48" s="8">
        <v>2006</v>
      </c>
      <c r="B48" s="9">
        <f t="shared" si="1"/>
        <v>16.168490652074784</v>
      </c>
      <c r="C48" s="9">
        <f t="shared" si="8"/>
        <v>24.987667371388298</v>
      </c>
      <c r="D48" s="9">
        <f t="shared" si="9"/>
        <v>22.189133796234962</v>
      </c>
      <c r="E48" s="9">
        <v>27.27</v>
      </c>
      <c r="F48" s="9">
        <f t="shared" si="2"/>
        <v>21.276595744680851</v>
      </c>
      <c r="G48" s="9">
        <f t="shared" si="3"/>
        <v>1.28169</v>
      </c>
      <c r="H48" s="9">
        <f t="shared" si="4"/>
        <v>56.618762475049898</v>
      </c>
      <c r="I48" s="9">
        <f t="shared" si="12"/>
        <v>19.386822626336471</v>
      </c>
      <c r="J48" s="8">
        <v>2006</v>
      </c>
      <c r="K48" s="10">
        <f t="shared" si="0"/>
        <v>6.1848692096171477E-2</v>
      </c>
      <c r="L48" s="11">
        <v>4.7E-2</v>
      </c>
      <c r="M48" s="11">
        <v>-1.8E-3</v>
      </c>
      <c r="N48" s="11">
        <f t="shared" si="5"/>
        <v>1.4848692096171477E-2</v>
      </c>
      <c r="O48" s="10">
        <f t="shared" si="13"/>
        <v>1.766198970598604E-2</v>
      </c>
      <c r="P48" s="8">
        <v>1418.3</v>
      </c>
      <c r="Q48" s="8">
        <v>87.72</v>
      </c>
      <c r="R48" s="8">
        <v>25.05</v>
      </c>
      <c r="S48" s="17">
        <v>73.157939665331128</v>
      </c>
      <c r="T48" s="16">
        <f t="shared" si="10"/>
        <v>56.760000000000005</v>
      </c>
      <c r="U48" s="13">
        <v>4.1088100000000002E-2</v>
      </c>
      <c r="V48" s="14">
        <f t="shared" si="7"/>
        <v>6.8189502503182613</v>
      </c>
      <c r="W48" s="14">
        <f t="shared" si="6"/>
        <v>598.15831595791792</v>
      </c>
      <c r="X48" s="14">
        <f t="shared" si="11"/>
        <v>63.918673573488306</v>
      </c>
    </row>
    <row r="49" spans="1:24">
      <c r="A49" s="8">
        <v>2007</v>
      </c>
      <c r="B49" s="9">
        <f t="shared" si="1"/>
        <v>17.78967773200872</v>
      </c>
      <c r="C49" s="9">
        <f t="shared" si="8"/>
        <v>24.228363996369936</v>
      </c>
      <c r="D49" s="9">
        <f t="shared" si="9"/>
        <v>22.08424208927099</v>
      </c>
      <c r="E49" s="9">
        <v>25.95</v>
      </c>
      <c r="F49" s="9">
        <f t="shared" si="2"/>
        <v>24.875621890547265</v>
      </c>
      <c r="G49" s="9">
        <f t="shared" si="3"/>
        <v>1.0431899999999998</v>
      </c>
      <c r="H49" s="9">
        <f t="shared" si="4"/>
        <v>52.95203750450775</v>
      </c>
      <c r="I49" s="9">
        <f t="shared" si="12"/>
        <v>15.39768580009812</v>
      </c>
      <c r="J49" s="8">
        <v>2007</v>
      </c>
      <c r="K49" s="10">
        <f t="shared" si="0"/>
        <v>5.6212372987550746E-2</v>
      </c>
      <c r="L49" s="11">
        <v>4.02E-2</v>
      </c>
      <c r="M49" s="11">
        <v>7.1000000000000004E-3</v>
      </c>
      <c r="N49" s="11">
        <f t="shared" si="5"/>
        <v>1.6012372987550746E-2</v>
      </c>
      <c r="O49" s="10">
        <f t="shared" si="13"/>
        <v>1.8885014574082652E-2</v>
      </c>
      <c r="P49" s="8">
        <v>1468.36</v>
      </c>
      <c r="Q49" s="8">
        <v>82.54</v>
      </c>
      <c r="R49" s="8">
        <v>27.73</v>
      </c>
      <c r="S49" s="17">
        <v>95.362382312713706</v>
      </c>
      <c r="T49" s="16">
        <f t="shared" si="10"/>
        <v>60.604999999999997</v>
      </c>
      <c r="U49" s="13">
        <v>-2.2230000000000001E-4</v>
      </c>
      <c r="V49" s="14">
        <f t="shared" si="7"/>
        <v>6.8174343976776157</v>
      </c>
      <c r="W49" s="14">
        <f t="shared" si="6"/>
        <v>562.71103518431039</v>
      </c>
      <c r="X49" s="14">
        <f t="shared" si="11"/>
        <v>66.489037480410587</v>
      </c>
    </row>
    <row r="50" spans="1:24">
      <c r="A50" s="8">
        <v>2008</v>
      </c>
      <c r="B50" s="9">
        <f t="shared" si="1"/>
        <v>18.243789133508383</v>
      </c>
      <c r="C50" s="9">
        <f t="shared" si="8"/>
        <v>14.776129169461303</v>
      </c>
      <c r="D50" s="9">
        <f t="shared" si="9"/>
        <v>13.359530172747858</v>
      </c>
      <c r="E50" s="9">
        <v>15.37</v>
      </c>
      <c r="F50" s="9">
        <f t="shared" si="2"/>
        <v>45.248868778280539</v>
      </c>
      <c r="G50" s="9">
        <f t="shared" si="3"/>
        <v>0.33967700000000001</v>
      </c>
      <c r="H50" s="9">
        <f t="shared" si="4"/>
        <v>32.201426024955438</v>
      </c>
      <c r="I50" s="9">
        <f t="shared" si="12"/>
        <v>13.378085972773583</v>
      </c>
      <c r="J50" s="8">
        <v>2008</v>
      </c>
      <c r="K50" s="10">
        <f t="shared" si="0"/>
        <v>5.4813174647107665E-2</v>
      </c>
      <c r="L50" s="11">
        <v>2.2100000000000002E-2</v>
      </c>
      <c r="M50" s="11">
        <v>6.1999999999999998E-3</v>
      </c>
      <c r="N50" s="11">
        <f t="shared" si="5"/>
        <v>3.2713174647107664E-2</v>
      </c>
      <c r="O50" s="10">
        <f t="shared" si="13"/>
        <v>3.1054525325214504E-2</v>
      </c>
      <c r="P50" s="9">
        <v>903.25</v>
      </c>
      <c r="Q50" s="9">
        <v>49.51</v>
      </c>
      <c r="R50" s="9">
        <v>28.05</v>
      </c>
      <c r="S50" s="17">
        <v>67.517132259297</v>
      </c>
      <c r="T50" s="16">
        <f t="shared" si="10"/>
        <v>61.128999999999998</v>
      </c>
      <c r="U50" s="13">
        <v>2.8141199999999998E-2</v>
      </c>
      <c r="V50" s="14">
        <f t="shared" si="7"/>
        <v>7.0092851825495419</v>
      </c>
      <c r="W50" s="14">
        <f t="shared" si="6"/>
        <v>347.02970938802781</v>
      </c>
      <c r="X50" s="14">
        <f t="shared" si="11"/>
        <v>67.610910587450306</v>
      </c>
    </row>
    <row r="51" spans="1:24">
      <c r="A51" s="8">
        <v>2009</v>
      </c>
      <c r="B51" s="9">
        <f t="shared" si="1"/>
        <v>19.611326064016882</v>
      </c>
      <c r="C51" s="9">
        <f t="shared" si="8"/>
        <v>18.088471458465129</v>
      </c>
      <c r="D51" s="9">
        <f t="shared" si="9"/>
        <v>16.460681855242484</v>
      </c>
      <c r="E51" s="9">
        <v>20.32</v>
      </c>
      <c r="F51" s="9">
        <f t="shared" si="2"/>
        <v>26.041666666666668</v>
      </c>
      <c r="G51" s="9">
        <f t="shared" si="3"/>
        <v>0.78028799999999998</v>
      </c>
      <c r="H51" s="9">
        <f t="shared" si="4"/>
        <v>49.98207082025997</v>
      </c>
      <c r="I51" s="9">
        <f t="shared" si="12"/>
        <v>29.793225720420825</v>
      </c>
      <c r="J51" s="8">
        <v>2009</v>
      </c>
      <c r="K51" s="10">
        <f t="shared" si="0"/>
        <v>5.0990942516366246E-2</v>
      </c>
      <c r="L51" s="11">
        <v>3.8399999999999997E-2</v>
      </c>
      <c r="M51" s="11">
        <v>3.6999999999999998E-2</v>
      </c>
      <c r="N51" s="11">
        <f t="shared" si="5"/>
        <v>1.2590942516366249E-2</v>
      </c>
      <c r="O51" s="10">
        <f t="shared" si="13"/>
        <v>2.000717424446238E-2</v>
      </c>
      <c r="P51" s="8">
        <v>1115.0999999999999</v>
      </c>
      <c r="Q51" s="8">
        <v>56.86</v>
      </c>
      <c r="R51" s="9">
        <v>22.31</v>
      </c>
      <c r="S51" s="17">
        <v>37.427971394037066</v>
      </c>
      <c r="T51" s="16">
        <f t="shared" si="10"/>
        <v>61.647000000000006</v>
      </c>
      <c r="U51" s="13">
        <v>1.4377899999999999E-2</v>
      </c>
      <c r="V51" s="14">
        <f t="shared" si="7"/>
        <v>7.1100639839757207</v>
      </c>
      <c r="W51" s="14">
        <f t="shared" si="6"/>
        <v>404.27823812885947</v>
      </c>
      <c r="X51" s="14">
        <f t="shared" si="11"/>
        <v>67.743244769952042</v>
      </c>
    </row>
    <row r="52" spans="1:24">
      <c r="A52" s="8">
        <v>2010</v>
      </c>
      <c r="B52" s="9">
        <f t="shared" si="1"/>
        <v>15.013011818073297</v>
      </c>
      <c r="C52" s="9">
        <f t="shared" si="8"/>
        <v>19.525236372669269</v>
      </c>
      <c r="D52" s="9">
        <f t="shared" si="9"/>
        <v>17.717313493239242</v>
      </c>
      <c r="E52" s="9">
        <v>22.39</v>
      </c>
      <c r="F52" s="9">
        <f t="shared" si="2"/>
        <v>30.395136778115504</v>
      </c>
      <c r="G52" s="9">
        <f t="shared" si="3"/>
        <v>0.73663099999999992</v>
      </c>
      <c r="H52" s="9">
        <f t="shared" si="4"/>
        <v>54.396193771626301</v>
      </c>
      <c r="I52" s="9">
        <f t="shared" si="12"/>
        <v>22.649360943227979</v>
      </c>
      <c r="J52" s="8">
        <v>2010</v>
      </c>
      <c r="K52" s="10">
        <f t="shared" si="0"/>
        <v>6.6608886485798796E-2</v>
      </c>
      <c r="L52" s="11">
        <v>3.2899999999999999E-2</v>
      </c>
      <c r="M52" s="11">
        <v>3.1600000000000003E-2</v>
      </c>
      <c r="N52" s="11">
        <f t="shared" si="5"/>
        <v>3.3708886485798797E-2</v>
      </c>
      <c r="O52" s="10">
        <f t="shared" si="13"/>
        <v>1.8383639197226551E-2</v>
      </c>
      <c r="P52" s="8">
        <v>1257.6400000000001</v>
      </c>
      <c r="Q52" s="8">
        <v>83.77</v>
      </c>
      <c r="R52" s="9">
        <v>23.12</v>
      </c>
      <c r="S52" s="17">
        <v>55.526511461067372</v>
      </c>
      <c r="T52" s="16">
        <f t="shared" si="10"/>
        <v>64.410999999999987</v>
      </c>
      <c r="U52" s="13">
        <v>3.0266899999999999E-2</v>
      </c>
      <c r="V52" s="14">
        <f t="shared" si="7"/>
        <v>7.3252635795723151</v>
      </c>
      <c r="W52" s="14">
        <f t="shared" si="6"/>
        <v>613.6373300607728</v>
      </c>
      <c r="X52" s="14">
        <f t="shared" si="11"/>
        <v>70.983673708765352</v>
      </c>
    </row>
    <row r="53" spans="1:24">
      <c r="A53" s="18">
        <v>2011</v>
      </c>
      <c r="B53" s="9">
        <f t="shared" si="1"/>
        <v>13.040232268768145</v>
      </c>
      <c r="C53" s="9">
        <f t="shared" si="8"/>
        <v>17.922188969645145</v>
      </c>
      <c r="D53" s="9">
        <f t="shared" si="9"/>
        <v>16.344349195876809</v>
      </c>
      <c r="E53" s="9">
        <v>20.52</v>
      </c>
      <c r="F53" s="9">
        <f t="shared" si="2"/>
        <v>53.191489361702125</v>
      </c>
      <c r="G53" s="9">
        <f t="shared" si="3"/>
        <v>0.38577600000000001</v>
      </c>
      <c r="H53" s="9">
        <f t="shared" si="4"/>
        <v>48.332052267486546</v>
      </c>
      <c r="I53" s="9">
        <f t="shared" si="12"/>
        <v>17.643503595338455</v>
      </c>
      <c r="J53" s="18">
        <v>2011</v>
      </c>
      <c r="K53" s="11">
        <f t="shared" si="0"/>
        <v>7.6685750636132324E-2</v>
      </c>
      <c r="L53" s="10">
        <v>1.8800000000000001E-2</v>
      </c>
      <c r="M53" s="10">
        <v>1.8499999999999999E-2</v>
      </c>
      <c r="N53" s="11">
        <f t="shared" si="5"/>
        <v>5.7885750636132327E-2</v>
      </c>
      <c r="O53" s="11">
        <f>R53/P53</f>
        <v>2.069020356234097E-2</v>
      </c>
      <c r="P53" s="9">
        <v>1257.5999999999999</v>
      </c>
      <c r="Q53" s="9">
        <v>96.44</v>
      </c>
      <c r="R53" s="9">
        <v>26.02</v>
      </c>
      <c r="S53" s="19">
        <v>71.27835994729908</v>
      </c>
      <c r="T53" s="16">
        <f t="shared" si="10"/>
        <v>70.17</v>
      </c>
      <c r="U53" s="13">
        <v>1.7697899999999999E-2</v>
      </c>
      <c r="V53" s="14">
        <f t="shared" si="7"/>
        <v>7.4549053618772279</v>
      </c>
      <c r="W53" s="14">
        <f t="shared" si="6"/>
        <v>718.95107309943978</v>
      </c>
      <c r="X53" s="14">
        <f t="shared" si="11"/>
        <v>76.94402419628031</v>
      </c>
    </row>
    <row r="54" spans="1:24">
      <c r="A54" s="8">
        <v>2012</v>
      </c>
      <c r="B54" s="9">
        <f t="shared" si="1"/>
        <v>14.730324313158441</v>
      </c>
      <c r="C54" s="9">
        <f t="shared" si="8"/>
        <v>18.953194769296193</v>
      </c>
      <c r="D54" s="9">
        <f t="shared" si="9"/>
        <v>17.397521387910217</v>
      </c>
      <c r="E54" s="9">
        <v>21.23</v>
      </c>
      <c r="F54" s="9">
        <f t="shared" si="2"/>
        <v>56.818181818181813</v>
      </c>
      <c r="G54" s="9">
        <f t="shared" si="3"/>
        <v>0.37364800000000004</v>
      </c>
      <c r="H54" s="9">
        <f t="shared" si="4"/>
        <v>46.852496714848883</v>
      </c>
      <c r="I54" s="9">
        <f t="shared" si="12"/>
        <v>18.790553975854941</v>
      </c>
      <c r="J54" s="8">
        <v>2012</v>
      </c>
      <c r="K54" s="10">
        <f t="shared" si="0"/>
        <v>6.7887167908904131E-2</v>
      </c>
      <c r="L54" s="10">
        <v>1.7600000000000001E-2</v>
      </c>
      <c r="M54" s="10">
        <v>1.7100000000000001E-2</v>
      </c>
      <c r="N54" s="11">
        <f t="shared" si="5"/>
        <v>5.0287167908904126E-2</v>
      </c>
      <c r="O54" s="10">
        <f>R54/P54</f>
        <v>2.134357974743898E-2</v>
      </c>
      <c r="P54" s="8">
        <v>1426.19</v>
      </c>
      <c r="Q54" s="8">
        <v>96.82</v>
      </c>
      <c r="R54" s="9">
        <v>30.44</v>
      </c>
      <c r="S54" s="17">
        <v>75.899305674148479</v>
      </c>
      <c r="T54" s="16">
        <f t="shared" si="10"/>
        <v>75.248000000000005</v>
      </c>
      <c r="U54" s="13">
        <v>1.52791E-2</v>
      </c>
      <c r="V54" s="14">
        <f t="shared" si="7"/>
        <v>7.5688096063918868</v>
      </c>
      <c r="W54" s="14">
        <f t="shared" si="6"/>
        <v>732.81214609086248</v>
      </c>
      <c r="X54" s="14">
        <f t="shared" si="11"/>
        <v>81.976620013876214</v>
      </c>
    </row>
    <row r="55" spans="1:24">
      <c r="A55" s="8">
        <v>2013</v>
      </c>
      <c r="B55" s="9">
        <f t="shared" si="1"/>
        <v>17.226095060577819</v>
      </c>
      <c r="C55" s="9">
        <f t="shared" si="8"/>
        <v>22.95842700816058</v>
      </c>
      <c r="D55" s="9">
        <f t="shared" si="9"/>
        <v>21.363383200328371</v>
      </c>
      <c r="E55" s="9">
        <v>24.86</v>
      </c>
      <c r="F55" s="9">
        <f t="shared" si="2"/>
        <v>32.89473684210526</v>
      </c>
      <c r="G55" s="9">
        <f t="shared" si="3"/>
        <v>0.75574400000000008</v>
      </c>
      <c r="H55" s="9">
        <f t="shared" si="4"/>
        <v>50.947078280044096</v>
      </c>
      <c r="I55" s="9">
        <f t="shared" si="12"/>
        <v>20.973107908771134</v>
      </c>
      <c r="J55" s="8">
        <v>2013</v>
      </c>
      <c r="K55" s="1">
        <f t="shared" si="0"/>
        <v>5.8051461836438792E-2</v>
      </c>
      <c r="L55" s="10">
        <v>3.04E-2</v>
      </c>
      <c r="M55" s="20">
        <v>2.9700000000000001E-2</v>
      </c>
      <c r="N55" s="11">
        <f t="shared" si="5"/>
        <v>2.7651461836438792E-2</v>
      </c>
      <c r="O55" s="1">
        <f>R55/P55</f>
        <v>1.962821095457595E-2</v>
      </c>
      <c r="P55" s="8">
        <v>1848.36</v>
      </c>
      <c r="Q55" s="8">
        <v>107.3</v>
      </c>
      <c r="R55" s="9">
        <v>36.28</v>
      </c>
      <c r="S55" s="17">
        <v>88.13</v>
      </c>
      <c r="T55" s="16">
        <f t="shared" si="10"/>
        <v>80.508999999999986</v>
      </c>
      <c r="U55" s="21">
        <v>6.7618999999999995E-3</v>
      </c>
      <c r="V55" s="14">
        <f t="shared" si="7"/>
        <v>7.6199891400693485</v>
      </c>
      <c r="W55" s="14">
        <f t="shared" si="6"/>
        <v>817.62483472944109</v>
      </c>
      <c r="X55" s="14">
        <f>(Q55+Q54*(V55/V54)+Q53*(V55/V53)+Q52*(V55/V52)+Q51*(V55/V51)+Q50*(V55/V50)+Q49*(V55/V49)+Q48*(V55/V48)+Q47*(V55/V47)+Q46*(V55/V46))/10</f>
        <v>86.520004002530328</v>
      </c>
    </row>
    <row r="56" spans="1:24">
      <c r="A56" s="22">
        <v>2014</v>
      </c>
      <c r="B56" s="9">
        <f t="shared" si="1"/>
        <v>18.21874170427396</v>
      </c>
      <c r="C56" s="9">
        <f t="shared" si="8"/>
        <v>24.210390160156162</v>
      </c>
      <c r="D56" s="9">
        <f t="shared" si="9"/>
        <v>23.005128916097778</v>
      </c>
      <c r="E56" s="9">
        <v>26.79</v>
      </c>
      <c r="F56" s="9">
        <f t="shared" si="2"/>
        <v>46.082949308755758</v>
      </c>
      <c r="G56" s="9">
        <f t="shared" si="3"/>
        <v>0.58134300000000005</v>
      </c>
      <c r="H56" s="9">
        <f t="shared" si="4"/>
        <v>52.203346855983781</v>
      </c>
      <c r="I56" s="9">
        <f t="shared" si="12"/>
        <v>20.18925279466562</v>
      </c>
      <c r="J56" s="22">
        <v>2014</v>
      </c>
      <c r="K56" s="1">
        <f t="shared" si="0"/>
        <v>5.4888532711642138E-2</v>
      </c>
      <c r="L56" s="23">
        <v>2.1700000000000001E-2</v>
      </c>
      <c r="M56" s="20">
        <v>2.1170000000000001E-2</v>
      </c>
      <c r="N56" s="11">
        <f t="shared" si="5"/>
        <v>3.3188532711642141E-2</v>
      </c>
      <c r="O56" s="1">
        <f t="shared" ref="O56" si="14">R56/P56</f>
        <v>1.9155859925202776E-2</v>
      </c>
      <c r="P56" s="17">
        <v>2058.9</v>
      </c>
      <c r="Q56" s="9">
        <v>113.01</v>
      </c>
      <c r="R56" s="9">
        <v>39.44</v>
      </c>
      <c r="S56" s="17">
        <v>101.98</v>
      </c>
      <c r="T56" s="16">
        <f t="shared" si="10"/>
        <v>85.041999999999987</v>
      </c>
      <c r="U56" s="24">
        <v>-3.2000000000000002E-3</v>
      </c>
      <c r="V56" s="14">
        <f t="shared" si="7"/>
        <v>7.5956051748211264</v>
      </c>
      <c r="W56" s="14">
        <f t="shared" si="6"/>
        <v>858.37934080653554</v>
      </c>
      <c r="X56" s="14">
        <f t="shared" ref="X56:X64" si="15">(Q56+Q55*(V56/V55)+Q54*(V56/V54)+Q53*(V56/V53)+Q52*(V56/V52)+Q51*(V56/V51)+Q50*(V56/V50)+Q49*(V56/V49)+Q48*(V56/V48)+Q47*(V56/V47))/10</f>
        <v>89.497433703111753</v>
      </c>
    </row>
    <row r="57" spans="1:24">
      <c r="A57" s="22">
        <v>2015</v>
      </c>
      <c r="B57" s="9">
        <f t="shared" si="1"/>
        <v>20.341759554140125</v>
      </c>
      <c r="C57" s="9">
        <f t="shared" si="8"/>
        <v>23.374006518382988</v>
      </c>
      <c r="D57" s="9">
        <f t="shared" si="9"/>
        <v>22.40868193974767</v>
      </c>
      <c r="E57" s="9">
        <v>25.97</v>
      </c>
      <c r="F57" s="9">
        <f t="shared" si="2"/>
        <v>44.052863436123346</v>
      </c>
      <c r="G57" s="9">
        <f t="shared" si="3"/>
        <v>0.58951900000000002</v>
      </c>
      <c r="H57" s="9">
        <f t="shared" si="4"/>
        <v>47.35727525486562</v>
      </c>
      <c r="I57" s="9">
        <f t="shared" si="12"/>
        <v>19.264278982092367</v>
      </c>
      <c r="J57" s="22">
        <v>2015</v>
      </c>
      <c r="K57" s="1">
        <f t="shared" si="0"/>
        <v>4.9159955771695844E-2</v>
      </c>
      <c r="L57" s="23">
        <v>2.2700000000000001E-2</v>
      </c>
      <c r="M57" s="20">
        <v>2.06E-2</v>
      </c>
      <c r="N57" s="11">
        <f t="shared" si="5"/>
        <v>2.6459955771695843E-2</v>
      </c>
      <c r="O57" s="1">
        <f>R57/P57</f>
        <v>2.1116079728367758E-2</v>
      </c>
      <c r="P57" s="25">
        <v>2043.94</v>
      </c>
      <c r="Q57" s="9">
        <v>100.48</v>
      </c>
      <c r="R57" s="9">
        <v>43.16</v>
      </c>
      <c r="S57" s="25">
        <v>106.1</v>
      </c>
      <c r="T57" s="16">
        <f t="shared" si="10"/>
        <v>87.444999999999993</v>
      </c>
      <c r="U57" s="24">
        <v>6.6E-3</v>
      </c>
      <c r="V57" s="14">
        <f t="shared" si="7"/>
        <v>7.6457361689749455</v>
      </c>
      <c r="W57" s="14">
        <f t="shared" si="6"/>
        <v>768.24357025860252</v>
      </c>
      <c r="X57" s="14">
        <f t="shared" si="15"/>
        <v>91.211968892045221</v>
      </c>
    </row>
    <row r="58" spans="1:24">
      <c r="A58" s="22">
        <v>2016</v>
      </c>
      <c r="B58" s="26">
        <f t="shared" si="1"/>
        <v>20.566139996325553</v>
      </c>
      <c r="C58" s="26">
        <f t="shared" si="8"/>
        <v>24.998380955571189</v>
      </c>
      <c r="D58" s="26">
        <f t="shared" si="9"/>
        <v>23.907431380380029</v>
      </c>
      <c r="E58" s="26">
        <v>27.27</v>
      </c>
      <c r="F58" s="9">
        <f t="shared" si="2"/>
        <v>40.816326530612244</v>
      </c>
      <c r="G58" s="9">
        <f t="shared" si="3"/>
        <v>0.66811500000000001</v>
      </c>
      <c r="H58" s="9">
        <f t="shared" si="4"/>
        <v>49.718632023095708</v>
      </c>
      <c r="I58" s="9">
        <f t="shared" si="12"/>
        <v>20.602098095150456</v>
      </c>
      <c r="J58" s="22">
        <v>2016</v>
      </c>
      <c r="K58" s="1">
        <f t="shared" si="0"/>
        <v>4.8623611439903881E-2</v>
      </c>
      <c r="L58" s="23">
        <v>2.4500000000000001E-2</v>
      </c>
      <c r="M58" s="23">
        <v>1.95E-2</v>
      </c>
      <c r="N58" s="11">
        <f t="shared" si="5"/>
        <v>2.412361143990388E-2</v>
      </c>
      <c r="O58" s="1">
        <f>R58/P58</f>
        <v>2.0113184118490463E-2</v>
      </c>
      <c r="P58" s="22">
        <v>2238.83</v>
      </c>
      <c r="Q58" s="27">
        <v>108.86</v>
      </c>
      <c r="R58" s="27">
        <v>45.03</v>
      </c>
      <c r="S58" s="27">
        <v>108.67</v>
      </c>
      <c r="T58" s="16">
        <f t="shared" si="10"/>
        <v>89.558999999999997</v>
      </c>
      <c r="U58" s="24">
        <v>1.7000000000000001E-2</v>
      </c>
      <c r="V58" s="14">
        <f t="shared" si="7"/>
        <v>7.7757136838475187</v>
      </c>
      <c r="W58" s="14">
        <f t="shared" si="6"/>
        <v>846.46419162364089</v>
      </c>
      <c r="X58" s="14">
        <f t="shared" si="15"/>
        <v>93.645777514908076</v>
      </c>
    </row>
    <row r="59" spans="1:24">
      <c r="A59" s="22">
        <v>2017</v>
      </c>
      <c r="B59" s="26">
        <f t="shared" si="1"/>
        <v>21.399151592764529</v>
      </c>
      <c r="C59" s="26">
        <f t="shared" si="8"/>
        <v>28.503608780477403</v>
      </c>
      <c r="D59" s="26">
        <f t="shared" si="9"/>
        <v>27.147104440676777</v>
      </c>
      <c r="E59" s="26">
        <f t="shared" ref="E59:E67" si="16">P59/X59</f>
        <v>27.147104440676777</v>
      </c>
      <c r="F59" s="9">
        <f t="shared" si="2"/>
        <v>41.49377593360996</v>
      </c>
      <c r="G59" s="9">
        <f t="shared" si="3"/>
        <v>0.65424521702031035</v>
      </c>
      <c r="H59" s="9">
        <f t="shared" si="4"/>
        <v>53.76251759501308</v>
      </c>
      <c r="I59" s="9">
        <f t="shared" si="12"/>
        <v>24.691632803841891</v>
      </c>
      <c r="J59" s="22">
        <v>2017</v>
      </c>
      <c r="K59" s="20">
        <v>4.6730824615407632E-2</v>
      </c>
      <c r="L59" s="28">
        <v>2.41E-2</v>
      </c>
      <c r="M59" s="23">
        <v>1.0200000000000001E-2</v>
      </c>
      <c r="N59" s="11">
        <f t="shared" si="5"/>
        <v>2.2630824615407632E-2</v>
      </c>
      <c r="O59" s="2">
        <v>1.8600319418314561E-2</v>
      </c>
      <c r="P59" s="15">
        <v>2673.61</v>
      </c>
      <c r="Q59" s="29">
        <v>124.94</v>
      </c>
      <c r="R59" s="29">
        <v>49.73</v>
      </c>
      <c r="S59" s="29">
        <v>108.28</v>
      </c>
      <c r="T59" s="16">
        <f t="shared" si="10"/>
        <v>93.799000000000007</v>
      </c>
      <c r="U59" s="30">
        <v>2.0899999999999998E-2</v>
      </c>
      <c r="V59" s="14">
        <f t="shared" si="7"/>
        <v>7.9382260998399312</v>
      </c>
      <c r="W59" s="14">
        <f t="shared" si="6"/>
        <v>991.80196891400101</v>
      </c>
      <c r="X59" s="14">
        <f t="shared" si="15"/>
        <v>98.486010021529466</v>
      </c>
    </row>
    <row r="60" spans="1:24">
      <c r="A60" s="22">
        <v>2018</v>
      </c>
      <c r="B60" s="26">
        <f t="shared" si="1"/>
        <v>16.899352838074694</v>
      </c>
      <c r="C60" s="26">
        <f t="shared" si="8"/>
        <v>24.178256592272529</v>
      </c>
      <c r="D60" s="26">
        <f t="shared" si="9"/>
        <v>22.857578427472475</v>
      </c>
      <c r="E60" s="26">
        <f t="shared" si="16"/>
        <v>22.857578427472475</v>
      </c>
      <c r="F60" s="9">
        <f t="shared" si="2"/>
        <v>37.313432835820898</v>
      </c>
      <c r="G60" s="9">
        <f t="shared" si="3"/>
        <v>0.6125831018562623</v>
      </c>
      <c r="H60" s="9">
        <f t="shared" si="4"/>
        <v>46.760865510166013</v>
      </c>
      <c r="I60" s="9">
        <f t="shared" si="12"/>
        <v>18.345042078302232</v>
      </c>
      <c r="J60" s="22">
        <v>2018</v>
      </c>
      <c r="K60" s="31">
        <v>5.9173863613698467E-2</v>
      </c>
      <c r="L60" s="32">
        <v>2.6800000000000001E-2</v>
      </c>
      <c r="M60" s="23">
        <v>3.1000000000000021E-3</v>
      </c>
      <c r="N60" s="11">
        <f t="shared" si="5"/>
        <v>3.237386361369847E-2</v>
      </c>
      <c r="O60" s="2">
        <v>2.1399999999999999E-2</v>
      </c>
      <c r="P60" s="15">
        <v>2506.85</v>
      </c>
      <c r="Q60" s="29">
        <v>148.34</v>
      </c>
      <c r="R60" s="29">
        <v>53.61</v>
      </c>
      <c r="S60" s="29">
        <v>136.65</v>
      </c>
      <c r="T60" s="16">
        <f t="shared" si="10"/>
        <v>103.68199999999999</v>
      </c>
      <c r="U60" s="30">
        <v>2.1100000000000001E-2</v>
      </c>
      <c r="V60" s="14">
        <f t="shared" si="7"/>
        <v>8.1057226705465535</v>
      </c>
      <c r="W60" s="14">
        <f t="shared" si="6"/>
        <v>1202.4029009488759</v>
      </c>
      <c r="X60" s="14">
        <f t="shared" si="15"/>
        <v>109.67259755683578</v>
      </c>
    </row>
    <row r="61" spans="1:24">
      <c r="A61" s="22">
        <v>2019</v>
      </c>
      <c r="B61" s="26">
        <f t="shared" si="1"/>
        <v>19.900092392978134</v>
      </c>
      <c r="C61" s="26">
        <f t="shared" si="8"/>
        <v>28.282865421820699</v>
      </c>
      <c r="D61" s="26">
        <f t="shared" si="9"/>
        <v>26.527810103038526</v>
      </c>
      <c r="E61" s="26">
        <f t="shared" si="16"/>
        <v>26.527810103038526</v>
      </c>
      <c r="F61" s="26">
        <f t="shared" si="2"/>
        <v>52.083333333333336</v>
      </c>
      <c r="G61" s="26">
        <f t="shared" si="3"/>
        <v>0.50933395397833969</v>
      </c>
      <c r="H61" s="26">
        <f t="shared" si="4"/>
        <v>54.945238095238103</v>
      </c>
      <c r="I61" s="26">
        <f t="shared" si="12"/>
        <v>21.466976744186049</v>
      </c>
      <c r="J61" s="22">
        <v>2019</v>
      </c>
      <c r="K61" s="33">
        <v>5.0251022972780564E-2</v>
      </c>
      <c r="L61" s="34">
        <v>1.9199999999999998E-2</v>
      </c>
      <c r="M61" s="23">
        <v>3.7000000000000002E-3</v>
      </c>
      <c r="N61" s="11">
        <f t="shared" si="5"/>
        <v>3.1051022972780565E-2</v>
      </c>
      <c r="O61" s="2">
        <v>1.8200000000000001E-2</v>
      </c>
      <c r="P61" s="15">
        <v>3230.78</v>
      </c>
      <c r="Q61" s="35">
        <v>162.35</v>
      </c>
      <c r="R61" s="35">
        <v>58.8</v>
      </c>
      <c r="S61" s="36">
        <v>150.5</v>
      </c>
      <c r="T61" s="37">
        <f t="shared" si="10"/>
        <v>114.23099999999999</v>
      </c>
      <c r="U61" s="30">
        <v>2.29E-2</v>
      </c>
      <c r="V61" s="38">
        <f t="shared" si="7"/>
        <v>8.2913437197020681</v>
      </c>
      <c r="W61" s="38">
        <f t="shared" si="6"/>
        <v>1346.0996528936307</v>
      </c>
      <c r="X61" s="38">
        <f t="shared" si="15"/>
        <v>121.7884170404983</v>
      </c>
    </row>
    <row r="62" spans="1:24">
      <c r="A62" s="8">
        <v>2020</v>
      </c>
      <c r="B62" s="9">
        <f t="shared" si="1"/>
        <v>27.194251375615405</v>
      </c>
      <c r="C62" s="9">
        <f t="shared" si="8"/>
        <v>31.387946450955166</v>
      </c>
      <c r="D62" s="9">
        <f t="shared" si="9"/>
        <v>29.363673116994242</v>
      </c>
      <c r="E62" s="9">
        <f t="shared" si="16"/>
        <v>29.363673116994242</v>
      </c>
      <c r="F62" s="9">
        <f t="shared" si="2"/>
        <v>107.52688172043011</v>
      </c>
      <c r="G62" s="9">
        <f t="shared" si="3"/>
        <v>0.27308215998804647</v>
      </c>
      <c r="H62" s="9">
        <f t="shared" si="4"/>
        <v>65.895964912280704</v>
      </c>
      <c r="I62" s="9">
        <f t="shared" si="12"/>
        <v>29.394819220535297</v>
      </c>
      <c r="J62" s="8">
        <v>2020</v>
      </c>
      <c r="K62" s="11">
        <f t="shared" ref="K62:K64" si="17">Q62/P62</f>
        <v>3.6772477616231862E-2</v>
      </c>
      <c r="L62" s="28">
        <v>9.2999999999999992E-3</v>
      </c>
      <c r="M62" s="10">
        <v>8.9999999999999993E-3</v>
      </c>
      <c r="N62" s="11">
        <f t="shared" si="5"/>
        <v>2.7472477616231863E-2</v>
      </c>
      <c r="O62" s="1">
        <f>R62/P62</f>
        <v>1.5175436027550072E-2</v>
      </c>
      <c r="P62" s="39">
        <v>3756.07</v>
      </c>
      <c r="Q62" s="39">
        <v>138.12</v>
      </c>
      <c r="R62" s="39">
        <v>57</v>
      </c>
      <c r="S62" s="17">
        <v>127.78</v>
      </c>
      <c r="T62" s="16">
        <f t="shared" si="10"/>
        <v>119.66599999999998</v>
      </c>
      <c r="U62" s="40">
        <v>1.6E-2</v>
      </c>
      <c r="V62" s="14">
        <f t="shared" si="7"/>
        <v>8.4240052192173014</v>
      </c>
      <c r="W62" s="14">
        <f t="shared" si="6"/>
        <v>1163.5236008782938</v>
      </c>
      <c r="X62" s="14">
        <f t="shared" si="15"/>
        <v>127.91553648736719</v>
      </c>
    </row>
    <row r="63" spans="1:24">
      <c r="A63" s="22">
        <v>2021</v>
      </c>
      <c r="B63" s="9">
        <f t="shared" si="1"/>
        <v>23.094195173950968</v>
      </c>
      <c r="C63" s="9">
        <f t="shared" si="8"/>
        <v>36.477728455533438</v>
      </c>
      <c r="D63" s="9">
        <f t="shared" si="9"/>
        <v>32.679288628323114</v>
      </c>
      <c r="E63" s="9">
        <f t="shared" si="16"/>
        <v>32.679288628323114</v>
      </c>
      <c r="F63" s="9">
        <f t="shared" si="2"/>
        <v>66.225165562913901</v>
      </c>
      <c r="G63" s="9">
        <f t="shared" si="3"/>
        <v>0.49345725828767906</v>
      </c>
      <c r="H63" s="9">
        <f t="shared" si="4"/>
        <v>80.509797297297297</v>
      </c>
      <c r="I63" s="9">
        <f t="shared" si="12"/>
        <v>32.370143982613421</v>
      </c>
      <c r="J63" s="22">
        <v>2021</v>
      </c>
      <c r="K63" s="11">
        <f t="shared" si="17"/>
        <v>4.3300924430046697E-2</v>
      </c>
      <c r="L63" s="41">
        <v>1.5100000000000001E-2</v>
      </c>
      <c r="M63" s="23">
        <v>1.4500000000000001E-2</v>
      </c>
      <c r="N63" s="11">
        <f t="shared" si="5"/>
        <v>2.8200924430046695E-2</v>
      </c>
      <c r="O63" s="1">
        <f>R63/P63</f>
        <v>1.2420848562160892E-2</v>
      </c>
      <c r="P63" s="42">
        <v>4766.18</v>
      </c>
      <c r="Q63" s="42">
        <v>206.38</v>
      </c>
      <c r="R63" s="42">
        <v>59.2</v>
      </c>
      <c r="S63" s="36">
        <v>147.24</v>
      </c>
      <c r="T63" s="16">
        <f t="shared" si="10"/>
        <v>130.66000000000003</v>
      </c>
      <c r="U63" s="43">
        <v>7.0000000000000007E-2</v>
      </c>
      <c r="V63" s="14">
        <f t="shared" si="7"/>
        <v>9.0136855845625128</v>
      </c>
      <c r="W63" s="14">
        <f t="shared" si="6"/>
        <v>1860.2444309420114</v>
      </c>
      <c r="X63" s="14">
        <f t="shared" si="15"/>
        <v>145.84711601920111</v>
      </c>
    </row>
    <row r="64" spans="1:24">
      <c r="A64" s="22">
        <v>2022</v>
      </c>
      <c r="B64" s="9">
        <f t="shared" si="1"/>
        <v>17.492824274454417</v>
      </c>
      <c r="C64" s="9">
        <f t="shared" si="8"/>
        <v>26.863363815094417</v>
      </c>
      <c r="D64" s="9">
        <f t="shared" si="9"/>
        <v>23.281572140458216</v>
      </c>
      <c r="E64" s="9">
        <f t="shared" si="16"/>
        <v>23.281572140458216</v>
      </c>
      <c r="F64" s="44">
        <f t="shared" si="2"/>
        <v>25.773195876288661</v>
      </c>
      <c r="G64" s="9">
        <f t="shared" si="3"/>
        <v>0.90332499904977881</v>
      </c>
      <c r="H64" s="9">
        <f t="shared" si="4"/>
        <v>56.182323675738949</v>
      </c>
      <c r="I64" s="9">
        <f t="shared" si="12"/>
        <v>21.097313039177976</v>
      </c>
      <c r="J64" s="22">
        <v>2022</v>
      </c>
      <c r="K64" s="11">
        <f t="shared" si="17"/>
        <v>5.7166297695012372E-2</v>
      </c>
      <c r="L64" s="41">
        <v>3.8800000000000001E-2</v>
      </c>
      <c r="M64" s="23">
        <v>-5.4000000000000003E-3</v>
      </c>
      <c r="N64" s="11">
        <f t="shared" si="5"/>
        <v>1.8366297695012371E-2</v>
      </c>
      <c r="O64" s="2">
        <v>1.78E-2</v>
      </c>
      <c r="P64" s="45">
        <v>3839.5</v>
      </c>
      <c r="Q64" s="45">
        <v>219.49</v>
      </c>
      <c r="R64" s="45">
        <v>68.34</v>
      </c>
      <c r="S64" s="36">
        <v>181.99</v>
      </c>
      <c r="T64" s="16">
        <f t="shared" si="10"/>
        <v>142.92700000000002</v>
      </c>
      <c r="U64" s="43">
        <v>6.4399999999999999E-2</v>
      </c>
      <c r="V64" s="14">
        <f t="shared" si="7"/>
        <v>9.5941669362083388</v>
      </c>
      <c r="W64" s="14">
        <f t="shared" si="6"/>
        <v>2105.8237008283686</v>
      </c>
      <c r="X64" s="14">
        <f t="shared" si="15"/>
        <v>164.9158388804766</v>
      </c>
    </row>
    <row r="65" spans="1:24">
      <c r="A65" s="22">
        <v>2023</v>
      </c>
      <c r="B65" s="9">
        <f t="shared" si="1"/>
        <v>21.710650887573966</v>
      </c>
      <c r="C65" s="9">
        <f t="shared" si="8"/>
        <v>30.939370941900666</v>
      </c>
      <c r="D65" s="9">
        <f t="shared" si="9"/>
        <v>26.729520216377924</v>
      </c>
      <c r="E65" s="9">
        <f t="shared" si="16"/>
        <v>26.729520216377924</v>
      </c>
      <c r="F65" s="44">
        <f t="shared" si="2"/>
        <v>25.773195876288661</v>
      </c>
      <c r="G65" s="9">
        <f t="shared" si="3"/>
        <v>1.0371053843954634</v>
      </c>
      <c r="H65" s="9">
        <f t="shared" si="4"/>
        <v>67.849644381223328</v>
      </c>
      <c r="I65" s="9">
        <f t="shared" si="12"/>
        <v>29.04006088280061</v>
      </c>
      <c r="J65" s="46">
        <v>2023</v>
      </c>
      <c r="K65" s="31">
        <v>4.606034177318688E-2</v>
      </c>
      <c r="L65" s="41">
        <v>3.8800000000000001E-2</v>
      </c>
      <c r="M65" s="23">
        <f>-1.32%</f>
        <v>-1.32E-2</v>
      </c>
      <c r="N65" s="11">
        <f t="shared" si="5"/>
        <v>7.2603417731868791E-3</v>
      </c>
      <c r="O65" s="28">
        <f>R65/P65</f>
        <v>1.4738470763108958E-2</v>
      </c>
      <c r="P65" s="45">
        <v>4769.83</v>
      </c>
      <c r="Q65" s="45">
        <v>219.7</v>
      </c>
      <c r="R65" s="45">
        <v>70.3</v>
      </c>
      <c r="S65" s="25">
        <v>164.25</v>
      </c>
      <c r="T65" s="16">
        <f t="shared" si="10"/>
        <v>154.167</v>
      </c>
      <c r="U65" s="43">
        <v>3.3500000000000002E-2</v>
      </c>
      <c r="V65" s="14">
        <f t="shared" si="7"/>
        <v>9.9155715285713182</v>
      </c>
      <c r="W65" s="14">
        <f t="shared" si="6"/>
        <v>2178.4510648271184</v>
      </c>
      <c r="X65" s="14">
        <f>(Q65+Q64*(V65/V64)+Q63*(V65/V63)+Q62*(V65/V62)+Q61*(V65/V61)+Q60*(V65/V60)+Q59*(V65/V59)+Q58*(V65/V58)+Q57*(V65/V57)+Q56*(V65/V56))/10</f>
        <v>178.44802156521283</v>
      </c>
    </row>
    <row r="66" spans="1:24">
      <c r="A66" s="22">
        <v>2024</v>
      </c>
      <c r="B66" s="9">
        <f t="shared" si="1"/>
        <v>24.154589371980677</v>
      </c>
      <c r="C66" s="9">
        <f t="shared" si="8"/>
        <v>35.117353792876969</v>
      </c>
      <c r="D66" s="9">
        <f t="shared" si="9"/>
        <v>30.503861313319401</v>
      </c>
      <c r="E66" s="9">
        <f t="shared" si="16"/>
        <v>30.503861313319401</v>
      </c>
      <c r="F66" s="44">
        <f t="shared" si="2"/>
        <v>21.834061135371179</v>
      </c>
      <c r="G66" s="9">
        <f t="shared" si="3"/>
        <v>1.3970768481500286</v>
      </c>
      <c r="H66" s="9">
        <f t="shared" si="4"/>
        <v>80.131198910081736</v>
      </c>
      <c r="I66" s="15">
        <f t="shared" si="12"/>
        <v>32.175218818380742</v>
      </c>
      <c r="J66" s="47">
        <v>2024</v>
      </c>
      <c r="K66" s="48">
        <v>4.1399999999999999E-2</v>
      </c>
      <c r="L66" s="41">
        <v>4.58E-2</v>
      </c>
      <c r="M66" s="23">
        <v>-4.0000000000000001E-3</v>
      </c>
      <c r="N66" s="11">
        <f t="shared" si="5"/>
        <v>-4.4000000000000011E-3</v>
      </c>
      <c r="O66" s="28">
        <f>R66/P66</f>
        <v>1.2479533734695994E-2</v>
      </c>
      <c r="P66" s="45">
        <v>5881.63</v>
      </c>
      <c r="Q66" s="45">
        <v>246.19</v>
      </c>
      <c r="R66" s="45">
        <v>73.400000000000006</v>
      </c>
      <c r="S66" s="36">
        <v>182.8</v>
      </c>
      <c r="T66" s="16">
        <f t="shared" si="10"/>
        <v>167.48500000000001</v>
      </c>
      <c r="U66" s="2">
        <v>2.75E-2</v>
      </c>
      <c r="V66" s="14">
        <f t="shared" si="7"/>
        <v>10.188249745607029</v>
      </c>
      <c r="W66" s="14">
        <f t="shared" si="6"/>
        <v>2508.2452048709947</v>
      </c>
      <c r="X66" s="14">
        <f t="shared" ref="X66:X67" si="18">(Q66+Q65*(V66/V65)+Q64*(V66/V64)+Q63*(V66/V63)+Q62*(V66/V62)+Q61*(V66/V61)+Q60*(V66/V60)+Q59*(V66/V59)+Q58*(V66/V58)+Q57*(V66/V57))/10</f>
        <v>192.81591728952057</v>
      </c>
    </row>
    <row r="67" spans="1:24">
      <c r="A67" s="22" t="s">
        <v>23</v>
      </c>
      <c r="B67" s="9">
        <f t="shared" ref="B67" si="19">1/K67</f>
        <v>24.999850489646409</v>
      </c>
      <c r="C67" s="9">
        <f t="shared" si="8"/>
        <v>36.312631996134449</v>
      </c>
      <c r="D67" s="9">
        <f t="shared" si="9"/>
        <v>31.695096441411518</v>
      </c>
      <c r="E67" s="9">
        <f t="shared" si="16"/>
        <v>31.695096441411518</v>
      </c>
      <c r="F67" s="44">
        <f t="shared" ref="F67" si="20">1/L67</f>
        <v>24.03846153846154</v>
      </c>
      <c r="G67" s="9">
        <f t="shared" ref="G67" si="21">E67/F67</f>
        <v>1.3185160119627191</v>
      </c>
      <c r="H67" s="9">
        <f t="shared" ref="H67" si="22">P67/R67</f>
        <v>88.214982854128209</v>
      </c>
      <c r="I67" s="15">
        <f t="shared" si="12"/>
        <v>34.51039678035189</v>
      </c>
      <c r="J67" s="22" t="str">
        <f>A67</f>
        <v>2025 (Sept 30)</v>
      </c>
      <c r="K67" s="48">
        <f>Q67/P67</f>
        <v>4.0000239217996371E-2</v>
      </c>
      <c r="L67" s="41">
        <v>4.1599999999999998E-2</v>
      </c>
      <c r="M67" s="23">
        <f>K67-L67</f>
        <v>-1.5997607820036272E-3</v>
      </c>
      <c r="N67" s="11">
        <f t="shared" si="5"/>
        <v>-1.5997607820036272E-3</v>
      </c>
      <c r="O67" s="28">
        <f>R67/P67</f>
        <v>1.1335942802977067E-2</v>
      </c>
      <c r="P67" s="15">
        <v>6688.46</v>
      </c>
      <c r="Q67" s="36">
        <v>267.54000000000002</v>
      </c>
      <c r="R67" s="36">
        <v>75.819999999999993</v>
      </c>
      <c r="S67" s="36">
        <v>193.81</v>
      </c>
      <c r="T67" s="16">
        <f t="shared" si="10"/>
        <v>184.191</v>
      </c>
      <c r="U67" s="49">
        <v>2.7E-2</v>
      </c>
      <c r="V67" s="14">
        <f t="shared" si="7"/>
        <v>10.463332488738418</v>
      </c>
      <c r="W67" s="14">
        <f t="shared" ref="W67" si="23">Q67*V67</f>
        <v>2799.3599740370764</v>
      </c>
      <c r="X67" s="14">
        <f t="shared" si="18"/>
        <v>211.02507172879686</v>
      </c>
    </row>
    <row r="68" spans="1:24">
      <c r="A68" s="22"/>
      <c r="B68" s="64"/>
      <c r="C68" s="44"/>
      <c r="D68" s="44"/>
      <c r="E68" s="44"/>
      <c r="F68" s="44"/>
      <c r="G68" s="44"/>
      <c r="H68" s="65"/>
      <c r="I68" s="15"/>
      <c r="J68" s="22"/>
      <c r="K68" s="48"/>
      <c r="L68" s="41"/>
      <c r="M68" s="23"/>
      <c r="N68" s="55"/>
      <c r="O68" s="56"/>
      <c r="P68" s="15"/>
      <c r="Q68" s="36"/>
      <c r="R68" s="36"/>
      <c r="S68" s="36"/>
      <c r="T68" s="57"/>
      <c r="U68" s="49"/>
      <c r="V68" s="58"/>
      <c r="W68" s="58"/>
      <c r="X68" s="58"/>
    </row>
    <row r="69" spans="1:24" s="63" customFormat="1" ht="51">
      <c r="A69" s="59"/>
      <c r="B69" s="66"/>
      <c r="C69" s="67" t="s">
        <v>24</v>
      </c>
      <c r="D69" s="67" t="s">
        <v>25</v>
      </c>
      <c r="E69" s="67" t="s">
        <v>26</v>
      </c>
      <c r="F69" s="67" t="s">
        <v>27</v>
      </c>
      <c r="G69" s="67" t="s">
        <v>5</v>
      </c>
      <c r="H69" s="67" t="s">
        <v>28</v>
      </c>
      <c r="I69" s="67" t="s">
        <v>29</v>
      </c>
      <c r="J69" s="66"/>
      <c r="K69" s="66"/>
      <c r="L69" s="68" t="s">
        <v>30</v>
      </c>
      <c r="M69" s="68" t="s">
        <v>31</v>
      </c>
      <c r="N69" s="61"/>
      <c r="O69" s="59"/>
      <c r="P69" s="60"/>
      <c r="Q69" s="59"/>
      <c r="R69" s="59"/>
      <c r="S69" s="59"/>
      <c r="T69" s="59"/>
      <c r="U69" s="59"/>
      <c r="V69" s="62"/>
      <c r="W69" s="62"/>
      <c r="X69" s="59"/>
    </row>
    <row r="70" spans="1:24">
      <c r="B70" s="69" t="s">
        <v>32</v>
      </c>
      <c r="C70" s="70">
        <f>AVERAGE(B12:B32)</f>
        <v>12.2294415067846</v>
      </c>
      <c r="D70" s="70">
        <f t="shared" ref="D70:H70" si="24">AVERAGE(C12:C32)</f>
        <v>15.45737380956967</v>
      </c>
      <c r="E70" s="70">
        <f t="shared" si="24"/>
        <v>12.170619361727889</v>
      </c>
      <c r="F70" s="70">
        <f t="shared" si="24"/>
        <v>12.127142857142857</v>
      </c>
      <c r="G70" s="70">
        <f t="shared" si="24"/>
        <v>11.958028397709823</v>
      </c>
      <c r="H70" s="70">
        <f t="shared" si="24"/>
        <v>1.0240486666666668</v>
      </c>
      <c r="I70" s="71">
        <f>AVERAGE(M12:M32)</f>
        <v>1.1933333333333332E-2</v>
      </c>
      <c r="J70" s="69" t="s">
        <v>33</v>
      </c>
      <c r="K70" s="72"/>
      <c r="L70" s="71">
        <f>AVERAGE(K12:K32)</f>
        <v>8.8950376459994762E-2</v>
      </c>
      <c r="M70" s="71">
        <f>AVERAGE(L12:L32)</f>
        <v>8.8252380952380943E-2</v>
      </c>
      <c r="N70" s="23"/>
    </row>
    <row r="71" spans="1:24">
      <c r="B71" s="69" t="s">
        <v>34</v>
      </c>
      <c r="C71" s="70">
        <f>AVERAGE(B33:B42)</f>
        <v>21.059103412180853</v>
      </c>
      <c r="D71" s="70">
        <f t="shared" ref="D71:H71" si="25">AVERAGE(C33:C42)</f>
        <v>29.582119533237808</v>
      </c>
      <c r="E71" s="70">
        <f t="shared" si="25"/>
        <v>26.421064854483717</v>
      </c>
      <c r="F71" s="70">
        <f t="shared" si="25"/>
        <v>28.604999999999997</v>
      </c>
      <c r="G71" s="70">
        <f t="shared" si="25"/>
        <v>16.753266042304539</v>
      </c>
      <c r="H71" s="70">
        <f t="shared" si="25"/>
        <v>1.7007808</v>
      </c>
      <c r="I71" s="71">
        <f>AVERAGE(M33:M42)</f>
        <v>1.0829999999999999E-2</v>
      </c>
      <c r="J71" s="69" t="s">
        <v>35</v>
      </c>
      <c r="K71" s="72"/>
      <c r="L71" s="71">
        <f>AVERAGE(K33:K42)</f>
        <v>4.96167708625809E-2</v>
      </c>
      <c r="M71" s="71">
        <f>AVERAGE(L33:L42)</f>
        <v>6.0909999999999999E-2</v>
      </c>
      <c r="N71" s="23"/>
      <c r="R71" s="53"/>
      <c r="S71" s="53"/>
    </row>
    <row r="72" spans="1:24">
      <c r="B72" s="69" t="s">
        <v>36</v>
      </c>
      <c r="C72" s="70">
        <f t="shared" ref="C72:H72" si="26">AVERAGE(B43:B62)</f>
        <v>18.978507698541314</v>
      </c>
      <c r="D72" s="70">
        <f t="shared" si="26"/>
        <v>23.536148614152225</v>
      </c>
      <c r="E72" s="70">
        <f t="shared" si="26"/>
        <v>21.715977697356223</v>
      </c>
      <c r="F72" s="70">
        <f t="shared" si="26"/>
        <v>24.881808304409102</v>
      </c>
      <c r="G72" s="70">
        <f t="shared" si="26"/>
        <v>38.80828489232168</v>
      </c>
      <c r="H72" s="70">
        <f t="shared" si="26"/>
        <v>0.77212927164214795</v>
      </c>
      <c r="I72" s="71">
        <f>AVERAGE(M43:M62)</f>
        <v>1.72485E-2</v>
      </c>
      <c r="J72" s="69" t="s">
        <v>36</v>
      </c>
      <c r="K72" s="72"/>
      <c r="L72" s="71">
        <f>AVERAGE(K43:K62)</f>
        <v>5.4557056059594766E-2</v>
      </c>
      <c r="M72" s="71">
        <f>AVERAGE(L43:L62)</f>
        <v>3.0644999999999999E-2</v>
      </c>
    </row>
    <row r="73" spans="1:24">
      <c r="B73" s="69" t="s">
        <v>37</v>
      </c>
      <c r="C73" s="70">
        <f t="shared" ref="C73:H73" si="27">AVERAGE(B53:B62)</f>
        <v>18.95161410966768</v>
      </c>
      <c r="D73" s="70">
        <f t="shared" si="27"/>
        <v>24.476926562673803</v>
      </c>
      <c r="E73" s="70">
        <f t="shared" si="27"/>
        <v>23.032266210852292</v>
      </c>
      <c r="F73" s="70">
        <f t="shared" si="27"/>
        <v>25.253616608818202</v>
      </c>
      <c r="G73" s="70">
        <f t="shared" si="27"/>
        <v>51.227397112067479</v>
      </c>
      <c r="H73" s="70">
        <f t="shared" si="27"/>
        <v>0.54033894328429588</v>
      </c>
      <c r="I73" s="71">
        <f>AVERAGE(M53:M62)</f>
        <v>1.5257000000000001E-2</v>
      </c>
      <c r="J73" s="69" t="s">
        <v>37</v>
      </c>
      <c r="K73" s="72"/>
      <c r="L73" s="71">
        <f>AVERAGE(K53:K62)</f>
        <v>5.4822466912283561E-2</v>
      </c>
      <c r="M73" s="71">
        <f>AVERAGE(L53:L62)</f>
        <v>2.1509999999999998E-2</v>
      </c>
    </row>
    <row r="74" spans="1:24">
      <c r="B74" s="69" t="s">
        <v>38</v>
      </c>
      <c r="C74" s="70">
        <f t="shared" ref="C74:H74" si="28">AVERAGE(B63:B66)</f>
        <v>21.613064926990006</v>
      </c>
      <c r="D74" s="70">
        <f t="shared" si="28"/>
        <v>32.349454251351375</v>
      </c>
      <c r="E74" s="70">
        <f t="shared" si="28"/>
        <v>28.298560574619664</v>
      </c>
      <c r="F74" s="70">
        <f t="shared" si="28"/>
        <v>28.298560574619664</v>
      </c>
      <c r="G74" s="70">
        <f t="shared" si="28"/>
        <v>34.901404612715602</v>
      </c>
      <c r="H74" s="70">
        <f t="shared" si="28"/>
        <v>0.9577411224707375</v>
      </c>
      <c r="I74" s="71">
        <f>AVERAGE(M63:M66)</f>
        <v>-2.0249999999999999E-3</v>
      </c>
      <c r="J74" s="69" t="s">
        <v>38</v>
      </c>
      <c r="K74" s="72"/>
      <c r="L74" s="71">
        <f>AVERAGE(K63:K66)</f>
        <v>4.6981890974561485E-2</v>
      </c>
      <c r="M74" s="71">
        <f>AVERAGE(L63:L66)</f>
        <v>3.4625000000000003E-2</v>
      </c>
    </row>
    <row r="75" spans="1:24">
      <c r="B75" s="73">
        <v>45901</v>
      </c>
      <c r="C75" s="70">
        <f>B67</f>
        <v>24.999850489646409</v>
      </c>
      <c r="D75" s="70">
        <f>C67</f>
        <v>36.312631996134449</v>
      </c>
      <c r="E75" s="70">
        <f>D67</f>
        <v>31.695096441411518</v>
      </c>
      <c r="F75" s="70">
        <f>E67</f>
        <v>31.695096441411518</v>
      </c>
      <c r="G75" s="70">
        <f>F67</f>
        <v>24.03846153846154</v>
      </c>
      <c r="H75" s="70">
        <f>G67</f>
        <v>1.3185160119627191</v>
      </c>
      <c r="I75" s="71">
        <f>M67</f>
        <v>-1.5997607820036272E-3</v>
      </c>
      <c r="J75" s="69" t="s">
        <v>39</v>
      </c>
      <c r="K75" s="72"/>
      <c r="L75" s="71">
        <f>K67</f>
        <v>4.0000239217996371E-2</v>
      </c>
      <c r="M75" s="71">
        <f>L67</f>
        <v>4.1599999999999998E-2</v>
      </c>
    </row>
    <row r="77" spans="1:24">
      <c r="A77" s="54"/>
      <c r="J77" s="54"/>
    </row>
    <row r="78" spans="1:24">
      <c r="A78" s="51"/>
      <c r="J78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2025-10-05T18:25:02Z</dcterms:created>
  <dcterms:modified xsi:type="dcterms:W3CDTF">2025-10-05T18:27:04Z</dcterms:modified>
</cp:coreProperties>
</file>