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2.xml" ContentType="application/vnd.openxmlformats-officedocument.spreadsheetml.worksheet+xml"/>
  <Override PartName="/xl/chartsheets/sheet4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5.xml" ContentType="application/vnd.openxmlformats-officedocument.spreadsheetml.chartsheet+xml"/>
  <Override PartName="/xl/worksheets/sheet5.xml" ContentType="application/vnd.openxmlformats-officedocument.spreadsheetml.worksheet+xml"/>
  <Override PartName="/xl/chartsheets/sheet6.xml" ContentType="application/vnd.openxmlformats-officedocument.spreadsheetml.chart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heets/sheet7.xml" ContentType="application/vnd.openxmlformats-officedocument.spreadsheetml.chartsheet+xml"/>
  <Override PartName="/xl/worksheets/sheet8.xml" ContentType="application/vnd.openxmlformats-officedocument.spreadsheetml.worksheet+xml"/>
  <Override PartName="/xl/chartsheets/sheet8.xml" ContentType="application/vnd.openxmlformats-officedocument.spreadsheetml.chart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+xml"/>
  <Override PartName="/xl/charts/chart11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ml.chartsha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9.xml" ContentType="application/vnd.openxmlformats-officedocument.drawing+xml"/>
  <Override PartName="/xl/charts/chart12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0.xml" ContentType="application/vnd.openxmlformats-officedocument.drawing+xml"/>
  <Override PartName="/xl/charts/chart13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ables/table3.xml" ContentType="application/vnd.openxmlformats-officedocument.spreadsheetml.table+xml"/>
  <Override PartName="/xl/drawings/drawing11.xml" ContentType="application/vnd.openxmlformats-officedocument.drawing+xml"/>
  <Override PartName="/xl/charts/chart14.xml" ContentType="application/vnd.openxmlformats-officedocument.drawingml.chart+xml"/>
  <Override PartName="/xl/drawings/drawing12.xml" ContentType="application/vnd.openxmlformats-officedocument.drawing+xml"/>
  <Override PartName="/xl/charts/chart15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1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ate1904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US/"/>
    </mc:Choice>
  </mc:AlternateContent>
  <xr:revisionPtr revIDLastSave="0" documentId="13_ncr:1_{FFBF1910-C6F9-AD45-BDA0-89C47EA7B978}" xr6:coauthVersionLast="47" xr6:coauthVersionMax="47" xr10:uidLastSave="{00000000-0000-0000-0000-000000000000}"/>
  <bookViews>
    <workbookView xWindow="3280" yWindow="-27060" windowWidth="34240" windowHeight="26000" tabRatio="500" activeTab="9" xr2:uid="{00000000-000D-0000-FFFF-FFFF00000000}"/>
  </bookViews>
  <sheets>
    <sheet name="ShillerPEvsBondPE" sheetId="9" r:id="rId1"/>
    <sheet name="Regression" sheetId="21" r:id="rId2"/>
    <sheet name="EPchart" sheetId="22" r:id="rId3"/>
    <sheet name="EPChartCorreced" sheetId="23" r:id="rId4"/>
    <sheet name="Correlation23" sheetId="24" r:id="rId5"/>
    <sheet name="PE Chart in 2025" sheetId="25" r:id="rId6"/>
    <sheet name="Correlation24" sheetId="26" r:id="rId7"/>
    <sheet name="Regression24" sheetId="27" r:id="rId8"/>
    <sheet name="EP vsTBond" sheetId="28" r:id="rId9"/>
    <sheet name="Raw Data" sheetId="1" r:id="rId10"/>
    <sheet name="StockPricesChart" sheetId="16" r:id="rId11"/>
    <sheet name="Stock Returns" sheetId="14" r:id="rId12"/>
    <sheet name="Cash versus Earnings" sheetId="13" r:id="rId13"/>
    <sheet name="PE with Shiller Chart" sheetId="11" r:id="rId14"/>
    <sheet name="Just PE data 1969-2019" sheetId="10" r:id="rId15"/>
    <sheet name="All Multiples chart" sheetId="12" r:id="rId16"/>
    <sheet name="All Multiples 2001-16" sheetId="8" r:id="rId17"/>
    <sheet name="Correlation" sheetId="6" r:id="rId18"/>
    <sheet name="Chart1" sheetId="2" r:id="rId19"/>
    <sheet name="PE ratios" sheetId="4" r:id="rId20"/>
    <sheet name="EPversusIntrates" sheetId="5" r:id="rId21"/>
  </sheets>
  <externalReferences>
    <externalReference r:id="rId22"/>
  </externalReferences>
  <definedNames>
    <definedName name="_xlchart.v1.0" hidden="1">'Raw Data'!$A$2:$A$66</definedName>
    <definedName name="_xlchart.v1.1" hidden="1">'Raw Data'!$K$1</definedName>
    <definedName name="_xlchart.v1.10" hidden="1">'Raw Data'!$L$1</definedName>
    <definedName name="_xlchart.v1.11" hidden="1">'Raw Data'!$L$2:$L$66</definedName>
    <definedName name="_xlchart.v1.12" hidden="1">'Raw Data'!$N$1</definedName>
    <definedName name="_xlchart.v1.13" hidden="1">'Raw Data'!$N$2:$N$66</definedName>
    <definedName name="_xlchart.v1.14" hidden="1">'Raw Data'!$A$2:$A$66</definedName>
    <definedName name="_xlchart.v1.15" hidden="1">'Raw Data'!$K$1</definedName>
    <definedName name="_xlchart.v1.16" hidden="1">'Raw Data'!$K$2:$K$66</definedName>
    <definedName name="_xlchart.v1.17" hidden="1">'Raw Data'!$L$1</definedName>
    <definedName name="_xlchart.v1.18" hidden="1">'Raw Data'!$L$2:$L$66</definedName>
    <definedName name="_xlchart.v1.19" hidden="1">'Raw Data'!$N$1</definedName>
    <definedName name="_xlchart.v1.2" hidden="1">'Raw Data'!$K$2:$K$66</definedName>
    <definedName name="_xlchart.v1.20" hidden="1">'Raw Data'!$N$2:$N$66</definedName>
    <definedName name="_xlchart.v1.3" hidden="1">'Raw Data'!$L$1</definedName>
    <definedName name="_xlchart.v1.4" hidden="1">'Raw Data'!$L$2:$L$66</definedName>
    <definedName name="_xlchart.v1.5" hidden="1">'Raw Data'!$N$1</definedName>
    <definedName name="_xlchart.v1.6" hidden="1">'Raw Data'!$N$2:$N$66</definedName>
    <definedName name="_xlchart.v1.7" hidden="1">'Raw Data'!$A$2:$A$66</definedName>
    <definedName name="_xlchart.v1.8" hidden="1">'Raw Data'!$K$1</definedName>
    <definedName name="_xlchart.v1.9" hidden="1">'Raw Data'!$K$2:$K$66</definedName>
  </definedNames>
  <calcPr calcId="191029" iterateDelta="9.9999999999994451E-4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69" i="1" l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N2" i="1"/>
  <c r="F70" i="1" l="1"/>
  <c r="F69" i="1"/>
  <c r="K40" i="21"/>
  <c r="O66" i="1"/>
  <c r="H66" i="1"/>
  <c r="B66" i="1"/>
  <c r="C74" i="1" s="1"/>
  <c r="T66" i="1" l="1"/>
  <c r="C66" i="1" s="1"/>
  <c r="D74" i="1" s="1"/>
  <c r="I66" i="1"/>
  <c r="F66" i="1"/>
  <c r="G74" i="1" s="1"/>
  <c r="B33" i="27" l="1"/>
  <c r="M65" i="1"/>
  <c r="I65" i="1"/>
  <c r="H65" i="1"/>
  <c r="B65" i="1"/>
  <c r="F65" i="1" l="1"/>
  <c r="T65" i="1" l="1"/>
  <c r="C65" i="1" s="1"/>
  <c r="O65" i="1"/>
  <c r="T64" i="1" l="1"/>
  <c r="C64" i="1" s="1"/>
  <c r="K64" i="1"/>
  <c r="B64" i="1" s="1"/>
  <c r="I64" i="1"/>
  <c r="H64" i="1"/>
  <c r="F64" i="1"/>
  <c r="O63" i="1"/>
  <c r="T63" i="1"/>
  <c r="K63" i="1" l="1"/>
  <c r="B63" i="1" s="1"/>
  <c r="C73" i="1" s="1"/>
  <c r="I63" i="1"/>
  <c r="H63" i="1"/>
  <c r="F63" i="1"/>
  <c r="G73" i="1" s="1"/>
  <c r="C63" i="1"/>
  <c r="D73" i="1" s="1"/>
  <c r="B54" i="10" l="1"/>
  <c r="C54" i="10"/>
  <c r="O62" i="1"/>
  <c r="K62" i="1"/>
  <c r="B62" i="1" s="1"/>
  <c r="H62" i="1"/>
  <c r="F62" i="1"/>
  <c r="T62" i="1"/>
  <c r="C62" i="1" s="1"/>
  <c r="I62" i="1"/>
  <c r="C53" i="10" l="1"/>
  <c r="B53" i="10"/>
  <c r="I61" i="1" l="1"/>
  <c r="H61" i="1"/>
  <c r="F61" i="1"/>
  <c r="B61" i="1"/>
  <c r="T61" i="1"/>
  <c r="C61" i="1" s="1"/>
  <c r="I60" i="1" l="1"/>
  <c r="H60" i="1"/>
  <c r="F60" i="1"/>
  <c r="B60" i="1"/>
  <c r="I59" i="1"/>
  <c r="H59" i="1"/>
  <c r="F59" i="1"/>
  <c r="B59" i="1"/>
  <c r="T60" i="1" l="1"/>
  <c r="C60" i="1" s="1"/>
  <c r="T59" i="1"/>
  <c r="C59" i="1" s="1"/>
  <c r="E49" i="10" l="1"/>
  <c r="V3" i="1"/>
  <c r="V4" i="1" s="1"/>
  <c r="T58" i="1"/>
  <c r="C58" i="1" s="1"/>
  <c r="C49" i="10" s="1"/>
  <c r="K58" i="1"/>
  <c r="B58" i="1" s="1"/>
  <c r="B49" i="10" s="1"/>
  <c r="E48" i="10"/>
  <c r="T57" i="1"/>
  <c r="C57" i="1" s="1"/>
  <c r="C48" i="10" s="1"/>
  <c r="K57" i="1"/>
  <c r="B57" i="1" s="1"/>
  <c r="B48" i="10" s="1"/>
  <c r="E47" i="10"/>
  <c r="T56" i="1"/>
  <c r="C56" i="1" s="1"/>
  <c r="C47" i="10" s="1"/>
  <c r="K56" i="1"/>
  <c r="B56" i="1" s="1"/>
  <c r="B47" i="10" s="1"/>
  <c r="E46" i="10"/>
  <c r="T55" i="1"/>
  <c r="C55" i="1" s="1"/>
  <c r="C46" i="10" s="1"/>
  <c r="K55" i="1"/>
  <c r="B55" i="1" s="1"/>
  <c r="B46" i="10" s="1"/>
  <c r="E45" i="10"/>
  <c r="T54" i="1"/>
  <c r="C54" i="1" s="1"/>
  <c r="C45" i="10" s="1"/>
  <c r="K54" i="1"/>
  <c r="B54" i="1" s="1"/>
  <c r="B45" i="10" s="1"/>
  <c r="E44" i="10"/>
  <c r="T53" i="1"/>
  <c r="C53" i="1" s="1"/>
  <c r="K53" i="1"/>
  <c r="B53" i="1" s="1"/>
  <c r="E43" i="10"/>
  <c r="T52" i="1"/>
  <c r="C52" i="1" s="1"/>
  <c r="K52" i="1"/>
  <c r="B52" i="1" s="1"/>
  <c r="E42" i="10"/>
  <c r="T51" i="1"/>
  <c r="C51" i="1" s="1"/>
  <c r="K51" i="1"/>
  <c r="B51" i="1"/>
  <c r="B42" i="10" s="1"/>
  <c r="E41" i="10"/>
  <c r="T50" i="1"/>
  <c r="C50" i="1" s="1"/>
  <c r="C41" i="10" s="1"/>
  <c r="K50" i="1"/>
  <c r="B50" i="1" s="1"/>
  <c r="B41" i="10" s="1"/>
  <c r="E40" i="10"/>
  <c r="T49" i="1"/>
  <c r="C49" i="1" s="1"/>
  <c r="K49" i="1"/>
  <c r="B49" i="1" s="1"/>
  <c r="B40" i="10" s="1"/>
  <c r="E39" i="10"/>
  <c r="T48" i="1"/>
  <c r="C48" i="1" s="1"/>
  <c r="C39" i="10" s="1"/>
  <c r="K48" i="1"/>
  <c r="B48" i="1" s="1"/>
  <c r="E38" i="10"/>
  <c r="T47" i="1"/>
  <c r="C47" i="1" s="1"/>
  <c r="C38" i="10" s="1"/>
  <c r="K47" i="1"/>
  <c r="B47" i="1" s="1"/>
  <c r="B38" i="10" s="1"/>
  <c r="E37" i="10"/>
  <c r="T46" i="1"/>
  <c r="C46" i="1" s="1"/>
  <c r="C37" i="10" s="1"/>
  <c r="K46" i="1"/>
  <c r="B46" i="1" s="1"/>
  <c r="B37" i="10" s="1"/>
  <c r="E36" i="10"/>
  <c r="T45" i="1"/>
  <c r="C45" i="1" s="1"/>
  <c r="C36" i="10" s="1"/>
  <c r="K45" i="1"/>
  <c r="B45" i="1" s="1"/>
  <c r="B36" i="10" s="1"/>
  <c r="E35" i="10"/>
  <c r="T44" i="1"/>
  <c r="C44" i="1" s="1"/>
  <c r="C35" i="10" s="1"/>
  <c r="K44" i="1"/>
  <c r="B44" i="1" s="1"/>
  <c r="B35" i="10" s="1"/>
  <c r="E34" i="10"/>
  <c r="T43" i="1"/>
  <c r="C43" i="1" s="1"/>
  <c r="K43" i="1"/>
  <c r="B43" i="1" s="1"/>
  <c r="E33" i="10"/>
  <c r="T42" i="1"/>
  <c r="C42" i="1" s="1"/>
  <c r="K42" i="1"/>
  <c r="B42" i="1" s="1"/>
  <c r="E32" i="10"/>
  <c r="T41" i="1"/>
  <c r="C41" i="1" s="1"/>
  <c r="K41" i="1"/>
  <c r="B41" i="1" s="1"/>
  <c r="E31" i="10"/>
  <c r="T40" i="1"/>
  <c r="C40" i="1" s="1"/>
  <c r="C31" i="10" s="1"/>
  <c r="K40" i="1"/>
  <c r="B40" i="1" s="1"/>
  <c r="B31" i="10" s="1"/>
  <c r="E30" i="10"/>
  <c r="T39" i="1"/>
  <c r="C39" i="1" s="1"/>
  <c r="C30" i="10" s="1"/>
  <c r="K39" i="1"/>
  <c r="B39" i="1" s="1"/>
  <c r="B30" i="10" s="1"/>
  <c r="E29" i="10"/>
  <c r="T38" i="1"/>
  <c r="C38" i="1" s="1"/>
  <c r="C29" i="10" s="1"/>
  <c r="K38" i="1"/>
  <c r="B38" i="1" s="1"/>
  <c r="E28" i="10"/>
  <c r="T37" i="1"/>
  <c r="C37" i="1" s="1"/>
  <c r="C28" i="10" s="1"/>
  <c r="K37" i="1"/>
  <c r="B37" i="1" s="1"/>
  <c r="B28" i="10" s="1"/>
  <c r="E27" i="10"/>
  <c r="T36" i="1"/>
  <c r="C36" i="1" s="1"/>
  <c r="C27" i="10" s="1"/>
  <c r="K36" i="1"/>
  <c r="B36" i="1" s="1"/>
  <c r="B27" i="10" s="1"/>
  <c r="E26" i="10"/>
  <c r="T35" i="1"/>
  <c r="C35" i="1" s="1"/>
  <c r="C26" i="10" s="1"/>
  <c r="K35" i="1"/>
  <c r="B35" i="1" s="1"/>
  <c r="B26" i="10" s="1"/>
  <c r="E25" i="10"/>
  <c r="T34" i="1"/>
  <c r="C34" i="1" s="1"/>
  <c r="C25" i="10" s="1"/>
  <c r="K34" i="1"/>
  <c r="B34" i="1" s="1"/>
  <c r="B25" i="10" s="1"/>
  <c r="E24" i="10"/>
  <c r="T33" i="1"/>
  <c r="C33" i="1" s="1"/>
  <c r="K33" i="1"/>
  <c r="B33" i="1" s="1"/>
  <c r="E23" i="10"/>
  <c r="T32" i="1"/>
  <c r="C32" i="1" s="1"/>
  <c r="K32" i="1"/>
  <c r="B32" i="1" s="1"/>
  <c r="E22" i="10"/>
  <c r="T31" i="1"/>
  <c r="C31" i="1" s="1"/>
  <c r="K31" i="1"/>
  <c r="B31" i="1" s="1"/>
  <c r="E21" i="10"/>
  <c r="T30" i="1"/>
  <c r="C30" i="1" s="1"/>
  <c r="C21" i="10" s="1"/>
  <c r="K30" i="1"/>
  <c r="B30" i="1" s="1"/>
  <c r="B21" i="10" s="1"/>
  <c r="E20" i="10"/>
  <c r="T29" i="1"/>
  <c r="C29" i="1" s="1"/>
  <c r="K29" i="1"/>
  <c r="B29" i="1" s="1"/>
  <c r="B20" i="10" s="1"/>
  <c r="E19" i="10"/>
  <c r="T28" i="1"/>
  <c r="C28" i="1" s="1"/>
  <c r="C19" i="10" s="1"/>
  <c r="K28" i="1"/>
  <c r="B28" i="1" s="1"/>
  <c r="E18" i="10"/>
  <c r="T27" i="1"/>
  <c r="C27" i="1" s="1"/>
  <c r="C18" i="10" s="1"/>
  <c r="K27" i="1"/>
  <c r="B27" i="1" s="1"/>
  <c r="B18" i="10" s="1"/>
  <c r="E17" i="10"/>
  <c r="T26" i="1"/>
  <c r="C26" i="1" s="1"/>
  <c r="C17" i="10" s="1"/>
  <c r="K26" i="1"/>
  <c r="B26" i="1" s="1"/>
  <c r="B17" i="10" s="1"/>
  <c r="E16" i="10"/>
  <c r="T25" i="1"/>
  <c r="C25" i="1" s="1"/>
  <c r="C16" i="10" s="1"/>
  <c r="K25" i="1"/>
  <c r="B25" i="1" s="1"/>
  <c r="B16" i="10" s="1"/>
  <c r="E15" i="10"/>
  <c r="T24" i="1"/>
  <c r="C24" i="1" s="1"/>
  <c r="C15" i="10" s="1"/>
  <c r="K24" i="1"/>
  <c r="B24" i="1" s="1"/>
  <c r="B15" i="10" s="1"/>
  <c r="E14" i="10"/>
  <c r="T23" i="1"/>
  <c r="C23" i="1" s="1"/>
  <c r="C14" i="10" s="1"/>
  <c r="K23" i="1"/>
  <c r="B23" i="1" s="1"/>
  <c r="B14" i="10" s="1"/>
  <c r="E13" i="10"/>
  <c r="T22" i="1"/>
  <c r="C22" i="1" s="1"/>
  <c r="C13" i="10" s="1"/>
  <c r="K22" i="1"/>
  <c r="B22" i="1" s="1"/>
  <c r="B13" i="10" s="1"/>
  <c r="E12" i="10"/>
  <c r="T21" i="1"/>
  <c r="C21" i="1" s="1"/>
  <c r="C12" i="10" s="1"/>
  <c r="K21" i="1"/>
  <c r="B21" i="1" s="1"/>
  <c r="B12" i="10" s="1"/>
  <c r="E11" i="10"/>
  <c r="T20" i="1"/>
  <c r="C20" i="1" s="1"/>
  <c r="C11" i="10" s="1"/>
  <c r="K20" i="1"/>
  <c r="B20" i="1" s="1"/>
  <c r="B11" i="10" s="1"/>
  <c r="E10" i="10"/>
  <c r="T19" i="1"/>
  <c r="C19" i="1" s="1"/>
  <c r="C10" i="10" s="1"/>
  <c r="K19" i="1"/>
  <c r="B19" i="1" s="1"/>
  <c r="B10" i="10" s="1"/>
  <c r="E9" i="10"/>
  <c r="T18" i="1"/>
  <c r="C18" i="1" s="1"/>
  <c r="C9" i="10" s="1"/>
  <c r="K18" i="1"/>
  <c r="B18" i="1" s="1"/>
  <c r="B9" i="10" s="1"/>
  <c r="E8" i="10"/>
  <c r="T17" i="1"/>
  <c r="C17" i="1" s="1"/>
  <c r="C8" i="10" s="1"/>
  <c r="K17" i="1"/>
  <c r="B17" i="1" s="1"/>
  <c r="B8" i="10" s="1"/>
  <c r="E7" i="10"/>
  <c r="T16" i="1"/>
  <c r="C16" i="1" s="1"/>
  <c r="C7" i="10" s="1"/>
  <c r="K16" i="1"/>
  <c r="B16" i="1" s="1"/>
  <c r="B7" i="10" s="1"/>
  <c r="E6" i="10"/>
  <c r="T15" i="1"/>
  <c r="C15" i="1" s="1"/>
  <c r="C6" i="10" s="1"/>
  <c r="K15" i="1"/>
  <c r="B15" i="1" s="1"/>
  <c r="B6" i="10" s="1"/>
  <c r="E5" i="10"/>
  <c r="T14" i="1"/>
  <c r="C14" i="1" s="1"/>
  <c r="C5" i="10" s="1"/>
  <c r="K14" i="1"/>
  <c r="B14" i="1" s="1"/>
  <c r="B5" i="10" s="1"/>
  <c r="E4" i="10"/>
  <c r="T13" i="1"/>
  <c r="C13" i="1" s="1"/>
  <c r="C4" i="10" s="1"/>
  <c r="K13" i="1"/>
  <c r="B13" i="1" s="1"/>
  <c r="B4" i="10" s="1"/>
  <c r="E3" i="10"/>
  <c r="T12" i="1"/>
  <c r="C12" i="1" s="1"/>
  <c r="D69" i="1" s="1"/>
  <c r="K12" i="1"/>
  <c r="B12" i="1" s="1"/>
  <c r="E2" i="10"/>
  <c r="T11" i="1"/>
  <c r="C11" i="1" s="1"/>
  <c r="K11" i="1"/>
  <c r="B11" i="1" s="1"/>
  <c r="D17" i="13"/>
  <c r="C17" i="13"/>
  <c r="B17" i="13"/>
  <c r="F51" i="1"/>
  <c r="G51" i="1" s="1"/>
  <c r="F52" i="1"/>
  <c r="G52" i="1" s="1"/>
  <c r="F53" i="1"/>
  <c r="F54" i="1"/>
  <c r="G54" i="1" s="1"/>
  <c r="F55" i="1"/>
  <c r="G55" i="1" s="1"/>
  <c r="F56" i="1"/>
  <c r="G56" i="1" s="1"/>
  <c r="F57" i="1"/>
  <c r="G57" i="1" s="1"/>
  <c r="F48" i="1"/>
  <c r="G48" i="1" s="1"/>
  <c r="F49" i="1"/>
  <c r="G49" i="1" s="1"/>
  <c r="F50" i="1"/>
  <c r="G50" i="1" s="1"/>
  <c r="F58" i="1"/>
  <c r="G58" i="1" s="1"/>
  <c r="F38" i="1"/>
  <c r="G38" i="1" s="1"/>
  <c r="F39" i="1"/>
  <c r="G39" i="1" s="1"/>
  <c r="F40" i="1"/>
  <c r="G40" i="1" s="1"/>
  <c r="F41" i="1"/>
  <c r="F42" i="1"/>
  <c r="F43" i="1"/>
  <c r="F44" i="1"/>
  <c r="G44" i="1" s="1"/>
  <c r="F45" i="1"/>
  <c r="G45" i="1" s="1"/>
  <c r="F46" i="1"/>
  <c r="G46" i="1" s="1"/>
  <c r="F47" i="1"/>
  <c r="G47" i="1" s="1"/>
  <c r="F28" i="1"/>
  <c r="G28" i="1" s="1"/>
  <c r="F29" i="1"/>
  <c r="G29" i="1" s="1"/>
  <c r="F30" i="1"/>
  <c r="G30" i="1" s="1"/>
  <c r="F31" i="1"/>
  <c r="G31" i="1" s="1"/>
  <c r="F32" i="1"/>
  <c r="F33" i="1"/>
  <c r="F34" i="1"/>
  <c r="G34" i="1" s="1"/>
  <c r="F35" i="1"/>
  <c r="G35" i="1" s="1"/>
  <c r="F36" i="1"/>
  <c r="G36" i="1" s="1"/>
  <c r="F37" i="1"/>
  <c r="G37" i="1" s="1"/>
  <c r="F11" i="1"/>
  <c r="F12" i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G27" i="1" s="1"/>
  <c r="F54" i="14"/>
  <c r="F16" i="13"/>
  <c r="E16" i="13"/>
  <c r="F15" i="13"/>
  <c r="E15" i="13"/>
  <c r="F14" i="13"/>
  <c r="E14" i="13"/>
  <c r="F13" i="13"/>
  <c r="E13" i="13"/>
  <c r="F12" i="13"/>
  <c r="E12" i="13"/>
  <c r="F11" i="13"/>
  <c r="E11" i="13"/>
  <c r="F10" i="13"/>
  <c r="E10" i="13"/>
  <c r="F9" i="13"/>
  <c r="E9" i="13"/>
  <c r="F8" i="13"/>
  <c r="E8" i="13"/>
  <c r="F7" i="13"/>
  <c r="E7" i="13"/>
  <c r="F6" i="13"/>
  <c r="E6" i="13"/>
  <c r="F5" i="13"/>
  <c r="E5" i="13"/>
  <c r="F4" i="13"/>
  <c r="E4" i="13"/>
  <c r="F3" i="13"/>
  <c r="E3" i="13"/>
  <c r="F2" i="13"/>
  <c r="E2" i="13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F10" i="1"/>
  <c r="G10" i="1" s="1"/>
  <c r="F9" i="1"/>
  <c r="G9" i="1" s="1"/>
  <c r="F8" i="1"/>
  <c r="G8" i="1" s="1"/>
  <c r="F7" i="1"/>
  <c r="G7" i="1" s="1"/>
  <c r="F6" i="1"/>
  <c r="G6" i="1" s="1"/>
  <c r="F5" i="1"/>
  <c r="G5" i="1" s="1"/>
  <c r="F4" i="1"/>
  <c r="G4" i="1" s="1"/>
  <c r="F3" i="1"/>
  <c r="G3" i="1" s="1"/>
  <c r="F2" i="1"/>
  <c r="G2" i="1" s="1"/>
  <c r="O58" i="1"/>
  <c r="O57" i="1"/>
  <c r="O56" i="1"/>
  <c r="W3" i="1"/>
  <c r="W2" i="1"/>
  <c r="K10" i="1"/>
  <c r="B10" i="1" s="1"/>
  <c r="K9" i="1"/>
  <c r="B9" i="1" s="1"/>
  <c r="K8" i="1"/>
  <c r="B8" i="1" s="1"/>
  <c r="K7" i="1"/>
  <c r="B7" i="1" s="1"/>
  <c r="K6" i="1"/>
  <c r="B6" i="1" s="1"/>
  <c r="K5" i="1"/>
  <c r="B5" i="1" s="1"/>
  <c r="K4" i="1"/>
  <c r="B4" i="1" s="1"/>
  <c r="K3" i="1"/>
  <c r="B3" i="1" s="1"/>
  <c r="K2" i="1"/>
  <c r="B2" i="1" s="1"/>
  <c r="O55" i="1"/>
  <c r="O54" i="1"/>
  <c r="O53" i="1"/>
  <c r="O52" i="1"/>
  <c r="O51" i="1"/>
  <c r="O50" i="1"/>
  <c r="O49" i="1"/>
  <c r="O48" i="1"/>
  <c r="O47" i="1"/>
  <c r="O46" i="1"/>
  <c r="O44" i="1"/>
  <c r="O43" i="1"/>
  <c r="O42" i="1"/>
  <c r="O41" i="1"/>
  <c r="O40" i="1"/>
  <c r="O39" i="1"/>
  <c r="C69" i="1" l="1"/>
  <c r="C24" i="10"/>
  <c r="D70" i="1"/>
  <c r="G69" i="1"/>
  <c r="G33" i="1"/>
  <c r="G70" i="1"/>
  <c r="B24" i="10"/>
  <c r="C70" i="1"/>
  <c r="G43" i="1"/>
  <c r="G71" i="1"/>
  <c r="B34" i="10"/>
  <c r="C71" i="1"/>
  <c r="C34" i="10"/>
  <c r="D71" i="1"/>
  <c r="G53" i="1"/>
  <c r="G72" i="1"/>
  <c r="B44" i="10"/>
  <c r="C72" i="1"/>
  <c r="D72" i="1"/>
  <c r="C23" i="10"/>
  <c r="C33" i="10"/>
  <c r="B23" i="10"/>
  <c r="B43" i="10"/>
  <c r="G12" i="1"/>
  <c r="H69" i="1" s="1"/>
  <c r="C43" i="10"/>
  <c r="G32" i="1"/>
  <c r="B3" i="10"/>
  <c r="C3" i="10"/>
  <c r="G42" i="1"/>
  <c r="B33" i="10"/>
  <c r="B2" i="10"/>
  <c r="C22" i="10"/>
  <c r="C42" i="10"/>
  <c r="G41" i="1"/>
  <c r="B32" i="10"/>
  <c r="C32" i="10"/>
  <c r="G11" i="1"/>
  <c r="E17" i="13"/>
  <c r="B22" i="10"/>
  <c r="F17" i="13"/>
  <c r="C40" i="10"/>
  <c r="C20" i="10"/>
  <c r="B19" i="10"/>
  <c r="C44" i="10"/>
  <c r="B39" i="10"/>
  <c r="W4" i="1"/>
  <c r="V5" i="1"/>
  <c r="B29" i="10"/>
  <c r="C2" i="10"/>
  <c r="H70" i="1" l="1"/>
  <c r="W5" i="1"/>
  <c r="V6" i="1"/>
  <c r="V7" i="1" l="1"/>
  <c r="W6" i="1"/>
  <c r="W7" i="1" l="1"/>
  <c r="V8" i="1"/>
  <c r="V9" i="1" l="1"/>
  <c r="W8" i="1"/>
  <c r="V10" i="1" l="1"/>
  <c r="W9" i="1"/>
  <c r="W10" i="1" l="1"/>
  <c r="V11" i="1"/>
  <c r="V12" i="1" l="1"/>
  <c r="X11" i="1"/>
  <c r="D11" i="1" s="1"/>
  <c r="W11" i="1"/>
  <c r="D2" i="10" l="1"/>
  <c r="V13" i="1"/>
  <c r="X12" i="1"/>
  <c r="D12" i="1" s="1"/>
  <c r="W12" i="1"/>
  <c r="D3" i="10" l="1"/>
  <c r="W13" i="1"/>
  <c r="X13" i="1"/>
  <c r="D13" i="1" s="1"/>
  <c r="D4" i="10" s="1"/>
  <c r="V14" i="1"/>
  <c r="X14" i="1" l="1"/>
  <c r="D14" i="1" s="1"/>
  <c r="W14" i="1"/>
  <c r="V15" i="1"/>
  <c r="D5" i="10" l="1"/>
  <c r="V16" i="1"/>
  <c r="W15" i="1"/>
  <c r="X15" i="1"/>
  <c r="D15" i="1" s="1"/>
  <c r="D6" i="10" s="1"/>
  <c r="X16" i="1" l="1"/>
  <c r="D16" i="1" s="1"/>
  <c r="W16" i="1"/>
  <c r="V17" i="1"/>
  <c r="V18" i="1" l="1"/>
  <c r="W17" i="1"/>
  <c r="X17" i="1"/>
  <c r="D17" i="1" s="1"/>
  <c r="D8" i="10" s="1"/>
  <c r="D7" i="10"/>
  <c r="W18" i="1" l="1"/>
  <c r="V19" i="1"/>
  <c r="X18" i="1"/>
  <c r="D18" i="1" s="1"/>
  <c r="D9" i="10" s="1"/>
  <c r="V20" i="1" l="1"/>
  <c r="W19" i="1"/>
  <c r="X19" i="1"/>
  <c r="D19" i="1" s="1"/>
  <c r="D10" i="10" s="1"/>
  <c r="W20" i="1" l="1"/>
  <c r="V21" i="1"/>
  <c r="X20" i="1"/>
  <c r="D20" i="1" s="1"/>
  <c r="D11" i="10" s="1"/>
  <c r="W21" i="1" l="1"/>
  <c r="X21" i="1"/>
  <c r="D21" i="1" s="1"/>
  <c r="D12" i="10" s="1"/>
  <c r="V22" i="1"/>
  <c r="X22" i="1" l="1"/>
  <c r="D22" i="1" s="1"/>
  <c r="D13" i="10" s="1"/>
  <c r="V23" i="1"/>
  <c r="W22" i="1"/>
  <c r="W23" i="1" l="1"/>
  <c r="V24" i="1"/>
  <c r="X23" i="1"/>
  <c r="D23" i="1" s="1"/>
  <c r="D14" i="10" s="1"/>
  <c r="W24" i="1" l="1"/>
  <c r="X24" i="1"/>
  <c r="D24" i="1" s="1"/>
  <c r="D15" i="10" s="1"/>
  <c r="V25" i="1"/>
  <c r="V26" i="1" l="1"/>
  <c r="W25" i="1"/>
  <c r="X25" i="1"/>
  <c r="D25" i="1" s="1"/>
  <c r="D16" i="10" s="1"/>
  <c r="W26" i="1" l="1"/>
  <c r="V27" i="1"/>
  <c r="X26" i="1"/>
  <c r="D26" i="1" s="1"/>
  <c r="D17" i="10" s="1"/>
  <c r="V28" i="1" l="1"/>
  <c r="W27" i="1"/>
  <c r="X27" i="1"/>
  <c r="D27" i="1" s="1"/>
  <c r="D18" i="10" s="1"/>
  <c r="X28" i="1" l="1"/>
  <c r="D28" i="1" s="1"/>
  <c r="V29" i="1"/>
  <c r="W28" i="1"/>
  <c r="X29" i="1" l="1"/>
  <c r="D29" i="1" s="1"/>
  <c r="D20" i="10" s="1"/>
  <c r="V30" i="1"/>
  <c r="W29" i="1"/>
  <c r="D19" i="10"/>
  <c r="X30" i="1" l="1"/>
  <c r="D30" i="1" s="1"/>
  <c r="V31" i="1"/>
  <c r="W30" i="1"/>
  <c r="V32" i="1" l="1"/>
  <c r="W31" i="1"/>
  <c r="X31" i="1"/>
  <c r="D31" i="1" s="1"/>
  <c r="D21" i="10"/>
  <c r="D22" i="10" l="1"/>
  <c r="X32" i="1"/>
  <c r="D32" i="1" s="1"/>
  <c r="E69" i="1" s="1"/>
  <c r="W32" i="1"/>
  <c r="V33" i="1"/>
  <c r="V34" i="1" l="1"/>
  <c r="W33" i="1"/>
  <c r="X33" i="1"/>
  <c r="D33" i="1" s="1"/>
  <c r="D23" i="10"/>
  <c r="D24" i="10" l="1"/>
  <c r="W34" i="1"/>
  <c r="V35" i="1"/>
  <c r="X34" i="1"/>
  <c r="D34" i="1" s="1"/>
  <c r="D25" i="10" s="1"/>
  <c r="V36" i="1" l="1"/>
  <c r="W35" i="1"/>
  <c r="X35" i="1"/>
  <c r="D35" i="1" s="1"/>
  <c r="D26" i="10" s="1"/>
  <c r="W36" i="1" l="1"/>
  <c r="V37" i="1"/>
  <c r="X36" i="1"/>
  <c r="D36" i="1" s="1"/>
  <c r="D27" i="10" s="1"/>
  <c r="X37" i="1" l="1"/>
  <c r="D37" i="1" s="1"/>
  <c r="W37" i="1"/>
  <c r="V38" i="1"/>
  <c r="D28" i="10" l="1"/>
  <c r="V39" i="1"/>
  <c r="X38" i="1"/>
  <c r="D38" i="1" s="1"/>
  <c r="W38" i="1"/>
  <c r="D29" i="10" l="1"/>
  <c r="V40" i="1"/>
  <c r="W39" i="1"/>
  <c r="X39" i="1"/>
  <c r="D39" i="1" s="1"/>
  <c r="D30" i="10" s="1"/>
  <c r="X40" i="1" l="1"/>
  <c r="D40" i="1" s="1"/>
  <c r="D31" i="10" s="1"/>
  <c r="W40" i="1"/>
  <c r="V41" i="1"/>
  <c r="V42" i="1" l="1"/>
  <c r="W41" i="1"/>
  <c r="X41" i="1"/>
  <c r="D41" i="1" s="1"/>
  <c r="D32" i="10" l="1"/>
  <c r="W42" i="1"/>
  <c r="V43" i="1"/>
  <c r="X42" i="1"/>
  <c r="D42" i="1" s="1"/>
  <c r="E70" i="1" s="1"/>
  <c r="D33" i="10" l="1"/>
  <c r="V44" i="1"/>
  <c r="X43" i="1"/>
  <c r="D43" i="1" s="1"/>
  <c r="W43" i="1"/>
  <c r="D34" i="10" l="1"/>
  <c r="W44" i="1"/>
  <c r="X44" i="1"/>
  <c r="D44" i="1" s="1"/>
  <c r="D35" i="10" s="1"/>
  <c r="V45" i="1"/>
  <c r="W45" i="1" l="1"/>
  <c r="X45" i="1"/>
  <c r="D45" i="1" s="1"/>
  <c r="D36" i="10" s="1"/>
  <c r="V46" i="1"/>
  <c r="X46" i="1" l="1"/>
  <c r="D46" i="1" s="1"/>
  <c r="D37" i="10" s="1"/>
  <c r="V47" i="1"/>
  <c r="W46" i="1"/>
  <c r="V48" i="1" l="1"/>
  <c r="W47" i="1"/>
  <c r="X47" i="1"/>
  <c r="D47" i="1" s="1"/>
  <c r="D38" i="10" s="1"/>
  <c r="X48" i="1" l="1"/>
  <c r="D48" i="1" s="1"/>
  <c r="V49" i="1"/>
  <c r="W48" i="1"/>
  <c r="V50" i="1" l="1"/>
  <c r="W49" i="1"/>
  <c r="X49" i="1"/>
  <c r="D49" i="1" s="1"/>
  <c r="D40" i="10" s="1"/>
  <c r="D39" i="10"/>
  <c r="W50" i="1" l="1"/>
  <c r="V51" i="1"/>
  <c r="X50" i="1"/>
  <c r="D50" i="1" s="1"/>
  <c r="D41" i="10" l="1"/>
  <c r="V52" i="1"/>
  <c r="W51" i="1"/>
  <c r="X51" i="1"/>
  <c r="D51" i="1" s="1"/>
  <c r="D42" i="10" l="1"/>
  <c r="X52" i="1"/>
  <c r="D52" i="1" s="1"/>
  <c r="V53" i="1"/>
  <c r="W52" i="1"/>
  <c r="X53" i="1" l="1"/>
  <c r="D53" i="1" s="1"/>
  <c r="V54" i="1"/>
  <c r="W53" i="1"/>
  <c r="D43" i="10"/>
  <c r="X54" i="1" l="1"/>
  <c r="D54" i="1" s="1"/>
  <c r="V55" i="1"/>
  <c r="W54" i="1"/>
  <c r="D44" i="10"/>
  <c r="X55" i="1" l="1"/>
  <c r="D55" i="1" s="1"/>
  <c r="W55" i="1"/>
  <c r="V56" i="1"/>
  <c r="D45" i="10"/>
  <c r="W56" i="1" l="1"/>
  <c r="X56" i="1"/>
  <c r="D56" i="1" s="1"/>
  <c r="V57" i="1"/>
  <c r="D46" i="10"/>
  <c r="D47" i="10" l="1"/>
  <c r="V58" i="1"/>
  <c r="V59" i="1" s="1"/>
  <c r="W57" i="1"/>
  <c r="X57" i="1"/>
  <c r="D57" i="1" s="1"/>
  <c r="V60" i="1" l="1"/>
  <c r="V61" i="1" s="1"/>
  <c r="V62" i="1" s="1"/>
  <c r="V63" i="1" s="1"/>
  <c r="V64" i="1" s="1"/>
  <c r="V65" i="1" s="1"/>
  <c r="W59" i="1"/>
  <c r="X59" i="1"/>
  <c r="D48" i="10"/>
  <c r="X58" i="1"/>
  <c r="D58" i="1" s="1"/>
  <c r="W58" i="1"/>
  <c r="X65" i="1" l="1"/>
  <c r="V66" i="1"/>
  <c r="W65" i="1"/>
  <c r="X64" i="1"/>
  <c r="W64" i="1"/>
  <c r="X63" i="1"/>
  <c r="W63" i="1"/>
  <c r="W62" i="1"/>
  <c r="X62" i="1"/>
  <c r="X61" i="1"/>
  <c r="W61" i="1"/>
  <c r="D59" i="1"/>
  <c r="E59" i="1"/>
  <c r="X60" i="1"/>
  <c r="W60" i="1"/>
  <c r="D49" i="10"/>
  <c r="W66" i="1" l="1"/>
  <c r="X66" i="1"/>
  <c r="D65" i="1"/>
  <c r="E65" i="1"/>
  <c r="E64" i="1"/>
  <c r="D64" i="1"/>
  <c r="E63" i="1"/>
  <c r="D63" i="1"/>
  <c r="E62" i="1"/>
  <c r="D62" i="1"/>
  <c r="E61" i="1"/>
  <c r="D61" i="1"/>
  <c r="G59" i="1"/>
  <c r="D60" i="1"/>
  <c r="E60" i="1"/>
  <c r="G60" i="1" s="1"/>
  <c r="E66" i="1" l="1"/>
  <c r="F73" i="1" s="1"/>
  <c r="D66" i="1"/>
  <c r="E74" i="1" s="1"/>
  <c r="G65" i="1"/>
  <c r="G64" i="1"/>
  <c r="D54" i="10"/>
  <c r="G63" i="1"/>
  <c r="E54" i="10"/>
  <c r="G62" i="1"/>
  <c r="H72" i="1" s="1"/>
  <c r="E53" i="10"/>
  <c r="F72" i="1"/>
  <c r="D53" i="10"/>
  <c r="E71" i="1"/>
  <c r="E72" i="1"/>
  <c r="F71" i="1"/>
  <c r="G61" i="1"/>
  <c r="E73" i="1" l="1"/>
  <c r="G66" i="1"/>
  <c r="H74" i="1" s="1"/>
  <c r="F74" i="1"/>
  <c r="H71" i="1"/>
  <c r="H73" i="1" l="1"/>
</calcChain>
</file>

<file path=xl/sharedStrings.xml><?xml version="1.0" encoding="utf-8"?>
<sst xmlns="http://schemas.openxmlformats.org/spreadsheetml/2006/main" count="232" uniqueCount="137">
  <si>
    <t>Year</t>
  </si>
  <si>
    <t>Earnings Yield</t>
  </si>
  <si>
    <t>Dividend Yield</t>
  </si>
  <si>
    <t>S&amp;P 500</t>
  </si>
  <si>
    <t>Earnings</t>
  </si>
  <si>
    <t>Dividends</t>
  </si>
  <si>
    <t>PE</t>
  </si>
  <si>
    <t>Normalized Earnings</t>
  </si>
  <si>
    <t>CAPE</t>
  </si>
  <si>
    <t>Normalized PE</t>
  </si>
  <si>
    <t>T.Bond Rate</t>
  </si>
  <si>
    <t>Bond-Bill</t>
  </si>
  <si>
    <t>Inflation rate</t>
  </si>
  <si>
    <t>Inflation factor</t>
  </si>
  <si>
    <t>Inflation adjusted earnings</t>
  </si>
  <si>
    <t>Shiller PE</t>
  </si>
  <si>
    <t>Inflation adjusted Normalized Earnings</t>
  </si>
  <si>
    <t>2016 (LTM)</t>
  </si>
  <si>
    <t>Sources</t>
  </si>
  <si>
    <t>S&amp;P 500 Operating Earnings since 1988, Reported Earnings prior to 1988</t>
  </si>
  <si>
    <t>T.Bond PE</t>
  </si>
  <si>
    <t>Dividends + Buybacks</t>
  </si>
  <si>
    <t>Price to Dividend</t>
  </si>
  <si>
    <t>Price to Cash Return</t>
  </si>
  <si>
    <t>Ratio of Shiller PE to T.Bond PE</t>
  </si>
  <si>
    <t>PE for S&amp;P 500</t>
  </si>
  <si>
    <t>Normalized PE for S&amp;P 500</t>
  </si>
  <si>
    <t>CAPE for S&amp;P 500</t>
  </si>
  <si>
    <t>Price/(Dividends + Buybacks)</t>
  </si>
  <si>
    <t>Dividend Payout</t>
  </si>
  <si>
    <t>Cash Payout</t>
  </si>
  <si>
    <t>Shiiller PE</t>
  </si>
  <si>
    <t>Variable</t>
  </si>
  <si>
    <t>Shiller PE/T.Bond PE</t>
  </si>
  <si>
    <t>For 2016, using S&amp;P's estimated earnings for 2016</t>
  </si>
  <si>
    <t>2011-2020</t>
  </si>
  <si>
    <t>2001-2010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</si>
  <si>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</si>
  <si>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</si>
  <si>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</si>
  <si>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</si>
  <si>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</si>
  <si>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</si>
  <si>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</si>
  <si>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</si>
  <si>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</si>
  <si>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</si>
  <si>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</si>
  <si>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</si>
  <si>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</si>
  <si>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</si>
  <si>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</si>
  <si>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</si>
  <si>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</si>
  <si>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</si>
  <si>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</si>
  <si>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</si>
  <si>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</si>
  <si>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</si>
  <si>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</si>
  <si>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</si>
  <si>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1970-2021</t>
  </si>
  <si>
    <t>1991-2021</t>
  </si>
  <si>
    <t>Start of 2025</t>
  </si>
  <si>
    <t>2021-2024</t>
  </si>
  <si>
    <t>Linear Regression</t>
  </si>
  <si>
    <t>Dependent variable</t>
  </si>
  <si>
    <t>Independent variables</t>
  </si>
  <si>
    <t>T.Bond Rate, Bond-Bill</t>
  </si>
  <si>
    <t>N</t>
  </si>
  <si>
    <t>R</t>
  </si>
  <si>
    <t>R-Squared</t>
  </si>
  <si>
    <t>Adjusted R-Squared</t>
  </si>
  <si>
    <t>MSE</t>
  </si>
  <si>
    <t>S</t>
  </si>
  <si>
    <t>MAPE</t>
  </si>
  <si>
    <t>Durbin-Watson (DW)</t>
  </si>
  <si>
    <t>Log likelihood</t>
  </si>
  <si>
    <t>Akaike inf. criterion (AIC)</t>
  </si>
  <si>
    <t>AICc</t>
  </si>
  <si>
    <t>Schwarz criterion (BIC)</t>
  </si>
  <si>
    <t>Hannan-Quinn criterion (HQC)</t>
  </si>
  <si>
    <t>PRESS</t>
  </si>
  <si>
    <t>PRESS RMSE</t>
  </si>
  <si>
    <t>Predicted R-Squared</t>
  </si>
  <si>
    <t xml:space="preserve">Earnings Yield =  0.0341 + 0.5618 * T.Bond Rate - 0.0828 * Bond-Bill </t>
  </si>
  <si>
    <t>d.f.</t>
  </si>
  <si>
    <t>p-value</t>
  </si>
  <si>
    <t>Std Err</t>
  </si>
  <si>
    <t>LCL</t>
  </si>
  <si>
    <t>UCL</t>
  </si>
  <si>
    <t>H0 (5%)</t>
  </si>
  <si>
    <t>VIF</t>
  </si>
  <si>
    <t>TOL</t>
  </si>
  <si>
    <t>Beta</t>
  </si>
  <si>
    <t>Rejected</t>
  </si>
  <si>
    <t>Accepted</t>
  </si>
  <si>
    <t>T (5%)</t>
  </si>
  <si>
    <t>LCL - Lower limit of the 95% confidence interval</t>
  </si>
  <si>
    <t>UCL - Upper limit of the 95% confidence interval</t>
  </si>
  <si>
    <t>Collinearity diagnostics</t>
  </si>
  <si>
    <t>Proportion of Variation</t>
  </si>
  <si>
    <t>#</t>
  </si>
  <si>
    <t>Eigenvalue</t>
  </si>
  <si>
    <t>Condition Index</t>
  </si>
  <si>
    <t>Residuals</t>
  </si>
  <si>
    <t>Observation</t>
  </si>
  <si>
    <t>Predicted Y</t>
  </si>
  <si>
    <t>Standardized</t>
  </si>
  <si>
    <t>Studentized</t>
  </si>
  <si>
    <t>Deleted t</t>
  </si>
  <si>
    <t>Leverage</t>
  </si>
  <si>
    <t>Cook's D</t>
  </si>
  <si>
    <t>DFIT</t>
  </si>
  <si>
    <t>Minimum</t>
  </si>
  <si>
    <t>Maximum</t>
  </si>
  <si>
    <t>Mean</t>
  </si>
  <si>
    <t>Breusch-Pagan-Godfrey (BPG) test</t>
  </si>
  <si>
    <t>Test Statistic</t>
  </si>
  <si>
    <t>Cannot reject</t>
  </si>
  <si>
    <t>White test (All cross-terms)</t>
  </si>
  <si>
    <t>Normality Tests</t>
  </si>
  <si>
    <t>Test</t>
  </si>
  <si>
    <t>Shapiro-Wilk W</t>
  </si>
  <si>
    <t>Shapiro-Francia</t>
  </si>
  <si>
    <t>Anderson-Darling</t>
  </si>
  <si>
    <t>Cramer-von Mises</t>
  </si>
  <si>
    <t>Kolmogorov-Smirnov (Lilliefors)</t>
  </si>
  <si>
    <t>D'Agostino Skewness</t>
  </si>
  <si>
    <t>D'Agostino Kurtosis</t>
  </si>
  <si>
    <t>D'Agostino Omnibus</t>
  </si>
  <si>
    <t>Jarque-Bera</t>
  </si>
  <si>
    <t xml:space="preserve"> </t>
  </si>
  <si>
    <t>Shiller PE (CAPE)</t>
  </si>
  <si>
    <t>1991-2000</t>
  </si>
  <si>
    <t>1970-1990</t>
  </si>
  <si>
    <t>Earnings Yie3ld minus T.Bond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</si>
</sst>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#,##0.####"/>
    <numFmt numFmtId="166" formatCode="0.####E+#0"/>
  </numFmts>
  <fonts count="35">
    <font>
      <sz val="10"/>
      <name val="Verdana"/>
    </font>
    <font>
      <sz val="12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sz val="8"/>
      <name val="Verdana"/>
      <family val="2"/>
    </font>
    <font>
      <sz val="10"/>
      <name val="Geneva"/>
      <family val="2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Geneva"/>
      <family val="2"/>
    </font>
    <font>
      <b/>
      <sz val="10"/>
      <color theme="1"/>
      <name val="Calibri"/>
      <family val="2"/>
      <scheme val="minor"/>
    </font>
    <font>
      <i/>
      <sz val="10"/>
      <name val="Verdana"/>
      <family val="2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  <font>
      <i/>
      <sz val="12"/>
      <color theme="1"/>
      <name val="Calibri"/>
      <family val="2"/>
      <scheme val="minor"/>
    </font>
    <font>
      <i/>
      <sz val="10"/>
      <name val="Geneva"/>
      <family val="2"/>
    </font>
    <font>
      <i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i/>
      <sz val="12"/>
      <name val="Verdana"/>
      <family val="2"/>
    </font>
    <font>
      <sz val="12"/>
      <name val="Verdana"/>
      <family val="2"/>
    </font>
    <font>
      <sz val="24"/>
      <color rgb="FF000000"/>
      <name val="Calibri"/>
      <family val="2"/>
    </font>
    <font>
      <i/>
      <sz val="14"/>
      <name val="Helvetica"/>
      <family val="2"/>
    </font>
    <font>
      <sz val="14"/>
      <name val="Helvetica"/>
      <family val="2"/>
    </font>
    <font>
      <i/>
      <sz val="12"/>
      <name val="Helvetica"/>
      <family val="2"/>
    </font>
    <font>
      <sz val="12"/>
      <name val="Helvetica"/>
      <family val="2"/>
    </font>
    <font>
      <b/>
      <sz val="13"/>
      <color rgb="FF000000"/>
      <name val="Helvetica"/>
      <family val="2"/>
    </font>
    <font>
      <sz val="12"/>
      <color rgb="FF000000"/>
      <name val="Helvetica"/>
      <family val="2"/>
    </font>
    <font>
      <i/>
      <sz val="12"/>
      <color rgb="FF000000"/>
      <name val="Helvetica"/>
      <family val="2"/>
    </font>
    <font>
      <b/>
      <sz val="12"/>
      <color rgb="FF000000"/>
      <name val="Helvetica"/>
      <family val="2"/>
    </font>
    <font>
      <b/>
      <i/>
      <sz val="12"/>
      <color rgb="FF000000"/>
      <name val="Helvetica"/>
      <family val="2"/>
    </font>
    <font>
      <sz val="12"/>
      <color rgb="FF00000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2"/>
        <bgColor indexed="64"/>
      </patternFill>
    </fill>
    <fill>
      <patternFill patternType="solid">
        <fgColor theme="2"/>
        <bgColor theme="0" tint="-0.14999847407452621"/>
      </patternFill>
    </fill>
    <fill>
      <patternFill patternType="solid">
        <fgColor rgb="FFD9D9D9"/>
        <bgColor rgb="FFD9D9D9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000000"/>
      </bottom>
      <diagonal/>
    </border>
    <border>
      <left/>
      <right style="thin">
        <color rgb="FF808080"/>
      </right>
      <top/>
      <bottom style="medium">
        <color rgb="FF000000"/>
      </bottom>
      <diagonal/>
    </border>
  </borders>
  <cellStyleXfs count="32">
    <xf numFmtId="0" fontId="0" fillId="0" borderId="0"/>
    <xf numFmtId="9" fontId="3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172">
    <xf numFmtId="0" fontId="0" fillId="0" borderId="0" xfId="0"/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0" fontId="8" fillId="0" borderId="1" xfId="0" applyNumberFormat="1" applyFont="1" applyBorder="1" applyAlignment="1">
      <alignment horizontal="center"/>
    </xf>
    <xf numFmtId="10" fontId="5" fillId="0" borderId="0" xfId="0" applyNumberFormat="1" applyFont="1" applyAlignment="1">
      <alignment horizontal="center"/>
    </xf>
    <xf numFmtId="164" fontId="0" fillId="0" borderId="0" xfId="0" applyNumberFormat="1"/>
    <xf numFmtId="0" fontId="11" fillId="0" borderId="1" xfId="0" applyFont="1" applyBorder="1" applyAlignment="1">
      <alignment horizontal="center" wrapText="1"/>
    </xf>
    <xf numFmtId="164" fontId="11" fillId="0" borderId="1" xfId="0" applyNumberFormat="1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10" fontId="9" fillId="0" borderId="0" xfId="0" applyNumberFormat="1" applyFont="1" applyAlignment="1">
      <alignment horizontal="center"/>
    </xf>
    <xf numFmtId="10" fontId="9" fillId="0" borderId="0" xfId="0" applyNumberFormat="1" applyFont="1"/>
    <xf numFmtId="2" fontId="12" fillId="2" borderId="1" xfId="0" applyNumberFormat="1" applyFont="1" applyFill="1" applyBorder="1" applyAlignment="1">
      <alignment horizontal="center"/>
    </xf>
    <xf numFmtId="2" fontId="12" fillId="0" borderId="3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wrapText="1"/>
    </xf>
    <xf numFmtId="0" fontId="8" fillId="0" borderId="0" xfId="0" applyFont="1" applyAlignment="1">
      <alignment wrapText="1"/>
    </xf>
    <xf numFmtId="10" fontId="8" fillId="0" borderId="1" xfId="0" applyNumberFormat="1" applyFont="1" applyBorder="1" applyAlignment="1">
      <alignment horizontal="center" vertical="center"/>
    </xf>
    <xf numFmtId="0" fontId="8" fillId="0" borderId="1" xfId="0" applyFont="1" applyBorder="1"/>
    <xf numFmtId="10" fontId="10" fillId="0" borderId="1" xfId="0" applyNumberFormat="1" applyFont="1" applyBorder="1"/>
    <xf numFmtId="164" fontId="8" fillId="0" borderId="1" xfId="0" applyNumberFormat="1" applyFont="1" applyBorder="1"/>
    <xf numFmtId="0" fontId="8" fillId="0" borderId="0" xfId="0" applyFont="1"/>
    <xf numFmtId="2" fontId="8" fillId="0" borderId="0" xfId="0" applyNumberFormat="1" applyFont="1" applyAlignment="1">
      <alignment horizontal="center"/>
    </xf>
    <xf numFmtId="2" fontId="8" fillId="0" borderId="1" xfId="0" applyNumberFormat="1" applyFont="1" applyBorder="1"/>
    <xf numFmtId="10" fontId="8" fillId="0" borderId="1" xfId="1" applyNumberFormat="1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0" fontId="6" fillId="0" borderId="1" xfId="0" applyNumberFormat="1" applyFont="1" applyBorder="1" applyAlignment="1">
      <alignment horizontal="center"/>
    </xf>
    <xf numFmtId="10" fontId="8" fillId="0" borderId="1" xfId="0" applyNumberFormat="1" applyFont="1" applyBorder="1"/>
    <xf numFmtId="10" fontId="8" fillId="0" borderId="0" xfId="0" applyNumberFormat="1" applyFont="1" applyAlignment="1">
      <alignment horizontal="center"/>
    </xf>
    <xf numFmtId="2" fontId="6" fillId="0" borderId="1" xfId="0" applyNumberFormat="1" applyFont="1" applyBorder="1" applyAlignment="1">
      <alignment horizontal="center"/>
    </xf>
    <xf numFmtId="10" fontId="8" fillId="0" borderId="0" xfId="0" applyNumberFormat="1" applyFont="1"/>
    <xf numFmtId="2" fontId="6" fillId="0" borderId="3" xfId="0" applyNumberFormat="1" applyFont="1" applyBorder="1" applyAlignment="1">
      <alignment horizontal="center"/>
    </xf>
    <xf numFmtId="2" fontId="13" fillId="3" borderId="1" xfId="0" applyNumberFormat="1" applyFont="1" applyFill="1" applyBorder="1" applyAlignment="1">
      <alignment horizontal="center"/>
    </xf>
    <xf numFmtId="2" fontId="0" fillId="0" borderId="0" xfId="0" applyNumberFormat="1"/>
    <xf numFmtId="2" fontId="8" fillId="0" borderId="4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2" fontId="12" fillId="0" borderId="1" xfId="0" applyNumberFormat="1" applyFont="1" applyBorder="1" applyAlignment="1">
      <alignment horizontal="center"/>
    </xf>
    <xf numFmtId="2" fontId="14" fillId="0" borderId="1" xfId="0" applyNumberFormat="1" applyFont="1" applyBorder="1" applyAlignment="1">
      <alignment horizontal="center"/>
    </xf>
    <xf numFmtId="0" fontId="0" fillId="0" borderId="2" xfId="0" applyBorder="1"/>
    <xf numFmtId="0" fontId="11" fillId="3" borderId="1" xfId="0" applyFont="1" applyFill="1" applyBorder="1" applyAlignment="1">
      <alignment horizontal="center" wrapText="1"/>
    </xf>
    <xf numFmtId="0" fontId="11" fillId="3" borderId="7" xfId="0" applyFont="1" applyFill="1" applyBorder="1" applyAlignment="1">
      <alignment horizontal="center" wrapText="1"/>
    </xf>
    <xf numFmtId="0" fontId="11" fillId="3" borderId="2" xfId="0" applyFont="1" applyFill="1" applyBorder="1" applyAlignment="1">
      <alignment horizontal="center" wrapText="1"/>
    </xf>
    <xf numFmtId="0" fontId="11" fillId="3" borderId="8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/>
    </xf>
    <xf numFmtId="2" fontId="8" fillId="3" borderId="1" xfId="0" applyNumberFormat="1" applyFont="1" applyFill="1" applyBorder="1" applyAlignment="1">
      <alignment horizontal="center"/>
    </xf>
    <xf numFmtId="1" fontId="8" fillId="3" borderId="1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4" borderId="5" xfId="0" applyNumberFormat="1" applyFont="1" applyFill="1" applyBorder="1" applyAlignment="1">
      <alignment horizontal="center"/>
    </xf>
    <xf numFmtId="10" fontId="8" fillId="3" borderId="1" xfId="1" applyNumberFormat="1" applyFont="1" applyFill="1" applyBorder="1" applyAlignment="1">
      <alignment horizontal="center"/>
    </xf>
    <xf numFmtId="10" fontId="8" fillId="3" borderId="6" xfId="1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/>
    </xf>
    <xf numFmtId="10" fontId="7" fillId="3" borderId="4" xfId="1" applyNumberFormat="1" applyFont="1" applyFill="1" applyBorder="1" applyAlignment="1">
      <alignment horizontal="center"/>
    </xf>
    <xf numFmtId="10" fontId="7" fillId="3" borderId="10" xfId="1" applyNumberFormat="1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5" fillId="0" borderId="0" xfId="0" applyFont="1"/>
    <xf numFmtId="0" fontId="15" fillId="0" borderId="5" xfId="0" applyFont="1" applyBorder="1"/>
    <xf numFmtId="164" fontId="0" fillId="0" borderId="6" xfId="0" applyNumberFormat="1" applyBorder="1" applyAlignment="1">
      <alignment horizontal="center"/>
    </xf>
    <xf numFmtId="0" fontId="15" fillId="0" borderId="9" xfId="0" applyFont="1" applyBorder="1"/>
    <xf numFmtId="164" fontId="0" fillId="0" borderId="4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0" fontId="0" fillId="0" borderId="0" xfId="1" applyNumberFormat="1" applyFont="1"/>
    <xf numFmtId="0" fontId="1" fillId="0" borderId="7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10" fontId="8" fillId="0" borderId="0" xfId="1" applyNumberFormat="1" applyFont="1" applyFill="1" applyBorder="1" applyAlignment="1">
      <alignment horizontal="center"/>
    </xf>
    <xf numFmtId="2" fontId="13" fillId="3" borderId="0" xfId="0" applyNumberFormat="1" applyFont="1" applyFill="1" applyAlignment="1">
      <alignment horizontal="center"/>
    </xf>
    <xf numFmtId="10" fontId="12" fillId="0" borderId="1" xfId="0" applyNumberFormat="1" applyFont="1" applyBorder="1" applyAlignment="1">
      <alignment horizontal="center"/>
    </xf>
    <xf numFmtId="10" fontId="12" fillId="0" borderId="1" xfId="0" applyNumberFormat="1" applyFont="1" applyBorder="1" applyAlignment="1">
      <alignment horizontal="center" vertical="center"/>
    </xf>
    <xf numFmtId="10" fontId="12" fillId="2" borderId="11" xfId="0" applyNumberFormat="1" applyFont="1" applyFill="1" applyBorder="1" applyAlignment="1">
      <alignment horizontal="center"/>
    </xf>
    <xf numFmtId="10" fontId="12" fillId="2" borderId="3" xfId="0" applyNumberFormat="1" applyFont="1" applyFill="1" applyBorder="1" applyAlignment="1">
      <alignment horizontal="center" vertical="center"/>
    </xf>
    <xf numFmtId="10" fontId="0" fillId="0" borderId="0" xfId="1" applyNumberFormat="1" applyFont="1" applyAlignment="1">
      <alignment horizontal="center"/>
    </xf>
    <xf numFmtId="0" fontId="11" fillId="0" borderId="0" xfId="0" applyFont="1" applyAlignment="1">
      <alignment horizontal="center"/>
    </xf>
    <xf numFmtId="10" fontId="19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164" fontId="15" fillId="0" borderId="0" xfId="0" applyNumberFormat="1" applyFont="1"/>
    <xf numFmtId="2" fontId="8" fillId="0" borderId="0" xfId="0" applyNumberFormat="1" applyFont="1"/>
    <xf numFmtId="164" fontId="8" fillId="0" borderId="0" xfId="0" applyNumberFormat="1" applyFont="1"/>
    <xf numFmtId="0" fontId="15" fillId="0" borderId="13" xfId="0" applyFont="1" applyBorder="1"/>
    <xf numFmtId="0" fontId="8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2" fontId="8" fillId="0" borderId="12" xfId="0" applyNumberFormat="1" applyFont="1" applyBorder="1" applyAlignment="1">
      <alignment horizontal="center"/>
    </xf>
    <xf numFmtId="2" fontId="8" fillId="0" borderId="19" xfId="0" applyNumberFormat="1" applyFont="1" applyBorder="1" applyAlignment="1">
      <alignment horizontal="center"/>
    </xf>
    <xf numFmtId="10" fontId="12" fillId="0" borderId="0" xfId="0" applyNumberFormat="1" applyFont="1" applyAlignment="1">
      <alignment horizontal="center"/>
    </xf>
    <xf numFmtId="10" fontId="12" fillId="0" borderId="0" xfId="0" applyNumberFormat="1" applyFont="1" applyAlignment="1">
      <alignment horizontal="center" vertical="center"/>
    </xf>
    <xf numFmtId="2" fontId="20" fillId="0" borderId="0" xfId="0" applyNumberFormat="1" applyFont="1" applyAlignment="1">
      <alignment horizontal="center"/>
    </xf>
    <xf numFmtId="2" fontId="12" fillId="0" borderId="0" xfId="0" applyNumberFormat="1" applyFont="1" applyAlignment="1">
      <alignment horizontal="center"/>
    </xf>
    <xf numFmtId="10" fontId="12" fillId="0" borderId="4" xfId="0" applyNumberFormat="1" applyFont="1" applyBorder="1" applyAlignment="1">
      <alignment horizontal="center"/>
    </xf>
    <xf numFmtId="10" fontId="12" fillId="0" borderId="4" xfId="0" applyNumberFormat="1" applyFont="1" applyBorder="1" applyAlignment="1">
      <alignment horizontal="center" vertical="center"/>
    </xf>
    <xf numFmtId="2" fontId="20" fillId="0" borderId="4" xfId="0" applyNumberFormat="1" applyFont="1" applyBorder="1" applyAlignment="1">
      <alignment horizontal="center"/>
    </xf>
    <xf numFmtId="2" fontId="8" fillId="0" borderId="4" xfId="0" applyNumberFormat="1" applyFont="1" applyBorder="1"/>
    <xf numFmtId="164" fontId="8" fillId="0" borderId="4" xfId="0" applyNumberFormat="1" applyFont="1" applyBorder="1"/>
    <xf numFmtId="10" fontId="9" fillId="0" borderId="1" xfId="0" applyNumberFormat="1" applyFont="1" applyBorder="1" applyAlignment="1">
      <alignment horizontal="center"/>
    </xf>
    <xf numFmtId="2" fontId="21" fillId="5" borderId="1" xfId="0" applyNumberFormat="1" applyFont="1" applyFill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2" fontId="21" fillId="5" borderId="0" xfId="0" applyNumberFormat="1" applyFont="1" applyFill="1" applyAlignment="1">
      <alignment horizontal="center"/>
    </xf>
    <xf numFmtId="10" fontId="0" fillId="0" borderId="0" xfId="1" applyNumberFormat="1" applyFont="1" applyBorder="1" applyAlignment="1">
      <alignment horizontal="center"/>
    </xf>
    <xf numFmtId="2" fontId="12" fillId="2" borderId="11" xfId="0" applyNumberFormat="1" applyFont="1" applyFill="1" applyBorder="1" applyAlignment="1">
      <alignment horizontal="center"/>
    </xf>
    <xf numFmtId="0" fontId="0" fillId="0" borderId="20" xfId="0" applyBorder="1"/>
    <xf numFmtId="0" fontId="15" fillId="0" borderId="21" xfId="0" applyFont="1" applyBorder="1" applyAlignment="1">
      <alignment horizontal="center"/>
    </xf>
    <xf numFmtId="0" fontId="15" fillId="0" borderId="21" xfId="0" applyFont="1" applyBorder="1" applyAlignment="1">
      <alignment horizontal="centerContinuous"/>
    </xf>
    <xf numFmtId="0" fontId="22" fillId="0" borderId="1" xfId="0" applyFont="1" applyBorder="1" applyAlignment="1">
      <alignment horizontal="center"/>
    </xf>
    <xf numFmtId="0" fontId="23" fillId="0" borderId="1" xfId="0" applyFont="1" applyBorder="1"/>
    <xf numFmtId="164" fontId="23" fillId="3" borderId="1" xfId="0" applyNumberFormat="1" applyFont="1" applyFill="1" applyBorder="1"/>
    <xf numFmtId="164" fontId="23" fillId="0" borderId="1" xfId="0" applyNumberFormat="1" applyFont="1" applyBorder="1"/>
    <xf numFmtId="0" fontId="24" fillId="0" borderId="0" xfId="0" applyFont="1"/>
    <xf numFmtId="1" fontId="12" fillId="0" borderId="11" xfId="0" applyNumberFormat="1" applyFont="1" applyBorder="1" applyAlignment="1">
      <alignment horizontal="center"/>
    </xf>
    <xf numFmtId="10" fontId="12" fillId="0" borderId="11" xfId="0" applyNumberFormat="1" applyFont="1" applyBorder="1" applyAlignment="1">
      <alignment horizontal="center"/>
    </xf>
    <xf numFmtId="2" fontId="12" fillId="0" borderId="1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6" fillId="0" borderId="1" xfId="0" applyFont="1" applyBorder="1"/>
    <xf numFmtId="164" fontId="26" fillId="0" borderId="1" xfId="0" applyNumberFormat="1" applyFont="1" applyBorder="1" applyAlignment="1">
      <alignment horizontal="center"/>
    </xf>
    <xf numFmtId="164" fontId="26" fillId="3" borderId="1" xfId="0" applyNumberFormat="1" applyFont="1" applyFill="1" applyBorder="1" applyAlignment="1">
      <alignment horizontal="center"/>
    </xf>
    <xf numFmtId="1" fontId="12" fillId="0" borderId="0" xfId="0" applyNumberFormat="1" applyFont="1" applyAlignment="1">
      <alignment horizontal="center"/>
    </xf>
    <xf numFmtId="10" fontId="3" fillId="0" borderId="0" xfId="1" applyNumberFormat="1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27" fillId="0" borderId="13" xfId="0" applyFont="1" applyBorder="1"/>
    <xf numFmtId="0" fontId="27" fillId="0" borderId="14" xfId="0" applyFont="1" applyBorder="1" applyAlignment="1">
      <alignment horizontal="center"/>
    </xf>
    <xf numFmtId="0" fontId="27" fillId="0" borderId="15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2" fontId="28" fillId="0" borderId="1" xfId="0" applyNumberFormat="1" applyFont="1" applyBorder="1" applyAlignment="1">
      <alignment horizontal="center"/>
    </xf>
    <xf numFmtId="0" fontId="28" fillId="0" borderId="22" xfId="0" applyFont="1" applyBorder="1" applyAlignment="1">
      <alignment horizontal="center"/>
    </xf>
    <xf numFmtId="2" fontId="28" fillId="0" borderId="4" xfId="0" applyNumberFormat="1" applyFont="1" applyBorder="1" applyAlignment="1">
      <alignment horizontal="center"/>
    </xf>
    <xf numFmtId="0" fontId="28" fillId="0" borderId="17" xfId="0" applyFont="1" applyBorder="1" applyAlignment="1">
      <alignment horizontal="center"/>
    </xf>
    <xf numFmtId="2" fontId="28" fillId="0" borderId="18" xfId="0" applyNumberFormat="1" applyFont="1" applyBorder="1" applyAlignment="1">
      <alignment horizont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0" fillId="0" borderId="0" xfId="0" applyFont="1" applyAlignment="1">
      <alignment horizontal="left" vertical="center"/>
    </xf>
    <xf numFmtId="0" fontId="32" fillId="0" borderId="24" xfId="0" applyFont="1" applyBorder="1" applyAlignment="1">
      <alignment vertical="center"/>
    </xf>
    <xf numFmtId="0" fontId="30" fillId="0" borderId="24" xfId="0" applyFont="1" applyBorder="1" applyAlignment="1">
      <alignment vertical="center"/>
    </xf>
    <xf numFmtId="165" fontId="30" fillId="0" borderId="0" xfId="0" applyNumberFormat="1" applyFont="1" applyAlignment="1">
      <alignment horizontal="right" vertical="center"/>
    </xf>
    <xf numFmtId="165" fontId="32" fillId="0" borderId="0" xfId="0" applyNumberFormat="1" applyFont="1" applyAlignment="1">
      <alignment horizontal="right" vertical="center"/>
    </xf>
    <xf numFmtId="0" fontId="31" fillId="0" borderId="25" xfId="0" applyFont="1" applyBorder="1" applyAlignment="1">
      <alignment horizontal="center" vertical="center"/>
    </xf>
    <xf numFmtId="0" fontId="30" fillId="0" borderId="0" xfId="0" applyFont="1" applyAlignment="1">
      <alignment horizontal="right" vertical="center"/>
    </xf>
    <xf numFmtId="166" fontId="30" fillId="0" borderId="0" xfId="0" applyNumberFormat="1" applyFont="1" applyAlignment="1">
      <alignment horizontal="right" vertical="center"/>
    </xf>
    <xf numFmtId="0" fontId="31" fillId="0" borderId="24" xfId="0" applyFont="1" applyBorder="1" applyAlignment="1">
      <alignment vertical="center"/>
    </xf>
    <xf numFmtId="0" fontId="30" fillId="0" borderId="24" xfId="0" applyFont="1" applyBorder="1" applyAlignment="1">
      <alignment horizontal="right" vertical="center"/>
    </xf>
    <xf numFmtId="165" fontId="30" fillId="0" borderId="24" xfId="0" applyNumberFormat="1" applyFont="1" applyBorder="1" applyAlignment="1">
      <alignment horizontal="right" vertic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165" fontId="30" fillId="0" borderId="25" xfId="0" applyNumberFormat="1" applyFont="1" applyBorder="1" applyAlignment="1">
      <alignment horizontal="right" vertical="center"/>
    </xf>
    <xf numFmtId="0" fontId="31" fillId="0" borderId="26" xfId="0" applyFont="1" applyBorder="1" applyAlignment="1">
      <alignment vertical="center"/>
    </xf>
    <xf numFmtId="0" fontId="31" fillId="0" borderId="27" xfId="0" applyFont="1" applyBorder="1" applyAlignment="1">
      <alignment horizontal="center" vertical="center"/>
    </xf>
    <xf numFmtId="0" fontId="30" fillId="0" borderId="25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165" fontId="30" fillId="0" borderId="0" xfId="0" applyNumberFormat="1" applyFont="1" applyAlignment="1">
      <alignment vertical="center"/>
    </xf>
    <xf numFmtId="0" fontId="30" fillId="0" borderId="26" xfId="0" applyFont="1" applyBorder="1" applyAlignment="1">
      <alignment vertical="center"/>
    </xf>
    <xf numFmtId="165" fontId="30" fillId="0" borderId="26" xfId="0" applyNumberFormat="1" applyFont="1" applyBorder="1" applyAlignment="1">
      <alignment vertical="center"/>
    </xf>
    <xf numFmtId="0" fontId="30" fillId="0" borderId="24" xfId="0" applyFont="1" applyBorder="1" applyAlignment="1">
      <alignment horizontal="center" vertical="center"/>
    </xf>
    <xf numFmtId="165" fontId="30" fillId="0" borderId="24" xfId="0" applyNumberFormat="1" applyFont="1" applyBorder="1" applyAlignment="1">
      <alignment vertical="center"/>
    </xf>
    <xf numFmtId="165" fontId="30" fillId="0" borderId="28" xfId="0" applyNumberFormat="1" applyFont="1" applyBorder="1" applyAlignment="1">
      <alignment vertical="center"/>
    </xf>
    <xf numFmtId="0" fontId="34" fillId="0" borderId="0" xfId="0" applyFont="1"/>
    <xf numFmtId="0" fontId="0" fillId="0" borderId="0" xfId="0" applyAlignment="1">
      <alignment vertical="center"/>
    </xf>
    <xf numFmtId="0" fontId="31" fillId="0" borderId="24" xfId="0" applyFont="1" applyBorder="1" applyAlignment="1">
      <alignment horizontal="center" vertical="center"/>
    </xf>
    <xf numFmtId="166" fontId="30" fillId="0" borderId="24" xfId="0" applyNumberFormat="1" applyFont="1" applyBorder="1" applyAlignment="1">
      <alignment horizontal="right" vertical="center"/>
    </xf>
    <xf numFmtId="0" fontId="30" fillId="0" borderId="25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66" fontId="30" fillId="0" borderId="25" xfId="0" applyNumberFormat="1" applyFont="1" applyBorder="1" applyAlignment="1">
      <alignment horizontal="right" vertical="center"/>
    </xf>
    <xf numFmtId="0" fontId="31" fillId="0" borderId="0" xfId="0" applyFont="1" applyAlignment="1">
      <alignment vertical="center"/>
    </xf>
    <xf numFmtId="0" fontId="31" fillId="0" borderId="25" xfId="0" applyFont="1" applyBorder="1" applyAlignment="1">
      <alignment vertical="center"/>
    </xf>
    <xf numFmtId="0" fontId="31" fillId="0" borderId="25" xfId="0" applyFont="1" applyBorder="1" applyAlignment="1">
      <alignment horizontal="center" vertical="center"/>
    </xf>
    <xf numFmtId="0" fontId="31" fillId="0" borderId="24" xfId="0" applyFont="1" applyBorder="1" applyAlignment="1">
      <alignment vertical="center"/>
    </xf>
    <xf numFmtId="0" fontId="32" fillId="0" borderId="24" xfId="0" applyFont="1" applyBorder="1" applyAlignment="1">
      <alignment vertical="center"/>
    </xf>
    <xf numFmtId="0" fontId="31" fillId="0" borderId="0" xfId="0" applyFont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29" fillId="0" borderId="23" xfId="0" applyFont="1" applyBorder="1" applyAlignment="1">
      <alignment vertical="center"/>
    </xf>
    <xf numFmtId="0" fontId="29" fillId="0" borderId="24" xfId="0" applyFont="1" applyBorder="1" applyAlignment="1">
      <alignment vertical="center"/>
    </xf>
    <xf numFmtId="0" fontId="33" fillId="0" borderId="0" xfId="0" applyFont="1" applyAlignment="1">
      <alignment vertical="center"/>
    </xf>
    <xf numFmtId="0" fontId="30" fillId="0" borderId="0" xfId="0" applyFont="1" applyAlignment="1">
      <alignment horizontal="left" vertical="center"/>
    </xf>
  </cellXfs>
  <cellStyles count="32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Normal" xfId="0" builtinId="0"/>
    <cellStyle name="Percent" xfId="1" builtinId="5"/>
  </cellStyles>
  <dxfs count="23">
    <dxf>
      <numFmt numFmtId="164" formatCode="0.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numFmt numFmtId="164" formatCode="0.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0.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0.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4" formatCode="0.00%"/>
      <fill>
        <patternFill>
          <bgColor theme="2"/>
        </patternFill>
      </fill>
      <alignment horizontal="center" vertical="bottom" textRotation="0" indent="0" justifyLastLine="0" shrinkToFit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4" formatCode="0.00%"/>
      <fill>
        <patternFill>
          <bgColor theme="2"/>
        </patternFill>
      </fill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>
          <bgColor theme="2"/>
        </patternFill>
      </fill>
      <alignment horizontal="center" vertical="bottom" textRotation="0" indent="0" justifyLastLine="0" shrinkToFit="0"/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>
          <bgColor theme="2"/>
        </patternFill>
      </fill>
      <alignment horizontal="center" vertical="bottom" textRotation="0" indent="0" justifyLastLine="0" shrinkToFit="0"/>
    </dxf>
    <dxf>
      <border outline="0">
        <bottom style="thin">
          <color auto="1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theme="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2" formatCode="0.00"/>
      <fill>
        <patternFill patternType="none">
          <fgColor indexed="64"/>
          <bgColor theme="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>
          <bgColor theme="2"/>
        </patternFill>
      </fill>
      <alignment horizontal="center" vertical="bottom" textRotation="0" indent="0" justifyLastLine="0" shrinkToFit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0" formatCode="General"/>
      <fill>
        <patternFill patternType="none">
          <fgColor indexed="64"/>
          <bgColor theme="2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>
          <bgColor theme="2"/>
        </patternFill>
      </fill>
      <alignment horizontal="center" vertical="bottom" textRotation="0" indent="0" justifyLastLine="0" shrinkToFit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theme="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4.xml"/><Relationship Id="rId13" Type="http://schemas.openxmlformats.org/officeDocument/2006/relationships/worksheet" Target="worksheets/sheet7.xml"/><Relationship Id="rId18" Type="http://schemas.openxmlformats.org/officeDocument/2006/relationships/worksheet" Target="worksheets/sheet10.xml"/><Relationship Id="rId26" Type="http://schemas.openxmlformats.org/officeDocument/2006/relationships/calcChain" Target="calcChain.xml"/><Relationship Id="rId3" Type="http://schemas.openxmlformats.org/officeDocument/2006/relationships/chartsheet" Target="chartsheets/sheet2.xml"/><Relationship Id="rId21" Type="http://schemas.openxmlformats.org/officeDocument/2006/relationships/chartsheet" Target="chartsheets/sheet11.xml"/><Relationship Id="rId7" Type="http://schemas.openxmlformats.org/officeDocument/2006/relationships/worksheet" Target="worksheets/sheet3.xml"/><Relationship Id="rId12" Type="http://schemas.openxmlformats.org/officeDocument/2006/relationships/worksheet" Target="worksheets/sheet6.xml"/><Relationship Id="rId17" Type="http://schemas.openxmlformats.org/officeDocument/2006/relationships/worksheet" Target="worksheets/sheet9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6" Type="http://schemas.openxmlformats.org/officeDocument/2006/relationships/chartsheet" Target="chartsheets/sheet8.xml"/><Relationship Id="rId20" Type="http://schemas.openxmlformats.org/officeDocument/2006/relationships/chartsheet" Target="chartsheets/sheet10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4.xml"/><Relationship Id="rId11" Type="http://schemas.openxmlformats.org/officeDocument/2006/relationships/chartsheet" Target="chartsheets/sheet6.xml"/><Relationship Id="rId24" Type="http://schemas.openxmlformats.org/officeDocument/2006/relationships/styles" Target="styles.xml"/><Relationship Id="rId5" Type="http://schemas.openxmlformats.org/officeDocument/2006/relationships/worksheet" Target="worksheets/sheet2.xml"/><Relationship Id="rId15" Type="http://schemas.openxmlformats.org/officeDocument/2006/relationships/worksheet" Target="worksheets/sheet8.xml"/><Relationship Id="rId23" Type="http://schemas.openxmlformats.org/officeDocument/2006/relationships/theme" Target="theme/theme1.xml"/><Relationship Id="rId10" Type="http://schemas.openxmlformats.org/officeDocument/2006/relationships/worksheet" Target="worksheets/sheet5.xml"/><Relationship Id="rId19" Type="http://schemas.openxmlformats.org/officeDocument/2006/relationships/chartsheet" Target="chartsheets/sheet9.xml"/><Relationship Id="rId4" Type="http://schemas.openxmlformats.org/officeDocument/2006/relationships/chartsheet" Target="chartsheets/sheet3.xml"/><Relationship Id="rId9" Type="http://schemas.openxmlformats.org/officeDocument/2006/relationships/chartsheet" Target="chartsheets/sheet5.xml"/><Relationship Id="rId14" Type="http://schemas.openxmlformats.org/officeDocument/2006/relationships/chartsheet" Target="chartsheets/sheet7.xml"/><Relationship Id="rId22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Shiller</a:t>
            </a:r>
            <a:r>
              <a:rPr lang="en-US" i="1" baseline="0"/>
              <a:t> PE versus T.Bond PE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2"/>
          <c:tx>
            <c:strRef>
              <c:f>'Raw Data'!$G$1</c:f>
              <c:strCache>
                <c:ptCount val="1"/>
                <c:pt idx="0">
                  <c:v>Ratio of Shiller PE to T.Bond PE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Data'!$G$2:$G$66</c:f>
              <c:numCache>
                <c:formatCode>0.00</c:formatCode>
                <c:ptCount val="65"/>
                <c:pt idx="0">
                  <c:v>0.48465599999999998</c:v>
                </c:pt>
                <c:pt idx="1">
                  <c:v>0.51793999999999996</c:v>
                </c:pt>
                <c:pt idx="2">
                  <c:v>0.71571499999999999</c:v>
                </c:pt>
                <c:pt idx="3">
                  <c:v>0.87105599999999994</c:v>
                </c:pt>
                <c:pt idx="4">
                  <c:v>0.95777499999999993</c:v>
                </c:pt>
                <c:pt idx="5">
                  <c:v>1.101585</c:v>
                </c:pt>
                <c:pt idx="6">
                  <c:v>0.91593599999999986</c:v>
                </c:pt>
                <c:pt idx="7">
                  <c:v>1.2397500000000001</c:v>
                </c:pt>
                <c:pt idx="8">
                  <c:v>1.4032480000000003</c:v>
                </c:pt>
                <c:pt idx="9">
                  <c:v>1.3656039999999998</c:v>
                </c:pt>
                <c:pt idx="10">
                  <c:v>1.03155</c:v>
                </c:pt>
                <c:pt idx="11">
                  <c:v>0.97774000000000016</c:v>
                </c:pt>
                <c:pt idx="12">
                  <c:v>1.195465</c:v>
                </c:pt>
                <c:pt idx="13">
                  <c:v>0.93081000000000014</c:v>
                </c:pt>
                <c:pt idx="14">
                  <c:v>0.61345999999999989</c:v>
                </c:pt>
                <c:pt idx="15">
                  <c:v>0.7954</c:v>
                </c:pt>
                <c:pt idx="16">
                  <c:v>0.78995999999999988</c:v>
                </c:pt>
                <c:pt idx="17">
                  <c:v>0.75310399999999988</c:v>
                </c:pt>
                <c:pt idx="18">
                  <c:v>0.82441500000000001</c:v>
                </c:pt>
                <c:pt idx="19">
                  <c:v>0.90387499999999998</c:v>
                </c:pt>
                <c:pt idx="20">
                  <c:v>1.1671770000000001</c:v>
                </c:pt>
                <c:pt idx="21">
                  <c:v>1.0946340000000001</c:v>
                </c:pt>
                <c:pt idx="22">
                  <c:v>0.88680900000000018</c:v>
                </c:pt>
                <c:pt idx="23">
                  <c:v>1.15876</c:v>
                </c:pt>
                <c:pt idx="24">
                  <c:v>1.1049599999999999</c:v>
                </c:pt>
                <c:pt idx="25">
                  <c:v>1.0509309999999998</c:v>
                </c:pt>
                <c:pt idx="26">
                  <c:v>1.017298</c:v>
                </c:pt>
                <c:pt idx="27">
                  <c:v>1.1863539999999999</c:v>
                </c:pt>
                <c:pt idx="28">
                  <c:v>1.34358</c:v>
                </c:pt>
                <c:pt idx="29">
                  <c:v>1.3996449999999998</c:v>
                </c:pt>
                <c:pt idx="30">
                  <c:v>1.2790949999999999</c:v>
                </c:pt>
                <c:pt idx="31">
                  <c:v>1.2354800000000001</c:v>
                </c:pt>
                <c:pt idx="32">
                  <c:v>1.3660599999999998</c:v>
                </c:pt>
                <c:pt idx="33">
                  <c:v>1.2257430000000002</c:v>
                </c:pt>
                <c:pt idx="34">
                  <c:v>1.5569620000000002</c:v>
                </c:pt>
                <c:pt idx="35">
                  <c:v>1.394171</c:v>
                </c:pt>
                <c:pt idx="36">
                  <c:v>1.7768520000000001</c:v>
                </c:pt>
                <c:pt idx="37">
                  <c:v>1.8959219999999999</c:v>
                </c:pt>
                <c:pt idx="38">
                  <c:v>1.8051300000000001</c:v>
                </c:pt>
                <c:pt idx="39">
                  <c:v>2.8464800000000001</c:v>
                </c:pt>
                <c:pt idx="40">
                  <c:v>1.9050079999999998</c:v>
                </c:pt>
                <c:pt idx="41">
                  <c:v>1.5402500000000001</c:v>
                </c:pt>
                <c:pt idx="42">
                  <c:v>0.88011000000000017</c:v>
                </c:pt>
                <c:pt idx="43">
                  <c:v>1.131775</c:v>
                </c:pt>
                <c:pt idx="44">
                  <c:v>1.145308</c:v>
                </c:pt>
                <c:pt idx="45">
                  <c:v>1.160277</c:v>
                </c:pt>
                <c:pt idx="46">
                  <c:v>1.28169</c:v>
                </c:pt>
                <c:pt idx="47">
                  <c:v>1.0431899999999998</c:v>
                </c:pt>
                <c:pt idx="48">
                  <c:v>0.33967700000000001</c:v>
                </c:pt>
                <c:pt idx="49">
                  <c:v>0.78028799999999998</c:v>
                </c:pt>
                <c:pt idx="50">
                  <c:v>0.73663099999999992</c:v>
                </c:pt>
                <c:pt idx="51">
                  <c:v>0.38577600000000001</c:v>
                </c:pt>
                <c:pt idx="52">
                  <c:v>0.37364800000000004</c:v>
                </c:pt>
                <c:pt idx="53">
                  <c:v>0.75574400000000008</c:v>
                </c:pt>
                <c:pt idx="54">
                  <c:v>0.58134300000000005</c:v>
                </c:pt>
                <c:pt idx="55">
                  <c:v>0.58951900000000002</c:v>
                </c:pt>
                <c:pt idx="56">
                  <c:v>0.66811500000000001</c:v>
                </c:pt>
                <c:pt idx="57">
                  <c:v>0.65424521702031035</c:v>
                </c:pt>
                <c:pt idx="58">
                  <c:v>0.6125831018562623</c:v>
                </c:pt>
                <c:pt idx="59">
                  <c:v>0.50933395397833969</c:v>
                </c:pt>
                <c:pt idx="60">
                  <c:v>0.27308215998804647</c:v>
                </c:pt>
                <c:pt idx="61">
                  <c:v>0.49345725828767906</c:v>
                </c:pt>
                <c:pt idx="62">
                  <c:v>0.90332499904977881</c:v>
                </c:pt>
                <c:pt idx="63">
                  <c:v>1.0371053843954634</c:v>
                </c:pt>
                <c:pt idx="64">
                  <c:v>1.3991594498758568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83-474B-90AA-4527E9C831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744979616"/>
        <c:axId val="1744977296"/>
      </c:barChart>
      <c:lineChart>
        <c:grouping val="standard"/>
        <c:varyColors val="0"/>
        <c:ser>
          <c:idx val="3"/>
          <c:order val="0"/>
          <c:tx>
            <c:strRef>
              <c:f>'Raw Data'!$E$1</c:f>
              <c:strCache>
                <c:ptCount val="1"/>
                <c:pt idx="0">
                  <c:v>Shiller PE (CAPE)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Data'!$E$2:$E$66</c:f>
              <c:numCache>
                <c:formatCode>0.00</c:formatCode>
                <c:ptCount val="65"/>
                <c:pt idx="0">
                  <c:v>17.559999999999999</c:v>
                </c:pt>
                <c:pt idx="1">
                  <c:v>22.04</c:v>
                </c:pt>
                <c:pt idx="2">
                  <c:v>18.59</c:v>
                </c:pt>
                <c:pt idx="3">
                  <c:v>21.04</c:v>
                </c:pt>
                <c:pt idx="4">
                  <c:v>22.75</c:v>
                </c:pt>
                <c:pt idx="5">
                  <c:v>23.69</c:v>
                </c:pt>
                <c:pt idx="6">
                  <c:v>19.739999999999998</c:v>
                </c:pt>
                <c:pt idx="7">
                  <c:v>21.75</c:v>
                </c:pt>
                <c:pt idx="8">
                  <c:v>22.78</c:v>
                </c:pt>
                <c:pt idx="9">
                  <c:v>17.329999999999998</c:v>
                </c:pt>
                <c:pt idx="10">
                  <c:v>15.87</c:v>
                </c:pt>
                <c:pt idx="11">
                  <c:v>16.600000000000001</c:v>
                </c:pt>
                <c:pt idx="12">
                  <c:v>18.649999999999999</c:v>
                </c:pt>
                <c:pt idx="13">
                  <c:v>13.49</c:v>
                </c:pt>
                <c:pt idx="14">
                  <c:v>8.2899999999999991</c:v>
                </c:pt>
                <c:pt idx="15">
                  <c:v>10.25</c:v>
                </c:pt>
                <c:pt idx="16">
                  <c:v>11.6</c:v>
                </c:pt>
                <c:pt idx="17">
                  <c:v>9.68</c:v>
                </c:pt>
                <c:pt idx="18">
                  <c:v>9.01</c:v>
                </c:pt>
                <c:pt idx="19">
                  <c:v>8.75</c:v>
                </c:pt>
                <c:pt idx="20">
                  <c:v>9.39</c:v>
                </c:pt>
                <c:pt idx="21">
                  <c:v>7.83</c:v>
                </c:pt>
                <c:pt idx="22">
                  <c:v>8.4700000000000006</c:v>
                </c:pt>
                <c:pt idx="23">
                  <c:v>9.82</c:v>
                </c:pt>
                <c:pt idx="24">
                  <c:v>9.6</c:v>
                </c:pt>
                <c:pt idx="25">
                  <c:v>11.69</c:v>
                </c:pt>
                <c:pt idx="26">
                  <c:v>14.09</c:v>
                </c:pt>
                <c:pt idx="27">
                  <c:v>13.39</c:v>
                </c:pt>
                <c:pt idx="28">
                  <c:v>14.7</c:v>
                </c:pt>
                <c:pt idx="29">
                  <c:v>17.649999999999999</c:v>
                </c:pt>
                <c:pt idx="30">
                  <c:v>15.85</c:v>
                </c:pt>
                <c:pt idx="31">
                  <c:v>18.440000000000001</c:v>
                </c:pt>
                <c:pt idx="32">
                  <c:v>20.45</c:v>
                </c:pt>
                <c:pt idx="33">
                  <c:v>21.17</c:v>
                </c:pt>
                <c:pt idx="34">
                  <c:v>19.91</c:v>
                </c:pt>
                <c:pt idx="35">
                  <c:v>25.03</c:v>
                </c:pt>
                <c:pt idx="36">
                  <c:v>27.72</c:v>
                </c:pt>
                <c:pt idx="37">
                  <c:v>33.03</c:v>
                </c:pt>
                <c:pt idx="38">
                  <c:v>38.82</c:v>
                </c:pt>
                <c:pt idx="39">
                  <c:v>44.2</c:v>
                </c:pt>
                <c:pt idx="40">
                  <c:v>37.28</c:v>
                </c:pt>
                <c:pt idx="41">
                  <c:v>30.5</c:v>
                </c:pt>
                <c:pt idx="42">
                  <c:v>23.1</c:v>
                </c:pt>
                <c:pt idx="43">
                  <c:v>26.63</c:v>
                </c:pt>
                <c:pt idx="44">
                  <c:v>27.14</c:v>
                </c:pt>
                <c:pt idx="45">
                  <c:v>26.43</c:v>
                </c:pt>
                <c:pt idx="46">
                  <c:v>27.27</c:v>
                </c:pt>
                <c:pt idx="47">
                  <c:v>25.95</c:v>
                </c:pt>
                <c:pt idx="48">
                  <c:v>15.37</c:v>
                </c:pt>
                <c:pt idx="49">
                  <c:v>20.32</c:v>
                </c:pt>
                <c:pt idx="50">
                  <c:v>22.39</c:v>
                </c:pt>
                <c:pt idx="51">
                  <c:v>20.52</c:v>
                </c:pt>
                <c:pt idx="52">
                  <c:v>21.23</c:v>
                </c:pt>
                <c:pt idx="53">
                  <c:v>24.86</c:v>
                </c:pt>
                <c:pt idx="54">
                  <c:v>26.79</c:v>
                </c:pt>
                <c:pt idx="55">
                  <c:v>25.97</c:v>
                </c:pt>
                <c:pt idx="56">
                  <c:v>27.27</c:v>
                </c:pt>
                <c:pt idx="57">
                  <c:v>27.147104440676777</c:v>
                </c:pt>
                <c:pt idx="58">
                  <c:v>22.857578427472475</c:v>
                </c:pt>
                <c:pt idx="59">
                  <c:v>26.527810103038526</c:v>
                </c:pt>
                <c:pt idx="60">
                  <c:v>29.363673116994242</c:v>
                </c:pt>
                <c:pt idx="61">
                  <c:v>32.679288628323114</c:v>
                </c:pt>
                <c:pt idx="62">
                  <c:v>23.281572140458216</c:v>
                </c:pt>
                <c:pt idx="63">
                  <c:v>26.729520216377924</c:v>
                </c:pt>
                <c:pt idx="64">
                  <c:v>30.549332966721767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D83-474B-90AA-4527E9C83105}"/>
            </c:ext>
          </c:extLst>
        </c:ser>
        <c:ser>
          <c:idx val="4"/>
          <c:order val="1"/>
          <c:tx>
            <c:strRef>
              <c:f>'Raw Data'!$F$1</c:f>
              <c:strCache>
                <c:ptCount val="1"/>
                <c:pt idx="0">
                  <c:v>T.Bond PE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Data'!$F$2:$F$66</c:f>
              <c:numCache>
                <c:formatCode>0.00</c:formatCode>
                <c:ptCount val="65"/>
                <c:pt idx="0">
                  <c:v>36.231884057971016</c:v>
                </c:pt>
                <c:pt idx="1">
                  <c:v>42.553191489361701</c:v>
                </c:pt>
                <c:pt idx="2">
                  <c:v>25.974025974025974</c:v>
                </c:pt>
                <c:pt idx="3">
                  <c:v>24.154589371980677</c:v>
                </c:pt>
                <c:pt idx="4">
                  <c:v>23.752969121140143</c:v>
                </c:pt>
                <c:pt idx="5">
                  <c:v>21.50537634408602</c:v>
                </c:pt>
                <c:pt idx="6">
                  <c:v>21.551724137931036</c:v>
                </c:pt>
                <c:pt idx="7">
                  <c:v>17.543859649122805</c:v>
                </c:pt>
                <c:pt idx="8">
                  <c:v>16.233766233766232</c:v>
                </c:pt>
                <c:pt idx="9">
                  <c:v>12.69035532994924</c:v>
                </c:pt>
                <c:pt idx="10">
                  <c:v>15.384615384615383</c:v>
                </c:pt>
                <c:pt idx="11">
                  <c:v>16.977928692699489</c:v>
                </c:pt>
                <c:pt idx="12">
                  <c:v>15.600624024960997</c:v>
                </c:pt>
                <c:pt idx="13">
                  <c:v>14.492753623188404</c:v>
                </c:pt>
                <c:pt idx="14">
                  <c:v>13.513513513513514</c:v>
                </c:pt>
                <c:pt idx="15">
                  <c:v>12.88659793814433</c:v>
                </c:pt>
                <c:pt idx="16">
                  <c:v>14.684287812041118</c:v>
                </c:pt>
                <c:pt idx="17">
                  <c:v>12.853470437017997</c:v>
                </c:pt>
                <c:pt idx="18">
                  <c:v>10.928961748633879</c:v>
                </c:pt>
                <c:pt idx="19">
                  <c:v>9.6805421103581804</c:v>
                </c:pt>
                <c:pt idx="20">
                  <c:v>8.0450522928399035</c:v>
                </c:pt>
                <c:pt idx="21">
                  <c:v>7.1530758226037188</c:v>
                </c:pt>
                <c:pt idx="22">
                  <c:v>9.5510983763132753</c:v>
                </c:pt>
                <c:pt idx="23">
                  <c:v>8.4745762711864412</c:v>
                </c:pt>
                <c:pt idx="24">
                  <c:v>8.6880973066898353</c:v>
                </c:pt>
                <c:pt idx="25">
                  <c:v>11.123470522803116</c:v>
                </c:pt>
                <c:pt idx="26">
                  <c:v>13.850415512465373</c:v>
                </c:pt>
                <c:pt idx="27">
                  <c:v>11.286681715575622</c:v>
                </c:pt>
                <c:pt idx="28">
                  <c:v>10.940919037199125</c:v>
                </c:pt>
                <c:pt idx="29">
                  <c:v>12.610340479192939</c:v>
                </c:pt>
                <c:pt idx="30">
                  <c:v>12.391573729863694</c:v>
                </c:pt>
                <c:pt idx="31">
                  <c:v>14.925373134328357</c:v>
                </c:pt>
                <c:pt idx="32">
                  <c:v>14.970059880239521</c:v>
                </c:pt>
                <c:pt idx="33">
                  <c:v>17.271157167530223</c:v>
                </c:pt>
                <c:pt idx="34">
                  <c:v>12.787723785166239</c:v>
                </c:pt>
                <c:pt idx="35">
                  <c:v>17.953321364452425</c:v>
                </c:pt>
                <c:pt idx="36">
                  <c:v>15.600624024960997</c:v>
                </c:pt>
                <c:pt idx="37">
                  <c:v>17.421602787456447</c:v>
                </c:pt>
                <c:pt idx="38">
                  <c:v>21.50537634408602</c:v>
                </c:pt>
                <c:pt idx="39">
                  <c:v>15.527950310559007</c:v>
                </c:pt>
                <c:pt idx="40">
                  <c:v>19.569471624266146</c:v>
                </c:pt>
                <c:pt idx="41">
                  <c:v>19.801980198019802</c:v>
                </c:pt>
                <c:pt idx="42">
                  <c:v>26.246719160104984</c:v>
                </c:pt>
                <c:pt idx="43">
                  <c:v>23.52941176470588</c:v>
                </c:pt>
                <c:pt idx="44">
                  <c:v>23.696682464454977</c:v>
                </c:pt>
                <c:pt idx="45">
                  <c:v>22.779043280182233</c:v>
                </c:pt>
                <c:pt idx="46">
                  <c:v>21.276595744680851</c:v>
                </c:pt>
                <c:pt idx="47">
                  <c:v>24.875621890547265</c:v>
                </c:pt>
                <c:pt idx="48">
                  <c:v>45.248868778280539</c:v>
                </c:pt>
                <c:pt idx="49">
                  <c:v>26.041666666666668</c:v>
                </c:pt>
                <c:pt idx="50">
                  <c:v>30.395136778115504</c:v>
                </c:pt>
                <c:pt idx="51">
                  <c:v>53.191489361702125</c:v>
                </c:pt>
                <c:pt idx="52">
                  <c:v>56.818181818181813</c:v>
                </c:pt>
                <c:pt idx="53">
                  <c:v>32.89473684210526</c:v>
                </c:pt>
                <c:pt idx="54">
                  <c:v>46.082949308755758</c:v>
                </c:pt>
                <c:pt idx="55">
                  <c:v>44.052863436123346</c:v>
                </c:pt>
                <c:pt idx="56">
                  <c:v>40.816326530612244</c:v>
                </c:pt>
                <c:pt idx="57">
                  <c:v>41.49377593360996</c:v>
                </c:pt>
                <c:pt idx="58">
                  <c:v>37.313432835820898</c:v>
                </c:pt>
                <c:pt idx="59">
                  <c:v>52.083333333333336</c:v>
                </c:pt>
                <c:pt idx="60">
                  <c:v>107.52688172043011</c:v>
                </c:pt>
                <c:pt idx="61">
                  <c:v>66.225165562913901</c:v>
                </c:pt>
                <c:pt idx="62">
                  <c:v>25.773195876288661</c:v>
                </c:pt>
                <c:pt idx="63">
                  <c:v>25.773195876288661</c:v>
                </c:pt>
                <c:pt idx="64">
                  <c:v>21.834061135371179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D83-474B-90AA-4527E9C831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869072"/>
        <c:axId val="1744974976"/>
      </c:lineChart>
      <c:catAx>
        <c:axId val="2124869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4974976"/>
        <c:crosses val="autoZero"/>
        <c:auto val="1"/>
        <c:lblAlgn val="ctr"/>
        <c:lblOffset val="100"/>
        <c:tickLblSkip val="1"/>
        <c:noMultiLvlLbl val="0"/>
      </c:catAx>
      <c:valAx>
        <c:axId val="1744974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Stock and Bond PE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869072"/>
        <c:crosses val="autoZero"/>
        <c:crossBetween val="between"/>
      </c:valAx>
      <c:valAx>
        <c:axId val="1744977296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Equity PE/ Bond PE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4979616"/>
        <c:crosses val="max"/>
        <c:crossBetween val="between"/>
      </c:valAx>
      <c:catAx>
        <c:axId val="17449796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4497729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Ref>
              <c:f>[1]Results!$ALX$1:$ALX$11</c:f>
              <c:strCache>
                <c:ptCount val="11"/>
                <c:pt idx="0">
                  <c:v>-0.04 To -0.03</c:v>
                </c:pt>
                <c:pt idx="1">
                  <c:v>-0.03 To -0.02</c:v>
                </c:pt>
                <c:pt idx="2">
                  <c:v>-0.02 To -0.01</c:v>
                </c:pt>
                <c:pt idx="3">
                  <c:v>-0.01 To 0</c:v>
                </c:pt>
                <c:pt idx="4">
                  <c:v>0 To 0.01</c:v>
                </c:pt>
                <c:pt idx="5">
                  <c:v>0.01 To 0.02</c:v>
                </c:pt>
                <c:pt idx="6">
                  <c:v>0.02 To 0.03</c:v>
                </c:pt>
                <c:pt idx="7">
                  <c:v>0.03 To 0.04</c:v>
                </c:pt>
                <c:pt idx="8">
                  <c:v>0.04 To 0.05</c:v>
                </c:pt>
                <c:pt idx="9">
                  <c:v>0.05 To 0.06</c:v>
                </c:pt>
                <c:pt idx="10">
                  <c:v>0.06 and over</c:v>
                </c:pt>
              </c:strCache>
            </c:strRef>
          </c:cat>
          <c:val>
            <c:numRef>
              <c:f>[1]Results!$ALY$1:$ALY$11</c:f>
              <c:numCache>
                <c:formatCode>General</c:formatCode>
                <c:ptCount val="11"/>
                <c:pt idx="0">
                  <c:v>1</c:v>
                </c:pt>
                <c:pt idx="1">
                  <c:v>6</c:v>
                </c:pt>
                <c:pt idx="2">
                  <c:v>13</c:v>
                </c:pt>
                <c:pt idx="3">
                  <c:v>14</c:v>
                </c:pt>
                <c:pt idx="4">
                  <c:v>20</c:v>
                </c:pt>
                <c:pt idx="5">
                  <c:v>5</c:v>
                </c:pt>
                <c:pt idx="6">
                  <c:v>1</c:v>
                </c:pt>
                <c:pt idx="7">
                  <c:v>3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73-0D47-9983-FD60F5441A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187"/>
        <c:axId val="1188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Ref>
              <c:f>[1]Results!$AMB$1:$AMB$31</c:f>
              <c:numCache>
                <c:formatCode>General</c:formatCode>
                <c:ptCount val="31"/>
                <c:pt idx="0">
                  <c:v>-0.04</c:v>
                </c:pt>
                <c:pt idx="1">
                  <c:v>-3.6333333333333301E-2</c:v>
                </c:pt>
                <c:pt idx="2">
                  <c:v>-3.2666666666666698E-2</c:v>
                </c:pt>
                <c:pt idx="3">
                  <c:v>-2.9000000000000001E-2</c:v>
                </c:pt>
                <c:pt idx="4">
                  <c:v>-2.5333333333333301E-2</c:v>
                </c:pt>
                <c:pt idx="5">
                  <c:v>-2.1666666666666699E-2</c:v>
                </c:pt>
                <c:pt idx="6">
                  <c:v>-1.7999999999999999E-2</c:v>
                </c:pt>
                <c:pt idx="7">
                  <c:v>-1.43333333333333E-2</c:v>
                </c:pt>
                <c:pt idx="8">
                  <c:v>-1.0666666666666699E-2</c:v>
                </c:pt>
                <c:pt idx="9">
                  <c:v>-7.0000000000000001E-3</c:v>
                </c:pt>
                <c:pt idx="10">
                  <c:v>-3.3333333333333301E-3</c:v>
                </c:pt>
                <c:pt idx="11">
                  <c:v>3.3333333333333099E-4</c:v>
                </c:pt>
                <c:pt idx="12">
                  <c:v>4.0000000000000001E-3</c:v>
                </c:pt>
                <c:pt idx="13">
                  <c:v>7.6666666666666697E-3</c:v>
                </c:pt>
                <c:pt idx="14">
                  <c:v>1.1333333333333299E-2</c:v>
                </c:pt>
                <c:pt idx="15">
                  <c:v>1.4999999999999999E-2</c:v>
                </c:pt>
                <c:pt idx="16">
                  <c:v>1.8666666666666699E-2</c:v>
                </c:pt>
                <c:pt idx="17">
                  <c:v>2.2333333333333299E-2</c:v>
                </c:pt>
                <c:pt idx="18">
                  <c:v>2.5999999999999999E-2</c:v>
                </c:pt>
                <c:pt idx="19">
                  <c:v>2.9666666666666699E-2</c:v>
                </c:pt>
                <c:pt idx="20">
                  <c:v>3.3333333333333298E-2</c:v>
                </c:pt>
                <c:pt idx="21">
                  <c:v>3.6999999999999998E-2</c:v>
                </c:pt>
                <c:pt idx="22">
                  <c:v>4.0666666666666698E-2</c:v>
                </c:pt>
                <c:pt idx="23">
                  <c:v>4.4333333333333398E-2</c:v>
                </c:pt>
                <c:pt idx="24">
                  <c:v>4.8000000000000001E-2</c:v>
                </c:pt>
                <c:pt idx="25">
                  <c:v>5.1666666666666701E-2</c:v>
                </c:pt>
                <c:pt idx="26">
                  <c:v>5.5333333333333297E-2</c:v>
                </c:pt>
                <c:pt idx="27">
                  <c:v>5.8999999999999997E-2</c:v>
                </c:pt>
                <c:pt idx="28">
                  <c:v>6.2666666666666704E-2</c:v>
                </c:pt>
                <c:pt idx="29">
                  <c:v>6.6333333333333397E-2</c:v>
                </c:pt>
                <c:pt idx="30">
                  <c:v>7.0000000000000007E-2</c:v>
                </c:pt>
              </c:numCache>
            </c:numRef>
          </c:xVal>
          <c:yVal>
            <c:numRef>
              <c:f>[1]Results!$AMA$1:$AMA$31</c:f>
              <c:numCache>
                <c:formatCode>General</c:formatCode>
                <c:ptCount val="31"/>
                <c:pt idx="0">
                  <c:v>0.999159893168304</c:v>
                </c:pt>
                <c:pt idx="1">
                  <c:v>1.6068934385493201</c:v>
                </c:pt>
                <c:pt idx="2">
                  <c:v>2.4689650610875402</c:v>
                </c:pt>
                <c:pt idx="3">
                  <c:v>3.6242537189454902</c:v>
                </c:pt>
                <c:pt idx="4">
                  <c:v>5.0827415210261897</c:v>
                </c:pt>
                <c:pt idx="5">
                  <c:v>6.8100960637448402</c:v>
                </c:pt>
                <c:pt idx="6">
                  <c:v>8.7173449988363494</c:v>
                </c:pt>
                <c:pt idx="7">
                  <c:v>10.660829855823501</c:v>
                </c:pt>
                <c:pt idx="8">
                  <c:v>12.455855822601199</c:v>
                </c:pt>
                <c:pt idx="9">
                  <c:v>13.903748881781199</c:v>
                </c:pt>
                <c:pt idx="10">
                  <c:v>14.827435389655401</c:v>
                </c:pt>
                <c:pt idx="11">
                  <c:v>15.1069206315724</c:v>
                </c:pt>
                <c:pt idx="12">
                  <c:v>14.704885156138801</c:v>
                </c:pt>
                <c:pt idx="13">
                  <c:v>13.6748669282766</c:v>
                </c:pt>
                <c:pt idx="14">
                  <c:v>12.149554763549199</c:v>
                </c:pt>
                <c:pt idx="15">
                  <c:v>10.312724105085501</c:v>
                </c:pt>
                <c:pt idx="16">
                  <c:v>8.3630023324491791</c:v>
                </c:pt>
                <c:pt idx="17">
                  <c:v>6.4792810527557503</c:v>
                </c:pt>
                <c:pt idx="18">
                  <c:v>4.7958677878090104</c:v>
                </c:pt>
                <c:pt idx="19">
                  <c:v>3.3914339818206898</c:v>
                </c:pt>
                <c:pt idx="20">
                  <c:v>2.2912649685225901</c:v>
                </c:pt>
                <c:pt idx="21">
                  <c:v>1.4789144256625599</c:v>
                </c:pt>
                <c:pt idx="22">
                  <c:v>0.91198261066159902</c:v>
                </c:pt>
                <c:pt idx="23">
                  <c:v>0.53728640534199901</c:v>
                </c:pt>
                <c:pt idx="24">
                  <c:v>0.302413328897776</c:v>
                </c:pt>
                <c:pt idx="25">
                  <c:v>0.16261918790171501</c:v>
                </c:pt>
                <c:pt idx="26">
                  <c:v>8.3544608711008703E-2</c:v>
                </c:pt>
                <c:pt idx="27">
                  <c:v>4.1005381139059001E-2</c:v>
                </c:pt>
                <c:pt idx="28">
                  <c:v>1.92282189555508E-2</c:v>
                </c:pt>
                <c:pt idx="29">
                  <c:v>8.6141622406938206E-3</c:v>
                </c:pt>
                <c:pt idx="30">
                  <c:v>3.6869123876720799E-3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373-0D47-9983-FD60F5441A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0"/>
        <c:axId val="1191"/>
      </c:scatterChart>
      <c:catAx>
        <c:axId val="1187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88"/>
        <c:crosses val="min"/>
        <c:auto val="0"/>
        <c:lblAlgn val="ctr"/>
        <c:lblOffset val="100"/>
        <c:noMultiLvlLbl val="0"/>
      </c:catAx>
      <c:valAx>
        <c:axId val="1188"/>
        <c:scaling>
          <c:orientation val="minMax"/>
          <c:max val="22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87"/>
        <c:crossesAt val="0"/>
        <c:crossBetween val="between"/>
      </c:valAx>
      <c:valAx>
        <c:axId val="1190"/>
        <c:scaling>
          <c:orientation val="minMax"/>
          <c:max val="7.0000000000000007E-2"/>
          <c:min val="-0.0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191"/>
        <c:crossesAt val="0"/>
        <c:crossBetween val="midCat"/>
      </c:valAx>
      <c:valAx>
        <c:axId val="1191"/>
        <c:scaling>
          <c:orientation val="minMax"/>
          <c:max val="22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190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Ref>
              <c:f>[1]Results!$AMD$1:$AMD$2</c:f>
              <c:numCache>
                <c:formatCode>General</c:formatCode>
                <c:ptCount val="2"/>
                <c:pt idx="0">
                  <c:v>-3.9924567010355003E-2</c:v>
                </c:pt>
                <c:pt idx="1">
                  <c:v>3.99245670103551E-2</c:v>
                </c:pt>
              </c:numCache>
            </c:numRef>
          </c:xVal>
          <c:yVal>
            <c:numRef>
              <c:f>[1]Results!$AMC$1:$AMC$2</c:f>
              <c:numCache>
                <c:formatCode>General</c:formatCode>
                <c:ptCount val="2"/>
                <c:pt idx="0">
                  <c:v>-3.9924567010355003E-2</c:v>
                </c:pt>
                <c:pt idx="1">
                  <c:v>3.99245670103551E-2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8B-AC41-8C5A-13CEDB35FEE0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Ref>
              <c:f>[1]Results!$AMF$1:$AMF$65</c:f>
              <c:numCache>
                <c:formatCode>General</c:formatCode>
                <c:ptCount val="65"/>
                <c:pt idx="0">
                  <c:v>3.9197785648932898E-3</c:v>
                </c:pt>
                <c:pt idx="1">
                  <c:v>2.2667424893402199E-5</c:v>
                </c:pt>
                <c:pt idx="2">
                  <c:v>3.3409335017194602E-3</c:v>
                </c:pt>
                <c:pt idx="3">
                  <c:v>-1.3711986861427699E-3</c:v>
                </c:pt>
                <c:pt idx="4">
                  <c:v>-9.5443438133268504E-4</c:v>
                </c:pt>
                <c:pt idx="5">
                  <c:v>-2.2850325974140798E-3</c:v>
                </c:pt>
                <c:pt idx="6">
                  <c:v>7.1752466011083104E-3</c:v>
                </c:pt>
                <c:pt idx="7">
                  <c:v>-8.2462624940733004E-3</c:v>
                </c:pt>
                <c:pt idx="8">
                  <c:v>-1.2778014382249301E-2</c:v>
                </c:pt>
                <c:pt idx="9">
                  <c:v>-1.09514096527387E-2</c:v>
                </c:pt>
                <c:pt idx="10">
                  <c:v>-1.0800099389707199E-2</c:v>
                </c:pt>
                <c:pt idx="11">
                  <c:v>-1.13054415554456E-2</c:v>
                </c:pt>
                <c:pt idx="12">
                  <c:v>-1.5640472949038201E-2</c:v>
                </c:pt>
                <c:pt idx="13">
                  <c:v>8.7526087743868292E-3</c:v>
                </c:pt>
                <c:pt idx="14">
                  <c:v>6.02712740205711E-2</c:v>
                </c:pt>
                <c:pt idx="15">
                  <c:v>9.4695589031137308E-3</c:v>
                </c:pt>
                <c:pt idx="16">
                  <c:v>1.98163321176806E-2</c:v>
                </c:pt>
                <c:pt idx="17">
                  <c:v>3.8737113559131203E-2</c:v>
                </c:pt>
                <c:pt idx="18">
                  <c:v>3.7268504334023497E-2</c:v>
                </c:pt>
                <c:pt idx="19">
                  <c:v>4.2665512160126901E-2</c:v>
                </c:pt>
                <c:pt idx="20">
                  <c:v>7.4945155463173596E-3</c:v>
                </c:pt>
                <c:pt idx="21">
                  <c:v>1.0695624031038201E-2</c:v>
                </c:pt>
                <c:pt idx="22">
                  <c:v>5.3623908961937796E-3</c:v>
                </c:pt>
                <c:pt idx="23">
                  <c:v>-1.7266494328500699E-2</c:v>
                </c:pt>
                <c:pt idx="24">
                  <c:v>3.3526611210039502E-3</c:v>
                </c:pt>
                <c:pt idx="25">
                  <c:v>-9.3124981794268594E-3</c:v>
                </c:pt>
                <c:pt idx="26">
                  <c:v>-1.41422075798867E-2</c:v>
                </c:pt>
                <c:pt idx="27">
                  <c:v>-1.6125801467953199E-2</c:v>
                </c:pt>
                <c:pt idx="28">
                  <c:v>3.7540854194115102E-3</c:v>
                </c:pt>
                <c:pt idx="29">
                  <c:v>-1.01566303900004E-2</c:v>
                </c:pt>
                <c:pt idx="30">
                  <c:v>-1.05898310404966E-2</c:v>
                </c:pt>
                <c:pt idx="31">
                  <c:v>-2.56744418005341E-2</c:v>
                </c:pt>
                <c:pt idx="32">
                  <c:v>-2.2544425867768302E-2</c:v>
                </c:pt>
                <c:pt idx="33">
                  <c:v>-7.0195059732132796E-3</c:v>
                </c:pt>
                <c:pt idx="34">
                  <c:v>-6.5236149212600496E-3</c:v>
                </c:pt>
                <c:pt idx="35">
                  <c:v>-2.4271339430588E-3</c:v>
                </c:pt>
                <c:pt idx="36">
                  <c:v>-1.4050927137715901E-2</c:v>
                </c:pt>
                <c:pt idx="37">
                  <c:v>-2.0548825714740801E-2</c:v>
                </c:pt>
                <c:pt idx="38">
                  <c:v>-2.3901999496315399E-2</c:v>
                </c:pt>
                <c:pt idx="39">
                  <c:v>-3.4177295227259097E-2</c:v>
                </c:pt>
                <c:pt idx="40">
                  <c:v>-2.0765840127036E-2</c:v>
                </c:pt>
                <c:pt idx="41">
                  <c:v>-2.5897520034299699E-2</c:v>
                </c:pt>
                <c:pt idx="42">
                  <c:v>-9.7105231907432905E-4</c:v>
                </c:pt>
                <c:pt idx="43">
                  <c:v>-6.0561113806439299E-3</c:v>
                </c:pt>
                <c:pt idx="44">
                  <c:v>-2.30361548781741E-4</c:v>
                </c:pt>
                <c:pt idx="45">
                  <c:v>2.5892767052928698E-3</c:v>
                </c:pt>
                <c:pt idx="46">
                  <c:v>1.2371375577956601E-3</c:v>
                </c:pt>
                <c:pt idx="47">
                  <c:v>1.5854047100556E-4</c:v>
                </c:pt>
                <c:pt idx="48">
                  <c:v>8.8537766418897105E-3</c:v>
                </c:pt>
                <c:pt idx="49">
                  <c:v>-1.57452502979262E-3</c:v>
                </c:pt>
                <c:pt idx="50">
                  <c:v>1.6686078937126599E-2</c:v>
                </c:pt>
                <c:pt idx="51">
                  <c:v>3.3599369359550602E-2</c:v>
                </c:pt>
                <c:pt idx="52">
                  <c:v>2.53589903335316E-2</c:v>
                </c:pt>
                <c:pt idx="53">
                  <c:v>9.3758050322300598E-3</c:v>
                </c:pt>
                <c:pt idx="54">
                  <c:v>1.0394062624265701E-2</c:v>
                </c:pt>
                <c:pt idx="55">
                  <c:v>4.0564407294495898E-3</c:v>
                </c:pt>
                <c:pt idx="56">
                  <c:v>2.41768490398651E-3</c:v>
                </c:pt>
                <c:pt idx="57">
                  <c:v>-2.0836880441764402E-5</c:v>
                </c:pt>
                <c:pt idx="58">
                  <c:v>1.0317076320116801E-2</c:v>
                </c:pt>
                <c:pt idx="59">
                  <c:v>5.7137975315184799E-3</c:v>
                </c:pt>
                <c:pt idx="60">
                  <c:v>-1.7636188149618599E-3</c:v>
                </c:pt>
                <c:pt idx="61">
                  <c:v>1.9619056743564499E-3</c:v>
                </c:pt>
                <c:pt idx="62">
                  <c:v>8.6344723565442299E-4</c:v>
                </c:pt>
                <c:pt idx="63">
                  <c:v>-1.08887044194481E-2</c:v>
                </c:pt>
                <c:pt idx="64">
                  <c:v>-1.87196273226309E-2</c:v>
                </c:pt>
              </c:numCache>
            </c:numRef>
          </c:xVal>
          <c:yVal>
            <c:numRef>
              <c:f>[1]Results!$AME$1:$AME$65</c:f>
              <c:numCache>
                <c:formatCode>General</c:formatCode>
                <c:ptCount val="65"/>
                <c:pt idx="0">
                  <c:v>8.2146370757461493E-3</c:v>
                </c:pt>
                <c:pt idx="1">
                  <c:v>1.3198753680045E-3</c:v>
                </c:pt>
                <c:pt idx="2">
                  <c:v>6.0570204209744304E-3</c:v>
                </c:pt>
                <c:pt idx="3">
                  <c:v>-1.9822618855957499E-3</c:v>
                </c:pt>
                <c:pt idx="4">
                  <c:v>-6.5944994556564596E-4</c:v>
                </c:pt>
                <c:pt idx="5">
                  <c:v>-3.9914193225857797E-3</c:v>
                </c:pt>
                <c:pt idx="6">
                  <c:v>1.13181764547208E-2</c:v>
                </c:pt>
                <c:pt idx="7">
                  <c:v>-7.48262668727449E-3</c:v>
                </c:pt>
                <c:pt idx="8">
                  <c:v>-1.3910572745416201E-2</c:v>
                </c:pt>
                <c:pt idx="9">
                  <c:v>-1.2151129460006901E-2</c:v>
                </c:pt>
                <c:pt idx="10">
                  <c:v>-1.0511074491813301E-2</c:v>
                </c:pt>
                <c:pt idx="11">
                  <c:v>-1.3013746715559001E-2</c:v>
                </c:pt>
                <c:pt idx="12">
                  <c:v>-1.6867956318896801E-2</c:v>
                </c:pt>
                <c:pt idx="13">
                  <c:v>1.3013746715559001E-2</c:v>
                </c:pt>
                <c:pt idx="14">
                  <c:v>4.0201081566760603E-2</c:v>
                </c:pt>
                <c:pt idx="15">
                  <c:v>1.58300819453484E-2</c:v>
                </c:pt>
                <c:pt idx="16">
                  <c:v>2.1844830878881099E-2</c:v>
                </c:pt>
                <c:pt idx="17">
                  <c:v>2.9999436250070999E-2</c:v>
                </c:pt>
                <c:pt idx="18">
                  <c:v>2.7342673970695799E-2</c:v>
                </c:pt>
                <c:pt idx="19">
                  <c:v>3.3664892471427101E-2</c:v>
                </c:pt>
                <c:pt idx="20">
                  <c:v>1.2151129460006901E-2</c:v>
                </c:pt>
                <c:pt idx="21">
                  <c:v>1.91548667298241E-2</c:v>
                </c:pt>
                <c:pt idx="22">
                  <c:v>9.7265822747163704E-3</c:v>
                </c:pt>
                <c:pt idx="23">
                  <c:v>-1.91548667298241E-2</c:v>
                </c:pt>
                <c:pt idx="24">
                  <c:v>6.7639871044226701E-3</c:v>
                </c:pt>
                <c:pt idx="25">
                  <c:v>-8.2146370757461198E-3</c:v>
                </c:pt>
                <c:pt idx="26">
                  <c:v>-1.5830081945348299E-2</c:v>
                </c:pt>
                <c:pt idx="27">
                  <c:v>-1.79715099190037E-2</c:v>
                </c:pt>
                <c:pt idx="28">
                  <c:v>7.4826266872745099E-3</c:v>
                </c:pt>
                <c:pt idx="29">
                  <c:v>-8.9619115835641392E-3</c:v>
                </c:pt>
                <c:pt idx="30">
                  <c:v>-9.7265822747163392E-3</c:v>
                </c:pt>
                <c:pt idx="31">
                  <c:v>-2.9999436250070899E-2</c:v>
                </c:pt>
                <c:pt idx="32">
                  <c:v>-2.5215293419267398E-2</c:v>
                </c:pt>
                <c:pt idx="33">
                  <c:v>-6.7639871044226502E-3</c:v>
                </c:pt>
                <c:pt idx="34">
                  <c:v>-6.0570204209744001E-3</c:v>
                </c:pt>
                <c:pt idx="35">
                  <c:v>-4.6720879265005604E-3</c:v>
                </c:pt>
                <c:pt idx="36">
                  <c:v>-1.48471015423196E-2</c:v>
                </c:pt>
                <c:pt idx="37">
                  <c:v>-2.1844830878881099E-2</c:v>
                </c:pt>
                <c:pt idx="38">
                  <c:v>-2.7342673970695699E-2</c:v>
                </c:pt>
                <c:pt idx="39">
                  <c:v>-4.0201081566760603E-2</c:v>
                </c:pt>
                <c:pt idx="40">
                  <c:v>-2.34172296710622E-2</c:v>
                </c:pt>
                <c:pt idx="41">
                  <c:v>-3.3664892471427101E-2</c:v>
                </c:pt>
                <c:pt idx="42">
                  <c:v>-1.3198753680044701E-3</c:v>
                </c:pt>
                <c:pt idx="43">
                  <c:v>-5.3601892014402998E-3</c:v>
                </c:pt>
                <c:pt idx="44">
                  <c:v>1.3130522310470599E-17</c:v>
                </c:pt>
                <c:pt idx="45">
                  <c:v>5.3601892014403301E-3</c:v>
                </c:pt>
                <c:pt idx="46">
                  <c:v>3.3169744482322602E-3</c:v>
                </c:pt>
                <c:pt idx="47">
                  <c:v>1.9822618855957798E-3</c:v>
                </c:pt>
                <c:pt idx="48">
                  <c:v>1.3910572745416299E-2</c:v>
                </c:pt>
                <c:pt idx="49">
                  <c:v>-2.6476156743273898E-3</c:v>
                </c:pt>
                <c:pt idx="50">
                  <c:v>2.0437082750207499E-2</c:v>
                </c:pt>
                <c:pt idx="51">
                  <c:v>2.5215293419267398E-2</c:v>
                </c:pt>
                <c:pt idx="52">
                  <c:v>2.3417229671062301E-2</c:v>
                </c:pt>
                <c:pt idx="53">
                  <c:v>1.48471015423196E-2</c:v>
                </c:pt>
                <c:pt idx="54">
                  <c:v>1.79715099190037E-2</c:v>
                </c:pt>
                <c:pt idx="55">
                  <c:v>8.9619115835641704E-3</c:v>
                </c:pt>
                <c:pt idx="56">
                  <c:v>4.6720879265005899E-3</c:v>
                </c:pt>
                <c:pt idx="57">
                  <c:v>6.5944994556567198E-4</c:v>
                </c:pt>
                <c:pt idx="58">
                  <c:v>1.6867956318896801E-2</c:v>
                </c:pt>
                <c:pt idx="59">
                  <c:v>1.0511074491813301E-2</c:v>
                </c:pt>
                <c:pt idx="60">
                  <c:v>-3.3169744482322299E-3</c:v>
                </c:pt>
                <c:pt idx="61">
                  <c:v>3.9914193225857996E-3</c:v>
                </c:pt>
                <c:pt idx="62">
                  <c:v>2.6476156743274102E-3</c:v>
                </c:pt>
                <c:pt idx="63">
                  <c:v>-1.13181764547208E-2</c:v>
                </c:pt>
                <c:pt idx="64">
                  <c:v>-2.0437082750207398E-2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8B-AC41-8C5A-13CEDB35FE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3"/>
        <c:axId val="1194"/>
      </c:scatterChart>
      <c:valAx>
        <c:axId val="1193"/>
        <c:scaling>
          <c:orientation val="minMax"/>
          <c:max val="0.08"/>
          <c:min val="-0.0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94"/>
        <c:crosses val="min"/>
        <c:crossBetween val="midCat"/>
      </c:valAx>
      <c:valAx>
        <c:axId val="1194"/>
        <c:scaling>
          <c:orientation val="minMax"/>
          <c:max val="0.06"/>
          <c:min val="-0.0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93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Ref>
              <c:f>[1]Results!$AMH$1:$AMH$65</c:f>
              <c:numCache>
                <c:formatCode>General</c:formatCode>
                <c:ptCount val="65"/>
                <c:pt idx="0">
                  <c:v>4.9480221435106699E-2</c:v>
                </c:pt>
                <c:pt idx="1">
                  <c:v>4.7077332575106601E-2</c:v>
                </c:pt>
                <c:pt idx="2">
                  <c:v>5.4759066498280502E-2</c:v>
                </c:pt>
                <c:pt idx="3">
                  <c:v>5.6471198686142803E-2</c:v>
                </c:pt>
                <c:pt idx="4">
                  <c:v>5.7154434381332699E-2</c:v>
                </c:pt>
                <c:pt idx="5">
                  <c:v>5.95850325974141E-2</c:v>
                </c:pt>
                <c:pt idx="6">
                  <c:v>6.0224753398891703E-2</c:v>
                </c:pt>
                <c:pt idx="7">
                  <c:v>6.4846262494073298E-2</c:v>
                </c:pt>
                <c:pt idx="8">
                  <c:v>6.7878014382249302E-2</c:v>
                </c:pt>
                <c:pt idx="9">
                  <c:v>7.7251409652738606E-2</c:v>
                </c:pt>
                <c:pt idx="10">
                  <c:v>7.0600099389707197E-2</c:v>
                </c:pt>
                <c:pt idx="11">
                  <c:v>6.5905441555445601E-2</c:v>
                </c:pt>
                <c:pt idx="12">
                  <c:v>6.7940472949038197E-2</c:v>
                </c:pt>
                <c:pt idx="13">
                  <c:v>7.2847391225613206E-2</c:v>
                </c:pt>
                <c:pt idx="14">
                  <c:v>7.6128725979428893E-2</c:v>
                </c:pt>
                <c:pt idx="15">
                  <c:v>7.6030441096886295E-2</c:v>
                </c:pt>
                <c:pt idx="16">
                  <c:v>7.0883667882319507E-2</c:v>
                </c:pt>
                <c:pt idx="17">
                  <c:v>7.5562886440868907E-2</c:v>
                </c:pt>
                <c:pt idx="18">
                  <c:v>8.3831495665976502E-2</c:v>
                </c:pt>
                <c:pt idx="19">
                  <c:v>9.2134487839873103E-2</c:v>
                </c:pt>
                <c:pt idx="20">
                  <c:v>0.102905484453683</c:v>
                </c:pt>
                <c:pt idx="21">
                  <c:v>0.113204375968962</c:v>
                </c:pt>
                <c:pt idx="22">
                  <c:v>9.2937609103806204E-2</c:v>
                </c:pt>
                <c:pt idx="23">
                  <c:v>9.7866494328500697E-2</c:v>
                </c:pt>
                <c:pt idx="24">
                  <c:v>9.7347338878996006E-2</c:v>
                </c:pt>
                <c:pt idx="25">
                  <c:v>8.3512498179426894E-2</c:v>
                </c:pt>
                <c:pt idx="26">
                  <c:v>7.3742207579886698E-2</c:v>
                </c:pt>
                <c:pt idx="27">
                  <c:v>8.1025801467953198E-2</c:v>
                </c:pt>
                <c:pt idx="28">
                  <c:v>8.3095979394069694E-2</c:v>
                </c:pt>
                <c:pt idx="29">
                  <c:v>7.8973834691075703E-2</c:v>
                </c:pt>
                <c:pt idx="30">
                  <c:v>7.918046758583E-2</c:v>
                </c:pt>
                <c:pt idx="31">
                  <c:v>7.1947428446102205E-2</c:v>
                </c:pt>
                <c:pt idx="32">
                  <c:v>7.0443257659556405E-2</c:v>
                </c:pt>
                <c:pt idx="33">
                  <c:v>6.4689138302508997E-2</c:v>
                </c:pt>
                <c:pt idx="34">
                  <c:v>7.5655062653530794E-2</c:v>
                </c:pt>
                <c:pt idx="35">
                  <c:v>6.3635388127787601E-2</c:v>
                </c:pt>
                <c:pt idx="36">
                  <c:v>6.8901481988270702E-2</c:v>
                </c:pt>
                <c:pt idx="37">
                  <c:v>6.5982293352798205E-2</c:v>
                </c:pt>
                <c:pt idx="38">
                  <c:v>5.9916415024735603E-2</c:v>
                </c:pt>
                <c:pt idx="39">
                  <c:v>6.9351703939187007E-2</c:v>
                </c:pt>
                <c:pt idx="40">
                  <c:v>6.3279549340233193E-2</c:v>
                </c:pt>
                <c:pt idx="41">
                  <c:v>5.9736330580511199E-2</c:v>
                </c:pt>
                <c:pt idx="42">
                  <c:v>5.3299937772917201E-2</c:v>
                </c:pt>
                <c:pt idx="43">
                  <c:v>5.5241746908699201E-2</c:v>
                </c:pt>
                <c:pt idx="44">
                  <c:v>5.6075631863654003E-2</c:v>
                </c:pt>
                <c:pt idx="45">
                  <c:v>5.8654504787789698E-2</c:v>
                </c:pt>
                <c:pt idx="46">
                  <c:v>6.06115545383758E-2</c:v>
                </c:pt>
                <c:pt idx="47">
                  <c:v>5.60538325165452E-2</c:v>
                </c:pt>
                <c:pt idx="48">
                  <c:v>4.5959398005217998E-2</c:v>
                </c:pt>
                <c:pt idx="49">
                  <c:v>5.25654675461589E-2</c:v>
                </c:pt>
                <c:pt idx="50">
                  <c:v>4.9922807548672198E-2</c:v>
                </c:pt>
                <c:pt idx="51">
                  <c:v>4.3086381276581702E-2</c:v>
                </c:pt>
                <c:pt idx="52">
                  <c:v>4.25281775753725E-2</c:v>
                </c:pt>
                <c:pt idx="53">
                  <c:v>4.8675656804208697E-2</c:v>
                </c:pt>
                <c:pt idx="54">
                  <c:v>4.4494470087376399E-2</c:v>
                </c:pt>
                <c:pt idx="55">
                  <c:v>4.51035150422463E-2</c:v>
                </c:pt>
                <c:pt idx="56">
                  <c:v>4.6205926535917402E-2</c:v>
                </c:pt>
                <c:pt idx="57">
                  <c:v>4.6751661495849403E-2</c:v>
                </c:pt>
                <c:pt idx="58">
                  <c:v>4.8856787293581699E-2</c:v>
                </c:pt>
                <c:pt idx="59">
                  <c:v>4.4537225441262103E-2</c:v>
                </c:pt>
                <c:pt idx="60">
                  <c:v>3.8536096431193698E-2</c:v>
                </c:pt>
                <c:pt idx="61">
                  <c:v>4.13390187556903E-2</c:v>
                </c:pt>
                <c:pt idx="62">
                  <c:v>5.63028504593579E-2</c:v>
                </c:pt>
                <c:pt idx="63">
                  <c:v>5.6949046192635001E-2</c:v>
                </c:pt>
                <c:pt idx="64">
                  <c:v>6.0119627322630903E-2</c:v>
                </c:pt>
              </c:numCache>
            </c:numRef>
          </c:xVal>
          <c:yVal>
            <c:numRef>
              <c:f>[1]Results!$AMG$1:$AMG$65</c:f>
              <c:numCache>
                <c:formatCode>General</c:formatCode>
                <c:ptCount val="65"/>
                <c:pt idx="0">
                  <c:v>3.9197785648932898E-3</c:v>
                </c:pt>
                <c:pt idx="1">
                  <c:v>2.2667424893402199E-5</c:v>
                </c:pt>
                <c:pt idx="2">
                  <c:v>3.3409335017194602E-3</c:v>
                </c:pt>
                <c:pt idx="3">
                  <c:v>-1.3711986861427699E-3</c:v>
                </c:pt>
                <c:pt idx="4">
                  <c:v>-9.5443438133268504E-4</c:v>
                </c:pt>
                <c:pt idx="5">
                  <c:v>-2.2850325974140798E-3</c:v>
                </c:pt>
                <c:pt idx="6">
                  <c:v>7.1752466011083104E-3</c:v>
                </c:pt>
                <c:pt idx="7">
                  <c:v>-8.2462624940733004E-3</c:v>
                </c:pt>
                <c:pt idx="8">
                  <c:v>-1.2778014382249301E-2</c:v>
                </c:pt>
                <c:pt idx="9">
                  <c:v>-1.09514096527387E-2</c:v>
                </c:pt>
                <c:pt idx="10">
                  <c:v>-1.0800099389707199E-2</c:v>
                </c:pt>
                <c:pt idx="11">
                  <c:v>-1.13054415554456E-2</c:v>
                </c:pt>
                <c:pt idx="12">
                  <c:v>-1.5640472949038201E-2</c:v>
                </c:pt>
                <c:pt idx="13">
                  <c:v>8.7526087743868292E-3</c:v>
                </c:pt>
                <c:pt idx="14">
                  <c:v>6.02712740205711E-2</c:v>
                </c:pt>
                <c:pt idx="15">
                  <c:v>9.4695589031137308E-3</c:v>
                </c:pt>
                <c:pt idx="16">
                  <c:v>1.98163321176806E-2</c:v>
                </c:pt>
                <c:pt idx="17">
                  <c:v>3.8737113559131203E-2</c:v>
                </c:pt>
                <c:pt idx="18">
                  <c:v>3.7268504334023497E-2</c:v>
                </c:pt>
                <c:pt idx="19">
                  <c:v>4.2665512160126901E-2</c:v>
                </c:pt>
                <c:pt idx="20">
                  <c:v>7.4945155463173596E-3</c:v>
                </c:pt>
                <c:pt idx="21">
                  <c:v>1.0695624031038201E-2</c:v>
                </c:pt>
                <c:pt idx="22">
                  <c:v>5.3623908961937796E-3</c:v>
                </c:pt>
                <c:pt idx="23">
                  <c:v>-1.7266494328500699E-2</c:v>
                </c:pt>
                <c:pt idx="24">
                  <c:v>3.3526611210039502E-3</c:v>
                </c:pt>
                <c:pt idx="25">
                  <c:v>-9.3124981794268594E-3</c:v>
                </c:pt>
                <c:pt idx="26">
                  <c:v>-1.41422075798867E-2</c:v>
                </c:pt>
                <c:pt idx="27">
                  <c:v>-1.6125801467953199E-2</c:v>
                </c:pt>
                <c:pt idx="28">
                  <c:v>3.7540854194115102E-3</c:v>
                </c:pt>
                <c:pt idx="29">
                  <c:v>-1.01566303900004E-2</c:v>
                </c:pt>
                <c:pt idx="30">
                  <c:v>-1.05898310404966E-2</c:v>
                </c:pt>
                <c:pt idx="31">
                  <c:v>-2.56744418005341E-2</c:v>
                </c:pt>
                <c:pt idx="32">
                  <c:v>-2.2544425867768302E-2</c:v>
                </c:pt>
                <c:pt idx="33">
                  <c:v>-7.0195059732132796E-3</c:v>
                </c:pt>
                <c:pt idx="34">
                  <c:v>-6.5236149212600496E-3</c:v>
                </c:pt>
                <c:pt idx="35">
                  <c:v>-2.4271339430588E-3</c:v>
                </c:pt>
                <c:pt idx="36">
                  <c:v>-1.4050927137715901E-2</c:v>
                </c:pt>
                <c:pt idx="37">
                  <c:v>-2.0548825714740801E-2</c:v>
                </c:pt>
                <c:pt idx="38">
                  <c:v>-2.3901999496315399E-2</c:v>
                </c:pt>
                <c:pt idx="39">
                  <c:v>-3.4177295227259097E-2</c:v>
                </c:pt>
                <c:pt idx="40">
                  <c:v>-2.0765840127036E-2</c:v>
                </c:pt>
                <c:pt idx="41">
                  <c:v>-2.5897520034299699E-2</c:v>
                </c:pt>
                <c:pt idx="42">
                  <c:v>-9.7105231907432905E-4</c:v>
                </c:pt>
                <c:pt idx="43">
                  <c:v>-6.0561113806439299E-3</c:v>
                </c:pt>
                <c:pt idx="44">
                  <c:v>-2.30361548781741E-4</c:v>
                </c:pt>
                <c:pt idx="45">
                  <c:v>2.5892767052928698E-3</c:v>
                </c:pt>
                <c:pt idx="46">
                  <c:v>1.2371375577956601E-3</c:v>
                </c:pt>
                <c:pt idx="47">
                  <c:v>1.5854047100556E-4</c:v>
                </c:pt>
                <c:pt idx="48">
                  <c:v>8.8537766418897105E-3</c:v>
                </c:pt>
                <c:pt idx="49">
                  <c:v>-1.57452502979262E-3</c:v>
                </c:pt>
                <c:pt idx="50">
                  <c:v>1.6686078937126599E-2</c:v>
                </c:pt>
                <c:pt idx="51">
                  <c:v>3.3599369359550602E-2</c:v>
                </c:pt>
                <c:pt idx="52">
                  <c:v>2.53589903335316E-2</c:v>
                </c:pt>
                <c:pt idx="53">
                  <c:v>9.3758050322300598E-3</c:v>
                </c:pt>
                <c:pt idx="54">
                  <c:v>1.0394062624265701E-2</c:v>
                </c:pt>
                <c:pt idx="55">
                  <c:v>4.0564407294495898E-3</c:v>
                </c:pt>
                <c:pt idx="56">
                  <c:v>2.41768490398651E-3</c:v>
                </c:pt>
                <c:pt idx="57">
                  <c:v>-2.0836880441764402E-5</c:v>
                </c:pt>
                <c:pt idx="58">
                  <c:v>1.0317076320116801E-2</c:v>
                </c:pt>
                <c:pt idx="59">
                  <c:v>5.7137975315184799E-3</c:v>
                </c:pt>
                <c:pt idx="60">
                  <c:v>-1.7636188149618599E-3</c:v>
                </c:pt>
                <c:pt idx="61">
                  <c:v>1.9619056743564499E-3</c:v>
                </c:pt>
                <c:pt idx="62">
                  <c:v>8.6344723565442299E-4</c:v>
                </c:pt>
                <c:pt idx="63">
                  <c:v>-1.08887044194481E-2</c:v>
                </c:pt>
                <c:pt idx="64">
                  <c:v>-1.87196273226309E-2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C5D-E141-817D-EE1B8627C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6"/>
        <c:axId val="1197"/>
      </c:scatterChart>
      <c:valAx>
        <c:axId val="1196"/>
        <c:scaling>
          <c:orientation val="minMax"/>
          <c:max val="0.12"/>
          <c:min val="0.03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97"/>
        <c:crosses val="min"/>
        <c:crossBetween val="midCat"/>
      </c:valAx>
      <c:valAx>
        <c:axId val="1197"/>
        <c:scaling>
          <c:orientation val="minMax"/>
          <c:max val="0.08"/>
          <c:min val="-0.0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9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T.Bond Rate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Ref>
              <c:f>[1]Results!$AMJ$1:$AMJ$65</c:f>
              <c:numCache>
                <c:formatCode>General</c:formatCode>
                <c:ptCount val="65"/>
                <c:pt idx="0">
                  <c:v>2.76E-2</c:v>
                </c:pt>
                <c:pt idx="1">
                  <c:v>2.35E-2</c:v>
                </c:pt>
                <c:pt idx="2">
                  <c:v>3.85E-2</c:v>
                </c:pt>
                <c:pt idx="3">
                  <c:v>4.1399999999999999E-2</c:v>
                </c:pt>
                <c:pt idx="4">
                  <c:v>4.2099999999999999E-2</c:v>
                </c:pt>
                <c:pt idx="5">
                  <c:v>4.65E-2</c:v>
                </c:pt>
                <c:pt idx="6">
                  <c:v>4.6399999999999997E-2</c:v>
                </c:pt>
                <c:pt idx="7">
                  <c:v>5.7000000000000002E-2</c:v>
                </c:pt>
                <c:pt idx="8">
                  <c:v>6.1600000000000002E-2</c:v>
                </c:pt>
                <c:pt idx="9">
                  <c:v>7.8799999999999995E-2</c:v>
                </c:pt>
                <c:pt idx="10">
                  <c:v>6.5000000000000002E-2</c:v>
                </c:pt>
                <c:pt idx="11">
                  <c:v>5.8900000000000001E-2</c:v>
                </c:pt>
                <c:pt idx="12">
                  <c:v>6.4100000000000004E-2</c:v>
                </c:pt>
                <c:pt idx="13">
                  <c:v>6.9000000000000006E-2</c:v>
                </c:pt>
                <c:pt idx="14">
                  <c:v>7.3999999999999996E-2</c:v>
                </c:pt>
                <c:pt idx="15">
                  <c:v>7.7600000000000002E-2</c:v>
                </c:pt>
                <c:pt idx="16">
                  <c:v>6.8099999999999994E-2</c:v>
                </c:pt>
                <c:pt idx="17">
                  <c:v>7.7799999999999994E-2</c:v>
                </c:pt>
                <c:pt idx="18">
                  <c:v>9.1499999999999998E-2</c:v>
                </c:pt>
                <c:pt idx="19">
                  <c:v>0.1033</c:v>
                </c:pt>
                <c:pt idx="20">
                  <c:v>0.12429999999999999</c:v>
                </c:pt>
                <c:pt idx="21">
                  <c:v>0.13980000000000001</c:v>
                </c:pt>
                <c:pt idx="22">
                  <c:v>0.1047</c:v>
                </c:pt>
                <c:pt idx="23">
                  <c:v>0.11799999999999999</c:v>
                </c:pt>
                <c:pt idx="24">
                  <c:v>0.11509999999999999</c:v>
                </c:pt>
                <c:pt idx="25">
                  <c:v>8.9899999999999994E-2</c:v>
                </c:pt>
                <c:pt idx="26">
                  <c:v>7.22E-2</c:v>
                </c:pt>
                <c:pt idx="27">
                  <c:v>8.8599999999999998E-2</c:v>
                </c:pt>
                <c:pt idx="28">
                  <c:v>9.1399999999999995E-2</c:v>
                </c:pt>
                <c:pt idx="29">
                  <c:v>7.9299999999999995E-2</c:v>
                </c:pt>
                <c:pt idx="30">
                  <c:v>8.0699999999999994E-2</c:v>
                </c:pt>
                <c:pt idx="31">
                  <c:v>6.7000000000000004E-2</c:v>
                </c:pt>
                <c:pt idx="32">
                  <c:v>6.6799999999999998E-2</c:v>
                </c:pt>
                <c:pt idx="33">
                  <c:v>5.79E-2</c:v>
                </c:pt>
                <c:pt idx="34">
                  <c:v>7.8200000000000006E-2</c:v>
                </c:pt>
                <c:pt idx="35">
                  <c:v>5.57E-2</c:v>
                </c:pt>
                <c:pt idx="36">
                  <c:v>6.4100000000000004E-2</c:v>
                </c:pt>
                <c:pt idx="37">
                  <c:v>5.74E-2</c:v>
                </c:pt>
                <c:pt idx="38">
                  <c:v>4.65E-2</c:v>
                </c:pt>
                <c:pt idx="39">
                  <c:v>6.4399999999999999E-2</c:v>
                </c:pt>
                <c:pt idx="40">
                  <c:v>5.11E-2</c:v>
                </c:pt>
                <c:pt idx="41">
                  <c:v>5.0500000000000003E-2</c:v>
                </c:pt>
                <c:pt idx="42">
                  <c:v>3.8100000000000002E-2</c:v>
                </c:pt>
                <c:pt idx="43">
                  <c:v>4.2500000000000003E-2</c:v>
                </c:pt>
                <c:pt idx="44">
                  <c:v>4.2200000000000001E-2</c:v>
                </c:pt>
                <c:pt idx="45">
                  <c:v>4.3900000000000002E-2</c:v>
                </c:pt>
                <c:pt idx="46">
                  <c:v>4.7E-2</c:v>
                </c:pt>
                <c:pt idx="47">
                  <c:v>4.02E-2</c:v>
                </c:pt>
                <c:pt idx="48">
                  <c:v>2.2100000000000002E-2</c:v>
                </c:pt>
                <c:pt idx="49">
                  <c:v>3.8399999999999997E-2</c:v>
                </c:pt>
                <c:pt idx="50">
                  <c:v>3.2899999999999999E-2</c:v>
                </c:pt>
                <c:pt idx="51">
                  <c:v>1.8800000000000001E-2</c:v>
                </c:pt>
                <c:pt idx="52">
                  <c:v>1.7600000000000001E-2</c:v>
                </c:pt>
                <c:pt idx="53">
                  <c:v>3.04E-2</c:v>
                </c:pt>
                <c:pt idx="54">
                  <c:v>2.1700000000000001E-2</c:v>
                </c:pt>
                <c:pt idx="55">
                  <c:v>2.2700000000000001E-2</c:v>
                </c:pt>
                <c:pt idx="56">
                  <c:v>2.4500000000000001E-2</c:v>
                </c:pt>
                <c:pt idx="57">
                  <c:v>2.41E-2</c:v>
                </c:pt>
                <c:pt idx="58">
                  <c:v>2.6800000000000001E-2</c:v>
                </c:pt>
                <c:pt idx="59">
                  <c:v>1.9199999999999998E-2</c:v>
                </c:pt>
                <c:pt idx="60">
                  <c:v>9.2999999999999992E-3</c:v>
                </c:pt>
                <c:pt idx="61">
                  <c:v>1.5100000000000001E-2</c:v>
                </c:pt>
                <c:pt idx="62">
                  <c:v>3.8800000000000001E-2</c:v>
                </c:pt>
                <c:pt idx="63">
                  <c:v>3.8800000000000001E-2</c:v>
                </c:pt>
                <c:pt idx="64">
                  <c:v>4.58E-2</c:v>
                </c:pt>
              </c:numCache>
            </c:numRef>
          </c:xVal>
          <c:yVal>
            <c:numRef>
              <c:f>[1]Results!$AMI$1:$AMI$65</c:f>
              <c:numCache>
                <c:formatCode>General</c:formatCode>
                <c:ptCount val="65"/>
                <c:pt idx="0">
                  <c:v>3.9197785648932898E-3</c:v>
                </c:pt>
                <c:pt idx="1">
                  <c:v>2.2667424893402199E-5</c:v>
                </c:pt>
                <c:pt idx="2">
                  <c:v>3.3409335017194602E-3</c:v>
                </c:pt>
                <c:pt idx="3">
                  <c:v>-1.3711986861427699E-3</c:v>
                </c:pt>
                <c:pt idx="4">
                  <c:v>-9.5443438133268504E-4</c:v>
                </c:pt>
                <c:pt idx="5">
                  <c:v>-2.2850325974140798E-3</c:v>
                </c:pt>
                <c:pt idx="6">
                  <c:v>7.1752466011083104E-3</c:v>
                </c:pt>
                <c:pt idx="7">
                  <c:v>-8.2462624940733004E-3</c:v>
                </c:pt>
                <c:pt idx="8">
                  <c:v>-1.2778014382249301E-2</c:v>
                </c:pt>
                <c:pt idx="9">
                  <c:v>-1.09514096527387E-2</c:v>
                </c:pt>
                <c:pt idx="10">
                  <c:v>-1.0800099389707199E-2</c:v>
                </c:pt>
                <c:pt idx="11">
                  <c:v>-1.13054415554456E-2</c:v>
                </c:pt>
                <c:pt idx="12">
                  <c:v>-1.5640472949038201E-2</c:v>
                </c:pt>
                <c:pt idx="13">
                  <c:v>8.7526087743868292E-3</c:v>
                </c:pt>
                <c:pt idx="14">
                  <c:v>6.02712740205711E-2</c:v>
                </c:pt>
                <c:pt idx="15">
                  <c:v>9.4695589031137308E-3</c:v>
                </c:pt>
                <c:pt idx="16">
                  <c:v>1.98163321176806E-2</c:v>
                </c:pt>
                <c:pt idx="17">
                  <c:v>3.8737113559131203E-2</c:v>
                </c:pt>
                <c:pt idx="18">
                  <c:v>3.7268504334023497E-2</c:v>
                </c:pt>
                <c:pt idx="19">
                  <c:v>4.2665512160126901E-2</c:v>
                </c:pt>
                <c:pt idx="20">
                  <c:v>7.4945155463173596E-3</c:v>
                </c:pt>
                <c:pt idx="21">
                  <c:v>1.0695624031038201E-2</c:v>
                </c:pt>
                <c:pt idx="22">
                  <c:v>5.3623908961937796E-3</c:v>
                </c:pt>
                <c:pt idx="23">
                  <c:v>-1.7266494328500699E-2</c:v>
                </c:pt>
                <c:pt idx="24">
                  <c:v>3.3526611210039502E-3</c:v>
                </c:pt>
                <c:pt idx="25">
                  <c:v>-9.3124981794268594E-3</c:v>
                </c:pt>
                <c:pt idx="26">
                  <c:v>-1.41422075798867E-2</c:v>
                </c:pt>
                <c:pt idx="27">
                  <c:v>-1.6125801467953199E-2</c:v>
                </c:pt>
                <c:pt idx="28">
                  <c:v>3.7540854194115102E-3</c:v>
                </c:pt>
                <c:pt idx="29">
                  <c:v>-1.01566303900004E-2</c:v>
                </c:pt>
                <c:pt idx="30">
                  <c:v>-1.05898310404966E-2</c:v>
                </c:pt>
                <c:pt idx="31">
                  <c:v>-2.56744418005341E-2</c:v>
                </c:pt>
                <c:pt idx="32">
                  <c:v>-2.2544425867768302E-2</c:v>
                </c:pt>
                <c:pt idx="33">
                  <c:v>-7.0195059732132796E-3</c:v>
                </c:pt>
                <c:pt idx="34">
                  <c:v>-6.5236149212600496E-3</c:v>
                </c:pt>
                <c:pt idx="35">
                  <c:v>-2.4271339430588E-3</c:v>
                </c:pt>
                <c:pt idx="36">
                  <c:v>-1.4050927137715901E-2</c:v>
                </c:pt>
                <c:pt idx="37">
                  <c:v>-2.0548825714740801E-2</c:v>
                </c:pt>
                <c:pt idx="38">
                  <c:v>-2.3901999496315399E-2</c:v>
                </c:pt>
                <c:pt idx="39">
                  <c:v>-3.4177295227259097E-2</c:v>
                </c:pt>
                <c:pt idx="40">
                  <c:v>-2.0765840127036E-2</c:v>
                </c:pt>
                <c:pt idx="41">
                  <c:v>-2.5897520034299699E-2</c:v>
                </c:pt>
                <c:pt idx="42">
                  <c:v>-9.7105231907432905E-4</c:v>
                </c:pt>
                <c:pt idx="43">
                  <c:v>-6.0561113806439299E-3</c:v>
                </c:pt>
                <c:pt idx="44">
                  <c:v>-2.30361548781741E-4</c:v>
                </c:pt>
                <c:pt idx="45">
                  <c:v>2.5892767052928698E-3</c:v>
                </c:pt>
                <c:pt idx="46">
                  <c:v>1.2371375577956601E-3</c:v>
                </c:pt>
                <c:pt idx="47">
                  <c:v>1.5854047100556E-4</c:v>
                </c:pt>
                <c:pt idx="48">
                  <c:v>8.8537766418897105E-3</c:v>
                </c:pt>
                <c:pt idx="49">
                  <c:v>-1.57452502979262E-3</c:v>
                </c:pt>
                <c:pt idx="50">
                  <c:v>1.6686078937126599E-2</c:v>
                </c:pt>
                <c:pt idx="51">
                  <c:v>3.3599369359550602E-2</c:v>
                </c:pt>
                <c:pt idx="52">
                  <c:v>2.53589903335316E-2</c:v>
                </c:pt>
                <c:pt idx="53">
                  <c:v>9.3758050322300598E-3</c:v>
                </c:pt>
                <c:pt idx="54">
                  <c:v>1.0394062624265701E-2</c:v>
                </c:pt>
                <c:pt idx="55">
                  <c:v>4.0564407294495898E-3</c:v>
                </c:pt>
                <c:pt idx="56">
                  <c:v>2.41768490398651E-3</c:v>
                </c:pt>
                <c:pt idx="57">
                  <c:v>-2.0836880441764402E-5</c:v>
                </c:pt>
                <c:pt idx="58">
                  <c:v>1.0317076320116801E-2</c:v>
                </c:pt>
                <c:pt idx="59">
                  <c:v>5.7137975315184799E-3</c:v>
                </c:pt>
                <c:pt idx="60">
                  <c:v>-1.7636188149618599E-3</c:v>
                </c:pt>
                <c:pt idx="61">
                  <c:v>1.9619056743564499E-3</c:v>
                </c:pt>
                <c:pt idx="62">
                  <c:v>8.6344723565442299E-4</c:v>
                </c:pt>
                <c:pt idx="63">
                  <c:v>-1.08887044194481E-2</c:v>
                </c:pt>
                <c:pt idx="64">
                  <c:v>-1.87196273226309E-2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91-7B47-B81C-7B729F4B4B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9"/>
        <c:axId val="1200"/>
      </c:scatterChart>
      <c:valAx>
        <c:axId val="1199"/>
        <c:scaling>
          <c:orientation val="minMax"/>
          <c:max val="0.14000000000000001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T.Bond Rate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200"/>
        <c:crosses val="min"/>
        <c:crossBetween val="midCat"/>
      </c:valAx>
      <c:valAx>
        <c:axId val="1200"/>
        <c:scaling>
          <c:orientation val="minMax"/>
          <c:max val="0.08"/>
          <c:min val="-0.0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99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Bond-Bill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Ref>
              <c:f>[1]Results!$AML$1:$AML$65</c:f>
              <c:numCache>
                <c:formatCode>General</c:formatCode>
                <c:ptCount val="65"/>
                <c:pt idx="0">
                  <c:v>1E-3</c:v>
                </c:pt>
                <c:pt idx="1">
                  <c:v>2.2000000000000001E-3</c:v>
                </c:pt>
                <c:pt idx="2">
                  <c:v>1.12E-2</c:v>
                </c:pt>
                <c:pt idx="3">
                  <c:v>1.0200000000000001E-2</c:v>
                </c:pt>
                <c:pt idx="4">
                  <c:v>6.7000000000000002E-3</c:v>
                </c:pt>
                <c:pt idx="5">
                  <c:v>7.1999999999999998E-3</c:v>
                </c:pt>
                <c:pt idx="6">
                  <c:v>-1.1999999999999999E-3</c:v>
                </c:pt>
                <c:pt idx="7">
                  <c:v>1.49E-2</c:v>
                </c:pt>
                <c:pt idx="8">
                  <c:v>9.4999999999999998E-3</c:v>
                </c:pt>
                <c:pt idx="9">
                  <c:v>1.2999999999999999E-2</c:v>
                </c:pt>
                <c:pt idx="10">
                  <c:v>-2.9999999999999997E-4</c:v>
                </c:pt>
                <c:pt idx="11">
                  <c:v>1.4999999999999999E-2</c:v>
                </c:pt>
                <c:pt idx="12">
                  <c:v>2.5700000000000001E-2</c:v>
                </c:pt>
                <c:pt idx="13">
                  <c:v>-2.9999999999999997E-4</c:v>
                </c:pt>
                <c:pt idx="14">
                  <c:v>-6.0000000000000001E-3</c:v>
                </c:pt>
                <c:pt idx="15">
                  <c:v>1.9599999999999999E-2</c:v>
                </c:pt>
                <c:pt idx="16">
                  <c:v>1.7299999999999999E-2</c:v>
                </c:pt>
                <c:pt idx="17">
                  <c:v>2.6599999999999999E-2</c:v>
                </c:pt>
                <c:pt idx="18">
                  <c:v>1.9699999999999999E-2</c:v>
                </c:pt>
                <c:pt idx="19">
                  <c:v>-5.0000000000000001E-4</c:v>
                </c:pt>
                <c:pt idx="20">
                  <c:v>1.1900000000000001E-2</c:v>
                </c:pt>
                <c:pt idx="21">
                  <c:v>-7.3000000000000001E-3</c:v>
                </c:pt>
                <c:pt idx="22">
                  <c:v>-6.9999999999999999E-4</c:v>
                </c:pt>
                <c:pt idx="23">
                  <c:v>0.03</c:v>
                </c:pt>
                <c:pt idx="24">
                  <c:v>1.66E-2</c:v>
                </c:pt>
                <c:pt idx="25">
                  <c:v>1.2699999999999999E-2</c:v>
                </c:pt>
                <c:pt idx="26">
                  <c:v>1.06E-2</c:v>
                </c:pt>
                <c:pt idx="27">
                  <c:v>3.39E-2</c:v>
                </c:pt>
                <c:pt idx="28">
                  <c:v>2.7900000000000001E-2</c:v>
                </c:pt>
                <c:pt idx="29">
                  <c:v>-4.4000000000000003E-3</c:v>
                </c:pt>
                <c:pt idx="30">
                  <c:v>2.5999999999999999E-3</c:v>
                </c:pt>
                <c:pt idx="31">
                  <c:v>-3.0000000000000001E-3</c:v>
                </c:pt>
                <c:pt idx="32">
                  <c:v>1.38E-2</c:v>
                </c:pt>
                <c:pt idx="33">
                  <c:v>2.29E-2</c:v>
                </c:pt>
                <c:pt idx="34">
                  <c:v>2.8199999999999999E-2</c:v>
                </c:pt>
                <c:pt idx="35">
                  <c:v>2.07E-2</c:v>
                </c:pt>
                <c:pt idx="36">
                  <c:v>1.41E-2</c:v>
                </c:pt>
                <c:pt idx="37">
                  <c:v>3.8999999999999998E-3</c:v>
                </c:pt>
                <c:pt idx="38">
                  <c:v>3.2000000000000002E-3</c:v>
                </c:pt>
                <c:pt idx="39">
                  <c:v>1.0699999999999999E-2</c:v>
                </c:pt>
                <c:pt idx="40">
                  <c:v>-6.1999999999999998E-3</c:v>
                </c:pt>
                <c:pt idx="41">
                  <c:v>3.2500000000000001E-2</c:v>
                </c:pt>
                <c:pt idx="42">
                  <c:v>2.6100000000000002E-2</c:v>
                </c:pt>
                <c:pt idx="43">
                  <c:v>3.2500000000000001E-2</c:v>
                </c:pt>
                <c:pt idx="44">
                  <c:v>2.0400000000000001E-2</c:v>
                </c:pt>
                <c:pt idx="45">
                  <c:v>8.0000000000000004E-4</c:v>
                </c:pt>
                <c:pt idx="46">
                  <c:v>-1.8E-3</c:v>
                </c:pt>
                <c:pt idx="47">
                  <c:v>7.1000000000000004E-3</c:v>
                </c:pt>
                <c:pt idx="48">
                  <c:v>6.1999999999999998E-3</c:v>
                </c:pt>
                <c:pt idx="49">
                  <c:v>3.6999999999999998E-2</c:v>
                </c:pt>
                <c:pt idx="50">
                  <c:v>3.1600000000000003E-2</c:v>
                </c:pt>
                <c:pt idx="51">
                  <c:v>1.8499999999999999E-2</c:v>
                </c:pt>
                <c:pt idx="52">
                  <c:v>1.7100000000000001E-2</c:v>
                </c:pt>
                <c:pt idx="53">
                  <c:v>2.9700000000000001E-2</c:v>
                </c:pt>
                <c:pt idx="54">
                  <c:v>2.1170000000000001E-2</c:v>
                </c:pt>
                <c:pt idx="55">
                  <c:v>2.06E-2</c:v>
                </c:pt>
                <c:pt idx="56">
                  <c:v>1.95E-2</c:v>
                </c:pt>
                <c:pt idx="57">
                  <c:v>1.0200000000000001E-2</c:v>
                </c:pt>
                <c:pt idx="58">
                  <c:v>3.0999999999999999E-3</c:v>
                </c:pt>
                <c:pt idx="59">
                  <c:v>3.7000000000000002E-3</c:v>
                </c:pt>
                <c:pt idx="60">
                  <c:v>8.9999999999999993E-3</c:v>
                </c:pt>
                <c:pt idx="61">
                  <c:v>1.4500000000000001E-2</c:v>
                </c:pt>
                <c:pt idx="62">
                  <c:v>-5.4000000000000003E-3</c:v>
                </c:pt>
                <c:pt idx="63">
                  <c:v>-1.32E-2</c:v>
                </c:pt>
                <c:pt idx="64">
                  <c:v>-4.0000000000000001E-3</c:v>
                </c:pt>
              </c:numCache>
            </c:numRef>
          </c:xVal>
          <c:yVal>
            <c:numRef>
              <c:f>[1]Results!$AMK$1:$AMK$65</c:f>
              <c:numCache>
                <c:formatCode>General</c:formatCode>
                <c:ptCount val="65"/>
                <c:pt idx="0">
                  <c:v>3.9197785648932898E-3</c:v>
                </c:pt>
                <c:pt idx="1">
                  <c:v>2.2667424893402199E-5</c:v>
                </c:pt>
                <c:pt idx="2">
                  <c:v>3.3409335017194602E-3</c:v>
                </c:pt>
                <c:pt idx="3">
                  <c:v>-1.3711986861427699E-3</c:v>
                </c:pt>
                <c:pt idx="4">
                  <c:v>-9.5443438133268504E-4</c:v>
                </c:pt>
                <c:pt idx="5">
                  <c:v>-2.2850325974140798E-3</c:v>
                </c:pt>
                <c:pt idx="6">
                  <c:v>7.1752466011083104E-3</c:v>
                </c:pt>
                <c:pt idx="7">
                  <c:v>-8.2462624940733004E-3</c:v>
                </c:pt>
                <c:pt idx="8">
                  <c:v>-1.2778014382249301E-2</c:v>
                </c:pt>
                <c:pt idx="9">
                  <c:v>-1.09514096527387E-2</c:v>
                </c:pt>
                <c:pt idx="10">
                  <c:v>-1.0800099389707199E-2</c:v>
                </c:pt>
                <c:pt idx="11">
                  <c:v>-1.13054415554456E-2</c:v>
                </c:pt>
                <c:pt idx="12">
                  <c:v>-1.5640472949038201E-2</c:v>
                </c:pt>
                <c:pt idx="13">
                  <c:v>8.7526087743868292E-3</c:v>
                </c:pt>
                <c:pt idx="14">
                  <c:v>6.02712740205711E-2</c:v>
                </c:pt>
                <c:pt idx="15">
                  <c:v>9.4695589031137308E-3</c:v>
                </c:pt>
                <c:pt idx="16">
                  <c:v>1.98163321176806E-2</c:v>
                </c:pt>
                <c:pt idx="17">
                  <c:v>3.8737113559131203E-2</c:v>
                </c:pt>
                <c:pt idx="18">
                  <c:v>3.7268504334023497E-2</c:v>
                </c:pt>
                <c:pt idx="19">
                  <c:v>4.2665512160126901E-2</c:v>
                </c:pt>
                <c:pt idx="20">
                  <c:v>7.4945155463173596E-3</c:v>
                </c:pt>
                <c:pt idx="21">
                  <c:v>1.0695624031038201E-2</c:v>
                </c:pt>
                <c:pt idx="22">
                  <c:v>5.3623908961937796E-3</c:v>
                </c:pt>
                <c:pt idx="23">
                  <c:v>-1.7266494328500699E-2</c:v>
                </c:pt>
                <c:pt idx="24">
                  <c:v>3.3526611210039502E-3</c:v>
                </c:pt>
                <c:pt idx="25">
                  <c:v>-9.3124981794268594E-3</c:v>
                </c:pt>
                <c:pt idx="26">
                  <c:v>-1.41422075798867E-2</c:v>
                </c:pt>
                <c:pt idx="27">
                  <c:v>-1.6125801467953199E-2</c:v>
                </c:pt>
                <c:pt idx="28">
                  <c:v>3.7540854194115102E-3</c:v>
                </c:pt>
                <c:pt idx="29">
                  <c:v>-1.01566303900004E-2</c:v>
                </c:pt>
                <c:pt idx="30">
                  <c:v>-1.05898310404966E-2</c:v>
                </c:pt>
                <c:pt idx="31">
                  <c:v>-2.56744418005341E-2</c:v>
                </c:pt>
                <c:pt idx="32">
                  <c:v>-2.2544425867768302E-2</c:v>
                </c:pt>
                <c:pt idx="33">
                  <c:v>-7.0195059732132796E-3</c:v>
                </c:pt>
                <c:pt idx="34">
                  <c:v>-6.5236149212600496E-3</c:v>
                </c:pt>
                <c:pt idx="35">
                  <c:v>-2.4271339430588E-3</c:v>
                </c:pt>
                <c:pt idx="36">
                  <c:v>-1.4050927137715901E-2</c:v>
                </c:pt>
                <c:pt idx="37">
                  <c:v>-2.0548825714740801E-2</c:v>
                </c:pt>
                <c:pt idx="38">
                  <c:v>-2.3901999496315399E-2</c:v>
                </c:pt>
                <c:pt idx="39">
                  <c:v>-3.4177295227259097E-2</c:v>
                </c:pt>
                <c:pt idx="40">
                  <c:v>-2.0765840127036E-2</c:v>
                </c:pt>
                <c:pt idx="41">
                  <c:v>-2.5897520034299699E-2</c:v>
                </c:pt>
                <c:pt idx="42">
                  <c:v>-9.7105231907432905E-4</c:v>
                </c:pt>
                <c:pt idx="43">
                  <c:v>-6.0561113806439299E-3</c:v>
                </c:pt>
                <c:pt idx="44">
                  <c:v>-2.30361548781741E-4</c:v>
                </c:pt>
                <c:pt idx="45">
                  <c:v>2.5892767052928698E-3</c:v>
                </c:pt>
                <c:pt idx="46">
                  <c:v>1.2371375577956601E-3</c:v>
                </c:pt>
                <c:pt idx="47">
                  <c:v>1.5854047100556E-4</c:v>
                </c:pt>
                <c:pt idx="48">
                  <c:v>8.8537766418897105E-3</c:v>
                </c:pt>
                <c:pt idx="49">
                  <c:v>-1.57452502979262E-3</c:v>
                </c:pt>
                <c:pt idx="50">
                  <c:v>1.6686078937126599E-2</c:v>
                </c:pt>
                <c:pt idx="51">
                  <c:v>3.3599369359550602E-2</c:v>
                </c:pt>
                <c:pt idx="52">
                  <c:v>2.53589903335316E-2</c:v>
                </c:pt>
                <c:pt idx="53">
                  <c:v>9.3758050322300598E-3</c:v>
                </c:pt>
                <c:pt idx="54">
                  <c:v>1.0394062624265701E-2</c:v>
                </c:pt>
                <c:pt idx="55">
                  <c:v>4.0564407294495898E-3</c:v>
                </c:pt>
                <c:pt idx="56">
                  <c:v>2.41768490398651E-3</c:v>
                </c:pt>
                <c:pt idx="57">
                  <c:v>-2.0836880441764402E-5</c:v>
                </c:pt>
                <c:pt idx="58">
                  <c:v>1.0317076320116801E-2</c:v>
                </c:pt>
                <c:pt idx="59">
                  <c:v>5.7137975315184799E-3</c:v>
                </c:pt>
                <c:pt idx="60">
                  <c:v>-1.7636188149618599E-3</c:v>
                </c:pt>
                <c:pt idx="61">
                  <c:v>1.9619056743564499E-3</c:v>
                </c:pt>
                <c:pt idx="62">
                  <c:v>8.6344723565442299E-4</c:v>
                </c:pt>
                <c:pt idx="63">
                  <c:v>-1.08887044194481E-2</c:v>
                </c:pt>
                <c:pt idx="64">
                  <c:v>-1.87196273226309E-2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505-FD45-8F40-72F084397D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2"/>
        <c:axId val="1203"/>
      </c:scatterChart>
      <c:valAx>
        <c:axId val="1202"/>
        <c:scaling>
          <c:orientation val="minMax"/>
          <c:max val="0.04"/>
          <c:min val="-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Bond-Bill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203"/>
        <c:crosses val="min"/>
        <c:crossBetween val="midCat"/>
      </c:valAx>
      <c:valAx>
        <c:axId val="1203"/>
        <c:scaling>
          <c:orientation val="minMax"/>
          <c:max val="0.08"/>
          <c:min val="-0.0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202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EP Ratios, Rates and the Yield Curve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'Raw Data'!$K$1</c:f>
              <c:strCache>
                <c:ptCount val="1"/>
                <c:pt idx="0">
                  <c:v>Earnings Yield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'Raw Data'!$K$2:$K$64</c:f>
              <c:numCache>
                <c:formatCode>0.00%</c:formatCode>
                <c:ptCount val="63"/>
                <c:pt idx="0">
                  <c:v>5.3399999999999996E-2</c:v>
                </c:pt>
                <c:pt idx="1">
                  <c:v>4.7100000000000003E-2</c:v>
                </c:pt>
                <c:pt idx="2">
                  <c:v>5.8099999999999999E-2</c:v>
                </c:pt>
                <c:pt idx="3">
                  <c:v>5.5100000000000003E-2</c:v>
                </c:pt>
                <c:pt idx="4">
                  <c:v>5.62E-2</c:v>
                </c:pt>
                <c:pt idx="5">
                  <c:v>5.7299999999999997E-2</c:v>
                </c:pt>
                <c:pt idx="6">
                  <c:v>6.7400000000000002E-2</c:v>
                </c:pt>
                <c:pt idx="7">
                  <c:v>5.6599999999999998E-2</c:v>
                </c:pt>
                <c:pt idx="8">
                  <c:v>5.5100000000000003E-2</c:v>
                </c:pt>
                <c:pt idx="9">
                  <c:v>6.6299999999999998E-2</c:v>
                </c:pt>
                <c:pt idx="10">
                  <c:v>5.9799999999999999E-2</c:v>
                </c:pt>
                <c:pt idx="11">
                  <c:v>5.4599999999999996E-2</c:v>
                </c:pt>
                <c:pt idx="12">
                  <c:v>5.2299999999999999E-2</c:v>
                </c:pt>
                <c:pt idx="13">
                  <c:v>8.1599999999999992E-2</c:v>
                </c:pt>
                <c:pt idx="14">
                  <c:v>0.13639999999999999</c:v>
                </c:pt>
                <c:pt idx="15">
                  <c:v>8.5500000000000007E-2</c:v>
                </c:pt>
                <c:pt idx="16">
                  <c:v>9.0700000000000003E-2</c:v>
                </c:pt>
                <c:pt idx="17">
                  <c:v>0.11430000000000001</c:v>
                </c:pt>
                <c:pt idx="18">
                  <c:v>0.1211</c:v>
                </c:pt>
                <c:pt idx="19">
                  <c:v>0.1348</c:v>
                </c:pt>
                <c:pt idx="20">
                  <c:v>0.11040000000000001</c:v>
                </c:pt>
                <c:pt idx="21">
                  <c:v>0.1239</c:v>
                </c:pt>
                <c:pt idx="22">
                  <c:v>9.8300000000000012E-2</c:v>
                </c:pt>
                <c:pt idx="23">
                  <c:v>8.0599999999999991E-2</c:v>
                </c:pt>
                <c:pt idx="24">
                  <c:v>0.1007</c:v>
                </c:pt>
                <c:pt idx="25">
                  <c:v>7.4200000000000002E-2</c:v>
                </c:pt>
                <c:pt idx="26">
                  <c:v>5.96E-2</c:v>
                </c:pt>
                <c:pt idx="27">
                  <c:v>6.4899999999999999E-2</c:v>
                </c:pt>
                <c:pt idx="28">
                  <c:v>8.6850064813481204E-2</c:v>
                </c:pt>
                <c:pt idx="29">
                  <c:v>6.8817204301075269E-2</c:v>
                </c:pt>
                <c:pt idx="30">
                  <c:v>6.85906365453334E-2</c:v>
                </c:pt>
                <c:pt idx="31">
                  <c:v>4.6272986645568108E-2</c:v>
                </c:pt>
                <c:pt idx="32">
                  <c:v>4.7898831791788117E-2</c:v>
                </c:pt>
                <c:pt idx="33">
                  <c:v>5.7669632329295742E-2</c:v>
                </c:pt>
                <c:pt idx="34">
                  <c:v>6.9131447732270784E-2</c:v>
                </c:pt>
                <c:pt idx="35">
                  <c:v>6.1208254184728791E-2</c:v>
                </c:pt>
                <c:pt idx="36">
                  <c:v>5.4850554850554852E-2</c:v>
                </c:pt>
                <c:pt idx="37">
                  <c:v>4.5433467638057362E-2</c:v>
                </c:pt>
                <c:pt idx="38">
                  <c:v>3.6014415528420232E-2</c:v>
                </c:pt>
                <c:pt idx="39">
                  <c:v>3.5174408711927854E-2</c:v>
                </c:pt>
                <c:pt idx="40">
                  <c:v>4.2513709213197207E-2</c:v>
                </c:pt>
                <c:pt idx="41">
                  <c:v>3.3838810546211538E-2</c:v>
                </c:pt>
                <c:pt idx="42">
                  <c:v>5.232888545384283E-2</c:v>
                </c:pt>
                <c:pt idx="43">
                  <c:v>4.918563552805532E-2</c:v>
                </c:pt>
                <c:pt idx="44">
                  <c:v>5.584527031487227E-2</c:v>
                </c:pt>
                <c:pt idx="45">
                  <c:v>6.1243781493082544E-2</c:v>
                </c:pt>
                <c:pt idx="46">
                  <c:v>6.1848692096171477E-2</c:v>
                </c:pt>
                <c:pt idx="47">
                  <c:v>5.6212372987550746E-2</c:v>
                </c:pt>
                <c:pt idx="48">
                  <c:v>5.4813174647107665E-2</c:v>
                </c:pt>
                <c:pt idx="49">
                  <c:v>5.0990942516366246E-2</c:v>
                </c:pt>
                <c:pt idx="50">
                  <c:v>6.6608886485798796E-2</c:v>
                </c:pt>
                <c:pt idx="51">
                  <c:v>7.6685750636132324E-2</c:v>
                </c:pt>
                <c:pt idx="52">
                  <c:v>6.7887167908904131E-2</c:v>
                </c:pt>
                <c:pt idx="53">
                  <c:v>5.8051461836438792E-2</c:v>
                </c:pt>
                <c:pt idx="54">
                  <c:v>5.4888532711642138E-2</c:v>
                </c:pt>
                <c:pt idx="55">
                  <c:v>4.9159955771695844E-2</c:v>
                </c:pt>
                <c:pt idx="56">
                  <c:v>4.8623611439903881E-2</c:v>
                </c:pt>
                <c:pt idx="57">
                  <c:v>4.6730824615407632E-2</c:v>
                </c:pt>
                <c:pt idx="58">
                  <c:v>5.9173863613698467E-2</c:v>
                </c:pt>
                <c:pt idx="59">
                  <c:v>5.0251022972780564E-2</c:v>
                </c:pt>
                <c:pt idx="60">
                  <c:v>3.6772477616231862E-2</c:v>
                </c:pt>
                <c:pt idx="61">
                  <c:v>4.3300924430046697E-2</c:v>
                </c:pt>
                <c:pt idx="62">
                  <c:v>5.7166297695012372E-2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EB-554D-8036-967E2794A89D}"/>
            </c:ext>
          </c:extLst>
        </c:ser>
        <c:ser>
          <c:idx val="1"/>
          <c:order val="1"/>
          <c:tx>
            <c:strRef>
              <c:f>'Raw Data'!$L$1</c:f>
              <c:strCache>
                <c:ptCount val="1"/>
                <c:pt idx="0">
                  <c:v>T.Bond Rate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'Raw Data'!$L$2:$L$64</c:f>
              <c:numCache>
                <c:formatCode>0.00%</c:formatCode>
                <c:ptCount val="63"/>
                <c:pt idx="0">
                  <c:v>2.76E-2</c:v>
                </c:pt>
                <c:pt idx="1">
                  <c:v>2.35E-2</c:v>
                </c:pt>
                <c:pt idx="2">
                  <c:v>3.85E-2</c:v>
                </c:pt>
                <c:pt idx="3">
                  <c:v>4.1399999999999999E-2</c:v>
                </c:pt>
                <c:pt idx="4">
                  <c:v>4.2099999999999999E-2</c:v>
                </c:pt>
                <c:pt idx="5">
                  <c:v>4.65E-2</c:v>
                </c:pt>
                <c:pt idx="6">
                  <c:v>4.6399999999999997E-2</c:v>
                </c:pt>
                <c:pt idx="7">
                  <c:v>5.7000000000000002E-2</c:v>
                </c:pt>
                <c:pt idx="8">
                  <c:v>6.1600000000000002E-2</c:v>
                </c:pt>
                <c:pt idx="9">
                  <c:v>7.8799999999999995E-2</c:v>
                </c:pt>
                <c:pt idx="10">
                  <c:v>6.5000000000000002E-2</c:v>
                </c:pt>
                <c:pt idx="11">
                  <c:v>5.8900000000000001E-2</c:v>
                </c:pt>
                <c:pt idx="12">
                  <c:v>6.4100000000000004E-2</c:v>
                </c:pt>
                <c:pt idx="13">
                  <c:v>6.9000000000000006E-2</c:v>
                </c:pt>
                <c:pt idx="14">
                  <c:v>7.3999999999999996E-2</c:v>
                </c:pt>
                <c:pt idx="15">
                  <c:v>7.7600000000000002E-2</c:v>
                </c:pt>
                <c:pt idx="16">
                  <c:v>6.8099999999999994E-2</c:v>
                </c:pt>
                <c:pt idx="17">
                  <c:v>7.7799999999999994E-2</c:v>
                </c:pt>
                <c:pt idx="18">
                  <c:v>9.1499999999999998E-2</c:v>
                </c:pt>
                <c:pt idx="19">
                  <c:v>0.1033</c:v>
                </c:pt>
                <c:pt idx="20">
                  <c:v>0.12429999999999999</c:v>
                </c:pt>
                <c:pt idx="21">
                  <c:v>0.13980000000000001</c:v>
                </c:pt>
                <c:pt idx="22">
                  <c:v>0.1047</c:v>
                </c:pt>
                <c:pt idx="23">
                  <c:v>0.11799999999999999</c:v>
                </c:pt>
                <c:pt idx="24">
                  <c:v>0.11509999999999999</c:v>
                </c:pt>
                <c:pt idx="25">
                  <c:v>8.9899999999999994E-2</c:v>
                </c:pt>
                <c:pt idx="26">
                  <c:v>7.22E-2</c:v>
                </c:pt>
                <c:pt idx="27">
                  <c:v>8.8599999999999998E-2</c:v>
                </c:pt>
                <c:pt idx="28">
                  <c:v>9.1399999999999995E-2</c:v>
                </c:pt>
                <c:pt idx="29">
                  <c:v>7.9299999999999995E-2</c:v>
                </c:pt>
                <c:pt idx="30">
                  <c:v>8.0699999999999994E-2</c:v>
                </c:pt>
                <c:pt idx="31">
                  <c:v>6.7000000000000004E-2</c:v>
                </c:pt>
                <c:pt idx="32">
                  <c:v>6.6799999999999998E-2</c:v>
                </c:pt>
                <c:pt idx="33">
                  <c:v>5.79E-2</c:v>
                </c:pt>
                <c:pt idx="34">
                  <c:v>7.8200000000000006E-2</c:v>
                </c:pt>
                <c:pt idx="35">
                  <c:v>5.57E-2</c:v>
                </c:pt>
                <c:pt idx="36">
                  <c:v>6.4100000000000004E-2</c:v>
                </c:pt>
                <c:pt idx="37">
                  <c:v>5.74E-2</c:v>
                </c:pt>
                <c:pt idx="38">
                  <c:v>4.65E-2</c:v>
                </c:pt>
                <c:pt idx="39">
                  <c:v>6.4399999999999999E-2</c:v>
                </c:pt>
                <c:pt idx="40">
                  <c:v>5.11E-2</c:v>
                </c:pt>
                <c:pt idx="41">
                  <c:v>5.0500000000000003E-2</c:v>
                </c:pt>
                <c:pt idx="42">
                  <c:v>3.8100000000000002E-2</c:v>
                </c:pt>
                <c:pt idx="43">
                  <c:v>4.2500000000000003E-2</c:v>
                </c:pt>
                <c:pt idx="44">
                  <c:v>4.2200000000000001E-2</c:v>
                </c:pt>
                <c:pt idx="45">
                  <c:v>4.3900000000000002E-2</c:v>
                </c:pt>
                <c:pt idx="46">
                  <c:v>4.7E-2</c:v>
                </c:pt>
                <c:pt idx="47">
                  <c:v>4.02E-2</c:v>
                </c:pt>
                <c:pt idx="48">
                  <c:v>2.2100000000000002E-2</c:v>
                </c:pt>
                <c:pt idx="49">
                  <c:v>3.8399999999999997E-2</c:v>
                </c:pt>
                <c:pt idx="50">
                  <c:v>3.2899999999999999E-2</c:v>
                </c:pt>
                <c:pt idx="51">
                  <c:v>1.8800000000000001E-2</c:v>
                </c:pt>
                <c:pt idx="52">
                  <c:v>1.7600000000000001E-2</c:v>
                </c:pt>
                <c:pt idx="53">
                  <c:v>3.04E-2</c:v>
                </c:pt>
                <c:pt idx="54">
                  <c:v>2.1700000000000001E-2</c:v>
                </c:pt>
                <c:pt idx="55">
                  <c:v>2.2700000000000001E-2</c:v>
                </c:pt>
                <c:pt idx="56">
                  <c:v>2.4500000000000001E-2</c:v>
                </c:pt>
                <c:pt idx="57">
                  <c:v>2.41E-2</c:v>
                </c:pt>
                <c:pt idx="58">
                  <c:v>2.6800000000000001E-2</c:v>
                </c:pt>
                <c:pt idx="59">
                  <c:v>1.9199999999999998E-2</c:v>
                </c:pt>
                <c:pt idx="60">
                  <c:v>9.2999999999999992E-3</c:v>
                </c:pt>
                <c:pt idx="61">
                  <c:v>1.5100000000000001E-2</c:v>
                </c:pt>
                <c:pt idx="62">
                  <c:v>3.8800000000000001E-2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1EB-554D-8036-967E2794A89D}"/>
            </c:ext>
          </c:extLst>
        </c:ser>
        <c:ser>
          <c:idx val="2"/>
          <c:order val="2"/>
          <c:tx>
            <c:strRef>
              <c:f>'Raw Data'!$M$1</c:f>
              <c:strCache>
                <c:ptCount val="1"/>
                <c:pt idx="0">
                  <c:v>Bond-Bill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'Raw Data'!$M$2:$M$64</c:f>
              <c:numCache>
                <c:formatCode>0.00%</c:formatCode>
                <c:ptCount val="63"/>
                <c:pt idx="0">
                  <c:v>1E-3</c:v>
                </c:pt>
                <c:pt idx="1">
                  <c:v>2.2000000000000001E-3</c:v>
                </c:pt>
                <c:pt idx="2">
                  <c:v>1.12E-2</c:v>
                </c:pt>
                <c:pt idx="3">
                  <c:v>1.0200000000000001E-2</c:v>
                </c:pt>
                <c:pt idx="4">
                  <c:v>6.7000000000000002E-3</c:v>
                </c:pt>
                <c:pt idx="5">
                  <c:v>7.1999999999999998E-3</c:v>
                </c:pt>
                <c:pt idx="6">
                  <c:v>-1.1999999999999999E-3</c:v>
                </c:pt>
                <c:pt idx="7">
                  <c:v>1.49E-2</c:v>
                </c:pt>
                <c:pt idx="8">
                  <c:v>9.4999999999999998E-3</c:v>
                </c:pt>
                <c:pt idx="9">
                  <c:v>1.2999999999999999E-2</c:v>
                </c:pt>
                <c:pt idx="10">
                  <c:v>-2.9999999999999997E-4</c:v>
                </c:pt>
                <c:pt idx="11">
                  <c:v>1.4999999999999999E-2</c:v>
                </c:pt>
                <c:pt idx="12">
                  <c:v>2.5700000000000001E-2</c:v>
                </c:pt>
                <c:pt idx="13">
                  <c:v>-2.9999999999999997E-4</c:v>
                </c:pt>
                <c:pt idx="14">
                  <c:v>-6.0000000000000001E-3</c:v>
                </c:pt>
                <c:pt idx="15">
                  <c:v>1.9599999999999999E-2</c:v>
                </c:pt>
                <c:pt idx="16">
                  <c:v>1.7299999999999999E-2</c:v>
                </c:pt>
                <c:pt idx="17">
                  <c:v>2.6599999999999999E-2</c:v>
                </c:pt>
                <c:pt idx="18">
                  <c:v>1.9699999999999999E-2</c:v>
                </c:pt>
                <c:pt idx="19">
                  <c:v>-5.0000000000000001E-4</c:v>
                </c:pt>
                <c:pt idx="20">
                  <c:v>1.1900000000000001E-2</c:v>
                </c:pt>
                <c:pt idx="21">
                  <c:v>-7.3000000000000001E-3</c:v>
                </c:pt>
                <c:pt idx="22">
                  <c:v>-6.9999999999999999E-4</c:v>
                </c:pt>
                <c:pt idx="23">
                  <c:v>0.03</c:v>
                </c:pt>
                <c:pt idx="24">
                  <c:v>1.66E-2</c:v>
                </c:pt>
                <c:pt idx="25">
                  <c:v>1.2699999999999999E-2</c:v>
                </c:pt>
                <c:pt idx="26">
                  <c:v>1.06E-2</c:v>
                </c:pt>
                <c:pt idx="27">
                  <c:v>3.39E-2</c:v>
                </c:pt>
                <c:pt idx="28">
                  <c:v>2.7900000000000001E-2</c:v>
                </c:pt>
                <c:pt idx="29">
                  <c:v>-4.4000000000000003E-3</c:v>
                </c:pt>
                <c:pt idx="30">
                  <c:v>2.5999999999999999E-3</c:v>
                </c:pt>
                <c:pt idx="31">
                  <c:v>-3.0000000000000001E-3</c:v>
                </c:pt>
                <c:pt idx="32">
                  <c:v>1.38E-2</c:v>
                </c:pt>
                <c:pt idx="33">
                  <c:v>2.29E-2</c:v>
                </c:pt>
                <c:pt idx="34">
                  <c:v>2.8199999999999999E-2</c:v>
                </c:pt>
                <c:pt idx="35">
                  <c:v>2.07E-2</c:v>
                </c:pt>
                <c:pt idx="36">
                  <c:v>1.41E-2</c:v>
                </c:pt>
                <c:pt idx="37">
                  <c:v>3.8999999999999998E-3</c:v>
                </c:pt>
                <c:pt idx="38">
                  <c:v>3.2000000000000002E-3</c:v>
                </c:pt>
                <c:pt idx="39">
                  <c:v>1.0699999999999999E-2</c:v>
                </c:pt>
                <c:pt idx="40">
                  <c:v>-6.1999999999999998E-3</c:v>
                </c:pt>
                <c:pt idx="41">
                  <c:v>3.2500000000000001E-2</c:v>
                </c:pt>
                <c:pt idx="42">
                  <c:v>2.6100000000000002E-2</c:v>
                </c:pt>
                <c:pt idx="43">
                  <c:v>3.2500000000000001E-2</c:v>
                </c:pt>
                <c:pt idx="44">
                  <c:v>2.0400000000000001E-2</c:v>
                </c:pt>
                <c:pt idx="45">
                  <c:v>8.0000000000000004E-4</c:v>
                </c:pt>
                <c:pt idx="46">
                  <c:v>-1.8E-3</c:v>
                </c:pt>
                <c:pt idx="47">
                  <c:v>7.1000000000000004E-3</c:v>
                </c:pt>
                <c:pt idx="48">
                  <c:v>6.1999999999999998E-3</c:v>
                </c:pt>
                <c:pt idx="49">
                  <c:v>3.6999999999999998E-2</c:v>
                </c:pt>
                <c:pt idx="50">
                  <c:v>3.1600000000000003E-2</c:v>
                </c:pt>
                <c:pt idx="51">
                  <c:v>1.8499999999999999E-2</c:v>
                </c:pt>
                <c:pt idx="52">
                  <c:v>1.7100000000000001E-2</c:v>
                </c:pt>
                <c:pt idx="53">
                  <c:v>2.9700000000000001E-2</c:v>
                </c:pt>
                <c:pt idx="54">
                  <c:v>2.1170000000000001E-2</c:v>
                </c:pt>
                <c:pt idx="55">
                  <c:v>2.06E-2</c:v>
                </c:pt>
                <c:pt idx="56">
                  <c:v>1.95E-2</c:v>
                </c:pt>
                <c:pt idx="57">
                  <c:v>1.0200000000000001E-2</c:v>
                </c:pt>
                <c:pt idx="58">
                  <c:v>3.1000000000000021E-3</c:v>
                </c:pt>
                <c:pt idx="59">
                  <c:v>3.7000000000000002E-3</c:v>
                </c:pt>
                <c:pt idx="60">
                  <c:v>8.9999999999999993E-3</c:v>
                </c:pt>
                <c:pt idx="61">
                  <c:v>1.4500000000000001E-2</c:v>
                </c:pt>
                <c:pt idx="62">
                  <c:v>-5.4000000000000003E-3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1EB-554D-8036-967E2794A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84696720"/>
        <c:axId val="139645792"/>
      </c:lineChart>
      <c:catAx>
        <c:axId val="68469672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645792"/>
        <c:crosses val="autoZero"/>
        <c:auto val="1"/>
        <c:lblAlgn val="ctr"/>
        <c:lblOffset val="100"/>
        <c:noMultiLvlLbl val="0"/>
      </c:catAx>
      <c:valAx>
        <c:axId val="139645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4696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EP Ratio. T.Bond Rate and the Yield Curve: 1960</a:t>
            </a:r>
            <a:r>
              <a:rPr lang="en-US" i="1" baseline="0"/>
              <a:t> - 2024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'Raw Data'!$K$1</c:f>
              <c:strCache>
                <c:ptCount val="1"/>
                <c:pt idx="0">
                  <c:v>Earnings Yield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'Raw Data'!$J$2:$J$66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 formatCode="0">
                  <c:v>2023</c:v>
                </c:pt>
                <c:pt idx="64" formatCode="0">
                  <c:v>2024</c:v>
                </c:pt>
              </c:numCache>
            </c:numRef>
          </c:cat>
          <c:val>
            <c:numRef>
              <c:f>'Raw Data'!$K$2:$K$66</c:f>
              <c:numCache>
                <c:formatCode>0.00%</c:formatCode>
                <c:ptCount val="65"/>
                <c:pt idx="0">
                  <c:v>5.3399999999999996E-2</c:v>
                </c:pt>
                <c:pt idx="1">
                  <c:v>4.7100000000000003E-2</c:v>
                </c:pt>
                <c:pt idx="2">
                  <c:v>5.8099999999999999E-2</c:v>
                </c:pt>
                <c:pt idx="3">
                  <c:v>5.5100000000000003E-2</c:v>
                </c:pt>
                <c:pt idx="4">
                  <c:v>5.62E-2</c:v>
                </c:pt>
                <c:pt idx="5">
                  <c:v>5.7299999999999997E-2</c:v>
                </c:pt>
                <c:pt idx="6">
                  <c:v>6.7400000000000002E-2</c:v>
                </c:pt>
                <c:pt idx="7">
                  <c:v>5.6599999999999998E-2</c:v>
                </c:pt>
                <c:pt idx="8">
                  <c:v>5.5100000000000003E-2</c:v>
                </c:pt>
                <c:pt idx="9">
                  <c:v>6.6299999999999998E-2</c:v>
                </c:pt>
                <c:pt idx="10">
                  <c:v>5.9799999999999999E-2</c:v>
                </c:pt>
                <c:pt idx="11">
                  <c:v>5.4599999999999996E-2</c:v>
                </c:pt>
                <c:pt idx="12">
                  <c:v>5.2299999999999999E-2</c:v>
                </c:pt>
                <c:pt idx="13">
                  <c:v>8.1599999999999992E-2</c:v>
                </c:pt>
                <c:pt idx="14">
                  <c:v>0.13639999999999999</c:v>
                </c:pt>
                <c:pt idx="15">
                  <c:v>8.5500000000000007E-2</c:v>
                </c:pt>
                <c:pt idx="16">
                  <c:v>9.0700000000000003E-2</c:v>
                </c:pt>
                <c:pt idx="17">
                  <c:v>0.11430000000000001</c:v>
                </c:pt>
                <c:pt idx="18">
                  <c:v>0.1211</c:v>
                </c:pt>
                <c:pt idx="19">
                  <c:v>0.1348</c:v>
                </c:pt>
                <c:pt idx="20">
                  <c:v>0.11040000000000001</c:v>
                </c:pt>
                <c:pt idx="21">
                  <c:v>0.1239</c:v>
                </c:pt>
                <c:pt idx="22">
                  <c:v>9.8300000000000012E-2</c:v>
                </c:pt>
                <c:pt idx="23">
                  <c:v>8.0599999999999991E-2</c:v>
                </c:pt>
                <c:pt idx="24">
                  <c:v>0.1007</c:v>
                </c:pt>
                <c:pt idx="25">
                  <c:v>7.4200000000000002E-2</c:v>
                </c:pt>
                <c:pt idx="26">
                  <c:v>5.96E-2</c:v>
                </c:pt>
                <c:pt idx="27">
                  <c:v>6.4899999999999999E-2</c:v>
                </c:pt>
                <c:pt idx="28">
                  <c:v>8.6850064813481204E-2</c:v>
                </c:pt>
                <c:pt idx="29">
                  <c:v>6.8817204301075269E-2</c:v>
                </c:pt>
                <c:pt idx="30">
                  <c:v>6.85906365453334E-2</c:v>
                </c:pt>
                <c:pt idx="31">
                  <c:v>4.6272986645568108E-2</c:v>
                </c:pt>
                <c:pt idx="32">
                  <c:v>4.7898831791788117E-2</c:v>
                </c:pt>
                <c:pt idx="33">
                  <c:v>5.7669632329295742E-2</c:v>
                </c:pt>
                <c:pt idx="34">
                  <c:v>6.9131447732270784E-2</c:v>
                </c:pt>
                <c:pt idx="35">
                  <c:v>6.1208254184728791E-2</c:v>
                </c:pt>
                <c:pt idx="36">
                  <c:v>5.4850554850554852E-2</c:v>
                </c:pt>
                <c:pt idx="37">
                  <c:v>4.5433467638057362E-2</c:v>
                </c:pt>
                <c:pt idx="38">
                  <c:v>3.6014415528420232E-2</c:v>
                </c:pt>
                <c:pt idx="39">
                  <c:v>3.5174408711927854E-2</c:v>
                </c:pt>
                <c:pt idx="40">
                  <c:v>4.2513709213197207E-2</c:v>
                </c:pt>
                <c:pt idx="41">
                  <c:v>3.3838810546211538E-2</c:v>
                </c:pt>
                <c:pt idx="42">
                  <c:v>5.232888545384283E-2</c:v>
                </c:pt>
                <c:pt idx="43">
                  <c:v>4.918563552805532E-2</c:v>
                </c:pt>
                <c:pt idx="44">
                  <c:v>5.584527031487227E-2</c:v>
                </c:pt>
                <c:pt idx="45">
                  <c:v>6.1243781493082544E-2</c:v>
                </c:pt>
                <c:pt idx="46">
                  <c:v>6.1848692096171477E-2</c:v>
                </c:pt>
                <c:pt idx="47">
                  <c:v>5.6212372987550746E-2</c:v>
                </c:pt>
                <c:pt idx="48">
                  <c:v>5.4813174647107665E-2</c:v>
                </c:pt>
                <c:pt idx="49">
                  <c:v>5.0990942516366246E-2</c:v>
                </c:pt>
                <c:pt idx="50">
                  <c:v>6.6608886485798796E-2</c:v>
                </c:pt>
                <c:pt idx="51">
                  <c:v>7.6685750636132324E-2</c:v>
                </c:pt>
                <c:pt idx="52">
                  <c:v>6.7887167908904131E-2</c:v>
                </c:pt>
                <c:pt idx="53">
                  <c:v>5.8051461836438792E-2</c:v>
                </c:pt>
                <c:pt idx="54">
                  <c:v>5.4888532711642138E-2</c:v>
                </c:pt>
                <c:pt idx="55">
                  <c:v>4.9159955771695844E-2</c:v>
                </c:pt>
                <c:pt idx="56">
                  <c:v>4.8623611439903881E-2</c:v>
                </c:pt>
                <c:pt idx="57">
                  <c:v>4.6730824615407632E-2</c:v>
                </c:pt>
                <c:pt idx="58">
                  <c:v>5.9173863613698467E-2</c:v>
                </c:pt>
                <c:pt idx="59">
                  <c:v>5.0251022972780564E-2</c:v>
                </c:pt>
                <c:pt idx="60">
                  <c:v>3.6772477616231862E-2</c:v>
                </c:pt>
                <c:pt idx="61">
                  <c:v>4.3300924430046697E-2</c:v>
                </c:pt>
                <c:pt idx="62">
                  <c:v>5.7166297695012372E-2</c:v>
                </c:pt>
                <c:pt idx="63">
                  <c:v>4.606034177318688E-2</c:v>
                </c:pt>
                <c:pt idx="64">
                  <c:v>4.1399999999999999E-2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B36-8B46-9EFD-464BA55DF766}"/>
            </c:ext>
          </c:extLst>
        </c:ser>
        <c:ser>
          <c:idx val="2"/>
          <c:order val="1"/>
          <c:tx>
            <c:strRef>
              <c:f>'Raw Data'!$L$1</c:f>
              <c:strCache>
                <c:ptCount val="1"/>
                <c:pt idx="0">
                  <c:v>T.Bond Rate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'Raw Data'!$J$2:$J$66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 formatCode="0">
                  <c:v>2023</c:v>
                </c:pt>
                <c:pt idx="64" formatCode="0">
                  <c:v>2024</c:v>
                </c:pt>
              </c:numCache>
            </c:numRef>
          </c:cat>
          <c:val>
            <c:numRef>
              <c:f>'Raw Data'!$L$2:$L$66</c:f>
              <c:numCache>
                <c:formatCode>0.00%</c:formatCode>
                <c:ptCount val="65"/>
                <c:pt idx="0">
                  <c:v>2.76E-2</c:v>
                </c:pt>
                <c:pt idx="1">
                  <c:v>2.35E-2</c:v>
                </c:pt>
                <c:pt idx="2">
                  <c:v>3.85E-2</c:v>
                </c:pt>
                <c:pt idx="3">
                  <c:v>4.1399999999999999E-2</c:v>
                </c:pt>
                <c:pt idx="4">
                  <c:v>4.2099999999999999E-2</c:v>
                </c:pt>
                <c:pt idx="5">
                  <c:v>4.65E-2</c:v>
                </c:pt>
                <c:pt idx="6">
                  <c:v>4.6399999999999997E-2</c:v>
                </c:pt>
                <c:pt idx="7">
                  <c:v>5.7000000000000002E-2</c:v>
                </c:pt>
                <c:pt idx="8">
                  <c:v>6.1600000000000002E-2</c:v>
                </c:pt>
                <c:pt idx="9">
                  <c:v>7.8799999999999995E-2</c:v>
                </c:pt>
                <c:pt idx="10">
                  <c:v>6.5000000000000002E-2</c:v>
                </c:pt>
                <c:pt idx="11">
                  <c:v>5.8900000000000001E-2</c:v>
                </c:pt>
                <c:pt idx="12">
                  <c:v>6.4100000000000004E-2</c:v>
                </c:pt>
                <c:pt idx="13">
                  <c:v>6.9000000000000006E-2</c:v>
                </c:pt>
                <c:pt idx="14">
                  <c:v>7.3999999999999996E-2</c:v>
                </c:pt>
                <c:pt idx="15">
                  <c:v>7.7600000000000002E-2</c:v>
                </c:pt>
                <c:pt idx="16">
                  <c:v>6.8099999999999994E-2</c:v>
                </c:pt>
                <c:pt idx="17">
                  <c:v>7.7799999999999994E-2</c:v>
                </c:pt>
                <c:pt idx="18">
                  <c:v>9.1499999999999998E-2</c:v>
                </c:pt>
                <c:pt idx="19">
                  <c:v>0.1033</c:v>
                </c:pt>
                <c:pt idx="20">
                  <c:v>0.12429999999999999</c:v>
                </c:pt>
                <c:pt idx="21">
                  <c:v>0.13980000000000001</c:v>
                </c:pt>
                <c:pt idx="22">
                  <c:v>0.1047</c:v>
                </c:pt>
                <c:pt idx="23">
                  <c:v>0.11799999999999999</c:v>
                </c:pt>
                <c:pt idx="24">
                  <c:v>0.11509999999999999</c:v>
                </c:pt>
                <c:pt idx="25">
                  <c:v>8.9899999999999994E-2</c:v>
                </c:pt>
                <c:pt idx="26">
                  <c:v>7.22E-2</c:v>
                </c:pt>
                <c:pt idx="27">
                  <c:v>8.8599999999999998E-2</c:v>
                </c:pt>
                <c:pt idx="28">
                  <c:v>9.1399999999999995E-2</c:v>
                </c:pt>
                <c:pt idx="29">
                  <c:v>7.9299999999999995E-2</c:v>
                </c:pt>
                <c:pt idx="30">
                  <c:v>8.0699999999999994E-2</c:v>
                </c:pt>
                <c:pt idx="31">
                  <c:v>6.7000000000000004E-2</c:v>
                </c:pt>
                <c:pt idx="32">
                  <c:v>6.6799999999999998E-2</c:v>
                </c:pt>
                <c:pt idx="33">
                  <c:v>5.79E-2</c:v>
                </c:pt>
                <c:pt idx="34">
                  <c:v>7.8200000000000006E-2</c:v>
                </c:pt>
                <c:pt idx="35">
                  <c:v>5.57E-2</c:v>
                </c:pt>
                <c:pt idx="36">
                  <c:v>6.4100000000000004E-2</c:v>
                </c:pt>
                <c:pt idx="37">
                  <c:v>5.74E-2</c:v>
                </c:pt>
                <c:pt idx="38">
                  <c:v>4.65E-2</c:v>
                </c:pt>
                <c:pt idx="39">
                  <c:v>6.4399999999999999E-2</c:v>
                </c:pt>
                <c:pt idx="40">
                  <c:v>5.11E-2</c:v>
                </c:pt>
                <c:pt idx="41">
                  <c:v>5.0500000000000003E-2</c:v>
                </c:pt>
                <c:pt idx="42">
                  <c:v>3.8100000000000002E-2</c:v>
                </c:pt>
                <c:pt idx="43">
                  <c:v>4.2500000000000003E-2</c:v>
                </c:pt>
                <c:pt idx="44">
                  <c:v>4.2200000000000001E-2</c:v>
                </c:pt>
                <c:pt idx="45">
                  <c:v>4.3900000000000002E-2</c:v>
                </c:pt>
                <c:pt idx="46">
                  <c:v>4.7E-2</c:v>
                </c:pt>
                <c:pt idx="47">
                  <c:v>4.02E-2</c:v>
                </c:pt>
                <c:pt idx="48">
                  <c:v>2.2100000000000002E-2</c:v>
                </c:pt>
                <c:pt idx="49">
                  <c:v>3.8399999999999997E-2</c:v>
                </c:pt>
                <c:pt idx="50">
                  <c:v>3.2899999999999999E-2</c:v>
                </c:pt>
                <c:pt idx="51">
                  <c:v>1.8800000000000001E-2</c:v>
                </c:pt>
                <c:pt idx="52">
                  <c:v>1.7600000000000001E-2</c:v>
                </c:pt>
                <c:pt idx="53">
                  <c:v>3.04E-2</c:v>
                </c:pt>
                <c:pt idx="54">
                  <c:v>2.1700000000000001E-2</c:v>
                </c:pt>
                <c:pt idx="55">
                  <c:v>2.2700000000000001E-2</c:v>
                </c:pt>
                <c:pt idx="56">
                  <c:v>2.4500000000000001E-2</c:v>
                </c:pt>
                <c:pt idx="57">
                  <c:v>2.41E-2</c:v>
                </c:pt>
                <c:pt idx="58">
                  <c:v>2.6800000000000001E-2</c:v>
                </c:pt>
                <c:pt idx="59">
                  <c:v>1.9199999999999998E-2</c:v>
                </c:pt>
                <c:pt idx="60">
                  <c:v>9.2999999999999992E-3</c:v>
                </c:pt>
                <c:pt idx="61">
                  <c:v>1.5100000000000001E-2</c:v>
                </c:pt>
                <c:pt idx="62">
                  <c:v>3.8800000000000001E-2</c:v>
                </c:pt>
                <c:pt idx="63">
                  <c:v>3.8800000000000001E-2</c:v>
                </c:pt>
                <c:pt idx="64">
                  <c:v>4.58E-2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B36-8B46-9EFD-464BA55DF7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473520"/>
        <c:axId val="141012448"/>
      </c:lineChart>
      <c:catAx>
        <c:axId val="179473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012448"/>
        <c:crosses val="autoZero"/>
        <c:auto val="1"/>
        <c:lblAlgn val="ctr"/>
        <c:lblOffset val="100"/>
        <c:noMultiLvlLbl val="0"/>
      </c:catAx>
      <c:valAx>
        <c:axId val="141012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1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i="1"/>
                  <a:t>Earnings Yield and Treasury Rates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1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473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PE Ratios</a:t>
            </a:r>
            <a:r>
              <a:rPr lang="en-US" i="1" baseline="0"/>
              <a:t> for S&amp;P 500: 1960 to 2024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'Raw Data'!$B$1</c:f>
              <c:strCache>
                <c:ptCount val="1"/>
                <c:pt idx="0">
                  <c:v>PE for S&amp;P 500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Data'!$B$2:$B$66</c:f>
              <c:numCache>
                <c:formatCode>0.00</c:formatCode>
                <c:ptCount val="65"/>
                <c:pt idx="0">
                  <c:v>18.726591760299627</c:v>
                </c:pt>
                <c:pt idx="1">
                  <c:v>21.231422505307854</c:v>
                </c:pt>
                <c:pt idx="2">
                  <c:v>17.21170395869191</c:v>
                </c:pt>
                <c:pt idx="3">
                  <c:v>18.148820326678766</c:v>
                </c:pt>
                <c:pt idx="4">
                  <c:v>17.793594306049823</c:v>
                </c:pt>
                <c:pt idx="5">
                  <c:v>17.452006980802793</c:v>
                </c:pt>
                <c:pt idx="6">
                  <c:v>14.836795252225519</c:v>
                </c:pt>
                <c:pt idx="7">
                  <c:v>17.667844522968199</c:v>
                </c:pt>
                <c:pt idx="8">
                  <c:v>18.148820326678766</c:v>
                </c:pt>
                <c:pt idx="9">
                  <c:v>15.082956259426847</c:v>
                </c:pt>
                <c:pt idx="10">
                  <c:v>16.722408026755854</c:v>
                </c:pt>
                <c:pt idx="11">
                  <c:v>18.315018315018317</c:v>
                </c:pt>
                <c:pt idx="12">
                  <c:v>19.120458891013385</c:v>
                </c:pt>
                <c:pt idx="13">
                  <c:v>12.254901960784315</c:v>
                </c:pt>
                <c:pt idx="14">
                  <c:v>7.3313782991202352</c:v>
                </c:pt>
                <c:pt idx="15">
                  <c:v>11.695906432748536</c:v>
                </c:pt>
                <c:pt idx="16">
                  <c:v>11.025358324145534</c:v>
                </c:pt>
                <c:pt idx="17">
                  <c:v>8.7489063867016608</c:v>
                </c:pt>
                <c:pt idx="18">
                  <c:v>8.257638315441783</c:v>
                </c:pt>
                <c:pt idx="19">
                  <c:v>7.4183976261127595</c:v>
                </c:pt>
                <c:pt idx="20">
                  <c:v>9.0579710144927521</c:v>
                </c:pt>
                <c:pt idx="21">
                  <c:v>8.0710250201775633</c:v>
                </c:pt>
                <c:pt idx="22">
                  <c:v>10.172939979654119</c:v>
                </c:pt>
                <c:pt idx="23">
                  <c:v>12.406947890818859</c:v>
                </c:pt>
                <c:pt idx="24">
                  <c:v>9.9304865938430993</c:v>
                </c:pt>
                <c:pt idx="25">
                  <c:v>13.477088948787062</c:v>
                </c:pt>
                <c:pt idx="26">
                  <c:v>16.778523489932887</c:v>
                </c:pt>
                <c:pt idx="27">
                  <c:v>15.408320493066256</c:v>
                </c:pt>
                <c:pt idx="28">
                  <c:v>11.514096185737976</c:v>
                </c:pt>
                <c:pt idx="29">
                  <c:v>14.53125</c:v>
                </c:pt>
                <c:pt idx="30">
                  <c:v>14.579249448123623</c:v>
                </c:pt>
                <c:pt idx="31">
                  <c:v>21.610880829015542</c:v>
                </c:pt>
                <c:pt idx="32">
                  <c:v>20.877335888835649</c:v>
                </c:pt>
                <c:pt idx="33">
                  <c:v>17.340148698884761</c:v>
                </c:pt>
                <c:pt idx="34">
                  <c:v>14.465196850393699</c:v>
                </c:pt>
                <c:pt idx="35">
                  <c:v>16.337665782493367</c:v>
                </c:pt>
                <c:pt idx="36">
                  <c:v>18.231356140782673</c:v>
                </c:pt>
                <c:pt idx="37">
                  <c:v>22.010206396008162</c:v>
                </c:pt>
                <c:pt idx="38">
                  <c:v>27.766659137113169</c:v>
                </c:pt>
                <c:pt idx="39">
                  <c:v>28.429760061919506</c:v>
                </c:pt>
                <c:pt idx="40">
                  <c:v>23.521824336362013</c:v>
                </c:pt>
                <c:pt idx="41">
                  <c:v>29.551866151866147</c:v>
                </c:pt>
                <c:pt idx="42">
                  <c:v>19.109904430929628</c:v>
                </c:pt>
                <c:pt idx="43">
                  <c:v>20.33113914792467</c:v>
                </c:pt>
                <c:pt idx="44">
                  <c:v>17.90661938534279</c:v>
                </c:pt>
                <c:pt idx="45">
                  <c:v>16.328188358404184</c:v>
                </c:pt>
                <c:pt idx="46">
                  <c:v>16.168490652074784</c:v>
                </c:pt>
                <c:pt idx="47">
                  <c:v>17.78967773200872</c:v>
                </c:pt>
                <c:pt idx="48">
                  <c:v>18.243789133508383</c:v>
                </c:pt>
                <c:pt idx="49">
                  <c:v>19.611326064016882</c:v>
                </c:pt>
                <c:pt idx="50">
                  <c:v>15.013011818073297</c:v>
                </c:pt>
                <c:pt idx="51">
                  <c:v>13.040232268768145</c:v>
                </c:pt>
                <c:pt idx="52">
                  <c:v>14.730324313158441</c:v>
                </c:pt>
                <c:pt idx="53">
                  <c:v>17.226095060577819</c:v>
                </c:pt>
                <c:pt idx="54">
                  <c:v>18.21874170427396</c:v>
                </c:pt>
                <c:pt idx="55">
                  <c:v>20.341759554140125</c:v>
                </c:pt>
                <c:pt idx="56">
                  <c:v>20.566139996325553</c:v>
                </c:pt>
                <c:pt idx="57">
                  <c:v>21.399151592764529</c:v>
                </c:pt>
                <c:pt idx="58">
                  <c:v>16.899352838074694</c:v>
                </c:pt>
                <c:pt idx="59">
                  <c:v>19.900092392978134</c:v>
                </c:pt>
                <c:pt idx="60">
                  <c:v>27.194251375615405</c:v>
                </c:pt>
                <c:pt idx="61">
                  <c:v>23.094195173950968</c:v>
                </c:pt>
                <c:pt idx="62">
                  <c:v>17.492824274454417</c:v>
                </c:pt>
                <c:pt idx="63">
                  <c:v>21.710650887573966</c:v>
                </c:pt>
                <c:pt idx="64">
                  <c:v>24.154589371980677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EA-694C-B3DE-D23C678ABD5B}"/>
            </c:ext>
          </c:extLst>
        </c:ser>
        <c:ser>
          <c:idx val="2"/>
          <c:order val="1"/>
          <c:tx>
            <c:strRef>
              <c:f>'Raw Data'!$C$1</c:f>
              <c:strCache>
                <c:ptCount val="1"/>
                <c:pt idx="0">
                  <c:v>Normalized PE for S&amp;P 500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Data'!$C$2:$C$66</c:f>
              <c:numCache>
                <c:formatCode>0.00</c:formatCode>
                <c:ptCount val="65"/>
                <c:pt idx="9">
                  <c:v>19.573620797518522</c:v>
                </c:pt>
                <c:pt idx="10">
                  <c:v>18.638684678034366</c:v>
                </c:pt>
                <c:pt idx="11">
                  <c:v>19.767915111162427</c:v>
                </c:pt>
                <c:pt idx="12">
                  <c:v>21.799669147316976</c:v>
                </c:pt>
                <c:pt idx="13">
                  <c:v>16.825151371169635</c:v>
                </c:pt>
                <c:pt idx="14">
                  <c:v>10.9577988889086</c:v>
                </c:pt>
                <c:pt idx="15">
                  <c:v>13.879160601170325</c:v>
                </c:pt>
                <c:pt idx="16">
                  <c:v>15.503205842524361</c:v>
                </c:pt>
                <c:pt idx="17">
                  <c:v>12.726762537507147</c:v>
                </c:pt>
                <c:pt idx="18">
                  <c:v>11.918305379920074</c:v>
                </c:pt>
                <c:pt idx="19">
                  <c:v>12.116192467322508</c:v>
                </c:pt>
                <c:pt idx="20">
                  <c:v>13.77369005445528</c:v>
                </c:pt>
                <c:pt idx="21">
                  <c:v>11.328911554230709</c:v>
                </c:pt>
                <c:pt idx="22">
                  <c:v>12.142408592308142</c:v>
                </c:pt>
                <c:pt idx="23">
                  <c:v>13.612720760293856</c:v>
                </c:pt>
                <c:pt idx="24">
                  <c:v>12.999791516737464</c:v>
                </c:pt>
                <c:pt idx="25">
                  <c:v>15.465477946658858</c:v>
                </c:pt>
                <c:pt idx="26">
                  <c:v>17.138632149894164</c:v>
                </c:pt>
                <c:pt idx="27">
                  <c:v>16.869418764272059</c:v>
                </c:pt>
                <c:pt idx="28">
                  <c:v>17.472457962308628</c:v>
                </c:pt>
                <c:pt idx="29">
                  <c:v>20.946320005110096</c:v>
                </c:pt>
                <c:pt idx="30">
                  <c:v>18.722174669657402</c:v>
                </c:pt>
                <c:pt idx="31">
                  <c:v>23.108101670860513</c:v>
                </c:pt>
                <c:pt idx="32">
                  <c:v>23.232882315071965</c:v>
                </c:pt>
                <c:pt idx="33">
                  <c:v>23.189523388452653</c:v>
                </c:pt>
                <c:pt idx="34">
                  <c:v>21.257008606110084</c:v>
                </c:pt>
                <c:pt idx="35">
                  <c:v>25.870843515255263</c:v>
                </c:pt>
                <c:pt idx="36">
                  <c:v>28.029084134672619</c:v>
                </c:pt>
                <c:pt idx="37">
                  <c:v>33.196387644100838</c:v>
                </c:pt>
                <c:pt idx="38">
                  <c:v>39.337877624167945</c:v>
                </c:pt>
                <c:pt idx="39">
                  <c:v>43.233580508474574</c:v>
                </c:pt>
                <c:pt idx="40">
                  <c:v>35.365905925211614</c:v>
                </c:pt>
                <c:pt idx="41">
                  <c:v>29.223152696820829</c:v>
                </c:pt>
                <c:pt idx="42">
                  <c:v>21.046311357764807</c:v>
                </c:pt>
                <c:pt idx="43">
                  <c:v>24.940223852140946</c:v>
                </c:pt>
                <c:pt idx="44">
                  <c:v>25.156094320823644</c:v>
                </c:pt>
                <c:pt idx="45">
                  <c:v>23.982056060402293</c:v>
                </c:pt>
                <c:pt idx="46">
                  <c:v>24.987667371388298</c:v>
                </c:pt>
                <c:pt idx="47">
                  <c:v>24.228363996369936</c:v>
                </c:pt>
                <c:pt idx="48">
                  <c:v>14.776129169461303</c:v>
                </c:pt>
                <c:pt idx="49">
                  <c:v>18.088471458465129</c:v>
                </c:pt>
                <c:pt idx="50">
                  <c:v>19.525236372669269</c:v>
                </c:pt>
                <c:pt idx="51">
                  <c:v>17.922188969645145</c:v>
                </c:pt>
                <c:pt idx="52">
                  <c:v>18.953194769296193</c:v>
                </c:pt>
                <c:pt idx="53">
                  <c:v>22.95842700816058</c:v>
                </c:pt>
                <c:pt idx="54">
                  <c:v>24.210390160156162</c:v>
                </c:pt>
                <c:pt idx="55">
                  <c:v>23.374006518382988</c:v>
                </c:pt>
                <c:pt idx="56">
                  <c:v>24.998380955571189</c:v>
                </c:pt>
                <c:pt idx="57">
                  <c:v>28.503608780477403</c:v>
                </c:pt>
                <c:pt idx="58">
                  <c:v>24.178256592272529</c:v>
                </c:pt>
                <c:pt idx="59">
                  <c:v>28.282865421820699</c:v>
                </c:pt>
                <c:pt idx="60">
                  <c:v>31.387946450955166</c:v>
                </c:pt>
                <c:pt idx="61">
                  <c:v>36.477728455533438</c:v>
                </c:pt>
                <c:pt idx="62">
                  <c:v>26.863363815094417</c:v>
                </c:pt>
                <c:pt idx="63">
                  <c:v>30.939370941900666</c:v>
                </c:pt>
                <c:pt idx="64">
                  <c:v>35.177633703752434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8EA-694C-B3DE-D23C678ABD5B}"/>
            </c:ext>
          </c:extLst>
        </c:ser>
        <c:ser>
          <c:idx val="4"/>
          <c:order val="2"/>
          <c:tx>
            <c:strRef>
              <c:f>'Raw Data'!$E$1</c:f>
              <c:strCache>
                <c:ptCount val="1"/>
                <c:pt idx="0">
                  <c:v>Shiller PE (CAPE)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Data'!$E$2:$E$66</c:f>
              <c:numCache>
                <c:formatCode>0.00</c:formatCode>
                <c:ptCount val="65"/>
                <c:pt idx="0">
                  <c:v>17.559999999999999</c:v>
                </c:pt>
                <c:pt idx="1">
                  <c:v>22.04</c:v>
                </c:pt>
                <c:pt idx="2">
                  <c:v>18.59</c:v>
                </c:pt>
                <c:pt idx="3">
                  <c:v>21.04</c:v>
                </c:pt>
                <c:pt idx="4">
                  <c:v>22.75</c:v>
                </c:pt>
                <c:pt idx="5">
                  <c:v>23.69</c:v>
                </c:pt>
                <c:pt idx="6">
                  <c:v>19.739999999999998</c:v>
                </c:pt>
                <c:pt idx="7">
                  <c:v>21.75</c:v>
                </c:pt>
                <c:pt idx="8">
                  <c:v>22.78</c:v>
                </c:pt>
                <c:pt idx="9">
                  <c:v>17.329999999999998</c:v>
                </c:pt>
                <c:pt idx="10">
                  <c:v>15.87</c:v>
                </c:pt>
                <c:pt idx="11">
                  <c:v>16.600000000000001</c:v>
                </c:pt>
                <c:pt idx="12">
                  <c:v>18.649999999999999</c:v>
                </c:pt>
                <c:pt idx="13">
                  <c:v>13.49</c:v>
                </c:pt>
                <c:pt idx="14">
                  <c:v>8.2899999999999991</c:v>
                </c:pt>
                <c:pt idx="15">
                  <c:v>10.25</c:v>
                </c:pt>
                <c:pt idx="16">
                  <c:v>11.6</c:v>
                </c:pt>
                <c:pt idx="17">
                  <c:v>9.68</c:v>
                </c:pt>
                <c:pt idx="18">
                  <c:v>9.01</c:v>
                </c:pt>
                <c:pt idx="19">
                  <c:v>8.75</c:v>
                </c:pt>
                <c:pt idx="20">
                  <c:v>9.39</c:v>
                </c:pt>
                <c:pt idx="21">
                  <c:v>7.83</c:v>
                </c:pt>
                <c:pt idx="22">
                  <c:v>8.4700000000000006</c:v>
                </c:pt>
                <c:pt idx="23">
                  <c:v>9.82</c:v>
                </c:pt>
                <c:pt idx="24">
                  <c:v>9.6</c:v>
                </c:pt>
                <c:pt idx="25">
                  <c:v>11.69</c:v>
                </c:pt>
                <c:pt idx="26">
                  <c:v>14.09</c:v>
                </c:pt>
                <c:pt idx="27">
                  <c:v>13.39</c:v>
                </c:pt>
                <c:pt idx="28">
                  <c:v>14.7</c:v>
                </c:pt>
                <c:pt idx="29">
                  <c:v>17.649999999999999</c:v>
                </c:pt>
                <c:pt idx="30">
                  <c:v>15.85</c:v>
                </c:pt>
                <c:pt idx="31">
                  <c:v>18.440000000000001</c:v>
                </c:pt>
                <c:pt idx="32">
                  <c:v>20.45</c:v>
                </c:pt>
                <c:pt idx="33">
                  <c:v>21.17</c:v>
                </c:pt>
                <c:pt idx="34">
                  <c:v>19.91</c:v>
                </c:pt>
                <c:pt idx="35">
                  <c:v>25.03</c:v>
                </c:pt>
                <c:pt idx="36">
                  <c:v>27.72</c:v>
                </c:pt>
                <c:pt idx="37">
                  <c:v>33.03</c:v>
                </c:pt>
                <c:pt idx="38">
                  <c:v>38.82</c:v>
                </c:pt>
                <c:pt idx="39">
                  <c:v>44.2</c:v>
                </c:pt>
                <c:pt idx="40">
                  <c:v>37.28</c:v>
                </c:pt>
                <c:pt idx="41">
                  <c:v>30.5</c:v>
                </c:pt>
                <c:pt idx="42">
                  <c:v>23.1</c:v>
                </c:pt>
                <c:pt idx="43">
                  <c:v>26.63</c:v>
                </c:pt>
                <c:pt idx="44">
                  <c:v>27.14</c:v>
                </c:pt>
                <c:pt idx="45">
                  <c:v>26.43</c:v>
                </c:pt>
                <c:pt idx="46">
                  <c:v>27.27</c:v>
                </c:pt>
                <c:pt idx="47">
                  <c:v>25.95</c:v>
                </c:pt>
                <c:pt idx="48">
                  <c:v>15.37</c:v>
                </c:pt>
                <c:pt idx="49">
                  <c:v>20.32</c:v>
                </c:pt>
                <c:pt idx="50">
                  <c:v>22.39</c:v>
                </c:pt>
                <c:pt idx="51">
                  <c:v>20.52</c:v>
                </c:pt>
                <c:pt idx="52">
                  <c:v>21.23</c:v>
                </c:pt>
                <c:pt idx="53">
                  <c:v>24.86</c:v>
                </c:pt>
                <c:pt idx="54">
                  <c:v>26.79</c:v>
                </c:pt>
                <c:pt idx="55">
                  <c:v>25.97</c:v>
                </c:pt>
                <c:pt idx="56">
                  <c:v>27.27</c:v>
                </c:pt>
                <c:pt idx="57">
                  <c:v>27.147104440676777</c:v>
                </c:pt>
                <c:pt idx="58">
                  <c:v>22.857578427472475</c:v>
                </c:pt>
                <c:pt idx="59">
                  <c:v>26.527810103038526</c:v>
                </c:pt>
                <c:pt idx="60">
                  <c:v>29.363673116994242</c:v>
                </c:pt>
                <c:pt idx="61">
                  <c:v>32.679288628323114</c:v>
                </c:pt>
                <c:pt idx="62">
                  <c:v>23.281572140458216</c:v>
                </c:pt>
                <c:pt idx="63">
                  <c:v>26.729520216377924</c:v>
                </c:pt>
                <c:pt idx="64">
                  <c:v>30.549332966721767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8EA-694C-B3DE-D23C678ABD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89998080"/>
        <c:axId val="1789999728"/>
      </c:lineChart>
      <c:catAx>
        <c:axId val="178999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9999728"/>
        <c:crosses val="autoZero"/>
        <c:auto val="1"/>
        <c:lblAlgn val="ctr"/>
        <c:lblOffset val="100"/>
        <c:tickLblSkip val="1"/>
        <c:noMultiLvlLbl val="0"/>
      </c:catAx>
      <c:valAx>
        <c:axId val="178999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9998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EP Ratios</a:t>
            </a:r>
            <a:r>
              <a:rPr lang="en-US" i="1" baseline="0"/>
              <a:t> and </a:t>
            </a:r>
            <a:r>
              <a:rPr lang="en-US" i="1"/>
              <a:t>10-year</a:t>
            </a:r>
            <a:r>
              <a:rPr lang="en-US" i="1" baseline="0"/>
              <a:t> Treasury Rates for S&amp;P 500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3"/>
          <c:order val="2"/>
          <c:tx>
            <c:strRef>
              <c:f>'Raw Data'!$N$1</c:f>
              <c:strCache>
                <c:ptCount val="1"/>
                <c:pt idx="0">
                  <c:v>Earnings Yie3ld minus T.Bond rate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Data'!$N$2:$N$66</c:f>
              <c:numCache>
                <c:formatCode>0.00%</c:formatCode>
                <c:ptCount val="65"/>
                <c:pt idx="0">
                  <c:v>2.5799999999999997E-2</c:v>
                </c:pt>
                <c:pt idx="1">
                  <c:v>2.3600000000000003E-2</c:v>
                </c:pt>
                <c:pt idx="2">
                  <c:v>1.9599999999999999E-2</c:v>
                </c:pt>
                <c:pt idx="3">
                  <c:v>1.3700000000000004E-2</c:v>
                </c:pt>
                <c:pt idx="4">
                  <c:v>1.4100000000000001E-2</c:v>
                </c:pt>
                <c:pt idx="5">
                  <c:v>1.0799999999999997E-2</c:v>
                </c:pt>
                <c:pt idx="6">
                  <c:v>2.1000000000000005E-2</c:v>
                </c:pt>
                <c:pt idx="7">
                  <c:v>-4.0000000000000452E-4</c:v>
                </c:pt>
                <c:pt idx="8">
                  <c:v>-6.4999999999999988E-3</c:v>
                </c:pt>
                <c:pt idx="9">
                  <c:v>-1.2499999999999997E-2</c:v>
                </c:pt>
                <c:pt idx="10">
                  <c:v>-5.2000000000000032E-3</c:v>
                </c:pt>
                <c:pt idx="11">
                  <c:v>-4.3000000000000052E-3</c:v>
                </c:pt>
                <c:pt idx="12">
                  <c:v>-1.1800000000000005E-2</c:v>
                </c:pt>
                <c:pt idx="13">
                  <c:v>1.2599999999999986E-2</c:v>
                </c:pt>
                <c:pt idx="14">
                  <c:v>6.2399999999999997E-2</c:v>
                </c:pt>
                <c:pt idx="15">
                  <c:v>7.9000000000000042E-3</c:v>
                </c:pt>
                <c:pt idx="16">
                  <c:v>2.2600000000000009E-2</c:v>
                </c:pt>
                <c:pt idx="17">
                  <c:v>3.6500000000000019E-2</c:v>
                </c:pt>
                <c:pt idx="18">
                  <c:v>2.9600000000000001E-2</c:v>
                </c:pt>
                <c:pt idx="19">
                  <c:v>3.15E-2</c:v>
                </c:pt>
                <c:pt idx="20">
                  <c:v>-1.3899999999999982E-2</c:v>
                </c:pt>
                <c:pt idx="21">
                  <c:v>-1.5900000000000011E-2</c:v>
                </c:pt>
                <c:pt idx="22">
                  <c:v>-6.399999999999989E-3</c:v>
                </c:pt>
                <c:pt idx="23">
                  <c:v>-3.7400000000000003E-2</c:v>
                </c:pt>
                <c:pt idx="24">
                  <c:v>-1.4399999999999996E-2</c:v>
                </c:pt>
                <c:pt idx="25">
                  <c:v>-1.5699999999999992E-2</c:v>
                </c:pt>
                <c:pt idx="26">
                  <c:v>-1.26E-2</c:v>
                </c:pt>
                <c:pt idx="27">
                  <c:v>-2.3699999999999999E-2</c:v>
                </c:pt>
                <c:pt idx="28">
                  <c:v>-4.5499351865187915E-3</c:v>
                </c:pt>
                <c:pt idx="29">
                  <c:v>-1.0482795698924727E-2</c:v>
                </c:pt>
                <c:pt idx="30">
                  <c:v>-1.2109363454666594E-2</c:v>
                </c:pt>
                <c:pt idx="31">
                  <c:v>-2.0727013354431896E-2</c:v>
                </c:pt>
                <c:pt idx="32">
                  <c:v>-1.8901168208211881E-2</c:v>
                </c:pt>
                <c:pt idx="33">
                  <c:v>-2.3036767070425818E-4</c:v>
                </c:pt>
                <c:pt idx="34">
                  <c:v>-9.0685522677292213E-3</c:v>
                </c:pt>
                <c:pt idx="35">
                  <c:v>5.5082541847287919E-3</c:v>
                </c:pt>
                <c:pt idx="36">
                  <c:v>-9.2494451494451527E-3</c:v>
                </c:pt>
                <c:pt idx="37">
                  <c:v>-1.1966532361942638E-2</c:v>
                </c:pt>
                <c:pt idx="38">
                  <c:v>-1.0485584471579767E-2</c:v>
                </c:pt>
                <c:pt idx="39">
                  <c:v>-2.9225591288072145E-2</c:v>
                </c:pt>
                <c:pt idx="40">
                  <c:v>-8.586290786802793E-3</c:v>
                </c:pt>
                <c:pt idx="41">
                  <c:v>-1.6661189453788465E-2</c:v>
                </c:pt>
                <c:pt idx="42">
                  <c:v>1.4228885453842828E-2</c:v>
                </c:pt>
                <c:pt idx="43">
                  <c:v>6.685635528055317E-3</c:v>
                </c:pt>
                <c:pt idx="44">
                  <c:v>1.3645270314872268E-2</c:v>
                </c:pt>
                <c:pt idx="45">
                  <c:v>1.7343781493082543E-2</c:v>
                </c:pt>
                <c:pt idx="46">
                  <c:v>1.4848692096171477E-2</c:v>
                </c:pt>
                <c:pt idx="47">
                  <c:v>1.6012372987550746E-2</c:v>
                </c:pt>
                <c:pt idx="48">
                  <c:v>3.2713174647107664E-2</c:v>
                </c:pt>
                <c:pt idx="49">
                  <c:v>1.2590942516366249E-2</c:v>
                </c:pt>
                <c:pt idx="50">
                  <c:v>3.3708886485798797E-2</c:v>
                </c:pt>
                <c:pt idx="51">
                  <c:v>5.7885750636132327E-2</c:v>
                </c:pt>
                <c:pt idx="52">
                  <c:v>5.0287167908904126E-2</c:v>
                </c:pt>
                <c:pt idx="53">
                  <c:v>2.7651461836438792E-2</c:v>
                </c:pt>
                <c:pt idx="54">
                  <c:v>3.3188532711642141E-2</c:v>
                </c:pt>
                <c:pt idx="55">
                  <c:v>2.6459955771695843E-2</c:v>
                </c:pt>
                <c:pt idx="56">
                  <c:v>2.412361143990388E-2</c:v>
                </c:pt>
                <c:pt idx="57">
                  <c:v>2.2630824615407632E-2</c:v>
                </c:pt>
                <c:pt idx="58">
                  <c:v>3.237386361369847E-2</c:v>
                </c:pt>
                <c:pt idx="59">
                  <c:v>3.1051022972780565E-2</c:v>
                </c:pt>
                <c:pt idx="60">
                  <c:v>2.7472477616231863E-2</c:v>
                </c:pt>
                <c:pt idx="61">
                  <c:v>2.8200924430046695E-2</c:v>
                </c:pt>
                <c:pt idx="62">
                  <c:v>1.8366297695012371E-2</c:v>
                </c:pt>
                <c:pt idx="63">
                  <c:v>7.2603417731868791E-3</c:v>
                </c:pt>
                <c:pt idx="64">
                  <c:v>-4.4000000000000011E-3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4A-8046-B5E3-2C69C21E4B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2688159"/>
        <c:axId val="1294657072"/>
      </c:barChart>
      <c:lineChart>
        <c:grouping val="standard"/>
        <c:varyColors val="0"/>
        <c:ser>
          <c:idx val="10"/>
          <c:order val="0"/>
          <c:tx>
            <c:strRef>
              <c:f>'Raw Data'!$K$1</c:f>
              <c:strCache>
                <c:ptCount val="1"/>
                <c:pt idx="0">
                  <c:v>Earnings Yield</c:v>
                </c:pt>
              </c:strCache>
            </c:strRef>
          </c:tx>
          <c:spPr>
            <a:ln w="381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Data'!$K$2:$K$66</c:f>
              <c:numCache>
                <c:formatCode>0.00%</c:formatCode>
                <c:ptCount val="65"/>
                <c:pt idx="0">
                  <c:v>5.3399999999999996E-2</c:v>
                </c:pt>
                <c:pt idx="1">
                  <c:v>4.7100000000000003E-2</c:v>
                </c:pt>
                <c:pt idx="2">
                  <c:v>5.8099999999999999E-2</c:v>
                </c:pt>
                <c:pt idx="3">
                  <c:v>5.5100000000000003E-2</c:v>
                </c:pt>
                <c:pt idx="4">
                  <c:v>5.62E-2</c:v>
                </c:pt>
                <c:pt idx="5">
                  <c:v>5.7299999999999997E-2</c:v>
                </c:pt>
                <c:pt idx="6">
                  <c:v>6.7400000000000002E-2</c:v>
                </c:pt>
                <c:pt idx="7">
                  <c:v>5.6599999999999998E-2</c:v>
                </c:pt>
                <c:pt idx="8">
                  <c:v>5.5100000000000003E-2</c:v>
                </c:pt>
                <c:pt idx="9">
                  <c:v>6.6299999999999998E-2</c:v>
                </c:pt>
                <c:pt idx="10">
                  <c:v>5.9799999999999999E-2</c:v>
                </c:pt>
                <c:pt idx="11">
                  <c:v>5.4599999999999996E-2</c:v>
                </c:pt>
                <c:pt idx="12">
                  <c:v>5.2299999999999999E-2</c:v>
                </c:pt>
                <c:pt idx="13">
                  <c:v>8.1599999999999992E-2</c:v>
                </c:pt>
                <c:pt idx="14">
                  <c:v>0.13639999999999999</c:v>
                </c:pt>
                <c:pt idx="15">
                  <c:v>8.5500000000000007E-2</c:v>
                </c:pt>
                <c:pt idx="16">
                  <c:v>9.0700000000000003E-2</c:v>
                </c:pt>
                <c:pt idx="17">
                  <c:v>0.11430000000000001</c:v>
                </c:pt>
                <c:pt idx="18">
                  <c:v>0.1211</c:v>
                </c:pt>
                <c:pt idx="19">
                  <c:v>0.1348</c:v>
                </c:pt>
                <c:pt idx="20">
                  <c:v>0.11040000000000001</c:v>
                </c:pt>
                <c:pt idx="21">
                  <c:v>0.1239</c:v>
                </c:pt>
                <c:pt idx="22">
                  <c:v>9.8300000000000012E-2</c:v>
                </c:pt>
                <c:pt idx="23">
                  <c:v>8.0599999999999991E-2</c:v>
                </c:pt>
                <c:pt idx="24">
                  <c:v>0.1007</c:v>
                </c:pt>
                <c:pt idx="25">
                  <c:v>7.4200000000000002E-2</c:v>
                </c:pt>
                <c:pt idx="26">
                  <c:v>5.96E-2</c:v>
                </c:pt>
                <c:pt idx="27">
                  <c:v>6.4899999999999999E-2</c:v>
                </c:pt>
                <c:pt idx="28">
                  <c:v>8.6850064813481204E-2</c:v>
                </c:pt>
                <c:pt idx="29">
                  <c:v>6.8817204301075269E-2</c:v>
                </c:pt>
                <c:pt idx="30">
                  <c:v>6.85906365453334E-2</c:v>
                </c:pt>
                <c:pt idx="31">
                  <c:v>4.6272986645568108E-2</c:v>
                </c:pt>
                <c:pt idx="32">
                  <c:v>4.7898831791788117E-2</c:v>
                </c:pt>
                <c:pt idx="33">
                  <c:v>5.7669632329295742E-2</c:v>
                </c:pt>
                <c:pt idx="34">
                  <c:v>6.9131447732270784E-2</c:v>
                </c:pt>
                <c:pt idx="35">
                  <c:v>6.1208254184728791E-2</c:v>
                </c:pt>
                <c:pt idx="36">
                  <c:v>5.4850554850554852E-2</c:v>
                </c:pt>
                <c:pt idx="37">
                  <c:v>4.5433467638057362E-2</c:v>
                </c:pt>
                <c:pt idx="38">
                  <c:v>3.6014415528420232E-2</c:v>
                </c:pt>
                <c:pt idx="39">
                  <c:v>3.5174408711927854E-2</c:v>
                </c:pt>
                <c:pt idx="40">
                  <c:v>4.2513709213197207E-2</c:v>
                </c:pt>
                <c:pt idx="41">
                  <c:v>3.3838810546211538E-2</c:v>
                </c:pt>
                <c:pt idx="42">
                  <c:v>5.232888545384283E-2</c:v>
                </c:pt>
                <c:pt idx="43">
                  <c:v>4.918563552805532E-2</c:v>
                </c:pt>
                <c:pt idx="44">
                  <c:v>5.584527031487227E-2</c:v>
                </c:pt>
                <c:pt idx="45">
                  <c:v>6.1243781493082544E-2</c:v>
                </c:pt>
                <c:pt idx="46">
                  <c:v>6.1848692096171477E-2</c:v>
                </c:pt>
                <c:pt idx="47">
                  <c:v>5.6212372987550746E-2</c:v>
                </c:pt>
                <c:pt idx="48">
                  <c:v>5.4813174647107665E-2</c:v>
                </c:pt>
                <c:pt idx="49">
                  <c:v>5.0990942516366246E-2</c:v>
                </c:pt>
                <c:pt idx="50">
                  <c:v>6.6608886485798796E-2</c:v>
                </c:pt>
                <c:pt idx="51">
                  <c:v>7.6685750636132324E-2</c:v>
                </c:pt>
                <c:pt idx="52">
                  <c:v>6.7887167908904131E-2</c:v>
                </c:pt>
                <c:pt idx="53">
                  <c:v>5.8051461836438792E-2</c:v>
                </c:pt>
                <c:pt idx="54">
                  <c:v>5.4888532711642138E-2</c:v>
                </c:pt>
                <c:pt idx="55">
                  <c:v>4.9159955771695844E-2</c:v>
                </c:pt>
                <c:pt idx="56">
                  <c:v>4.8623611439903881E-2</c:v>
                </c:pt>
                <c:pt idx="57">
                  <c:v>4.6730824615407632E-2</c:v>
                </c:pt>
                <c:pt idx="58">
                  <c:v>5.9173863613698467E-2</c:v>
                </c:pt>
                <c:pt idx="59">
                  <c:v>5.0251022972780564E-2</c:v>
                </c:pt>
                <c:pt idx="60">
                  <c:v>3.6772477616231862E-2</c:v>
                </c:pt>
                <c:pt idx="61">
                  <c:v>4.3300924430046697E-2</c:v>
                </c:pt>
                <c:pt idx="62">
                  <c:v>5.7166297695012372E-2</c:v>
                </c:pt>
                <c:pt idx="63">
                  <c:v>4.606034177318688E-2</c:v>
                </c:pt>
                <c:pt idx="64">
                  <c:v>4.1399999999999999E-2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4A-8046-B5E3-2C69C21E4B67}"/>
            </c:ext>
          </c:extLst>
        </c:ser>
        <c:ser>
          <c:idx val="11"/>
          <c:order val="1"/>
          <c:tx>
            <c:strRef>
              <c:f>'Raw Data'!$L$1</c:f>
              <c:strCache>
                <c:ptCount val="1"/>
                <c:pt idx="0">
                  <c:v>T.Bond Rate</c:v>
                </c:pt>
              </c:strCache>
            </c:strRef>
          </c:tx>
          <c:spPr>
            <a:ln w="38100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Data'!$A$2:$A$66</c:f>
              <c:numCache>
                <c:formatCode>General</c:formatCod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numCache>
            </c:numRef>
          </c:cat>
          <c:val>
            <c:numRef>
              <c:f>'Raw Data'!$L$2:$L$66</c:f>
              <c:numCache>
                <c:formatCode>0.00%</c:formatCode>
                <c:ptCount val="65"/>
                <c:pt idx="0">
                  <c:v>2.76E-2</c:v>
                </c:pt>
                <c:pt idx="1">
                  <c:v>2.35E-2</c:v>
                </c:pt>
                <c:pt idx="2">
                  <c:v>3.85E-2</c:v>
                </c:pt>
                <c:pt idx="3">
                  <c:v>4.1399999999999999E-2</c:v>
                </c:pt>
                <c:pt idx="4">
                  <c:v>4.2099999999999999E-2</c:v>
                </c:pt>
                <c:pt idx="5">
                  <c:v>4.65E-2</c:v>
                </c:pt>
                <c:pt idx="6">
                  <c:v>4.6399999999999997E-2</c:v>
                </c:pt>
                <c:pt idx="7">
                  <c:v>5.7000000000000002E-2</c:v>
                </c:pt>
                <c:pt idx="8">
                  <c:v>6.1600000000000002E-2</c:v>
                </c:pt>
                <c:pt idx="9">
                  <c:v>7.8799999999999995E-2</c:v>
                </c:pt>
                <c:pt idx="10">
                  <c:v>6.5000000000000002E-2</c:v>
                </c:pt>
                <c:pt idx="11">
                  <c:v>5.8900000000000001E-2</c:v>
                </c:pt>
                <c:pt idx="12">
                  <c:v>6.4100000000000004E-2</c:v>
                </c:pt>
                <c:pt idx="13">
                  <c:v>6.9000000000000006E-2</c:v>
                </c:pt>
                <c:pt idx="14">
                  <c:v>7.3999999999999996E-2</c:v>
                </c:pt>
                <c:pt idx="15">
                  <c:v>7.7600000000000002E-2</c:v>
                </c:pt>
                <c:pt idx="16">
                  <c:v>6.8099999999999994E-2</c:v>
                </c:pt>
                <c:pt idx="17">
                  <c:v>7.7799999999999994E-2</c:v>
                </c:pt>
                <c:pt idx="18">
                  <c:v>9.1499999999999998E-2</c:v>
                </c:pt>
                <c:pt idx="19">
                  <c:v>0.1033</c:v>
                </c:pt>
                <c:pt idx="20">
                  <c:v>0.12429999999999999</c:v>
                </c:pt>
                <c:pt idx="21">
                  <c:v>0.13980000000000001</c:v>
                </c:pt>
                <c:pt idx="22">
                  <c:v>0.1047</c:v>
                </c:pt>
                <c:pt idx="23">
                  <c:v>0.11799999999999999</c:v>
                </c:pt>
                <c:pt idx="24">
                  <c:v>0.11509999999999999</c:v>
                </c:pt>
                <c:pt idx="25">
                  <c:v>8.9899999999999994E-2</c:v>
                </c:pt>
                <c:pt idx="26">
                  <c:v>7.22E-2</c:v>
                </c:pt>
                <c:pt idx="27">
                  <c:v>8.8599999999999998E-2</c:v>
                </c:pt>
                <c:pt idx="28">
                  <c:v>9.1399999999999995E-2</c:v>
                </c:pt>
                <c:pt idx="29">
                  <c:v>7.9299999999999995E-2</c:v>
                </c:pt>
                <c:pt idx="30">
                  <c:v>8.0699999999999994E-2</c:v>
                </c:pt>
                <c:pt idx="31">
                  <c:v>6.7000000000000004E-2</c:v>
                </c:pt>
                <c:pt idx="32">
                  <c:v>6.6799999999999998E-2</c:v>
                </c:pt>
                <c:pt idx="33">
                  <c:v>5.79E-2</c:v>
                </c:pt>
                <c:pt idx="34">
                  <c:v>7.8200000000000006E-2</c:v>
                </c:pt>
                <c:pt idx="35">
                  <c:v>5.57E-2</c:v>
                </c:pt>
                <c:pt idx="36">
                  <c:v>6.4100000000000004E-2</c:v>
                </c:pt>
                <c:pt idx="37">
                  <c:v>5.74E-2</c:v>
                </c:pt>
                <c:pt idx="38">
                  <c:v>4.65E-2</c:v>
                </c:pt>
                <c:pt idx="39">
                  <c:v>6.4399999999999999E-2</c:v>
                </c:pt>
                <c:pt idx="40">
                  <c:v>5.11E-2</c:v>
                </c:pt>
                <c:pt idx="41">
                  <c:v>5.0500000000000003E-2</c:v>
                </c:pt>
                <c:pt idx="42">
                  <c:v>3.8100000000000002E-2</c:v>
                </c:pt>
                <c:pt idx="43">
                  <c:v>4.2500000000000003E-2</c:v>
                </c:pt>
                <c:pt idx="44">
                  <c:v>4.2200000000000001E-2</c:v>
                </c:pt>
                <c:pt idx="45">
                  <c:v>4.3900000000000002E-2</c:v>
                </c:pt>
                <c:pt idx="46">
                  <c:v>4.7E-2</c:v>
                </c:pt>
                <c:pt idx="47">
                  <c:v>4.02E-2</c:v>
                </c:pt>
                <c:pt idx="48">
                  <c:v>2.2100000000000002E-2</c:v>
                </c:pt>
                <c:pt idx="49">
                  <c:v>3.8399999999999997E-2</c:v>
                </c:pt>
                <c:pt idx="50">
                  <c:v>3.2899999999999999E-2</c:v>
                </c:pt>
                <c:pt idx="51">
                  <c:v>1.8800000000000001E-2</c:v>
                </c:pt>
                <c:pt idx="52">
                  <c:v>1.7600000000000001E-2</c:v>
                </c:pt>
                <c:pt idx="53">
                  <c:v>3.04E-2</c:v>
                </c:pt>
                <c:pt idx="54">
                  <c:v>2.1700000000000001E-2</c:v>
                </c:pt>
                <c:pt idx="55">
                  <c:v>2.2700000000000001E-2</c:v>
                </c:pt>
                <c:pt idx="56">
                  <c:v>2.4500000000000001E-2</c:v>
                </c:pt>
                <c:pt idx="57">
                  <c:v>2.41E-2</c:v>
                </c:pt>
                <c:pt idx="58">
                  <c:v>2.6800000000000001E-2</c:v>
                </c:pt>
                <c:pt idx="59">
                  <c:v>1.9199999999999998E-2</c:v>
                </c:pt>
                <c:pt idx="60">
                  <c:v>9.2999999999999992E-3</c:v>
                </c:pt>
                <c:pt idx="61">
                  <c:v>1.5100000000000001E-2</c:v>
                </c:pt>
                <c:pt idx="62">
                  <c:v>3.8800000000000001E-2</c:v>
                </c:pt>
                <c:pt idx="63">
                  <c:v>3.8800000000000001E-2</c:v>
                </c:pt>
                <c:pt idx="64">
                  <c:v>4.58E-2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4A-8046-B5E3-2C69C21E4B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688159"/>
        <c:axId val="1294657072"/>
      </c:lineChart>
      <c:catAx>
        <c:axId val="120268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4657072"/>
        <c:crosses val="autoZero"/>
        <c:auto val="1"/>
        <c:lblAlgn val="ctr"/>
        <c:lblOffset val="100"/>
        <c:noMultiLvlLbl val="0"/>
      </c:catAx>
      <c:valAx>
        <c:axId val="1294657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2688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uk-UA" i="1"/>
              <a:t>S&amp;P 500</a:t>
            </a:r>
            <a:r>
              <a:rPr lang="en-US" i="1"/>
              <a:t>: it's</a:t>
            </a:r>
            <a:r>
              <a:rPr lang="en-US" i="1" baseline="0"/>
              <a:t> a bird, its a plane, its Superman, its Stocks!!!!</a:t>
            </a:r>
            <a:endParaRPr lang="uk-UA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'Stock Returns'!$B$1</c:f>
              <c:strCache>
                <c:ptCount val="1"/>
                <c:pt idx="0">
                  <c:v>S&amp;P 500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48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FD1-8141-AD46-EECD52AF9D2A}"/>
                </c:ext>
              </c:extLst>
            </c:dLbl>
            <c:dLbl>
              <c:idx val="56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D1-8141-AD46-EECD52AF9D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'Stock Returns'!$A$2:$A$58</c:f>
              <c:strCache>
                <c:ptCount val="57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 (LTM)</c:v>
                </c:pt>
              </c:strCache>
            </c:strRef>
          </c:cat>
          <c:val>
            <c:numRef>
              <c:f>'Stock Returns'!$B$2:$B$58</c:f>
              <c:numCache>
                <c:formatCode>General</c:formatCode>
                <c:ptCount val="57"/>
                <c:pt idx="0">
                  <c:v>58.11</c:v>
                </c:pt>
                <c:pt idx="1">
                  <c:v>71.55</c:v>
                </c:pt>
                <c:pt idx="2">
                  <c:v>63.1</c:v>
                </c:pt>
                <c:pt idx="3">
                  <c:v>75.02</c:v>
                </c:pt>
                <c:pt idx="4">
                  <c:v>84.75</c:v>
                </c:pt>
                <c:pt idx="5">
                  <c:v>92.43</c:v>
                </c:pt>
                <c:pt idx="6">
                  <c:v>80.33</c:v>
                </c:pt>
                <c:pt idx="7">
                  <c:v>96.47</c:v>
                </c:pt>
                <c:pt idx="8">
                  <c:v>103.86</c:v>
                </c:pt>
                <c:pt idx="9">
                  <c:v>92.06</c:v>
                </c:pt>
                <c:pt idx="10">
                  <c:v>92.15</c:v>
                </c:pt>
                <c:pt idx="11">
                  <c:v>102.09</c:v>
                </c:pt>
                <c:pt idx="12">
                  <c:v>118.05</c:v>
                </c:pt>
                <c:pt idx="13">
                  <c:v>97.55</c:v>
                </c:pt>
                <c:pt idx="14">
                  <c:v>68.56</c:v>
                </c:pt>
                <c:pt idx="15">
                  <c:v>90.19</c:v>
                </c:pt>
                <c:pt idx="16">
                  <c:v>107.46</c:v>
                </c:pt>
                <c:pt idx="17">
                  <c:v>95.1</c:v>
                </c:pt>
                <c:pt idx="18">
                  <c:v>96.11</c:v>
                </c:pt>
                <c:pt idx="19">
                  <c:v>107.94</c:v>
                </c:pt>
                <c:pt idx="20">
                  <c:v>135.76</c:v>
                </c:pt>
                <c:pt idx="21">
                  <c:v>122.55</c:v>
                </c:pt>
                <c:pt idx="22">
                  <c:v>140.63999999999999</c:v>
                </c:pt>
                <c:pt idx="23">
                  <c:v>164.93</c:v>
                </c:pt>
                <c:pt idx="24">
                  <c:v>167.24</c:v>
                </c:pt>
                <c:pt idx="25">
                  <c:v>211.28</c:v>
                </c:pt>
                <c:pt idx="26">
                  <c:v>242.17</c:v>
                </c:pt>
                <c:pt idx="27">
                  <c:v>247.08</c:v>
                </c:pt>
                <c:pt idx="28">
                  <c:v>277.72000000000003</c:v>
                </c:pt>
                <c:pt idx="29">
                  <c:v>353.4</c:v>
                </c:pt>
                <c:pt idx="30">
                  <c:v>330.22</c:v>
                </c:pt>
                <c:pt idx="31">
                  <c:v>417.09</c:v>
                </c:pt>
                <c:pt idx="32">
                  <c:v>435.71</c:v>
                </c:pt>
                <c:pt idx="33">
                  <c:v>466.45</c:v>
                </c:pt>
                <c:pt idx="34">
                  <c:v>459.27</c:v>
                </c:pt>
                <c:pt idx="35">
                  <c:v>615.92999999999995</c:v>
                </c:pt>
                <c:pt idx="36">
                  <c:v>740.74</c:v>
                </c:pt>
                <c:pt idx="37">
                  <c:v>970.43</c:v>
                </c:pt>
                <c:pt idx="38">
                  <c:v>1229.23</c:v>
                </c:pt>
                <c:pt idx="39">
                  <c:v>1469.25</c:v>
                </c:pt>
                <c:pt idx="40">
                  <c:v>1320.28</c:v>
                </c:pt>
                <c:pt idx="41">
                  <c:v>1148.0899999999999</c:v>
                </c:pt>
                <c:pt idx="42">
                  <c:v>879.82</c:v>
                </c:pt>
                <c:pt idx="43">
                  <c:v>1111.9100000000001</c:v>
                </c:pt>
                <c:pt idx="44">
                  <c:v>1211.92</c:v>
                </c:pt>
                <c:pt idx="45">
                  <c:v>1248.29</c:v>
                </c:pt>
                <c:pt idx="46">
                  <c:v>1418.3</c:v>
                </c:pt>
                <c:pt idx="47">
                  <c:v>1468.36</c:v>
                </c:pt>
                <c:pt idx="48" formatCode="0.00">
                  <c:v>903.25</c:v>
                </c:pt>
                <c:pt idx="49">
                  <c:v>1115.0999999999999</c:v>
                </c:pt>
                <c:pt idx="50">
                  <c:v>1257.6400000000001</c:v>
                </c:pt>
                <c:pt idx="51" formatCode="0.00">
                  <c:v>1257.5999999999999</c:v>
                </c:pt>
                <c:pt idx="52">
                  <c:v>1426.19</c:v>
                </c:pt>
                <c:pt idx="53">
                  <c:v>1848.36</c:v>
                </c:pt>
                <c:pt idx="54" formatCode="0.00">
                  <c:v>2058.9</c:v>
                </c:pt>
                <c:pt idx="55" formatCode="0.00">
                  <c:v>2043.94</c:v>
                </c:pt>
                <c:pt idx="56">
                  <c:v>2182.64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FD1-8141-AD46-EECD52AF9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45360352"/>
        <c:axId val="1745362672"/>
      </c:lineChart>
      <c:catAx>
        <c:axId val="1745360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5362672"/>
        <c:crosses val="autoZero"/>
        <c:auto val="1"/>
        <c:lblAlgn val="ctr"/>
        <c:lblOffset val="100"/>
        <c:noMultiLvlLbl val="0"/>
      </c:catAx>
      <c:valAx>
        <c:axId val="1745362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536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PE Ratios for S&amp;P 500: 1969</a:t>
            </a:r>
            <a:r>
              <a:rPr lang="en-US" i="1" baseline="0"/>
              <a:t> to 2021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'Just PE data 1969-2019'!$B$1</c:f>
              <c:strCache>
                <c:ptCount val="1"/>
                <c:pt idx="0">
                  <c:v>PE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'Just PE data 1969-2019'!$A$2:$A$57</c:f>
              <c:numCache>
                <c:formatCode>General</c:formatCode>
                <c:ptCount val="56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  <c:pt idx="48">
                  <c:v>2017</c:v>
                </c:pt>
                <c:pt idx="49">
                  <c:v>2018</c:v>
                </c:pt>
                <c:pt idx="50">
                  <c:v>2019</c:v>
                </c:pt>
                <c:pt idx="51">
                  <c:v>2020</c:v>
                </c:pt>
                <c:pt idx="52">
                  <c:v>2020</c:v>
                </c:pt>
              </c:numCache>
            </c:numRef>
          </c:cat>
          <c:val>
            <c:numRef>
              <c:f>'Just PE data 1969-2019'!$B$2:$B$57</c:f>
              <c:numCache>
                <c:formatCode>0.00</c:formatCode>
                <c:ptCount val="56"/>
                <c:pt idx="0">
                  <c:v>15.082956259426847</c:v>
                </c:pt>
                <c:pt idx="1">
                  <c:v>16.722408026755854</c:v>
                </c:pt>
                <c:pt idx="2">
                  <c:v>18.315018315018317</c:v>
                </c:pt>
                <c:pt idx="3">
                  <c:v>19.120458891013385</c:v>
                </c:pt>
                <c:pt idx="4">
                  <c:v>12.254901960784315</c:v>
                </c:pt>
                <c:pt idx="5">
                  <c:v>7.3313782991202352</c:v>
                </c:pt>
                <c:pt idx="6">
                  <c:v>11.695906432748536</c:v>
                </c:pt>
                <c:pt idx="7">
                  <c:v>11.025358324145534</c:v>
                </c:pt>
                <c:pt idx="8">
                  <c:v>8.7489063867016608</c:v>
                </c:pt>
                <c:pt idx="9">
                  <c:v>8.257638315441783</c:v>
                </c:pt>
                <c:pt idx="10">
                  <c:v>7.4183976261127595</c:v>
                </c:pt>
                <c:pt idx="11">
                  <c:v>9.0579710144927521</c:v>
                </c:pt>
                <c:pt idx="12">
                  <c:v>8.0710250201775633</c:v>
                </c:pt>
                <c:pt idx="13">
                  <c:v>10.172939979654119</c:v>
                </c:pt>
                <c:pt idx="14">
                  <c:v>12.406947890818859</c:v>
                </c:pt>
                <c:pt idx="15">
                  <c:v>9.9304865938430993</c:v>
                </c:pt>
                <c:pt idx="16">
                  <c:v>13.477088948787062</c:v>
                </c:pt>
                <c:pt idx="17">
                  <c:v>16.778523489932887</c:v>
                </c:pt>
                <c:pt idx="18">
                  <c:v>15.408320493066256</c:v>
                </c:pt>
                <c:pt idx="19">
                  <c:v>11.514096185737976</c:v>
                </c:pt>
                <c:pt idx="20">
                  <c:v>14.53125</c:v>
                </c:pt>
                <c:pt idx="21">
                  <c:v>14.579249448123623</c:v>
                </c:pt>
                <c:pt idx="22">
                  <c:v>21.610880829015542</c:v>
                </c:pt>
                <c:pt idx="23">
                  <c:v>20.877335888835649</c:v>
                </c:pt>
                <c:pt idx="24">
                  <c:v>17.340148698884761</c:v>
                </c:pt>
                <c:pt idx="25">
                  <c:v>14.465196850393699</c:v>
                </c:pt>
                <c:pt idx="26">
                  <c:v>16.337665782493367</c:v>
                </c:pt>
                <c:pt idx="27">
                  <c:v>18.231356140782673</c:v>
                </c:pt>
                <c:pt idx="28">
                  <c:v>22.010206396008162</c:v>
                </c:pt>
                <c:pt idx="29">
                  <c:v>27.766659137113169</c:v>
                </c:pt>
                <c:pt idx="30">
                  <c:v>28.429760061919506</c:v>
                </c:pt>
                <c:pt idx="31">
                  <c:v>23.521824336362013</c:v>
                </c:pt>
                <c:pt idx="32">
                  <c:v>29.551866151866147</c:v>
                </c:pt>
                <c:pt idx="33">
                  <c:v>19.109904430929628</c:v>
                </c:pt>
                <c:pt idx="34">
                  <c:v>20.33113914792467</c:v>
                </c:pt>
                <c:pt idx="35">
                  <c:v>17.90661938534279</c:v>
                </c:pt>
                <c:pt idx="36">
                  <c:v>16.328188358404184</c:v>
                </c:pt>
                <c:pt idx="37">
                  <c:v>16.168490652074784</c:v>
                </c:pt>
                <c:pt idx="38">
                  <c:v>17.78967773200872</c:v>
                </c:pt>
                <c:pt idx="39">
                  <c:v>18.243789133508383</c:v>
                </c:pt>
                <c:pt idx="40">
                  <c:v>19.611326064016882</c:v>
                </c:pt>
                <c:pt idx="41">
                  <c:v>15.013011818073297</c:v>
                </c:pt>
                <c:pt idx="42">
                  <c:v>13.040232268768145</c:v>
                </c:pt>
                <c:pt idx="43">
                  <c:v>14.730324313158441</c:v>
                </c:pt>
                <c:pt idx="44">
                  <c:v>17.226095060577819</c:v>
                </c:pt>
                <c:pt idx="45">
                  <c:v>18.21874170427396</c:v>
                </c:pt>
                <c:pt idx="46">
                  <c:v>20.341759554140125</c:v>
                </c:pt>
                <c:pt idx="47">
                  <c:v>20.566139996325553</c:v>
                </c:pt>
                <c:pt idx="48">
                  <c:v>21.399151592764529</c:v>
                </c:pt>
                <c:pt idx="49">
                  <c:v>16.899352838074694</c:v>
                </c:pt>
                <c:pt idx="50">
                  <c:v>19.900092392978134</c:v>
                </c:pt>
                <c:pt idx="51">
                  <c:v>27.194251375615405</c:v>
                </c:pt>
                <c:pt idx="52">
                  <c:v>23.094195173950968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3F-064B-AA86-4B14F89B9210}"/>
            </c:ext>
          </c:extLst>
        </c:ser>
        <c:ser>
          <c:idx val="1"/>
          <c:order val="1"/>
          <c:tx>
            <c:strRef>
              <c:f>'Just PE data 1969-2019'!$C$1</c:f>
              <c:strCache>
                <c:ptCount val="1"/>
                <c:pt idx="0">
                  <c:v>Normalized PE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'Just PE data 1969-2019'!$A$2:$A$57</c:f>
              <c:numCache>
                <c:formatCode>General</c:formatCode>
                <c:ptCount val="56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  <c:pt idx="48">
                  <c:v>2017</c:v>
                </c:pt>
                <c:pt idx="49">
                  <c:v>2018</c:v>
                </c:pt>
                <c:pt idx="50">
                  <c:v>2019</c:v>
                </c:pt>
                <c:pt idx="51">
                  <c:v>2020</c:v>
                </c:pt>
                <c:pt idx="52">
                  <c:v>2020</c:v>
                </c:pt>
              </c:numCache>
            </c:numRef>
          </c:cat>
          <c:val>
            <c:numRef>
              <c:f>'Just PE data 1969-2019'!$C$2:$C$57</c:f>
              <c:numCache>
                <c:formatCode>0.00</c:formatCode>
                <c:ptCount val="56"/>
                <c:pt idx="0">
                  <c:v>19.573620797518522</c:v>
                </c:pt>
                <c:pt idx="1">
                  <c:v>18.638684678034366</c:v>
                </c:pt>
                <c:pt idx="2">
                  <c:v>19.767915111162427</c:v>
                </c:pt>
                <c:pt idx="3">
                  <c:v>21.799669147316976</c:v>
                </c:pt>
                <c:pt idx="4">
                  <c:v>16.825151371169635</c:v>
                </c:pt>
                <c:pt idx="5">
                  <c:v>10.9577988889086</c:v>
                </c:pt>
                <c:pt idx="6">
                  <c:v>13.879160601170325</c:v>
                </c:pt>
                <c:pt idx="7">
                  <c:v>15.503205842524361</c:v>
                </c:pt>
                <c:pt idx="8">
                  <c:v>12.726762537507147</c:v>
                </c:pt>
                <c:pt idx="9">
                  <c:v>11.918305379920074</c:v>
                </c:pt>
                <c:pt idx="10">
                  <c:v>12.116192467322508</c:v>
                </c:pt>
                <c:pt idx="11">
                  <c:v>13.77369005445528</c:v>
                </c:pt>
                <c:pt idx="12">
                  <c:v>11.328911554230709</c:v>
                </c:pt>
                <c:pt idx="13">
                  <c:v>12.142408592308142</c:v>
                </c:pt>
                <c:pt idx="14">
                  <c:v>13.612720760293856</c:v>
                </c:pt>
                <c:pt idx="15">
                  <c:v>12.999791516737464</c:v>
                </c:pt>
                <c:pt idx="16">
                  <c:v>15.465477946658858</c:v>
                </c:pt>
                <c:pt idx="17">
                  <c:v>17.138632149894164</c:v>
                </c:pt>
                <c:pt idx="18">
                  <c:v>16.869418764272059</c:v>
                </c:pt>
                <c:pt idx="19">
                  <c:v>17.472457962308628</c:v>
                </c:pt>
                <c:pt idx="20">
                  <c:v>20.946320005110096</c:v>
                </c:pt>
                <c:pt idx="21">
                  <c:v>18.722174669657402</c:v>
                </c:pt>
                <c:pt idx="22">
                  <c:v>23.108101670860513</c:v>
                </c:pt>
                <c:pt idx="23">
                  <c:v>23.232882315071965</c:v>
                </c:pt>
                <c:pt idx="24">
                  <c:v>23.189523388452653</c:v>
                </c:pt>
                <c:pt idx="25">
                  <c:v>21.257008606110084</c:v>
                </c:pt>
                <c:pt idx="26">
                  <c:v>25.870843515255263</c:v>
                </c:pt>
                <c:pt idx="27">
                  <c:v>28.029084134672619</c:v>
                </c:pt>
                <c:pt idx="28">
                  <c:v>33.196387644100838</c:v>
                </c:pt>
                <c:pt idx="29">
                  <c:v>39.337877624167945</c:v>
                </c:pt>
                <c:pt idx="30">
                  <c:v>43.233580508474574</c:v>
                </c:pt>
                <c:pt idx="31">
                  <c:v>35.365905925211614</c:v>
                </c:pt>
                <c:pt idx="32">
                  <c:v>29.223152696820829</c:v>
                </c:pt>
                <c:pt idx="33">
                  <c:v>21.046311357764807</c:v>
                </c:pt>
                <c:pt idx="34">
                  <c:v>24.940223852140946</c:v>
                </c:pt>
                <c:pt idx="35">
                  <c:v>25.156094320823644</c:v>
                </c:pt>
                <c:pt idx="36">
                  <c:v>23.982056060402293</c:v>
                </c:pt>
                <c:pt idx="37">
                  <c:v>24.987667371388298</c:v>
                </c:pt>
                <c:pt idx="38">
                  <c:v>24.228363996369936</c:v>
                </c:pt>
                <c:pt idx="39">
                  <c:v>14.776129169461303</c:v>
                </c:pt>
                <c:pt idx="40">
                  <c:v>18.088471458465129</c:v>
                </c:pt>
                <c:pt idx="41">
                  <c:v>19.525236372669269</c:v>
                </c:pt>
                <c:pt idx="42">
                  <c:v>17.922188969645145</c:v>
                </c:pt>
                <c:pt idx="43">
                  <c:v>18.953194769296193</c:v>
                </c:pt>
                <c:pt idx="44">
                  <c:v>22.95842700816058</c:v>
                </c:pt>
                <c:pt idx="45">
                  <c:v>24.210390160156162</c:v>
                </c:pt>
                <c:pt idx="46">
                  <c:v>23.374006518382988</c:v>
                </c:pt>
                <c:pt idx="47">
                  <c:v>24.998380955571189</c:v>
                </c:pt>
                <c:pt idx="48">
                  <c:v>28.503608780477403</c:v>
                </c:pt>
                <c:pt idx="49">
                  <c:v>24.178256592272529</c:v>
                </c:pt>
                <c:pt idx="50">
                  <c:v>28.282865421820699</c:v>
                </c:pt>
                <c:pt idx="51">
                  <c:v>31.387946450955166</c:v>
                </c:pt>
                <c:pt idx="52">
                  <c:v>36.477728455533438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3F-064B-AA86-4B14F89B9210}"/>
            </c:ext>
          </c:extLst>
        </c:ser>
        <c:ser>
          <c:idx val="2"/>
          <c:order val="2"/>
          <c:tx>
            <c:strRef>
              <c:f>'Just PE data 1969-2019'!$D$1</c:f>
              <c:strCache>
                <c:ptCount val="1"/>
                <c:pt idx="0">
                  <c:v>CAPE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'Just PE data 1969-2019'!$A$2:$A$57</c:f>
              <c:numCache>
                <c:formatCode>General</c:formatCode>
                <c:ptCount val="56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  <c:pt idx="48">
                  <c:v>2017</c:v>
                </c:pt>
                <c:pt idx="49">
                  <c:v>2018</c:v>
                </c:pt>
                <c:pt idx="50">
                  <c:v>2019</c:v>
                </c:pt>
                <c:pt idx="51">
                  <c:v>2020</c:v>
                </c:pt>
                <c:pt idx="52">
                  <c:v>2020</c:v>
                </c:pt>
              </c:numCache>
            </c:numRef>
          </c:cat>
          <c:val>
            <c:numRef>
              <c:f>'Just PE data 1969-2019'!$D$2:$D$57</c:f>
              <c:numCache>
                <c:formatCode>0.00</c:formatCode>
                <c:ptCount val="56"/>
                <c:pt idx="0">
                  <c:v>16.988299683033361</c:v>
                </c:pt>
                <c:pt idx="1">
                  <c:v>15.731713837654006</c:v>
                </c:pt>
                <c:pt idx="2">
                  <c:v>16.613612163379752</c:v>
                </c:pt>
                <c:pt idx="3">
                  <c:v>18.276974519084572</c:v>
                </c:pt>
                <c:pt idx="4">
                  <c:v>13.525064193000107</c:v>
                </c:pt>
                <c:pt idx="5">
                  <c:v>8.3312464498461889</c:v>
                </c:pt>
                <c:pt idx="6">
                  <c:v>10.411628484817367</c:v>
                </c:pt>
                <c:pt idx="7">
                  <c:v>11.791934224748877</c:v>
                </c:pt>
                <c:pt idx="8">
                  <c:v>9.6961343845861272</c:v>
                </c:pt>
                <c:pt idx="9">
                  <c:v>8.9305202945868647</c:v>
                </c:pt>
                <c:pt idx="10">
                  <c:v>8.7063876076237605</c:v>
                </c:pt>
                <c:pt idx="11">
                  <c:v>9.5395217703715893</c:v>
                </c:pt>
                <c:pt idx="12">
                  <c:v>7.7851801967644665</c:v>
                </c:pt>
                <c:pt idx="13">
                  <c:v>8.6242751103010384</c:v>
                </c:pt>
                <c:pt idx="14">
                  <c:v>9.9888742621433284</c:v>
                </c:pt>
                <c:pt idx="15">
                  <c:v>9.8812070019444445</c:v>
                </c:pt>
                <c:pt idx="16">
                  <c:v>12.271843677427317</c:v>
                </c:pt>
                <c:pt idx="17">
                  <c:v>13.797681352613461</c:v>
                </c:pt>
                <c:pt idx="18">
                  <c:v>13.799259462166026</c:v>
                </c:pt>
                <c:pt idx="19">
                  <c:v>14.565259454438351</c:v>
                </c:pt>
                <c:pt idx="20">
                  <c:v>17.450674572475609</c:v>
                </c:pt>
                <c:pt idx="21">
                  <c:v>15.86401357631247</c:v>
                </c:pt>
                <c:pt idx="22">
                  <c:v>19.714844390279357</c:v>
                </c:pt>
                <c:pt idx="23">
                  <c:v>19.942760085184336</c:v>
                </c:pt>
                <c:pt idx="24">
                  <c:v>20.093305806665398</c:v>
                </c:pt>
                <c:pt idx="25">
                  <c:v>18.66198363026205</c:v>
                </c:pt>
                <c:pt idx="26">
                  <c:v>22.845763223420533</c:v>
                </c:pt>
                <c:pt idx="27">
                  <c:v>25.143306307190137</c:v>
                </c:pt>
                <c:pt idx="28">
                  <c:v>30.175989026820716</c:v>
                </c:pt>
                <c:pt idx="29">
                  <c:v>35.918161399298199</c:v>
                </c:pt>
                <c:pt idx="30">
                  <c:v>39.281764471967136</c:v>
                </c:pt>
                <c:pt idx="31">
                  <c:v>32.432770203749286</c:v>
                </c:pt>
                <c:pt idx="32">
                  <c:v>26.614879418556622</c:v>
                </c:pt>
                <c:pt idx="33">
                  <c:v>19.137805087560167</c:v>
                </c:pt>
                <c:pt idx="34">
                  <c:v>22.443372932474336</c:v>
                </c:pt>
                <c:pt idx="35">
                  <c:v>22.493754749956711</c:v>
                </c:pt>
                <c:pt idx="36">
                  <c:v>21.496178243318223</c:v>
                </c:pt>
                <c:pt idx="37">
                  <c:v>22.189133796234962</c:v>
                </c:pt>
                <c:pt idx="38">
                  <c:v>22.08424208927099</c:v>
                </c:pt>
                <c:pt idx="39">
                  <c:v>13.359530172747858</c:v>
                </c:pt>
                <c:pt idx="40">
                  <c:v>16.460681855242484</c:v>
                </c:pt>
                <c:pt idx="41">
                  <c:v>17.717313493239242</c:v>
                </c:pt>
                <c:pt idx="42">
                  <c:v>16.344349195876809</c:v>
                </c:pt>
                <c:pt idx="43">
                  <c:v>17.397521387910217</c:v>
                </c:pt>
                <c:pt idx="44">
                  <c:v>21.363383200328371</c:v>
                </c:pt>
                <c:pt idx="45">
                  <c:v>23.005128916097778</c:v>
                </c:pt>
                <c:pt idx="46">
                  <c:v>22.40868193974767</c:v>
                </c:pt>
                <c:pt idx="47">
                  <c:v>23.907431380380029</c:v>
                </c:pt>
                <c:pt idx="48">
                  <c:v>27.147104440676777</c:v>
                </c:pt>
                <c:pt idx="49">
                  <c:v>22.857578427472475</c:v>
                </c:pt>
                <c:pt idx="50">
                  <c:v>26.527810103038526</c:v>
                </c:pt>
                <c:pt idx="51">
                  <c:v>29.363673116994242</c:v>
                </c:pt>
                <c:pt idx="52">
                  <c:v>32.679288628323114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E3F-064B-AA86-4B14F89B9210}"/>
            </c:ext>
          </c:extLst>
        </c:ser>
        <c:ser>
          <c:idx val="3"/>
          <c:order val="3"/>
          <c:tx>
            <c:strRef>
              <c:f>'Just PE data 1969-2019'!$E$1</c:f>
              <c:strCache>
                <c:ptCount val="1"/>
                <c:pt idx="0">
                  <c:v>Shiller PE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'Just PE data 1969-2019'!$A$2:$A$57</c:f>
              <c:numCache>
                <c:formatCode>General</c:formatCode>
                <c:ptCount val="56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  <c:pt idx="48">
                  <c:v>2017</c:v>
                </c:pt>
                <c:pt idx="49">
                  <c:v>2018</c:v>
                </c:pt>
                <c:pt idx="50">
                  <c:v>2019</c:v>
                </c:pt>
                <c:pt idx="51">
                  <c:v>2020</c:v>
                </c:pt>
                <c:pt idx="52">
                  <c:v>2020</c:v>
                </c:pt>
              </c:numCache>
            </c:numRef>
          </c:cat>
          <c:val>
            <c:numRef>
              <c:f>'Just PE data 1969-2019'!$E$2:$E$53</c:f>
              <c:numCache>
                <c:formatCode>0.00</c:formatCode>
                <c:ptCount val="52"/>
                <c:pt idx="0">
                  <c:v>17.329999999999998</c:v>
                </c:pt>
                <c:pt idx="1">
                  <c:v>15.87</c:v>
                </c:pt>
                <c:pt idx="2">
                  <c:v>16.600000000000001</c:v>
                </c:pt>
                <c:pt idx="3">
                  <c:v>18.649999999999999</c:v>
                </c:pt>
                <c:pt idx="4">
                  <c:v>13.49</c:v>
                </c:pt>
                <c:pt idx="5">
                  <c:v>8.2899999999999991</c:v>
                </c:pt>
                <c:pt idx="6">
                  <c:v>10.25</c:v>
                </c:pt>
                <c:pt idx="7">
                  <c:v>11.6</c:v>
                </c:pt>
                <c:pt idx="8">
                  <c:v>9.68</c:v>
                </c:pt>
                <c:pt idx="9">
                  <c:v>9.01</c:v>
                </c:pt>
                <c:pt idx="10">
                  <c:v>8.75</c:v>
                </c:pt>
                <c:pt idx="11">
                  <c:v>9.39</c:v>
                </c:pt>
                <c:pt idx="12">
                  <c:v>7.83</c:v>
                </c:pt>
                <c:pt idx="13">
                  <c:v>8.4700000000000006</c:v>
                </c:pt>
                <c:pt idx="14">
                  <c:v>9.82</c:v>
                </c:pt>
                <c:pt idx="15">
                  <c:v>9.6</c:v>
                </c:pt>
                <c:pt idx="16">
                  <c:v>11.69</c:v>
                </c:pt>
                <c:pt idx="17">
                  <c:v>14.09</c:v>
                </c:pt>
                <c:pt idx="18">
                  <c:v>13.39</c:v>
                </c:pt>
                <c:pt idx="19">
                  <c:v>14.7</c:v>
                </c:pt>
                <c:pt idx="20">
                  <c:v>17.649999999999999</c:v>
                </c:pt>
                <c:pt idx="21">
                  <c:v>15.85</c:v>
                </c:pt>
                <c:pt idx="22">
                  <c:v>18.440000000000001</c:v>
                </c:pt>
                <c:pt idx="23">
                  <c:v>20.45</c:v>
                </c:pt>
                <c:pt idx="24">
                  <c:v>21.17</c:v>
                </c:pt>
                <c:pt idx="25">
                  <c:v>19.91</c:v>
                </c:pt>
                <c:pt idx="26">
                  <c:v>25.03</c:v>
                </c:pt>
                <c:pt idx="27">
                  <c:v>27.72</c:v>
                </c:pt>
                <c:pt idx="28">
                  <c:v>33.03</c:v>
                </c:pt>
                <c:pt idx="29">
                  <c:v>38.82</c:v>
                </c:pt>
                <c:pt idx="30">
                  <c:v>44.2</c:v>
                </c:pt>
                <c:pt idx="31">
                  <c:v>37.28</c:v>
                </c:pt>
                <c:pt idx="32">
                  <c:v>30.5</c:v>
                </c:pt>
                <c:pt idx="33">
                  <c:v>23.1</c:v>
                </c:pt>
                <c:pt idx="34">
                  <c:v>26.63</c:v>
                </c:pt>
                <c:pt idx="35">
                  <c:v>27.14</c:v>
                </c:pt>
                <c:pt idx="36">
                  <c:v>26.43</c:v>
                </c:pt>
                <c:pt idx="37">
                  <c:v>27.27</c:v>
                </c:pt>
                <c:pt idx="38">
                  <c:v>25.95</c:v>
                </c:pt>
                <c:pt idx="39">
                  <c:v>15.37</c:v>
                </c:pt>
                <c:pt idx="40">
                  <c:v>20.32</c:v>
                </c:pt>
                <c:pt idx="41">
                  <c:v>22.39</c:v>
                </c:pt>
                <c:pt idx="42">
                  <c:v>20.52</c:v>
                </c:pt>
                <c:pt idx="43">
                  <c:v>21.23</c:v>
                </c:pt>
                <c:pt idx="44">
                  <c:v>24.86</c:v>
                </c:pt>
                <c:pt idx="45">
                  <c:v>26.79</c:v>
                </c:pt>
                <c:pt idx="46">
                  <c:v>25.97</c:v>
                </c:pt>
                <c:pt idx="47">
                  <c:v>27.27</c:v>
                </c:pt>
                <c:pt idx="48">
                  <c:v>27.147104440676777</c:v>
                </c:pt>
                <c:pt idx="49">
                  <c:v>22.857578427472475</c:v>
                </c:pt>
                <c:pt idx="50">
                  <c:v>26.527810103038526</c:v>
                </c:pt>
                <c:pt idx="51">
                  <c:v>29.363673116994242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E3F-064B-AA86-4B14F89B9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292128"/>
        <c:axId val="2092064016"/>
      </c:lineChart>
      <c:catAx>
        <c:axId val="2062292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064016"/>
        <c:crosses val="autoZero"/>
        <c:auto val="1"/>
        <c:lblAlgn val="ctr"/>
        <c:lblOffset val="100"/>
        <c:tickLblSkip val="1"/>
        <c:noMultiLvlLbl val="0"/>
      </c:catAx>
      <c:valAx>
        <c:axId val="209206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292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Shiller PE versus Price/</a:t>
            </a:r>
            <a:r>
              <a:rPr lang="en-US" i="1" baseline="0"/>
              <a:t> Cash Return for S&amp;P 500 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3"/>
          <c:order val="0"/>
          <c:tx>
            <c:strRef>
              <c:f>'All Multiples 2001-16'!$E$1</c:f>
              <c:strCache>
                <c:ptCount val="1"/>
                <c:pt idx="0">
                  <c:v>Shiller PE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'All Multiples 2001-16'!$A$2:$A$17</c:f>
              <c:numCache>
                <c:formatCode>General</c:formatCode>
                <c:ptCount val="1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 formatCode="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</c:numCache>
            </c:numRef>
          </c:cat>
          <c:val>
            <c:numRef>
              <c:f>'All Multiples 2001-16'!$E$2:$E$17</c:f>
              <c:numCache>
                <c:formatCode>0.00</c:formatCode>
                <c:ptCount val="16"/>
                <c:pt idx="0">
                  <c:v>30.5</c:v>
                </c:pt>
                <c:pt idx="1">
                  <c:v>23.1</c:v>
                </c:pt>
                <c:pt idx="2">
                  <c:v>26.63</c:v>
                </c:pt>
                <c:pt idx="3">
                  <c:v>27.14</c:v>
                </c:pt>
                <c:pt idx="4">
                  <c:v>26.43</c:v>
                </c:pt>
                <c:pt idx="5">
                  <c:v>27.27</c:v>
                </c:pt>
                <c:pt idx="6">
                  <c:v>25.95</c:v>
                </c:pt>
                <c:pt idx="7">
                  <c:v>15.37</c:v>
                </c:pt>
                <c:pt idx="8">
                  <c:v>20.32</c:v>
                </c:pt>
                <c:pt idx="9">
                  <c:v>22.39</c:v>
                </c:pt>
                <c:pt idx="10">
                  <c:v>20.52</c:v>
                </c:pt>
                <c:pt idx="11">
                  <c:v>21.23</c:v>
                </c:pt>
                <c:pt idx="12">
                  <c:v>24.86</c:v>
                </c:pt>
                <c:pt idx="13">
                  <c:v>26.79</c:v>
                </c:pt>
                <c:pt idx="14">
                  <c:v>25.97</c:v>
                </c:pt>
                <c:pt idx="15">
                  <c:v>27.27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9D-AC41-AC65-E38AC115B037}"/>
            </c:ext>
          </c:extLst>
        </c:ser>
        <c:ser>
          <c:idx val="6"/>
          <c:order val="1"/>
          <c:tx>
            <c:strRef>
              <c:f>'All Multiples 2001-16'!$H$1</c:f>
              <c:strCache>
                <c:ptCount val="1"/>
                <c:pt idx="0">
                  <c:v>Price/(Dividends + Buybacks)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'All Multiples 2001-16'!$A$2:$A$17</c:f>
              <c:numCache>
                <c:formatCode>General</c:formatCode>
                <c:ptCount val="1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 formatCode="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</c:numCache>
            </c:numRef>
          </c:cat>
          <c:val>
            <c:numRef>
              <c:f>'All Multiples 2001-16'!$H$2:$H$17</c:f>
              <c:numCache>
                <c:formatCode>0.00</c:formatCode>
                <c:ptCount val="16"/>
                <c:pt idx="0">
                  <c:v>38.167938931297698</c:v>
                </c:pt>
                <c:pt idx="1">
                  <c:v>29.498525073746311</c:v>
                </c:pt>
                <c:pt idx="2">
                  <c:v>35.2112676056338</c:v>
                </c:pt>
                <c:pt idx="3">
                  <c:v>29.850746268656714</c:v>
                </c:pt>
                <c:pt idx="4">
                  <c:v>20.408163265306126</c:v>
                </c:pt>
                <c:pt idx="5">
                  <c:v>19.386822626336471</c:v>
                </c:pt>
                <c:pt idx="6">
                  <c:v>15.39768580009812</c:v>
                </c:pt>
                <c:pt idx="7">
                  <c:v>13.378085972773583</c:v>
                </c:pt>
                <c:pt idx="8">
                  <c:v>29.793225720420825</c:v>
                </c:pt>
                <c:pt idx="9">
                  <c:v>22.649360943227979</c:v>
                </c:pt>
                <c:pt idx="10">
                  <c:v>17.643503595338455</c:v>
                </c:pt>
                <c:pt idx="11">
                  <c:v>18.790553975854941</c:v>
                </c:pt>
                <c:pt idx="12">
                  <c:v>20.973107908771134</c:v>
                </c:pt>
                <c:pt idx="13">
                  <c:v>20.18925279466562</c:v>
                </c:pt>
                <c:pt idx="14">
                  <c:v>19.264278982092367</c:v>
                </c:pt>
                <c:pt idx="15">
                  <c:v>20.6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9D-AC41-AC65-E38AC115B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3487104"/>
        <c:axId val="2092662160"/>
      </c:barChart>
      <c:catAx>
        <c:axId val="206348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662160"/>
        <c:crosses val="autoZero"/>
        <c:auto val="1"/>
        <c:lblAlgn val="ctr"/>
        <c:lblOffset val="100"/>
        <c:noMultiLvlLbl val="0"/>
      </c:catAx>
      <c:valAx>
        <c:axId val="2092662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3487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S&amp;P 500: Dividends and Earnings - 1960 to 2013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'Raw Data'!$Q$1</c:f>
              <c:strCache>
                <c:ptCount val="1"/>
                <c:pt idx="0">
                  <c:v>Earnings</c:v>
                </c:pt>
              </c:strCache>
            </c:strRef>
          </c:tx>
          <c:cat>
            <c:strRef>
              <c:f>'Raw Data'!$A$1:$A$55</c:f>
              <c:strCache>
                <c:ptCount val="55"/>
                <c:pt idx="0">
                  <c:v>Year</c:v>
                </c:pt>
                <c:pt idx="1">
                  <c:v>1960</c:v>
                </c:pt>
                <c:pt idx="2">
                  <c:v>1961</c:v>
                </c:pt>
                <c:pt idx="3">
                  <c:v>1962</c:v>
                </c:pt>
                <c:pt idx="4">
                  <c:v>1963</c:v>
                </c:pt>
                <c:pt idx="5">
                  <c:v>1964</c:v>
                </c:pt>
                <c:pt idx="6">
                  <c:v>1965</c:v>
                </c:pt>
                <c:pt idx="7">
                  <c:v>1966</c:v>
                </c:pt>
                <c:pt idx="8">
                  <c:v>1967</c:v>
                </c:pt>
                <c:pt idx="9">
                  <c:v>1968</c:v>
                </c:pt>
                <c:pt idx="10">
                  <c:v>1969</c:v>
                </c:pt>
                <c:pt idx="11">
                  <c:v>1970</c:v>
                </c:pt>
                <c:pt idx="12">
                  <c:v>1971</c:v>
                </c:pt>
                <c:pt idx="13">
                  <c:v>1972</c:v>
                </c:pt>
                <c:pt idx="14">
                  <c:v>1973</c:v>
                </c:pt>
                <c:pt idx="15">
                  <c:v>1974</c:v>
                </c:pt>
                <c:pt idx="16">
                  <c:v>1975</c:v>
                </c:pt>
                <c:pt idx="17">
                  <c:v>1976</c:v>
                </c:pt>
                <c:pt idx="18">
                  <c:v>1977</c:v>
                </c:pt>
                <c:pt idx="19">
                  <c:v>1978</c:v>
                </c:pt>
                <c:pt idx="20">
                  <c:v>1979</c:v>
                </c:pt>
                <c:pt idx="21">
                  <c:v>1980</c:v>
                </c:pt>
                <c:pt idx="22">
                  <c:v>1981</c:v>
                </c:pt>
                <c:pt idx="23">
                  <c:v>1982</c:v>
                </c:pt>
                <c:pt idx="24">
                  <c:v>1983</c:v>
                </c:pt>
                <c:pt idx="25">
                  <c:v>1984</c:v>
                </c:pt>
                <c:pt idx="26">
                  <c:v>1985</c:v>
                </c:pt>
                <c:pt idx="27">
                  <c:v>1986</c:v>
                </c:pt>
                <c:pt idx="28">
                  <c:v>1987</c:v>
                </c:pt>
                <c:pt idx="29">
                  <c:v>1988</c:v>
                </c:pt>
                <c:pt idx="30">
                  <c:v>1989</c:v>
                </c:pt>
                <c:pt idx="31">
                  <c:v>1990</c:v>
                </c:pt>
                <c:pt idx="32">
                  <c:v>1991</c:v>
                </c:pt>
                <c:pt idx="33">
                  <c:v>1992</c:v>
                </c:pt>
                <c:pt idx="34">
                  <c:v>1993</c:v>
                </c:pt>
                <c:pt idx="35">
                  <c:v>1994</c:v>
                </c:pt>
                <c:pt idx="36">
                  <c:v>1995</c:v>
                </c:pt>
                <c:pt idx="37">
                  <c:v>1996</c:v>
                </c:pt>
                <c:pt idx="38">
                  <c:v>1997</c:v>
                </c:pt>
                <c:pt idx="39">
                  <c:v>1998</c:v>
                </c:pt>
                <c:pt idx="40">
                  <c:v>1999</c:v>
                </c:pt>
                <c:pt idx="41">
                  <c:v>2000</c:v>
                </c:pt>
                <c:pt idx="42">
                  <c:v>2001</c:v>
                </c:pt>
                <c:pt idx="43">
                  <c:v>2002</c:v>
                </c:pt>
                <c:pt idx="44">
                  <c:v>2003</c:v>
                </c:pt>
                <c:pt idx="45">
                  <c:v>2004</c:v>
                </c:pt>
                <c:pt idx="46">
                  <c:v>2005</c:v>
                </c:pt>
                <c:pt idx="47">
                  <c:v>2006</c:v>
                </c:pt>
                <c:pt idx="48">
                  <c:v>2007</c:v>
                </c:pt>
                <c:pt idx="49">
                  <c:v>2008</c:v>
                </c:pt>
                <c:pt idx="50">
                  <c:v>2009</c:v>
                </c:pt>
                <c:pt idx="51">
                  <c:v>2010</c:v>
                </c:pt>
                <c:pt idx="52">
                  <c:v>2011</c:v>
                </c:pt>
                <c:pt idx="53">
                  <c:v>2012</c:v>
                </c:pt>
                <c:pt idx="54">
                  <c:v>2013</c:v>
                </c:pt>
              </c:strCache>
            </c:strRef>
          </c:cat>
          <c:val>
            <c:numRef>
              <c:f>'Raw Data'!$Q$2:$Q$58</c:f>
              <c:numCache>
                <c:formatCode>0.00</c:formatCode>
                <c:ptCount val="57"/>
                <c:pt idx="0">
                  <c:v>3.1030739999999999</c:v>
                </c:pt>
                <c:pt idx="1">
                  <c:v>3.3700049999999999</c:v>
                </c:pt>
                <c:pt idx="2">
                  <c:v>3.6661100000000002</c:v>
                </c:pt>
                <c:pt idx="3">
                  <c:v>4.1336019999999998</c:v>
                </c:pt>
                <c:pt idx="4">
                  <c:v>4.76295</c:v>
                </c:pt>
                <c:pt idx="5">
                  <c:v>5.2962389999999999</c:v>
                </c:pt>
                <c:pt idx="6">
                  <c:v>5.4142419999999998</c:v>
                </c:pt>
                <c:pt idx="7">
                  <c:v>5.4602019999999998</c:v>
                </c:pt>
                <c:pt idx="8">
                  <c:v>5.7226860000000004</c:v>
                </c:pt>
                <c:pt idx="9">
                  <c:v>6.1035779999999997</c:v>
                </c:pt>
                <c:pt idx="10">
                  <c:v>5.5105700000000004</c:v>
                </c:pt>
                <c:pt idx="11">
                  <c:v>5.5741139999999998</c:v>
                </c:pt>
                <c:pt idx="12">
                  <c:v>6.1740149999999998</c:v>
                </c:pt>
                <c:pt idx="13">
                  <c:v>7.9600799999999996</c:v>
                </c:pt>
                <c:pt idx="14">
                  <c:v>9.3515840000000008</c:v>
                </c:pt>
                <c:pt idx="15">
                  <c:v>7.7112449999999999</c:v>
                </c:pt>
                <c:pt idx="16">
                  <c:v>9.7466220000000003</c:v>
                </c:pt>
                <c:pt idx="17">
                  <c:v>10.86993</c:v>
                </c:pt>
                <c:pt idx="18">
                  <c:v>11.638921</c:v>
                </c:pt>
                <c:pt idx="19">
                  <c:v>14.550312</c:v>
                </c:pt>
                <c:pt idx="20">
                  <c:v>14.987904</c:v>
                </c:pt>
                <c:pt idx="21">
                  <c:v>15.183945</c:v>
                </c:pt>
                <c:pt idx="22">
                  <c:v>13.824911999999999</c:v>
                </c:pt>
                <c:pt idx="23">
                  <c:v>13.293358</c:v>
                </c:pt>
                <c:pt idx="24">
                  <c:v>16.841068</c:v>
                </c:pt>
                <c:pt idx="25">
                  <c:v>15.676976</c:v>
                </c:pt>
                <c:pt idx="26">
                  <c:v>14.433332</c:v>
                </c:pt>
                <c:pt idx="27">
                  <c:v>16.035492000000001</c:v>
                </c:pt>
                <c:pt idx="28">
                  <c:v>24.12</c:v>
                </c:pt>
                <c:pt idx="29">
                  <c:v>24.32</c:v>
                </c:pt>
                <c:pt idx="30">
                  <c:v>22.65</c:v>
                </c:pt>
                <c:pt idx="31">
                  <c:v>19.3</c:v>
                </c:pt>
                <c:pt idx="32">
                  <c:v>20.87</c:v>
                </c:pt>
                <c:pt idx="33">
                  <c:v>26.9</c:v>
                </c:pt>
                <c:pt idx="34">
                  <c:v>31.75</c:v>
                </c:pt>
                <c:pt idx="35">
                  <c:v>37.700000000000003</c:v>
                </c:pt>
                <c:pt idx="36">
                  <c:v>40.630000000000003</c:v>
                </c:pt>
                <c:pt idx="37">
                  <c:v>44.09</c:v>
                </c:pt>
                <c:pt idx="38">
                  <c:v>44.27</c:v>
                </c:pt>
                <c:pt idx="39">
                  <c:v>51.68</c:v>
                </c:pt>
                <c:pt idx="40">
                  <c:v>56.13</c:v>
                </c:pt>
                <c:pt idx="41">
                  <c:v>38.85</c:v>
                </c:pt>
                <c:pt idx="42" formatCode="General">
                  <c:v>46.04</c:v>
                </c:pt>
                <c:pt idx="43" formatCode="General">
                  <c:v>54.69</c:v>
                </c:pt>
                <c:pt idx="44" formatCode="General">
                  <c:v>67.680000000000007</c:v>
                </c:pt>
                <c:pt idx="45" formatCode="General">
                  <c:v>76.45</c:v>
                </c:pt>
                <c:pt idx="46" formatCode="General">
                  <c:v>87.72</c:v>
                </c:pt>
                <c:pt idx="47" formatCode="General">
                  <c:v>82.54</c:v>
                </c:pt>
                <c:pt idx="48">
                  <c:v>49.51</c:v>
                </c:pt>
                <c:pt idx="49" formatCode="General">
                  <c:v>56.86</c:v>
                </c:pt>
                <c:pt idx="50" formatCode="General">
                  <c:v>83.77</c:v>
                </c:pt>
                <c:pt idx="51">
                  <c:v>96.44</c:v>
                </c:pt>
                <c:pt idx="52" formatCode="General">
                  <c:v>96.82</c:v>
                </c:pt>
                <c:pt idx="53" formatCode="General">
                  <c:v>107.3</c:v>
                </c:pt>
                <c:pt idx="54">
                  <c:v>113.01</c:v>
                </c:pt>
                <c:pt idx="55">
                  <c:v>100.48</c:v>
                </c:pt>
                <c:pt idx="56">
                  <c:v>108.86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42-AD4E-9924-4A5F247B6C4C}"/>
            </c:ext>
          </c:extLst>
        </c:ser>
        <c:ser>
          <c:idx val="5"/>
          <c:order val="1"/>
          <c:tx>
            <c:strRef>
              <c:f>'Raw Data'!$R$1</c:f>
              <c:strCache>
                <c:ptCount val="1"/>
                <c:pt idx="0">
                  <c:v>Dividends</c:v>
                </c:pt>
              </c:strCache>
            </c:strRef>
          </c:tx>
          <c:spPr>
            <a:ln w="38100">
              <a:solidFill>
                <a:srgbClr val="000000"/>
              </a:solidFill>
              <a:prstDash val="solid"/>
            </a:ln>
          </c:spPr>
          <c:cat>
            <c:strRef>
              <c:f>'Raw Data'!$A$1:$A$55</c:f>
              <c:strCache>
                <c:ptCount val="55"/>
                <c:pt idx="0">
                  <c:v>Year</c:v>
                </c:pt>
                <c:pt idx="1">
                  <c:v>1960</c:v>
                </c:pt>
                <c:pt idx="2">
                  <c:v>1961</c:v>
                </c:pt>
                <c:pt idx="3">
                  <c:v>1962</c:v>
                </c:pt>
                <c:pt idx="4">
                  <c:v>1963</c:v>
                </c:pt>
                <c:pt idx="5">
                  <c:v>1964</c:v>
                </c:pt>
                <c:pt idx="6">
                  <c:v>1965</c:v>
                </c:pt>
                <c:pt idx="7">
                  <c:v>1966</c:v>
                </c:pt>
                <c:pt idx="8">
                  <c:v>1967</c:v>
                </c:pt>
                <c:pt idx="9">
                  <c:v>1968</c:v>
                </c:pt>
                <c:pt idx="10">
                  <c:v>1969</c:v>
                </c:pt>
                <c:pt idx="11">
                  <c:v>1970</c:v>
                </c:pt>
                <c:pt idx="12">
                  <c:v>1971</c:v>
                </c:pt>
                <c:pt idx="13">
                  <c:v>1972</c:v>
                </c:pt>
                <c:pt idx="14">
                  <c:v>1973</c:v>
                </c:pt>
                <c:pt idx="15">
                  <c:v>1974</c:v>
                </c:pt>
                <c:pt idx="16">
                  <c:v>1975</c:v>
                </c:pt>
                <c:pt idx="17">
                  <c:v>1976</c:v>
                </c:pt>
                <c:pt idx="18">
                  <c:v>1977</c:v>
                </c:pt>
                <c:pt idx="19">
                  <c:v>1978</c:v>
                </c:pt>
                <c:pt idx="20">
                  <c:v>1979</c:v>
                </c:pt>
                <c:pt idx="21">
                  <c:v>1980</c:v>
                </c:pt>
                <c:pt idx="22">
                  <c:v>1981</c:v>
                </c:pt>
                <c:pt idx="23">
                  <c:v>1982</c:v>
                </c:pt>
                <c:pt idx="24">
                  <c:v>1983</c:v>
                </c:pt>
                <c:pt idx="25">
                  <c:v>1984</c:v>
                </c:pt>
                <c:pt idx="26">
                  <c:v>1985</c:v>
                </c:pt>
                <c:pt idx="27">
                  <c:v>1986</c:v>
                </c:pt>
                <c:pt idx="28">
                  <c:v>1987</c:v>
                </c:pt>
                <c:pt idx="29">
                  <c:v>1988</c:v>
                </c:pt>
                <c:pt idx="30">
                  <c:v>1989</c:v>
                </c:pt>
                <c:pt idx="31">
                  <c:v>1990</c:v>
                </c:pt>
                <c:pt idx="32">
                  <c:v>1991</c:v>
                </c:pt>
                <c:pt idx="33">
                  <c:v>1992</c:v>
                </c:pt>
                <c:pt idx="34">
                  <c:v>1993</c:v>
                </c:pt>
                <c:pt idx="35">
                  <c:v>1994</c:v>
                </c:pt>
                <c:pt idx="36">
                  <c:v>1995</c:v>
                </c:pt>
                <c:pt idx="37">
                  <c:v>1996</c:v>
                </c:pt>
                <c:pt idx="38">
                  <c:v>1997</c:v>
                </c:pt>
                <c:pt idx="39">
                  <c:v>1998</c:v>
                </c:pt>
                <c:pt idx="40">
                  <c:v>1999</c:v>
                </c:pt>
                <c:pt idx="41">
                  <c:v>2000</c:v>
                </c:pt>
                <c:pt idx="42">
                  <c:v>2001</c:v>
                </c:pt>
                <c:pt idx="43">
                  <c:v>2002</c:v>
                </c:pt>
                <c:pt idx="44">
                  <c:v>2003</c:v>
                </c:pt>
                <c:pt idx="45">
                  <c:v>2004</c:v>
                </c:pt>
                <c:pt idx="46">
                  <c:v>2005</c:v>
                </c:pt>
                <c:pt idx="47">
                  <c:v>2006</c:v>
                </c:pt>
                <c:pt idx="48">
                  <c:v>2007</c:v>
                </c:pt>
                <c:pt idx="49">
                  <c:v>2008</c:v>
                </c:pt>
                <c:pt idx="50">
                  <c:v>2009</c:v>
                </c:pt>
                <c:pt idx="51">
                  <c:v>2010</c:v>
                </c:pt>
                <c:pt idx="52">
                  <c:v>2011</c:v>
                </c:pt>
                <c:pt idx="53">
                  <c:v>2012</c:v>
                </c:pt>
                <c:pt idx="54">
                  <c:v>2013</c:v>
                </c:pt>
              </c:strCache>
            </c:strRef>
          </c:cat>
          <c:val>
            <c:numRef>
              <c:f>'Raw Data'!$R$2:$R$58</c:f>
              <c:numCache>
                <c:formatCode>0.00</c:formatCode>
                <c:ptCount val="57"/>
                <c:pt idx="0">
                  <c:v>1.9815509999999998</c:v>
                </c:pt>
                <c:pt idx="1">
                  <c:v>2.0391750000000002</c:v>
                </c:pt>
                <c:pt idx="2">
                  <c:v>2.1454000000000004</c:v>
                </c:pt>
                <c:pt idx="3">
                  <c:v>2.3481260000000002</c:v>
                </c:pt>
                <c:pt idx="4">
                  <c:v>2.5848749999999998</c:v>
                </c:pt>
                <c:pt idx="5">
                  <c:v>2.8283580000000001</c:v>
                </c:pt>
                <c:pt idx="6">
                  <c:v>2.8838469999999998</c:v>
                </c:pt>
                <c:pt idx="7">
                  <c:v>2.9809230000000002</c:v>
                </c:pt>
                <c:pt idx="8">
                  <c:v>3.0430980000000001</c:v>
                </c:pt>
                <c:pt idx="9">
                  <c:v>3.2405120000000003</c:v>
                </c:pt>
                <c:pt idx="10">
                  <c:v>3.1883900000000001</c:v>
                </c:pt>
                <c:pt idx="11">
                  <c:v>3.16479</c:v>
                </c:pt>
                <c:pt idx="12">
                  <c:v>3.1873499999999999</c:v>
                </c:pt>
                <c:pt idx="13">
                  <c:v>3.6093499999999996</c:v>
                </c:pt>
                <c:pt idx="14">
                  <c:v>3.7228080000000001</c:v>
                </c:pt>
                <c:pt idx="15">
                  <c:v>3.7338659999999999</c:v>
                </c:pt>
                <c:pt idx="16">
                  <c:v>4.2231779999999999</c:v>
                </c:pt>
                <c:pt idx="17">
                  <c:v>4.85961</c:v>
                </c:pt>
                <c:pt idx="18">
                  <c:v>5.1803290000000004</c:v>
                </c:pt>
                <c:pt idx="19">
                  <c:v>5.9690820000000002</c:v>
                </c:pt>
                <c:pt idx="20">
                  <c:v>6.4350239999999994</c:v>
                </c:pt>
                <c:pt idx="21">
                  <c:v>6.8260350000000001</c:v>
                </c:pt>
                <c:pt idx="22">
                  <c:v>6.9335519999999988</c:v>
                </c:pt>
                <c:pt idx="23">
                  <c:v>7.1249760000000011</c:v>
                </c:pt>
                <c:pt idx="24">
                  <c:v>7.8268320000000005</c:v>
                </c:pt>
                <c:pt idx="25">
                  <c:v>8.1976639999999996</c:v>
                </c:pt>
                <c:pt idx="26">
                  <c:v>8.1853459999999991</c:v>
                </c:pt>
                <c:pt idx="27">
                  <c:v>9.1666680000000014</c:v>
                </c:pt>
                <c:pt idx="28">
                  <c:v>10.220096000000002</c:v>
                </c:pt>
                <c:pt idx="29">
                  <c:v>11.73288</c:v>
                </c:pt>
                <c:pt idx="30">
                  <c:v>12.350228000000001</c:v>
                </c:pt>
                <c:pt idx="31">
                  <c:v>12.971499</c:v>
                </c:pt>
                <c:pt idx="32">
                  <c:v>12.635590000000001</c:v>
                </c:pt>
                <c:pt idx="33">
                  <c:v>12.687439999999999</c:v>
                </c:pt>
                <c:pt idx="34">
                  <c:v>13.364756999999999</c:v>
                </c:pt>
                <c:pt idx="35">
                  <c:v>14.166389999999998</c:v>
                </c:pt>
                <c:pt idx="36">
                  <c:v>14.888873999999999</c:v>
                </c:pt>
                <c:pt idx="37">
                  <c:v>15.522000000000002</c:v>
                </c:pt>
                <c:pt idx="38">
                  <c:v>16.2</c:v>
                </c:pt>
                <c:pt idx="39">
                  <c:v>16.711843601089175</c:v>
                </c:pt>
                <c:pt idx="40">
                  <c:v>16.26845015151515</c:v>
                </c:pt>
                <c:pt idx="41">
                  <c:v>15.741</c:v>
                </c:pt>
                <c:pt idx="42" formatCode="General">
                  <c:v>16.079999999999998</c:v>
                </c:pt>
                <c:pt idx="43" formatCode="General">
                  <c:v>17.88</c:v>
                </c:pt>
                <c:pt idx="44" formatCode="General">
                  <c:v>19.407</c:v>
                </c:pt>
                <c:pt idx="45" formatCode="General">
                  <c:v>22.38</c:v>
                </c:pt>
                <c:pt idx="46" formatCode="General">
                  <c:v>25.05</c:v>
                </c:pt>
                <c:pt idx="47" formatCode="General">
                  <c:v>27.73</c:v>
                </c:pt>
                <c:pt idx="48">
                  <c:v>28.05</c:v>
                </c:pt>
                <c:pt idx="49">
                  <c:v>22.31</c:v>
                </c:pt>
                <c:pt idx="50">
                  <c:v>23.12</c:v>
                </c:pt>
                <c:pt idx="51">
                  <c:v>26.02</c:v>
                </c:pt>
                <c:pt idx="52">
                  <c:v>30.44</c:v>
                </c:pt>
                <c:pt idx="53">
                  <c:v>36.28</c:v>
                </c:pt>
                <c:pt idx="54">
                  <c:v>39.44</c:v>
                </c:pt>
                <c:pt idx="55">
                  <c:v>43.16</c:v>
                </c:pt>
                <c:pt idx="56">
                  <c:v>45.03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842-AD4E-9924-4A5F247B6C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3470624"/>
        <c:axId val="2063472400"/>
      </c:lineChart>
      <c:catAx>
        <c:axId val="20634706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5400000" vert="horz"/>
          <a:lstStyle/>
          <a:p>
            <a:pPr>
              <a:defRPr/>
            </a:pPr>
            <a:endParaRPr lang="en-US"/>
          </a:p>
        </c:txPr>
        <c:crossAx val="2063472400"/>
        <c:crosses val="autoZero"/>
        <c:auto val="1"/>
        <c:lblAlgn val="ctr"/>
        <c:lblOffset val="100"/>
        <c:noMultiLvlLbl val="0"/>
      </c:catAx>
      <c:valAx>
        <c:axId val="2063472400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0634706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 Ratios for the S&amp;P 500: 1969-2016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9961365377791597E-2"/>
          <c:y val="2.0180714110824699E-2"/>
          <c:w val="0.77450966812086097"/>
          <c:h val="0.83351336988439095"/>
        </c:manualLayout>
      </c:layout>
      <c:lineChart>
        <c:grouping val="standard"/>
        <c:varyColors val="0"/>
        <c:ser>
          <c:idx val="1"/>
          <c:order val="0"/>
          <c:tx>
            <c:strRef>
              <c:f>'Raw Data'!$B$1</c:f>
              <c:strCache>
                <c:ptCount val="1"/>
                <c:pt idx="0">
                  <c:v>PE for S&amp;P 500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numRef>
              <c:f>'Raw Data'!$A$11:$A$58</c:f>
              <c:numCache>
                <c:formatCode>General</c:formatCode>
                <c:ptCount val="48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</c:numCache>
            </c:numRef>
          </c:cat>
          <c:val>
            <c:numRef>
              <c:f>'Raw Data'!$B$11:$B$58</c:f>
              <c:numCache>
                <c:formatCode>0.00</c:formatCode>
                <c:ptCount val="48"/>
                <c:pt idx="0">
                  <c:v>15.082956259426847</c:v>
                </c:pt>
                <c:pt idx="1">
                  <c:v>16.722408026755854</c:v>
                </c:pt>
                <c:pt idx="2">
                  <c:v>18.315018315018317</c:v>
                </c:pt>
                <c:pt idx="3">
                  <c:v>19.120458891013385</c:v>
                </c:pt>
                <c:pt idx="4">
                  <c:v>12.254901960784315</c:v>
                </c:pt>
                <c:pt idx="5">
                  <c:v>7.3313782991202352</c:v>
                </c:pt>
                <c:pt idx="6">
                  <c:v>11.695906432748536</c:v>
                </c:pt>
                <c:pt idx="7">
                  <c:v>11.025358324145534</c:v>
                </c:pt>
                <c:pt idx="8">
                  <c:v>8.7489063867016608</c:v>
                </c:pt>
                <c:pt idx="9">
                  <c:v>8.257638315441783</c:v>
                </c:pt>
                <c:pt idx="10">
                  <c:v>7.4183976261127595</c:v>
                </c:pt>
                <c:pt idx="11">
                  <c:v>9.0579710144927521</c:v>
                </c:pt>
                <c:pt idx="12">
                  <c:v>8.0710250201775633</c:v>
                </c:pt>
                <c:pt idx="13">
                  <c:v>10.172939979654119</c:v>
                </c:pt>
                <c:pt idx="14">
                  <c:v>12.406947890818859</c:v>
                </c:pt>
                <c:pt idx="15">
                  <c:v>9.9304865938430993</c:v>
                </c:pt>
                <c:pt idx="16">
                  <c:v>13.477088948787062</c:v>
                </c:pt>
                <c:pt idx="17">
                  <c:v>16.778523489932887</c:v>
                </c:pt>
                <c:pt idx="18">
                  <c:v>15.408320493066256</c:v>
                </c:pt>
                <c:pt idx="19">
                  <c:v>11.514096185737976</c:v>
                </c:pt>
                <c:pt idx="20">
                  <c:v>14.53125</c:v>
                </c:pt>
                <c:pt idx="21">
                  <c:v>14.579249448123623</c:v>
                </c:pt>
                <c:pt idx="22">
                  <c:v>21.610880829015542</c:v>
                </c:pt>
                <c:pt idx="23">
                  <c:v>20.877335888835649</c:v>
                </c:pt>
                <c:pt idx="24">
                  <c:v>17.340148698884761</c:v>
                </c:pt>
                <c:pt idx="25">
                  <c:v>14.465196850393699</c:v>
                </c:pt>
                <c:pt idx="26">
                  <c:v>16.337665782493367</c:v>
                </c:pt>
                <c:pt idx="27">
                  <c:v>18.231356140782673</c:v>
                </c:pt>
                <c:pt idx="28">
                  <c:v>22.010206396008162</c:v>
                </c:pt>
                <c:pt idx="29">
                  <c:v>27.766659137113169</c:v>
                </c:pt>
                <c:pt idx="30">
                  <c:v>28.429760061919506</c:v>
                </c:pt>
                <c:pt idx="31">
                  <c:v>23.521824336362013</c:v>
                </c:pt>
                <c:pt idx="32">
                  <c:v>29.551866151866147</c:v>
                </c:pt>
                <c:pt idx="33">
                  <c:v>19.109904430929628</c:v>
                </c:pt>
                <c:pt idx="34">
                  <c:v>20.33113914792467</c:v>
                </c:pt>
                <c:pt idx="35">
                  <c:v>17.90661938534279</c:v>
                </c:pt>
                <c:pt idx="36">
                  <c:v>16.328188358404184</c:v>
                </c:pt>
                <c:pt idx="37">
                  <c:v>16.168490652074784</c:v>
                </c:pt>
                <c:pt idx="38">
                  <c:v>17.78967773200872</c:v>
                </c:pt>
                <c:pt idx="39">
                  <c:v>18.243789133508383</c:v>
                </c:pt>
                <c:pt idx="40">
                  <c:v>19.611326064016882</c:v>
                </c:pt>
                <c:pt idx="41">
                  <c:v>15.013011818073297</c:v>
                </c:pt>
                <c:pt idx="42">
                  <c:v>13.040232268768145</c:v>
                </c:pt>
                <c:pt idx="43">
                  <c:v>14.730324313158441</c:v>
                </c:pt>
                <c:pt idx="44">
                  <c:v>17.226095060577819</c:v>
                </c:pt>
                <c:pt idx="45">
                  <c:v>18.21874170427396</c:v>
                </c:pt>
                <c:pt idx="46">
                  <c:v>20.341759554140125</c:v>
                </c:pt>
                <c:pt idx="47">
                  <c:v>20.566139996325553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3C-1645-AC6F-D0E3EA21C9C9}"/>
            </c:ext>
          </c:extLst>
        </c:ser>
        <c:ser>
          <c:idx val="2"/>
          <c:order val="1"/>
          <c:tx>
            <c:strRef>
              <c:f>'Raw Data'!$C$1</c:f>
              <c:strCache>
                <c:ptCount val="1"/>
                <c:pt idx="0">
                  <c:v>Normalized PE for S&amp;P 500</c:v>
                </c:pt>
              </c:strCache>
            </c:strRef>
          </c:tx>
          <c:spPr>
            <a:ln w="31750" cap="rnd">
              <a:solidFill>
                <a:schemeClr val="accent3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numRef>
              <c:f>'Raw Data'!$A$11:$A$58</c:f>
              <c:numCache>
                <c:formatCode>General</c:formatCode>
                <c:ptCount val="48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</c:numCache>
            </c:numRef>
          </c:cat>
          <c:val>
            <c:numRef>
              <c:f>'Raw Data'!$C$11:$C$58</c:f>
              <c:numCache>
                <c:formatCode>0.00</c:formatCode>
                <c:ptCount val="48"/>
                <c:pt idx="0">
                  <c:v>19.573620797518522</c:v>
                </c:pt>
                <c:pt idx="1">
                  <c:v>18.638684678034366</c:v>
                </c:pt>
                <c:pt idx="2">
                  <c:v>19.767915111162427</c:v>
                </c:pt>
                <c:pt idx="3">
                  <c:v>21.799669147316976</c:v>
                </c:pt>
                <c:pt idx="4">
                  <c:v>16.825151371169635</c:v>
                </c:pt>
                <c:pt idx="5">
                  <c:v>10.9577988889086</c:v>
                </c:pt>
                <c:pt idx="6">
                  <c:v>13.879160601170325</c:v>
                </c:pt>
                <c:pt idx="7">
                  <c:v>15.503205842524361</c:v>
                </c:pt>
                <c:pt idx="8">
                  <c:v>12.726762537507147</c:v>
                </c:pt>
                <c:pt idx="9">
                  <c:v>11.918305379920074</c:v>
                </c:pt>
                <c:pt idx="10">
                  <c:v>12.116192467322508</c:v>
                </c:pt>
                <c:pt idx="11">
                  <c:v>13.77369005445528</c:v>
                </c:pt>
                <c:pt idx="12">
                  <c:v>11.328911554230709</c:v>
                </c:pt>
                <c:pt idx="13">
                  <c:v>12.142408592308142</c:v>
                </c:pt>
                <c:pt idx="14">
                  <c:v>13.612720760293856</c:v>
                </c:pt>
                <c:pt idx="15">
                  <c:v>12.999791516737464</c:v>
                </c:pt>
                <c:pt idx="16">
                  <c:v>15.465477946658858</c:v>
                </c:pt>
                <c:pt idx="17">
                  <c:v>17.138632149894164</c:v>
                </c:pt>
                <c:pt idx="18">
                  <c:v>16.869418764272059</c:v>
                </c:pt>
                <c:pt idx="19">
                  <c:v>17.472457962308628</c:v>
                </c:pt>
                <c:pt idx="20">
                  <c:v>20.946320005110096</c:v>
                </c:pt>
                <c:pt idx="21">
                  <c:v>18.722174669657402</c:v>
                </c:pt>
                <c:pt idx="22">
                  <c:v>23.108101670860513</c:v>
                </c:pt>
                <c:pt idx="23">
                  <c:v>23.232882315071965</c:v>
                </c:pt>
                <c:pt idx="24">
                  <c:v>23.189523388452653</c:v>
                </c:pt>
                <c:pt idx="25">
                  <c:v>21.257008606110084</c:v>
                </c:pt>
                <c:pt idx="26">
                  <c:v>25.870843515255263</c:v>
                </c:pt>
                <c:pt idx="27">
                  <c:v>28.029084134672619</c:v>
                </c:pt>
                <c:pt idx="28">
                  <c:v>33.196387644100838</c:v>
                </c:pt>
                <c:pt idx="29">
                  <c:v>39.337877624167945</c:v>
                </c:pt>
                <c:pt idx="30">
                  <c:v>43.233580508474574</c:v>
                </c:pt>
                <c:pt idx="31">
                  <c:v>35.365905925211614</c:v>
                </c:pt>
                <c:pt idx="32">
                  <c:v>29.223152696820829</c:v>
                </c:pt>
                <c:pt idx="33">
                  <c:v>21.046311357764807</c:v>
                </c:pt>
                <c:pt idx="34">
                  <c:v>24.940223852140946</c:v>
                </c:pt>
                <c:pt idx="35">
                  <c:v>25.156094320823644</c:v>
                </c:pt>
                <c:pt idx="36">
                  <c:v>23.982056060402293</c:v>
                </c:pt>
                <c:pt idx="37">
                  <c:v>24.987667371388298</c:v>
                </c:pt>
                <c:pt idx="38">
                  <c:v>24.228363996369936</c:v>
                </c:pt>
                <c:pt idx="39">
                  <c:v>14.776129169461303</c:v>
                </c:pt>
                <c:pt idx="40">
                  <c:v>18.088471458465129</c:v>
                </c:pt>
                <c:pt idx="41">
                  <c:v>19.525236372669269</c:v>
                </c:pt>
                <c:pt idx="42">
                  <c:v>17.922188969645145</c:v>
                </c:pt>
                <c:pt idx="43">
                  <c:v>18.953194769296193</c:v>
                </c:pt>
                <c:pt idx="44">
                  <c:v>22.95842700816058</c:v>
                </c:pt>
                <c:pt idx="45">
                  <c:v>24.210390160156162</c:v>
                </c:pt>
                <c:pt idx="46">
                  <c:v>23.374006518382988</c:v>
                </c:pt>
                <c:pt idx="47">
                  <c:v>24.998380955571189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3C-1645-AC6F-D0E3EA21C9C9}"/>
            </c:ext>
          </c:extLst>
        </c:ser>
        <c:ser>
          <c:idx val="3"/>
          <c:order val="2"/>
          <c:tx>
            <c:strRef>
              <c:f>'Raw Data'!$D$1</c:f>
              <c:strCache>
                <c:ptCount val="1"/>
                <c:pt idx="0">
                  <c:v>CAPE for S&amp;P 500</c:v>
                </c:pt>
              </c:strCache>
            </c:strRef>
          </c:tx>
          <c:spPr>
            <a:ln w="31750" cap="rnd">
              <a:solidFill>
                <a:schemeClr val="accent4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numRef>
              <c:f>'Raw Data'!$A$11:$A$58</c:f>
              <c:numCache>
                <c:formatCode>General</c:formatCode>
                <c:ptCount val="48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</c:numCache>
            </c:numRef>
          </c:cat>
          <c:val>
            <c:numRef>
              <c:f>'Raw Data'!$D$11:$D$58</c:f>
              <c:numCache>
                <c:formatCode>0.00</c:formatCode>
                <c:ptCount val="48"/>
                <c:pt idx="0">
                  <c:v>16.988299683033361</c:v>
                </c:pt>
                <c:pt idx="1">
                  <c:v>15.731713837654006</c:v>
                </c:pt>
                <c:pt idx="2">
                  <c:v>16.613612163379752</c:v>
                </c:pt>
                <c:pt idx="3">
                  <c:v>18.276974519084572</c:v>
                </c:pt>
                <c:pt idx="4">
                  <c:v>13.525064193000107</c:v>
                </c:pt>
                <c:pt idx="5">
                  <c:v>8.3312464498461889</c:v>
                </c:pt>
                <c:pt idx="6">
                  <c:v>10.411628484817367</c:v>
                </c:pt>
                <c:pt idx="7">
                  <c:v>11.791934224748877</c:v>
                </c:pt>
                <c:pt idx="8">
                  <c:v>9.6961343845861272</c:v>
                </c:pt>
                <c:pt idx="9">
                  <c:v>8.9305202945868647</c:v>
                </c:pt>
                <c:pt idx="10">
                  <c:v>8.7063876076237605</c:v>
                </c:pt>
                <c:pt idx="11">
                  <c:v>9.5395217703715893</c:v>
                </c:pt>
                <c:pt idx="12">
                  <c:v>7.7851801967644665</c:v>
                </c:pt>
                <c:pt idx="13">
                  <c:v>8.6242751103010384</c:v>
                </c:pt>
                <c:pt idx="14">
                  <c:v>9.9888742621433284</c:v>
                </c:pt>
                <c:pt idx="15">
                  <c:v>9.8812070019444445</c:v>
                </c:pt>
                <c:pt idx="16">
                  <c:v>12.271843677427317</c:v>
                </c:pt>
                <c:pt idx="17">
                  <c:v>13.797681352613461</c:v>
                </c:pt>
                <c:pt idx="18">
                  <c:v>13.799259462166026</c:v>
                </c:pt>
                <c:pt idx="19">
                  <c:v>14.565259454438351</c:v>
                </c:pt>
                <c:pt idx="20">
                  <c:v>17.450674572475609</c:v>
                </c:pt>
                <c:pt idx="21">
                  <c:v>15.86401357631247</c:v>
                </c:pt>
                <c:pt idx="22">
                  <c:v>19.714844390279357</c:v>
                </c:pt>
                <c:pt idx="23">
                  <c:v>19.942760085184336</c:v>
                </c:pt>
                <c:pt idx="24">
                  <c:v>20.093305806665398</c:v>
                </c:pt>
                <c:pt idx="25">
                  <c:v>18.66198363026205</c:v>
                </c:pt>
                <c:pt idx="26">
                  <c:v>22.845763223420533</c:v>
                </c:pt>
                <c:pt idx="27">
                  <c:v>25.143306307190137</c:v>
                </c:pt>
                <c:pt idx="28">
                  <c:v>30.175989026820716</c:v>
                </c:pt>
                <c:pt idx="29">
                  <c:v>35.918161399298199</c:v>
                </c:pt>
                <c:pt idx="30">
                  <c:v>39.281764471967136</c:v>
                </c:pt>
                <c:pt idx="31">
                  <c:v>32.432770203749286</c:v>
                </c:pt>
                <c:pt idx="32">
                  <c:v>26.614879418556622</c:v>
                </c:pt>
                <c:pt idx="33">
                  <c:v>19.137805087560167</c:v>
                </c:pt>
                <c:pt idx="34">
                  <c:v>22.443372932474336</c:v>
                </c:pt>
                <c:pt idx="35">
                  <c:v>22.493754749956711</c:v>
                </c:pt>
                <c:pt idx="36">
                  <c:v>21.496178243318223</c:v>
                </c:pt>
                <c:pt idx="37">
                  <c:v>22.189133796234962</c:v>
                </c:pt>
                <c:pt idx="38">
                  <c:v>22.08424208927099</c:v>
                </c:pt>
                <c:pt idx="39">
                  <c:v>13.359530172747858</c:v>
                </c:pt>
                <c:pt idx="40">
                  <c:v>16.460681855242484</c:v>
                </c:pt>
                <c:pt idx="41">
                  <c:v>17.717313493239242</c:v>
                </c:pt>
                <c:pt idx="42">
                  <c:v>16.344349195876809</c:v>
                </c:pt>
                <c:pt idx="43">
                  <c:v>17.397521387910217</c:v>
                </c:pt>
                <c:pt idx="44">
                  <c:v>21.363383200328371</c:v>
                </c:pt>
                <c:pt idx="45">
                  <c:v>23.005128916097778</c:v>
                </c:pt>
                <c:pt idx="46">
                  <c:v>22.40868193974767</c:v>
                </c:pt>
                <c:pt idx="47">
                  <c:v>23.907431380380029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3C-1645-AC6F-D0E3EA21C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2682096"/>
        <c:axId val="2092683872"/>
      </c:lineChart>
      <c:catAx>
        <c:axId val="2092682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683872"/>
        <c:crosses val="autoZero"/>
        <c:auto val="1"/>
        <c:lblAlgn val="ctr"/>
        <c:lblOffset val="100"/>
        <c:noMultiLvlLbl val="0"/>
      </c:catAx>
      <c:valAx>
        <c:axId val="2092683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682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b="0" i="1"/>
            </a:pPr>
            <a:r>
              <a:rPr lang="en-US" b="0" i="1"/>
              <a:t>Earnings</a:t>
            </a:r>
            <a:r>
              <a:rPr lang="en-US" b="0" i="1" baseline="0"/>
              <a:t> to Price versus Interest Rates: S&amp;P 500</a:t>
            </a:r>
            <a:endParaRPr lang="en-US" b="0" i="1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'Raw Data'!$K$1</c:f>
              <c:strCache>
                <c:ptCount val="1"/>
                <c:pt idx="0">
                  <c:v>Earnings Yield</c:v>
                </c:pt>
              </c:strCache>
            </c:strRef>
          </c:tx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</c:numCache>
            </c:numRef>
          </c:cat>
          <c:val>
            <c:numRef>
              <c:f>'Raw Data'!$K$2:$K$63</c:f>
              <c:numCache>
                <c:formatCode>0.00%</c:formatCode>
                <c:ptCount val="62"/>
                <c:pt idx="0">
                  <c:v>5.3399999999999996E-2</c:v>
                </c:pt>
                <c:pt idx="1">
                  <c:v>4.7100000000000003E-2</c:v>
                </c:pt>
                <c:pt idx="2">
                  <c:v>5.8099999999999999E-2</c:v>
                </c:pt>
                <c:pt idx="3">
                  <c:v>5.5100000000000003E-2</c:v>
                </c:pt>
                <c:pt idx="4">
                  <c:v>5.62E-2</c:v>
                </c:pt>
                <c:pt idx="5">
                  <c:v>5.7299999999999997E-2</c:v>
                </c:pt>
                <c:pt idx="6">
                  <c:v>6.7400000000000002E-2</c:v>
                </c:pt>
                <c:pt idx="7">
                  <c:v>5.6599999999999998E-2</c:v>
                </c:pt>
                <c:pt idx="8">
                  <c:v>5.5100000000000003E-2</c:v>
                </c:pt>
                <c:pt idx="9">
                  <c:v>6.6299999999999998E-2</c:v>
                </c:pt>
                <c:pt idx="10">
                  <c:v>5.9799999999999999E-2</c:v>
                </c:pt>
                <c:pt idx="11">
                  <c:v>5.4599999999999996E-2</c:v>
                </c:pt>
                <c:pt idx="12">
                  <c:v>5.2299999999999999E-2</c:v>
                </c:pt>
                <c:pt idx="13">
                  <c:v>8.1599999999999992E-2</c:v>
                </c:pt>
                <c:pt idx="14">
                  <c:v>0.13639999999999999</c:v>
                </c:pt>
                <c:pt idx="15">
                  <c:v>8.5500000000000007E-2</c:v>
                </c:pt>
                <c:pt idx="16">
                  <c:v>9.0700000000000003E-2</c:v>
                </c:pt>
                <c:pt idx="17">
                  <c:v>0.11430000000000001</c:v>
                </c:pt>
                <c:pt idx="18">
                  <c:v>0.1211</c:v>
                </c:pt>
                <c:pt idx="19">
                  <c:v>0.1348</c:v>
                </c:pt>
                <c:pt idx="20">
                  <c:v>0.11040000000000001</c:v>
                </c:pt>
                <c:pt idx="21">
                  <c:v>0.1239</c:v>
                </c:pt>
                <c:pt idx="22">
                  <c:v>9.8300000000000012E-2</c:v>
                </c:pt>
                <c:pt idx="23">
                  <c:v>8.0599999999999991E-2</c:v>
                </c:pt>
                <c:pt idx="24">
                  <c:v>0.1007</c:v>
                </c:pt>
                <c:pt idx="25">
                  <c:v>7.4200000000000002E-2</c:v>
                </c:pt>
                <c:pt idx="26">
                  <c:v>5.96E-2</c:v>
                </c:pt>
                <c:pt idx="27">
                  <c:v>6.4899999999999999E-2</c:v>
                </c:pt>
                <c:pt idx="28">
                  <c:v>8.6850064813481204E-2</c:v>
                </c:pt>
                <c:pt idx="29">
                  <c:v>6.8817204301075269E-2</c:v>
                </c:pt>
                <c:pt idx="30">
                  <c:v>6.85906365453334E-2</c:v>
                </c:pt>
                <c:pt idx="31">
                  <c:v>4.6272986645568108E-2</c:v>
                </c:pt>
                <c:pt idx="32">
                  <c:v>4.7898831791788117E-2</c:v>
                </c:pt>
                <c:pt idx="33">
                  <c:v>5.7669632329295742E-2</c:v>
                </c:pt>
                <c:pt idx="34">
                  <c:v>6.9131447732270784E-2</c:v>
                </c:pt>
                <c:pt idx="35">
                  <c:v>6.1208254184728791E-2</c:v>
                </c:pt>
                <c:pt idx="36">
                  <c:v>5.4850554850554852E-2</c:v>
                </c:pt>
                <c:pt idx="37">
                  <c:v>4.5433467638057362E-2</c:v>
                </c:pt>
                <c:pt idx="38">
                  <c:v>3.6014415528420232E-2</c:v>
                </c:pt>
                <c:pt idx="39">
                  <c:v>3.5174408711927854E-2</c:v>
                </c:pt>
                <c:pt idx="40">
                  <c:v>4.2513709213197207E-2</c:v>
                </c:pt>
                <c:pt idx="41">
                  <c:v>3.3838810546211538E-2</c:v>
                </c:pt>
                <c:pt idx="42">
                  <c:v>5.232888545384283E-2</c:v>
                </c:pt>
                <c:pt idx="43">
                  <c:v>4.918563552805532E-2</c:v>
                </c:pt>
                <c:pt idx="44">
                  <c:v>5.584527031487227E-2</c:v>
                </c:pt>
                <c:pt idx="45">
                  <c:v>6.1243781493082544E-2</c:v>
                </c:pt>
                <c:pt idx="46">
                  <c:v>6.1848692096171477E-2</c:v>
                </c:pt>
                <c:pt idx="47">
                  <c:v>5.6212372987550746E-2</c:v>
                </c:pt>
                <c:pt idx="48">
                  <c:v>5.4813174647107665E-2</c:v>
                </c:pt>
                <c:pt idx="49">
                  <c:v>5.0990942516366246E-2</c:v>
                </c:pt>
                <c:pt idx="50">
                  <c:v>6.6608886485798796E-2</c:v>
                </c:pt>
                <c:pt idx="51">
                  <c:v>7.6685750636132324E-2</c:v>
                </c:pt>
                <c:pt idx="52">
                  <c:v>6.7887167908904131E-2</c:v>
                </c:pt>
                <c:pt idx="53">
                  <c:v>5.8051461836438792E-2</c:v>
                </c:pt>
                <c:pt idx="54">
                  <c:v>5.4888532711642138E-2</c:v>
                </c:pt>
                <c:pt idx="55">
                  <c:v>4.9159955771695844E-2</c:v>
                </c:pt>
                <c:pt idx="56">
                  <c:v>4.8623611439903881E-2</c:v>
                </c:pt>
                <c:pt idx="57">
                  <c:v>4.6730824615407632E-2</c:v>
                </c:pt>
                <c:pt idx="58">
                  <c:v>5.9173863613698467E-2</c:v>
                </c:pt>
                <c:pt idx="59">
                  <c:v>5.0251022972780564E-2</c:v>
                </c:pt>
                <c:pt idx="60">
                  <c:v>3.6772477616231862E-2</c:v>
                </c:pt>
                <c:pt idx="61">
                  <c:v>4.3300924430046697E-2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97-8E4C-B6D9-CB7BA32BBF43}"/>
            </c:ext>
          </c:extLst>
        </c:ser>
        <c:ser>
          <c:idx val="5"/>
          <c:order val="1"/>
          <c:tx>
            <c:strRef>
              <c:f>'Raw Data'!$L$1</c:f>
              <c:strCache>
                <c:ptCount val="1"/>
                <c:pt idx="0">
                  <c:v>T.Bond Rate</c:v>
                </c:pt>
              </c:strCache>
            </c:strRef>
          </c:tx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</c:numCache>
            </c:numRef>
          </c:cat>
          <c:val>
            <c:numRef>
              <c:f>'Raw Data'!$L$2:$L$63</c:f>
              <c:numCache>
                <c:formatCode>0.00%</c:formatCode>
                <c:ptCount val="62"/>
                <c:pt idx="0">
                  <c:v>2.76E-2</c:v>
                </c:pt>
                <c:pt idx="1">
                  <c:v>2.35E-2</c:v>
                </c:pt>
                <c:pt idx="2">
                  <c:v>3.85E-2</c:v>
                </c:pt>
                <c:pt idx="3">
                  <c:v>4.1399999999999999E-2</c:v>
                </c:pt>
                <c:pt idx="4">
                  <c:v>4.2099999999999999E-2</c:v>
                </c:pt>
                <c:pt idx="5">
                  <c:v>4.65E-2</c:v>
                </c:pt>
                <c:pt idx="6">
                  <c:v>4.6399999999999997E-2</c:v>
                </c:pt>
                <c:pt idx="7">
                  <c:v>5.7000000000000002E-2</c:v>
                </c:pt>
                <c:pt idx="8">
                  <c:v>6.1600000000000002E-2</c:v>
                </c:pt>
                <c:pt idx="9">
                  <c:v>7.8799999999999995E-2</c:v>
                </c:pt>
                <c:pt idx="10">
                  <c:v>6.5000000000000002E-2</c:v>
                </c:pt>
                <c:pt idx="11">
                  <c:v>5.8900000000000001E-2</c:v>
                </c:pt>
                <c:pt idx="12">
                  <c:v>6.4100000000000004E-2</c:v>
                </c:pt>
                <c:pt idx="13">
                  <c:v>6.9000000000000006E-2</c:v>
                </c:pt>
                <c:pt idx="14">
                  <c:v>7.3999999999999996E-2</c:v>
                </c:pt>
                <c:pt idx="15">
                  <c:v>7.7600000000000002E-2</c:v>
                </c:pt>
                <c:pt idx="16">
                  <c:v>6.8099999999999994E-2</c:v>
                </c:pt>
                <c:pt idx="17">
                  <c:v>7.7799999999999994E-2</c:v>
                </c:pt>
                <c:pt idx="18">
                  <c:v>9.1499999999999998E-2</c:v>
                </c:pt>
                <c:pt idx="19">
                  <c:v>0.1033</c:v>
                </c:pt>
                <c:pt idx="20">
                  <c:v>0.12429999999999999</c:v>
                </c:pt>
                <c:pt idx="21">
                  <c:v>0.13980000000000001</c:v>
                </c:pt>
                <c:pt idx="22">
                  <c:v>0.1047</c:v>
                </c:pt>
                <c:pt idx="23">
                  <c:v>0.11799999999999999</c:v>
                </c:pt>
                <c:pt idx="24">
                  <c:v>0.11509999999999999</c:v>
                </c:pt>
                <c:pt idx="25">
                  <c:v>8.9899999999999994E-2</c:v>
                </c:pt>
                <c:pt idx="26">
                  <c:v>7.22E-2</c:v>
                </c:pt>
                <c:pt idx="27">
                  <c:v>8.8599999999999998E-2</c:v>
                </c:pt>
                <c:pt idx="28">
                  <c:v>9.1399999999999995E-2</c:v>
                </c:pt>
                <c:pt idx="29">
                  <c:v>7.9299999999999995E-2</c:v>
                </c:pt>
                <c:pt idx="30">
                  <c:v>8.0699999999999994E-2</c:v>
                </c:pt>
                <c:pt idx="31">
                  <c:v>6.7000000000000004E-2</c:v>
                </c:pt>
                <c:pt idx="32">
                  <c:v>6.6799999999999998E-2</c:v>
                </c:pt>
                <c:pt idx="33">
                  <c:v>5.79E-2</c:v>
                </c:pt>
                <c:pt idx="34">
                  <c:v>7.8200000000000006E-2</c:v>
                </c:pt>
                <c:pt idx="35">
                  <c:v>5.57E-2</c:v>
                </c:pt>
                <c:pt idx="36">
                  <c:v>6.4100000000000004E-2</c:v>
                </c:pt>
                <c:pt idx="37">
                  <c:v>5.74E-2</c:v>
                </c:pt>
                <c:pt idx="38">
                  <c:v>4.65E-2</c:v>
                </c:pt>
                <c:pt idx="39">
                  <c:v>6.4399999999999999E-2</c:v>
                </c:pt>
                <c:pt idx="40">
                  <c:v>5.11E-2</c:v>
                </c:pt>
                <c:pt idx="41">
                  <c:v>5.0500000000000003E-2</c:v>
                </c:pt>
                <c:pt idx="42">
                  <c:v>3.8100000000000002E-2</c:v>
                </c:pt>
                <c:pt idx="43">
                  <c:v>4.2500000000000003E-2</c:v>
                </c:pt>
                <c:pt idx="44">
                  <c:v>4.2200000000000001E-2</c:v>
                </c:pt>
                <c:pt idx="45">
                  <c:v>4.3900000000000002E-2</c:v>
                </c:pt>
                <c:pt idx="46">
                  <c:v>4.7E-2</c:v>
                </c:pt>
                <c:pt idx="47">
                  <c:v>4.02E-2</c:v>
                </c:pt>
                <c:pt idx="48">
                  <c:v>2.2100000000000002E-2</c:v>
                </c:pt>
                <c:pt idx="49">
                  <c:v>3.8399999999999997E-2</c:v>
                </c:pt>
                <c:pt idx="50">
                  <c:v>3.2899999999999999E-2</c:v>
                </c:pt>
                <c:pt idx="51">
                  <c:v>1.8800000000000001E-2</c:v>
                </c:pt>
                <c:pt idx="52">
                  <c:v>1.7600000000000001E-2</c:v>
                </c:pt>
                <c:pt idx="53">
                  <c:v>3.04E-2</c:v>
                </c:pt>
                <c:pt idx="54">
                  <c:v>2.1700000000000001E-2</c:v>
                </c:pt>
                <c:pt idx="55">
                  <c:v>2.2700000000000001E-2</c:v>
                </c:pt>
                <c:pt idx="56">
                  <c:v>2.4500000000000001E-2</c:v>
                </c:pt>
                <c:pt idx="57">
                  <c:v>2.41E-2</c:v>
                </c:pt>
                <c:pt idx="58">
                  <c:v>2.6800000000000001E-2</c:v>
                </c:pt>
                <c:pt idx="59">
                  <c:v>1.9199999999999998E-2</c:v>
                </c:pt>
                <c:pt idx="60">
                  <c:v>9.2999999999999992E-3</c:v>
                </c:pt>
                <c:pt idx="61">
                  <c:v>1.5100000000000001E-2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397-8E4C-B6D9-CB7BA32BBF43}"/>
            </c:ext>
          </c:extLst>
        </c:ser>
        <c:ser>
          <c:idx val="6"/>
          <c:order val="2"/>
          <c:tx>
            <c:strRef>
              <c:f>'Raw Data'!$M$1</c:f>
              <c:strCache>
                <c:ptCount val="1"/>
                <c:pt idx="0">
                  <c:v>Bond-Bill</c:v>
                </c:pt>
              </c:strCache>
            </c:strRef>
          </c:tx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</c:numCache>
            </c:numRef>
          </c:cat>
          <c:val>
            <c:numRef>
              <c:f>'Raw Data'!$M$2:$M$63</c:f>
              <c:numCache>
                <c:formatCode>0.00%</c:formatCode>
                <c:ptCount val="62"/>
                <c:pt idx="0">
                  <c:v>1E-3</c:v>
                </c:pt>
                <c:pt idx="1">
                  <c:v>2.2000000000000001E-3</c:v>
                </c:pt>
                <c:pt idx="2">
                  <c:v>1.12E-2</c:v>
                </c:pt>
                <c:pt idx="3">
                  <c:v>1.0200000000000001E-2</c:v>
                </c:pt>
                <c:pt idx="4">
                  <c:v>6.7000000000000002E-3</c:v>
                </c:pt>
                <c:pt idx="5">
                  <c:v>7.1999999999999998E-3</c:v>
                </c:pt>
                <c:pt idx="6">
                  <c:v>-1.1999999999999999E-3</c:v>
                </c:pt>
                <c:pt idx="7">
                  <c:v>1.49E-2</c:v>
                </c:pt>
                <c:pt idx="8">
                  <c:v>9.4999999999999998E-3</c:v>
                </c:pt>
                <c:pt idx="9">
                  <c:v>1.2999999999999999E-2</c:v>
                </c:pt>
                <c:pt idx="10">
                  <c:v>-2.9999999999999997E-4</c:v>
                </c:pt>
                <c:pt idx="11">
                  <c:v>1.4999999999999999E-2</c:v>
                </c:pt>
                <c:pt idx="12">
                  <c:v>2.5700000000000001E-2</c:v>
                </c:pt>
                <c:pt idx="13">
                  <c:v>-2.9999999999999997E-4</c:v>
                </c:pt>
                <c:pt idx="14">
                  <c:v>-6.0000000000000001E-3</c:v>
                </c:pt>
                <c:pt idx="15">
                  <c:v>1.9599999999999999E-2</c:v>
                </c:pt>
                <c:pt idx="16">
                  <c:v>1.7299999999999999E-2</c:v>
                </c:pt>
                <c:pt idx="17">
                  <c:v>2.6599999999999999E-2</c:v>
                </c:pt>
                <c:pt idx="18">
                  <c:v>1.9699999999999999E-2</c:v>
                </c:pt>
                <c:pt idx="19">
                  <c:v>-5.0000000000000001E-4</c:v>
                </c:pt>
                <c:pt idx="20">
                  <c:v>1.1900000000000001E-2</c:v>
                </c:pt>
                <c:pt idx="21">
                  <c:v>-7.3000000000000001E-3</c:v>
                </c:pt>
                <c:pt idx="22">
                  <c:v>-6.9999999999999999E-4</c:v>
                </c:pt>
                <c:pt idx="23">
                  <c:v>0.03</c:v>
                </c:pt>
                <c:pt idx="24">
                  <c:v>1.66E-2</c:v>
                </c:pt>
                <c:pt idx="25">
                  <c:v>1.2699999999999999E-2</c:v>
                </c:pt>
                <c:pt idx="26">
                  <c:v>1.06E-2</c:v>
                </c:pt>
                <c:pt idx="27">
                  <c:v>3.39E-2</c:v>
                </c:pt>
                <c:pt idx="28">
                  <c:v>2.7900000000000001E-2</c:v>
                </c:pt>
                <c:pt idx="29">
                  <c:v>-4.4000000000000003E-3</c:v>
                </c:pt>
                <c:pt idx="30">
                  <c:v>2.5999999999999999E-3</c:v>
                </c:pt>
                <c:pt idx="31">
                  <c:v>-3.0000000000000001E-3</c:v>
                </c:pt>
                <c:pt idx="32">
                  <c:v>1.38E-2</c:v>
                </c:pt>
                <c:pt idx="33">
                  <c:v>2.29E-2</c:v>
                </c:pt>
                <c:pt idx="34">
                  <c:v>2.8199999999999999E-2</c:v>
                </c:pt>
                <c:pt idx="35">
                  <c:v>2.07E-2</c:v>
                </c:pt>
                <c:pt idx="36">
                  <c:v>1.41E-2</c:v>
                </c:pt>
                <c:pt idx="37">
                  <c:v>3.8999999999999998E-3</c:v>
                </c:pt>
                <c:pt idx="38">
                  <c:v>3.2000000000000002E-3</c:v>
                </c:pt>
                <c:pt idx="39">
                  <c:v>1.0699999999999999E-2</c:v>
                </c:pt>
                <c:pt idx="40">
                  <c:v>-6.1999999999999998E-3</c:v>
                </c:pt>
                <c:pt idx="41">
                  <c:v>3.2500000000000001E-2</c:v>
                </c:pt>
                <c:pt idx="42">
                  <c:v>2.6100000000000002E-2</c:v>
                </c:pt>
                <c:pt idx="43">
                  <c:v>3.2500000000000001E-2</c:v>
                </c:pt>
                <c:pt idx="44">
                  <c:v>2.0400000000000001E-2</c:v>
                </c:pt>
                <c:pt idx="45">
                  <c:v>8.0000000000000004E-4</c:v>
                </c:pt>
                <c:pt idx="46">
                  <c:v>-1.8E-3</c:v>
                </c:pt>
                <c:pt idx="47">
                  <c:v>7.1000000000000004E-3</c:v>
                </c:pt>
                <c:pt idx="48">
                  <c:v>6.1999999999999998E-3</c:v>
                </c:pt>
                <c:pt idx="49">
                  <c:v>3.6999999999999998E-2</c:v>
                </c:pt>
                <c:pt idx="50">
                  <c:v>3.1600000000000003E-2</c:v>
                </c:pt>
                <c:pt idx="51">
                  <c:v>1.8499999999999999E-2</c:v>
                </c:pt>
                <c:pt idx="52">
                  <c:v>1.7100000000000001E-2</c:v>
                </c:pt>
                <c:pt idx="53">
                  <c:v>2.9700000000000001E-2</c:v>
                </c:pt>
                <c:pt idx="54">
                  <c:v>2.1170000000000001E-2</c:v>
                </c:pt>
                <c:pt idx="55">
                  <c:v>2.06E-2</c:v>
                </c:pt>
                <c:pt idx="56">
                  <c:v>1.95E-2</c:v>
                </c:pt>
                <c:pt idx="57">
                  <c:v>1.0200000000000001E-2</c:v>
                </c:pt>
                <c:pt idx="58">
                  <c:v>3.1000000000000021E-3</c:v>
                </c:pt>
                <c:pt idx="59">
                  <c:v>3.7000000000000002E-3</c:v>
                </c:pt>
                <c:pt idx="60">
                  <c:v>8.9999999999999993E-3</c:v>
                </c:pt>
                <c:pt idx="61">
                  <c:v>1.4500000000000001E-2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397-8E4C-B6D9-CB7BA32BBF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847104"/>
        <c:axId val="2062555888"/>
      </c:lineChart>
      <c:catAx>
        <c:axId val="2062847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62555888"/>
        <c:crosses val="autoZero"/>
        <c:auto val="1"/>
        <c:lblAlgn val="ctr"/>
        <c:lblOffset val="100"/>
        <c:noMultiLvlLbl val="0"/>
      </c:catAx>
      <c:valAx>
        <c:axId val="2062555888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20628471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chart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3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AD4F3A6-24DB-8842-B1B5-735101F8DE5C}">
  <sheetPr/>
  <sheetViews>
    <sheetView zoomScale="200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76444C2-28F2-FB45-9E05-60EC825463C0}">
  <sheetPr/>
  <sheetViews>
    <sheetView zoomScale="200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65C63A3-9AE4-654D-9FC8-F032E06D502F}">
  <sheetPr/>
  <sheetViews>
    <sheetView zoomScale="199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336C2EB-350E-8440-B29E-EF96A5947253}">
  <sheetPr/>
  <sheetViews>
    <sheetView zoomScale="200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79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79" workbookViewId="0" zoomToFit="1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700-000000000000}">
  <sheetPr/>
  <sheetViews>
    <sheetView zoomScale="179" workbookViewId="0" zoomToFit="1"/>
  </sheetViews>
  <pageMargins left="0.7" right="0.7" top="0.75" bottom="0.75" header="0.3" footer="0.3"/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A00-000000000000}">
  <sheetPr/>
  <sheetViews>
    <sheetView zoomScale="143" workbookViewId="0"/>
  </sheetViews>
  <pageMargins left="0.7" right="0.7" top="0.75" bottom="0.75" header="0.5" footer="0.5"/>
  <drawing r:id="rId1"/>
</chartsheet>
</file>

<file path=xl/chartsheets/sheet1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B00-000000000000}">
  <sheetPr/>
  <sheetViews>
    <sheetView zoomScale="140" workbookViewId="0"/>
  </sheetViews>
  <pageMargins left="0.7" right="0.7" top="0.75" bottom="0.75" header="0.5" footer="0.5"/>
  <drawing r:id="rId1"/>
</chartsheet>
</file>

<file path=xl/chartsheets/sheet1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C00-000000000000}">
  <sheetPr/>
  <sheetViews>
    <sheetView workbookViewId="0"/>
  </sheetViews>
  <pageMargins left="0.7" right="0.7" top="0.75" bottom="0.75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5077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133</xdr:row>
      <xdr:rowOff>47675</xdr:rowOff>
    </xdr:from>
    <xdr:to>
      <xdr:col>7</xdr:col>
      <xdr:colOff>546100</xdr:colOff>
      <xdr:row>155</xdr:row>
      <xdr:rowOff>139860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932F232D-F892-5A41-BB81-B382E7EBADA8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153</xdr:row>
      <xdr:rowOff>47675</xdr:rowOff>
    </xdr:from>
    <xdr:to>
      <xdr:col>7</xdr:col>
      <xdr:colOff>546100</xdr:colOff>
      <xdr:row>175</xdr:row>
      <xdr:rowOff>139860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95C0913D-D8E4-904F-B800-AA03EDF2D84C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173</xdr:row>
      <xdr:rowOff>47675</xdr:rowOff>
    </xdr:from>
    <xdr:to>
      <xdr:col>7</xdr:col>
      <xdr:colOff>546100</xdr:colOff>
      <xdr:row>195</xdr:row>
      <xdr:rowOff>139860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8A1AAC03-CA0D-8042-83C4-5C59249FA471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193</xdr:row>
      <xdr:rowOff>47675</xdr:rowOff>
    </xdr:from>
    <xdr:to>
      <xdr:col>7</xdr:col>
      <xdr:colOff>546100</xdr:colOff>
      <xdr:row>215</xdr:row>
      <xdr:rowOff>139860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645240C3-CE86-0448-9CFB-EC7C29A7595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213</xdr:row>
      <xdr:rowOff>47675</xdr:rowOff>
    </xdr:from>
    <xdr:to>
      <xdr:col>7</xdr:col>
      <xdr:colOff>546100</xdr:colOff>
      <xdr:row>235</xdr:row>
      <xdr:rowOff>139860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565A946F-6301-ED4F-AAB6-5CCAC078C304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20D3AD5-E416-A588-9A57-85948DB80F3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2865DA2-AB2D-B972-9B1A-B1A1D491D01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83625" cy="629443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9B5A69-C53D-449B-1E69-56FBF41FF5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C742E41-9C82-1D37-FF91-3BD1387B01F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77151" cy="628614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0.58178</cdr:x>
      <cdr:y>0.24951</cdr:y>
    </cdr:from>
    <cdr:to>
      <cdr:x>0.89862</cdr:x>
      <cdr:y>0.34632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046048" y="1569635"/>
          <a:ext cx="2748066" cy="6090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US" sz="1100"/>
            <a:t>The</a:t>
          </a:r>
          <a:r>
            <a:rPr lang="en-US" sz="1100" baseline="0"/>
            <a:t> S&amp;P 500 is up 142% from its value at the end of 2009. With dividends the cumulative returns have been &gt;160%.</a:t>
          </a:r>
          <a:endParaRPr lang="en-US" sz="1100"/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77151" cy="628614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677151" cy="628614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8663214" cy="627742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0.04621</cdr:x>
      <cdr:y>0.10161</cdr:y>
    </cdr:from>
    <cdr:to>
      <cdr:x>0.5213</cdr:x>
      <cdr:y>0.22717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400327" y="637850"/>
          <a:ext cx="4115807" cy="788164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none" lIns="91440" tIns="45720" rIns="91440" bIns="45720">
          <a:spAutoFit/>
        </a:bodyPr>
        <a:lstStyle xmlns:a="http://schemas.openxmlformats.org/drawingml/2006/main"/>
        <a:p xmlns:a="http://schemas.openxmlformats.org/drawingml/2006/main">
          <a:pPr algn="l">
            <a:lnSpc>
              <a:spcPts val="1900"/>
            </a:lnSpc>
          </a:pPr>
          <a:r>
            <a:rPr lang="en-US" sz="1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PE: T</a:t>
          </a:r>
          <a:r>
            <a:rPr lang="en-US" sz="14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railing 12 month earnings </a:t>
          </a:r>
        </a:p>
        <a:p xmlns:a="http://schemas.openxmlformats.org/drawingml/2006/main">
          <a:pPr algn="l">
            <a:lnSpc>
              <a:spcPts val="1800"/>
            </a:lnSpc>
          </a:pPr>
          <a:r>
            <a:rPr lang="en-US" sz="1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Normalized PE: Average</a:t>
          </a:r>
          <a:r>
            <a:rPr lang="en-US" sz="14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 Earnings over prior 10 years</a:t>
          </a:r>
        </a:p>
        <a:p xmlns:a="http://schemas.openxmlformats.org/drawingml/2006/main">
          <a:pPr algn="l">
            <a:lnSpc>
              <a:spcPts val="1800"/>
            </a:lnSpc>
          </a:pPr>
          <a:r>
            <a:rPr lang="en-US" sz="14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CAPE: Inflation-adjusted Earnings over prior 10 years</a:t>
          </a:r>
          <a:endParaRPr lang="en-US" sz="14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8663214" cy="627742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swathdamodaran/Library/Group%20Containers/UBF8T346G9.Office/StatPlusMacResults_684.xlsx" TargetMode="External"/><Relationship Id="rId1" Type="http://schemas.openxmlformats.org/officeDocument/2006/relationships/externalLinkPath" Target="/Users/aswathdamodaran/Library/Group%20Containers/UBF8T346G9.Office/StatPlusMacResults_68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lts"/>
    </sheetNames>
    <sheetDataSet>
      <sheetData sheetId="0">
        <row r="1">
          <cell r="ALX1" t="str">
            <v>-0.04 To -0.03</v>
          </cell>
          <cell r="ALY1">
            <v>1</v>
          </cell>
          <cell r="AMA1">
            <v>0.999159893168304</v>
          </cell>
          <cell r="AMB1">
            <v>-0.04</v>
          </cell>
          <cell r="AMC1">
            <v>-3.9924567010355003E-2</v>
          </cell>
          <cell r="AMD1">
            <v>-3.9924567010355003E-2</v>
          </cell>
          <cell r="AME1">
            <v>8.2146370757461493E-3</v>
          </cell>
          <cell r="AMF1">
            <v>3.9197785648932898E-3</v>
          </cell>
          <cell r="AMG1">
            <v>3.9197785648932898E-3</v>
          </cell>
          <cell r="AMH1">
            <v>4.9480221435106699E-2</v>
          </cell>
          <cell r="AMI1">
            <v>3.9197785648932898E-3</v>
          </cell>
          <cell r="AMJ1">
            <v>2.76E-2</v>
          </cell>
          <cell r="AMK1">
            <v>3.9197785648932898E-3</v>
          </cell>
          <cell r="AML1">
            <v>1E-3</v>
          </cell>
        </row>
        <row r="2">
          <cell r="ALX2" t="str">
            <v>-0.03 To -0.02</v>
          </cell>
          <cell r="ALY2">
            <v>6</v>
          </cell>
          <cell r="AMA2">
            <v>1.6068934385493201</v>
          </cell>
          <cell r="AMB2">
            <v>-3.6333333333333301E-2</v>
          </cell>
          <cell r="AMC2">
            <v>3.99245670103551E-2</v>
          </cell>
          <cell r="AMD2">
            <v>3.99245670103551E-2</v>
          </cell>
          <cell r="AME2">
            <v>1.3198753680045E-3</v>
          </cell>
          <cell r="AMF2">
            <v>2.2667424893402199E-5</v>
          </cell>
          <cell r="AMG2">
            <v>2.2667424893402199E-5</v>
          </cell>
          <cell r="AMH2">
            <v>4.7077332575106601E-2</v>
          </cell>
          <cell r="AMI2">
            <v>2.2667424893402199E-5</v>
          </cell>
          <cell r="AMJ2">
            <v>2.35E-2</v>
          </cell>
          <cell r="AMK2">
            <v>2.2667424893402199E-5</v>
          </cell>
          <cell r="AML2">
            <v>2.2000000000000001E-3</v>
          </cell>
        </row>
        <row r="3">
          <cell r="ALX3" t="str">
            <v>-0.02 To -0.01</v>
          </cell>
          <cell r="ALY3">
            <v>13</v>
          </cell>
          <cell r="AMA3">
            <v>2.4689650610875402</v>
          </cell>
          <cell r="AMB3">
            <v>-3.2666666666666698E-2</v>
          </cell>
          <cell r="AME3">
            <v>6.0570204209744304E-3</v>
          </cell>
          <cell r="AMF3">
            <v>3.3409335017194602E-3</v>
          </cell>
          <cell r="AMG3">
            <v>3.3409335017194602E-3</v>
          </cell>
          <cell r="AMH3">
            <v>5.4759066498280502E-2</v>
          </cell>
          <cell r="AMI3">
            <v>3.3409335017194602E-3</v>
          </cell>
          <cell r="AMJ3">
            <v>3.85E-2</v>
          </cell>
          <cell r="AMK3">
            <v>3.3409335017194602E-3</v>
          </cell>
          <cell r="AML3">
            <v>1.12E-2</v>
          </cell>
        </row>
        <row r="4">
          <cell r="ALX4" t="str">
            <v>-0.01 To 0</v>
          </cell>
          <cell r="ALY4">
            <v>14</v>
          </cell>
          <cell r="AMA4">
            <v>3.6242537189454902</v>
          </cell>
          <cell r="AMB4">
            <v>-2.9000000000000001E-2</v>
          </cell>
          <cell r="AME4">
            <v>-1.9822618855957499E-3</v>
          </cell>
          <cell r="AMF4">
            <v>-1.3711986861427699E-3</v>
          </cell>
          <cell r="AMG4">
            <v>-1.3711986861427699E-3</v>
          </cell>
          <cell r="AMH4">
            <v>5.6471198686142803E-2</v>
          </cell>
          <cell r="AMI4">
            <v>-1.3711986861427699E-3</v>
          </cell>
          <cell r="AMJ4">
            <v>4.1399999999999999E-2</v>
          </cell>
          <cell r="AMK4">
            <v>-1.3711986861427699E-3</v>
          </cell>
          <cell r="AML4">
            <v>1.0200000000000001E-2</v>
          </cell>
        </row>
        <row r="5">
          <cell r="ALX5" t="str">
            <v>0 To 0.01</v>
          </cell>
          <cell r="ALY5">
            <v>20</v>
          </cell>
          <cell r="AMA5">
            <v>5.0827415210261897</v>
          </cell>
          <cell r="AMB5">
            <v>-2.5333333333333301E-2</v>
          </cell>
          <cell r="AME5">
            <v>-6.5944994556564596E-4</v>
          </cell>
          <cell r="AMF5">
            <v>-9.5443438133268504E-4</v>
          </cell>
          <cell r="AMG5">
            <v>-9.5443438133268504E-4</v>
          </cell>
          <cell r="AMH5">
            <v>5.7154434381332699E-2</v>
          </cell>
          <cell r="AMI5">
            <v>-9.5443438133268504E-4</v>
          </cell>
          <cell r="AMJ5">
            <v>4.2099999999999999E-2</v>
          </cell>
          <cell r="AMK5">
            <v>-9.5443438133268504E-4</v>
          </cell>
          <cell r="AML5">
            <v>6.7000000000000002E-3</v>
          </cell>
        </row>
        <row r="6">
          <cell r="ALX6" t="str">
            <v>0.01 To 0.02</v>
          </cell>
          <cell r="ALY6">
            <v>5</v>
          </cell>
          <cell r="AMA6">
            <v>6.8100960637448402</v>
          </cell>
          <cell r="AMB6">
            <v>-2.1666666666666699E-2</v>
          </cell>
          <cell r="AME6">
            <v>-3.9914193225857797E-3</v>
          </cell>
          <cell r="AMF6">
            <v>-2.2850325974140798E-3</v>
          </cell>
          <cell r="AMG6">
            <v>-2.2850325974140798E-3</v>
          </cell>
          <cell r="AMH6">
            <v>5.95850325974141E-2</v>
          </cell>
          <cell r="AMI6">
            <v>-2.2850325974140798E-3</v>
          </cell>
          <cell r="AMJ6">
            <v>4.65E-2</v>
          </cell>
          <cell r="AMK6">
            <v>-2.2850325974140798E-3</v>
          </cell>
          <cell r="AML6">
            <v>7.1999999999999998E-3</v>
          </cell>
        </row>
        <row r="7">
          <cell r="ALX7" t="str">
            <v>0.02 To 0.03</v>
          </cell>
          <cell r="ALY7">
            <v>1</v>
          </cell>
          <cell r="AMA7">
            <v>8.7173449988363494</v>
          </cell>
          <cell r="AMB7">
            <v>-1.7999999999999999E-2</v>
          </cell>
          <cell r="AME7">
            <v>1.13181764547208E-2</v>
          </cell>
          <cell r="AMF7">
            <v>7.1752466011083104E-3</v>
          </cell>
          <cell r="AMG7">
            <v>7.1752466011083104E-3</v>
          </cell>
          <cell r="AMH7">
            <v>6.0224753398891703E-2</v>
          </cell>
          <cell r="AMI7">
            <v>7.1752466011083104E-3</v>
          </cell>
          <cell r="AMJ7">
            <v>4.6399999999999997E-2</v>
          </cell>
          <cell r="AMK7">
            <v>7.1752466011083104E-3</v>
          </cell>
          <cell r="AML7">
            <v>-1.1999999999999999E-3</v>
          </cell>
        </row>
        <row r="8">
          <cell r="ALX8" t="str">
            <v>0.03 To 0.04</v>
          </cell>
          <cell r="ALY8">
            <v>3</v>
          </cell>
          <cell r="AMA8">
            <v>10.660829855823501</v>
          </cell>
          <cell r="AMB8">
            <v>-1.43333333333333E-2</v>
          </cell>
          <cell r="AME8">
            <v>-7.48262668727449E-3</v>
          </cell>
          <cell r="AMF8">
            <v>-8.2462624940733004E-3</v>
          </cell>
          <cell r="AMG8">
            <v>-8.2462624940733004E-3</v>
          </cell>
          <cell r="AMH8">
            <v>6.4846262494073298E-2</v>
          </cell>
          <cell r="AMI8">
            <v>-8.2462624940733004E-3</v>
          </cell>
          <cell r="AMJ8">
            <v>5.7000000000000002E-2</v>
          </cell>
          <cell r="AMK8">
            <v>-8.2462624940733004E-3</v>
          </cell>
          <cell r="AML8">
            <v>1.49E-2</v>
          </cell>
        </row>
        <row r="9">
          <cell r="ALX9" t="str">
            <v>0.04 To 0.05</v>
          </cell>
          <cell r="ALY9">
            <v>1</v>
          </cell>
          <cell r="AMA9">
            <v>12.455855822601199</v>
          </cell>
          <cell r="AMB9">
            <v>-1.0666666666666699E-2</v>
          </cell>
          <cell r="AME9">
            <v>-1.3910572745416201E-2</v>
          </cell>
          <cell r="AMF9">
            <v>-1.2778014382249301E-2</v>
          </cell>
          <cell r="AMG9">
            <v>-1.2778014382249301E-2</v>
          </cell>
          <cell r="AMH9">
            <v>6.7878014382249302E-2</v>
          </cell>
          <cell r="AMI9">
            <v>-1.2778014382249301E-2</v>
          </cell>
          <cell r="AMJ9">
            <v>6.1600000000000002E-2</v>
          </cell>
          <cell r="AMK9">
            <v>-1.2778014382249301E-2</v>
          </cell>
          <cell r="AML9">
            <v>9.4999999999999998E-3</v>
          </cell>
        </row>
        <row r="10">
          <cell r="ALX10" t="str">
            <v>0.05 To 0.06</v>
          </cell>
          <cell r="ALY10">
            <v>0</v>
          </cell>
          <cell r="AMA10">
            <v>13.903748881781199</v>
          </cell>
          <cell r="AMB10">
            <v>-7.0000000000000001E-3</v>
          </cell>
          <cell r="AME10">
            <v>-1.2151129460006901E-2</v>
          </cell>
          <cell r="AMF10">
            <v>-1.09514096527387E-2</v>
          </cell>
          <cell r="AMG10">
            <v>-1.09514096527387E-2</v>
          </cell>
          <cell r="AMH10">
            <v>7.7251409652738606E-2</v>
          </cell>
          <cell r="AMI10">
            <v>-1.09514096527387E-2</v>
          </cell>
          <cell r="AMJ10">
            <v>7.8799999999999995E-2</v>
          </cell>
          <cell r="AMK10">
            <v>-1.09514096527387E-2</v>
          </cell>
          <cell r="AML10">
            <v>1.2999999999999999E-2</v>
          </cell>
        </row>
        <row r="11">
          <cell r="ALX11" t="str">
            <v>0.06 and over</v>
          </cell>
          <cell r="ALY11">
            <v>1</v>
          </cell>
          <cell r="AMA11">
            <v>14.827435389655401</v>
          </cell>
          <cell r="AMB11">
            <v>-3.3333333333333301E-3</v>
          </cell>
          <cell r="AME11">
            <v>-1.0511074491813301E-2</v>
          </cell>
          <cell r="AMF11">
            <v>-1.0800099389707199E-2</v>
          </cell>
          <cell r="AMG11">
            <v>-1.0800099389707199E-2</v>
          </cell>
          <cell r="AMH11">
            <v>7.0600099389707197E-2</v>
          </cell>
          <cell r="AMI11">
            <v>-1.0800099389707199E-2</v>
          </cell>
          <cell r="AMJ11">
            <v>6.5000000000000002E-2</v>
          </cell>
          <cell r="AMK11">
            <v>-1.0800099389707199E-2</v>
          </cell>
          <cell r="AML11">
            <v>-2.9999999999999997E-4</v>
          </cell>
        </row>
        <row r="12">
          <cell r="AMA12">
            <v>15.1069206315724</v>
          </cell>
          <cell r="AMB12">
            <v>3.3333333333333099E-4</v>
          </cell>
          <cell r="AME12">
            <v>-1.3013746715559001E-2</v>
          </cell>
          <cell r="AMF12">
            <v>-1.13054415554456E-2</v>
          </cell>
          <cell r="AMG12">
            <v>-1.13054415554456E-2</v>
          </cell>
          <cell r="AMH12">
            <v>6.5905441555445601E-2</v>
          </cell>
          <cell r="AMI12">
            <v>-1.13054415554456E-2</v>
          </cell>
          <cell r="AMJ12">
            <v>5.8900000000000001E-2</v>
          </cell>
          <cell r="AMK12">
            <v>-1.13054415554456E-2</v>
          </cell>
          <cell r="AML12">
            <v>1.4999999999999999E-2</v>
          </cell>
        </row>
        <row r="13">
          <cell r="AMA13">
            <v>14.704885156138801</v>
          </cell>
          <cell r="AMB13">
            <v>4.0000000000000001E-3</v>
          </cell>
          <cell r="AME13">
            <v>-1.6867956318896801E-2</v>
          </cell>
          <cell r="AMF13">
            <v>-1.5640472949038201E-2</v>
          </cell>
          <cell r="AMG13">
            <v>-1.5640472949038201E-2</v>
          </cell>
          <cell r="AMH13">
            <v>6.7940472949038197E-2</v>
          </cell>
          <cell r="AMI13">
            <v>-1.5640472949038201E-2</v>
          </cell>
          <cell r="AMJ13">
            <v>6.4100000000000004E-2</v>
          </cell>
          <cell r="AMK13">
            <v>-1.5640472949038201E-2</v>
          </cell>
          <cell r="AML13">
            <v>2.5700000000000001E-2</v>
          </cell>
        </row>
        <row r="14">
          <cell r="AMA14">
            <v>13.6748669282766</v>
          </cell>
          <cell r="AMB14">
            <v>7.6666666666666697E-3</v>
          </cell>
          <cell r="AME14">
            <v>1.3013746715559001E-2</v>
          </cell>
          <cell r="AMF14">
            <v>8.7526087743868292E-3</v>
          </cell>
          <cell r="AMG14">
            <v>8.7526087743868292E-3</v>
          </cell>
          <cell r="AMH14">
            <v>7.2847391225613206E-2</v>
          </cell>
          <cell r="AMI14">
            <v>8.7526087743868292E-3</v>
          </cell>
          <cell r="AMJ14">
            <v>6.9000000000000006E-2</v>
          </cell>
          <cell r="AMK14">
            <v>8.7526087743868292E-3</v>
          </cell>
          <cell r="AML14">
            <v>-2.9999999999999997E-4</v>
          </cell>
        </row>
        <row r="15">
          <cell r="AMA15">
            <v>12.149554763549199</v>
          </cell>
          <cell r="AMB15">
            <v>1.1333333333333299E-2</v>
          </cell>
          <cell r="AME15">
            <v>4.0201081566760603E-2</v>
          </cell>
          <cell r="AMF15">
            <v>6.02712740205711E-2</v>
          </cell>
          <cell r="AMG15">
            <v>6.02712740205711E-2</v>
          </cell>
          <cell r="AMH15">
            <v>7.6128725979428893E-2</v>
          </cell>
          <cell r="AMI15">
            <v>6.02712740205711E-2</v>
          </cell>
          <cell r="AMJ15">
            <v>7.3999999999999996E-2</v>
          </cell>
          <cell r="AMK15">
            <v>6.02712740205711E-2</v>
          </cell>
          <cell r="AML15">
            <v>-6.0000000000000001E-3</v>
          </cell>
        </row>
        <row r="16">
          <cell r="AMA16">
            <v>10.312724105085501</v>
          </cell>
          <cell r="AMB16">
            <v>1.4999999999999999E-2</v>
          </cell>
          <cell r="AME16">
            <v>1.58300819453484E-2</v>
          </cell>
          <cell r="AMF16">
            <v>9.4695589031137308E-3</v>
          </cell>
          <cell r="AMG16">
            <v>9.4695589031137308E-3</v>
          </cell>
          <cell r="AMH16">
            <v>7.6030441096886295E-2</v>
          </cell>
          <cell r="AMI16">
            <v>9.4695589031137308E-3</v>
          </cell>
          <cell r="AMJ16">
            <v>7.7600000000000002E-2</v>
          </cell>
          <cell r="AMK16">
            <v>9.4695589031137308E-3</v>
          </cell>
          <cell r="AML16">
            <v>1.9599999999999999E-2</v>
          </cell>
        </row>
        <row r="17">
          <cell r="AMA17">
            <v>8.3630023324491791</v>
          </cell>
          <cell r="AMB17">
            <v>1.8666666666666699E-2</v>
          </cell>
          <cell r="AME17">
            <v>2.1844830878881099E-2</v>
          </cell>
          <cell r="AMF17">
            <v>1.98163321176806E-2</v>
          </cell>
          <cell r="AMG17">
            <v>1.98163321176806E-2</v>
          </cell>
          <cell r="AMH17">
            <v>7.0883667882319507E-2</v>
          </cell>
          <cell r="AMI17">
            <v>1.98163321176806E-2</v>
          </cell>
          <cell r="AMJ17">
            <v>6.8099999999999994E-2</v>
          </cell>
          <cell r="AMK17">
            <v>1.98163321176806E-2</v>
          </cell>
          <cell r="AML17">
            <v>1.7299999999999999E-2</v>
          </cell>
        </row>
        <row r="18">
          <cell r="AMA18">
            <v>6.4792810527557503</v>
          </cell>
          <cell r="AMB18">
            <v>2.2333333333333299E-2</v>
          </cell>
          <cell r="AME18">
            <v>2.9999436250070999E-2</v>
          </cell>
          <cell r="AMF18">
            <v>3.8737113559131203E-2</v>
          </cell>
          <cell r="AMG18">
            <v>3.8737113559131203E-2</v>
          </cell>
          <cell r="AMH18">
            <v>7.5562886440868907E-2</v>
          </cell>
          <cell r="AMI18">
            <v>3.8737113559131203E-2</v>
          </cell>
          <cell r="AMJ18">
            <v>7.7799999999999994E-2</v>
          </cell>
          <cell r="AMK18">
            <v>3.8737113559131203E-2</v>
          </cell>
          <cell r="AML18">
            <v>2.6599999999999999E-2</v>
          </cell>
        </row>
        <row r="19">
          <cell r="AMA19">
            <v>4.7958677878090104</v>
          </cell>
          <cell r="AMB19">
            <v>2.5999999999999999E-2</v>
          </cell>
          <cell r="AME19">
            <v>2.7342673970695799E-2</v>
          </cell>
          <cell r="AMF19">
            <v>3.7268504334023497E-2</v>
          </cell>
          <cell r="AMG19">
            <v>3.7268504334023497E-2</v>
          </cell>
          <cell r="AMH19">
            <v>8.3831495665976502E-2</v>
          </cell>
          <cell r="AMI19">
            <v>3.7268504334023497E-2</v>
          </cell>
          <cell r="AMJ19">
            <v>9.1499999999999998E-2</v>
          </cell>
          <cell r="AMK19">
            <v>3.7268504334023497E-2</v>
          </cell>
          <cell r="AML19">
            <v>1.9699999999999999E-2</v>
          </cell>
        </row>
        <row r="20">
          <cell r="AMA20">
            <v>3.3914339818206898</v>
          </cell>
          <cell r="AMB20">
            <v>2.9666666666666699E-2</v>
          </cell>
          <cell r="AME20">
            <v>3.3664892471427101E-2</v>
          </cell>
          <cell r="AMF20">
            <v>4.2665512160126901E-2</v>
          </cell>
          <cell r="AMG20">
            <v>4.2665512160126901E-2</v>
          </cell>
          <cell r="AMH20">
            <v>9.2134487839873103E-2</v>
          </cell>
          <cell r="AMI20">
            <v>4.2665512160126901E-2</v>
          </cell>
          <cell r="AMJ20">
            <v>0.1033</v>
          </cell>
          <cell r="AMK20">
            <v>4.2665512160126901E-2</v>
          </cell>
          <cell r="AML20">
            <v>-5.0000000000000001E-4</v>
          </cell>
        </row>
        <row r="21">
          <cell r="AMA21">
            <v>2.2912649685225901</v>
          </cell>
          <cell r="AMB21">
            <v>3.3333333333333298E-2</v>
          </cell>
          <cell r="AME21">
            <v>1.2151129460006901E-2</v>
          </cell>
          <cell r="AMF21">
            <v>7.4945155463173596E-3</v>
          </cell>
          <cell r="AMG21">
            <v>7.4945155463173596E-3</v>
          </cell>
          <cell r="AMH21">
            <v>0.102905484453683</v>
          </cell>
          <cell r="AMI21">
            <v>7.4945155463173596E-3</v>
          </cell>
          <cell r="AMJ21">
            <v>0.12429999999999999</v>
          </cell>
          <cell r="AMK21">
            <v>7.4945155463173596E-3</v>
          </cell>
          <cell r="AML21">
            <v>1.1900000000000001E-2</v>
          </cell>
        </row>
        <row r="22">
          <cell r="AMA22">
            <v>1.4789144256625599</v>
          </cell>
          <cell r="AMB22">
            <v>3.6999999999999998E-2</v>
          </cell>
          <cell r="AME22">
            <v>1.91548667298241E-2</v>
          </cell>
          <cell r="AMF22">
            <v>1.0695624031038201E-2</v>
          </cell>
          <cell r="AMG22">
            <v>1.0695624031038201E-2</v>
          </cell>
          <cell r="AMH22">
            <v>0.113204375968962</v>
          </cell>
          <cell r="AMI22">
            <v>1.0695624031038201E-2</v>
          </cell>
          <cell r="AMJ22">
            <v>0.13980000000000001</v>
          </cell>
          <cell r="AMK22">
            <v>1.0695624031038201E-2</v>
          </cell>
          <cell r="AML22">
            <v>-7.3000000000000001E-3</v>
          </cell>
        </row>
        <row r="23">
          <cell r="AMA23">
            <v>0.91198261066159902</v>
          </cell>
          <cell r="AMB23">
            <v>4.0666666666666698E-2</v>
          </cell>
          <cell r="AME23">
            <v>9.7265822747163704E-3</v>
          </cell>
          <cell r="AMF23">
            <v>5.3623908961937796E-3</v>
          </cell>
          <cell r="AMG23">
            <v>5.3623908961937796E-3</v>
          </cell>
          <cell r="AMH23">
            <v>9.2937609103806204E-2</v>
          </cell>
          <cell r="AMI23">
            <v>5.3623908961937796E-3</v>
          </cell>
          <cell r="AMJ23">
            <v>0.1047</v>
          </cell>
          <cell r="AMK23">
            <v>5.3623908961937796E-3</v>
          </cell>
          <cell r="AML23">
            <v>-6.9999999999999999E-4</v>
          </cell>
        </row>
        <row r="24">
          <cell r="AMA24">
            <v>0.53728640534199901</v>
          </cell>
          <cell r="AMB24">
            <v>4.4333333333333398E-2</v>
          </cell>
          <cell r="AME24">
            <v>-1.91548667298241E-2</v>
          </cell>
          <cell r="AMF24">
            <v>-1.7266494328500699E-2</v>
          </cell>
          <cell r="AMG24">
            <v>-1.7266494328500699E-2</v>
          </cell>
          <cell r="AMH24">
            <v>9.7866494328500697E-2</v>
          </cell>
          <cell r="AMI24">
            <v>-1.7266494328500699E-2</v>
          </cell>
          <cell r="AMJ24">
            <v>0.11799999999999999</v>
          </cell>
          <cell r="AMK24">
            <v>-1.7266494328500699E-2</v>
          </cell>
          <cell r="AML24">
            <v>0.03</v>
          </cell>
        </row>
        <row r="25">
          <cell r="AMA25">
            <v>0.302413328897776</v>
          </cell>
          <cell r="AMB25">
            <v>4.8000000000000001E-2</v>
          </cell>
          <cell r="AME25">
            <v>6.7639871044226701E-3</v>
          </cell>
          <cell r="AMF25">
            <v>3.3526611210039502E-3</v>
          </cell>
          <cell r="AMG25">
            <v>3.3526611210039502E-3</v>
          </cell>
          <cell r="AMH25">
            <v>9.7347338878996006E-2</v>
          </cell>
          <cell r="AMI25">
            <v>3.3526611210039502E-3</v>
          </cell>
          <cell r="AMJ25">
            <v>0.11509999999999999</v>
          </cell>
          <cell r="AMK25">
            <v>3.3526611210039502E-3</v>
          </cell>
          <cell r="AML25">
            <v>1.66E-2</v>
          </cell>
        </row>
        <row r="26">
          <cell r="AMA26">
            <v>0.16261918790171501</v>
          </cell>
          <cell r="AMB26">
            <v>5.1666666666666701E-2</v>
          </cell>
          <cell r="AME26">
            <v>-8.2146370757461198E-3</v>
          </cell>
          <cell r="AMF26">
            <v>-9.3124981794268594E-3</v>
          </cell>
          <cell r="AMG26">
            <v>-9.3124981794268594E-3</v>
          </cell>
          <cell r="AMH26">
            <v>8.3512498179426894E-2</v>
          </cell>
          <cell r="AMI26">
            <v>-9.3124981794268594E-3</v>
          </cell>
          <cell r="AMJ26">
            <v>8.9899999999999994E-2</v>
          </cell>
          <cell r="AMK26">
            <v>-9.3124981794268594E-3</v>
          </cell>
          <cell r="AML26">
            <v>1.2699999999999999E-2</v>
          </cell>
        </row>
        <row r="27">
          <cell r="AMA27">
            <v>8.3544608711008703E-2</v>
          </cell>
          <cell r="AMB27">
            <v>5.5333333333333297E-2</v>
          </cell>
          <cell r="AME27">
            <v>-1.5830081945348299E-2</v>
          </cell>
          <cell r="AMF27">
            <v>-1.41422075798867E-2</v>
          </cell>
          <cell r="AMG27">
            <v>-1.41422075798867E-2</v>
          </cell>
          <cell r="AMH27">
            <v>7.3742207579886698E-2</v>
          </cell>
          <cell r="AMI27">
            <v>-1.41422075798867E-2</v>
          </cell>
          <cell r="AMJ27">
            <v>7.22E-2</v>
          </cell>
          <cell r="AMK27">
            <v>-1.41422075798867E-2</v>
          </cell>
          <cell r="AML27">
            <v>1.06E-2</v>
          </cell>
        </row>
        <row r="28">
          <cell r="AMA28">
            <v>4.1005381139059001E-2</v>
          </cell>
          <cell r="AMB28">
            <v>5.8999999999999997E-2</v>
          </cell>
          <cell r="AME28">
            <v>-1.79715099190037E-2</v>
          </cell>
          <cell r="AMF28">
            <v>-1.6125801467953199E-2</v>
          </cell>
          <cell r="AMG28">
            <v>-1.6125801467953199E-2</v>
          </cell>
          <cell r="AMH28">
            <v>8.1025801467953198E-2</v>
          </cell>
          <cell r="AMI28">
            <v>-1.6125801467953199E-2</v>
          </cell>
          <cell r="AMJ28">
            <v>8.8599999999999998E-2</v>
          </cell>
          <cell r="AMK28">
            <v>-1.6125801467953199E-2</v>
          </cell>
          <cell r="AML28">
            <v>3.39E-2</v>
          </cell>
        </row>
        <row r="29">
          <cell r="AMA29">
            <v>1.92282189555508E-2</v>
          </cell>
          <cell r="AMB29">
            <v>6.2666666666666704E-2</v>
          </cell>
          <cell r="AME29">
            <v>7.4826266872745099E-3</v>
          </cell>
          <cell r="AMF29">
            <v>3.7540854194115102E-3</v>
          </cell>
          <cell r="AMG29">
            <v>3.7540854194115102E-3</v>
          </cell>
          <cell r="AMH29">
            <v>8.3095979394069694E-2</v>
          </cell>
          <cell r="AMI29">
            <v>3.7540854194115102E-3</v>
          </cell>
          <cell r="AMJ29">
            <v>9.1399999999999995E-2</v>
          </cell>
          <cell r="AMK29">
            <v>3.7540854194115102E-3</v>
          </cell>
          <cell r="AML29">
            <v>2.7900000000000001E-2</v>
          </cell>
        </row>
        <row r="30">
          <cell r="AMA30">
            <v>8.6141622406938206E-3</v>
          </cell>
          <cell r="AMB30">
            <v>6.6333333333333397E-2</v>
          </cell>
          <cell r="AME30">
            <v>-8.9619115835641392E-3</v>
          </cell>
          <cell r="AMF30">
            <v>-1.01566303900004E-2</v>
          </cell>
          <cell r="AMG30">
            <v>-1.01566303900004E-2</v>
          </cell>
          <cell r="AMH30">
            <v>7.8973834691075703E-2</v>
          </cell>
          <cell r="AMI30">
            <v>-1.01566303900004E-2</v>
          </cell>
          <cell r="AMJ30">
            <v>7.9299999999999995E-2</v>
          </cell>
          <cell r="AMK30">
            <v>-1.01566303900004E-2</v>
          </cell>
          <cell r="AML30">
            <v>-4.4000000000000003E-3</v>
          </cell>
        </row>
        <row r="31">
          <cell r="AMA31">
            <v>3.6869123876720799E-3</v>
          </cell>
          <cell r="AMB31">
            <v>7.0000000000000007E-2</v>
          </cell>
          <cell r="AME31">
            <v>-9.7265822747163392E-3</v>
          </cell>
          <cell r="AMF31">
            <v>-1.05898310404966E-2</v>
          </cell>
          <cell r="AMG31">
            <v>-1.05898310404966E-2</v>
          </cell>
          <cell r="AMH31">
            <v>7.918046758583E-2</v>
          </cell>
          <cell r="AMI31">
            <v>-1.05898310404966E-2</v>
          </cell>
          <cell r="AMJ31">
            <v>8.0699999999999994E-2</v>
          </cell>
          <cell r="AMK31">
            <v>-1.05898310404966E-2</v>
          </cell>
          <cell r="AML31">
            <v>2.5999999999999999E-3</v>
          </cell>
        </row>
        <row r="32">
          <cell r="AME32">
            <v>-2.9999436250070899E-2</v>
          </cell>
          <cell r="AMF32">
            <v>-2.56744418005341E-2</v>
          </cell>
          <cell r="AMG32">
            <v>-2.56744418005341E-2</v>
          </cell>
          <cell r="AMH32">
            <v>7.1947428446102205E-2</v>
          </cell>
          <cell r="AMI32">
            <v>-2.56744418005341E-2</v>
          </cell>
          <cell r="AMJ32">
            <v>6.7000000000000004E-2</v>
          </cell>
          <cell r="AMK32">
            <v>-2.56744418005341E-2</v>
          </cell>
          <cell r="AML32">
            <v>-3.0000000000000001E-3</v>
          </cell>
        </row>
        <row r="33">
          <cell r="AME33">
            <v>-2.5215293419267398E-2</v>
          </cell>
          <cell r="AMF33">
            <v>-2.2544425867768302E-2</v>
          </cell>
          <cell r="AMG33">
            <v>-2.2544425867768302E-2</v>
          </cell>
          <cell r="AMH33">
            <v>7.0443257659556405E-2</v>
          </cell>
          <cell r="AMI33">
            <v>-2.2544425867768302E-2</v>
          </cell>
          <cell r="AMJ33">
            <v>6.6799999999999998E-2</v>
          </cell>
          <cell r="AMK33">
            <v>-2.2544425867768302E-2</v>
          </cell>
          <cell r="AML33">
            <v>1.38E-2</v>
          </cell>
        </row>
        <row r="34">
          <cell r="AME34">
            <v>-6.7639871044226502E-3</v>
          </cell>
          <cell r="AMF34">
            <v>-7.0195059732132796E-3</v>
          </cell>
          <cell r="AMG34">
            <v>-7.0195059732132796E-3</v>
          </cell>
          <cell r="AMH34">
            <v>6.4689138302508997E-2</v>
          </cell>
          <cell r="AMI34">
            <v>-7.0195059732132796E-3</v>
          </cell>
          <cell r="AMJ34">
            <v>5.79E-2</v>
          </cell>
          <cell r="AMK34">
            <v>-7.0195059732132796E-3</v>
          </cell>
          <cell r="AML34">
            <v>2.29E-2</v>
          </cell>
        </row>
        <row r="35">
          <cell r="AME35">
            <v>-6.0570204209744001E-3</v>
          </cell>
          <cell r="AMF35">
            <v>-6.5236149212600496E-3</v>
          </cell>
          <cell r="AMG35">
            <v>-6.5236149212600496E-3</v>
          </cell>
          <cell r="AMH35">
            <v>7.5655062653530794E-2</v>
          </cell>
          <cell r="AMI35">
            <v>-6.5236149212600496E-3</v>
          </cell>
          <cell r="AMJ35">
            <v>7.8200000000000006E-2</v>
          </cell>
          <cell r="AMK35">
            <v>-6.5236149212600496E-3</v>
          </cell>
          <cell r="AML35">
            <v>2.8199999999999999E-2</v>
          </cell>
        </row>
        <row r="36">
          <cell r="AME36">
            <v>-4.6720879265005604E-3</v>
          </cell>
          <cell r="AMF36">
            <v>-2.4271339430588E-3</v>
          </cell>
          <cell r="AMG36">
            <v>-2.4271339430588E-3</v>
          </cell>
          <cell r="AMH36">
            <v>6.3635388127787601E-2</v>
          </cell>
          <cell r="AMI36">
            <v>-2.4271339430588E-3</v>
          </cell>
          <cell r="AMJ36">
            <v>5.57E-2</v>
          </cell>
          <cell r="AMK36">
            <v>-2.4271339430588E-3</v>
          </cell>
          <cell r="AML36">
            <v>2.07E-2</v>
          </cell>
        </row>
        <row r="37">
          <cell r="AME37">
            <v>-1.48471015423196E-2</v>
          </cell>
          <cell r="AMF37">
            <v>-1.4050927137715901E-2</v>
          </cell>
          <cell r="AMG37">
            <v>-1.4050927137715901E-2</v>
          </cell>
          <cell r="AMH37">
            <v>6.8901481988270702E-2</v>
          </cell>
          <cell r="AMI37">
            <v>-1.4050927137715901E-2</v>
          </cell>
          <cell r="AMJ37">
            <v>6.4100000000000004E-2</v>
          </cell>
          <cell r="AMK37">
            <v>-1.4050927137715901E-2</v>
          </cell>
          <cell r="AML37">
            <v>1.41E-2</v>
          </cell>
        </row>
        <row r="38">
          <cell r="AME38">
            <v>-2.1844830878881099E-2</v>
          </cell>
          <cell r="AMF38">
            <v>-2.0548825714740801E-2</v>
          </cell>
          <cell r="AMG38">
            <v>-2.0548825714740801E-2</v>
          </cell>
          <cell r="AMH38">
            <v>6.5982293352798205E-2</v>
          </cell>
          <cell r="AMI38">
            <v>-2.0548825714740801E-2</v>
          </cell>
          <cell r="AMJ38">
            <v>5.74E-2</v>
          </cell>
          <cell r="AMK38">
            <v>-2.0548825714740801E-2</v>
          </cell>
          <cell r="AML38">
            <v>3.8999999999999998E-3</v>
          </cell>
        </row>
        <row r="39">
          <cell r="AME39">
            <v>-2.7342673970695699E-2</v>
          </cell>
          <cell r="AMF39">
            <v>-2.3901999496315399E-2</v>
          </cell>
          <cell r="AMG39">
            <v>-2.3901999496315399E-2</v>
          </cell>
          <cell r="AMH39">
            <v>5.9916415024735603E-2</v>
          </cell>
          <cell r="AMI39">
            <v>-2.3901999496315399E-2</v>
          </cell>
          <cell r="AMJ39">
            <v>4.65E-2</v>
          </cell>
          <cell r="AMK39">
            <v>-2.3901999496315399E-2</v>
          </cell>
          <cell r="AML39">
            <v>3.2000000000000002E-3</v>
          </cell>
        </row>
        <row r="40">
          <cell r="AME40">
            <v>-4.0201081566760603E-2</v>
          </cell>
          <cell r="AMF40">
            <v>-3.4177295227259097E-2</v>
          </cell>
          <cell r="AMG40">
            <v>-3.4177295227259097E-2</v>
          </cell>
          <cell r="AMH40">
            <v>6.9351703939187007E-2</v>
          </cell>
          <cell r="AMI40">
            <v>-3.4177295227259097E-2</v>
          </cell>
          <cell r="AMJ40">
            <v>6.4399999999999999E-2</v>
          </cell>
          <cell r="AMK40">
            <v>-3.4177295227259097E-2</v>
          </cell>
          <cell r="AML40">
            <v>1.0699999999999999E-2</v>
          </cell>
        </row>
        <row r="41">
          <cell r="AME41">
            <v>-2.34172296710622E-2</v>
          </cell>
          <cell r="AMF41">
            <v>-2.0765840127036E-2</v>
          </cell>
          <cell r="AMG41">
            <v>-2.0765840127036E-2</v>
          </cell>
          <cell r="AMH41">
            <v>6.3279549340233193E-2</v>
          </cell>
          <cell r="AMI41">
            <v>-2.0765840127036E-2</v>
          </cell>
          <cell r="AMJ41">
            <v>5.11E-2</v>
          </cell>
          <cell r="AMK41">
            <v>-2.0765840127036E-2</v>
          </cell>
          <cell r="AML41">
            <v>-6.1999999999999998E-3</v>
          </cell>
        </row>
        <row r="42">
          <cell r="AME42">
            <v>-3.3664892471427101E-2</v>
          </cell>
          <cell r="AMF42">
            <v>-2.5897520034299699E-2</v>
          </cell>
          <cell r="AMG42">
            <v>-2.5897520034299699E-2</v>
          </cell>
          <cell r="AMH42">
            <v>5.9736330580511199E-2</v>
          </cell>
          <cell r="AMI42">
            <v>-2.5897520034299699E-2</v>
          </cell>
          <cell r="AMJ42">
            <v>5.0500000000000003E-2</v>
          </cell>
          <cell r="AMK42">
            <v>-2.5897520034299699E-2</v>
          </cell>
          <cell r="AML42">
            <v>3.2500000000000001E-2</v>
          </cell>
        </row>
        <row r="43">
          <cell r="AME43">
            <v>-1.3198753680044701E-3</v>
          </cell>
          <cell r="AMF43">
            <v>-9.7105231907432905E-4</v>
          </cell>
          <cell r="AMG43">
            <v>-9.7105231907432905E-4</v>
          </cell>
          <cell r="AMH43">
            <v>5.3299937772917201E-2</v>
          </cell>
          <cell r="AMI43">
            <v>-9.7105231907432905E-4</v>
          </cell>
          <cell r="AMJ43">
            <v>3.8100000000000002E-2</v>
          </cell>
          <cell r="AMK43">
            <v>-9.7105231907432905E-4</v>
          </cell>
          <cell r="AML43">
            <v>2.6100000000000002E-2</v>
          </cell>
        </row>
        <row r="44">
          <cell r="AME44">
            <v>-5.3601892014402998E-3</v>
          </cell>
          <cell r="AMF44">
            <v>-6.0561113806439299E-3</v>
          </cell>
          <cell r="AMG44">
            <v>-6.0561113806439299E-3</v>
          </cell>
          <cell r="AMH44">
            <v>5.5241746908699201E-2</v>
          </cell>
          <cell r="AMI44">
            <v>-6.0561113806439299E-3</v>
          </cell>
          <cell r="AMJ44">
            <v>4.2500000000000003E-2</v>
          </cell>
          <cell r="AMK44">
            <v>-6.0561113806439299E-3</v>
          </cell>
          <cell r="AML44">
            <v>3.2500000000000001E-2</v>
          </cell>
        </row>
        <row r="45">
          <cell r="AME45">
            <v>1.3130522310470599E-17</v>
          </cell>
          <cell r="AMF45">
            <v>-2.30361548781741E-4</v>
          </cell>
          <cell r="AMG45">
            <v>-2.30361548781741E-4</v>
          </cell>
          <cell r="AMH45">
            <v>5.6075631863654003E-2</v>
          </cell>
          <cell r="AMI45">
            <v>-2.30361548781741E-4</v>
          </cell>
          <cell r="AMJ45">
            <v>4.2200000000000001E-2</v>
          </cell>
          <cell r="AMK45">
            <v>-2.30361548781741E-4</v>
          </cell>
          <cell r="AML45">
            <v>2.0400000000000001E-2</v>
          </cell>
        </row>
        <row r="46">
          <cell r="AME46">
            <v>5.3601892014403301E-3</v>
          </cell>
          <cell r="AMF46">
            <v>2.5892767052928698E-3</v>
          </cell>
          <cell r="AMG46">
            <v>2.5892767052928698E-3</v>
          </cell>
          <cell r="AMH46">
            <v>5.8654504787789698E-2</v>
          </cell>
          <cell r="AMI46">
            <v>2.5892767052928698E-3</v>
          </cell>
          <cell r="AMJ46">
            <v>4.3900000000000002E-2</v>
          </cell>
          <cell r="AMK46">
            <v>2.5892767052928698E-3</v>
          </cell>
          <cell r="AML46">
            <v>8.0000000000000004E-4</v>
          </cell>
        </row>
        <row r="47">
          <cell r="AME47">
            <v>3.3169744482322602E-3</v>
          </cell>
          <cell r="AMF47">
            <v>1.2371375577956601E-3</v>
          </cell>
          <cell r="AMG47">
            <v>1.2371375577956601E-3</v>
          </cell>
          <cell r="AMH47">
            <v>6.06115545383758E-2</v>
          </cell>
          <cell r="AMI47">
            <v>1.2371375577956601E-3</v>
          </cell>
          <cell r="AMJ47">
            <v>4.7E-2</v>
          </cell>
          <cell r="AMK47">
            <v>1.2371375577956601E-3</v>
          </cell>
          <cell r="AML47">
            <v>-1.8E-3</v>
          </cell>
        </row>
        <row r="48">
          <cell r="AME48">
            <v>1.9822618855957798E-3</v>
          </cell>
          <cell r="AMF48">
            <v>1.5854047100556E-4</v>
          </cell>
          <cell r="AMG48">
            <v>1.5854047100556E-4</v>
          </cell>
          <cell r="AMH48">
            <v>5.60538325165452E-2</v>
          </cell>
          <cell r="AMI48">
            <v>1.5854047100556E-4</v>
          </cell>
          <cell r="AMJ48">
            <v>4.02E-2</v>
          </cell>
          <cell r="AMK48">
            <v>1.5854047100556E-4</v>
          </cell>
          <cell r="AML48">
            <v>7.1000000000000004E-3</v>
          </cell>
        </row>
        <row r="49">
          <cell r="AME49">
            <v>1.3910572745416299E-2</v>
          </cell>
          <cell r="AMF49">
            <v>8.8537766418897105E-3</v>
          </cell>
          <cell r="AMG49">
            <v>8.8537766418897105E-3</v>
          </cell>
          <cell r="AMH49">
            <v>4.5959398005217998E-2</v>
          </cell>
          <cell r="AMI49">
            <v>8.8537766418897105E-3</v>
          </cell>
          <cell r="AMJ49">
            <v>2.2100000000000002E-2</v>
          </cell>
          <cell r="AMK49">
            <v>8.8537766418897105E-3</v>
          </cell>
          <cell r="AML49">
            <v>6.1999999999999998E-3</v>
          </cell>
        </row>
        <row r="50">
          <cell r="AME50">
            <v>-2.6476156743273898E-3</v>
          </cell>
          <cell r="AMF50">
            <v>-1.57452502979262E-3</v>
          </cell>
          <cell r="AMG50">
            <v>-1.57452502979262E-3</v>
          </cell>
          <cell r="AMH50">
            <v>5.25654675461589E-2</v>
          </cell>
          <cell r="AMI50">
            <v>-1.57452502979262E-3</v>
          </cell>
          <cell r="AMJ50">
            <v>3.8399999999999997E-2</v>
          </cell>
          <cell r="AMK50">
            <v>-1.57452502979262E-3</v>
          </cell>
          <cell r="AML50">
            <v>3.6999999999999998E-2</v>
          </cell>
        </row>
        <row r="51">
          <cell r="AME51">
            <v>2.0437082750207499E-2</v>
          </cell>
          <cell r="AMF51">
            <v>1.6686078937126599E-2</v>
          </cell>
          <cell r="AMG51">
            <v>1.6686078937126599E-2</v>
          </cell>
          <cell r="AMH51">
            <v>4.9922807548672198E-2</v>
          </cell>
          <cell r="AMI51">
            <v>1.6686078937126599E-2</v>
          </cell>
          <cell r="AMJ51">
            <v>3.2899999999999999E-2</v>
          </cell>
          <cell r="AMK51">
            <v>1.6686078937126599E-2</v>
          </cell>
          <cell r="AML51">
            <v>3.1600000000000003E-2</v>
          </cell>
        </row>
        <row r="52">
          <cell r="AME52">
            <v>2.5215293419267398E-2</v>
          </cell>
          <cell r="AMF52">
            <v>3.3599369359550602E-2</v>
          </cell>
          <cell r="AMG52">
            <v>3.3599369359550602E-2</v>
          </cell>
          <cell r="AMH52">
            <v>4.3086381276581702E-2</v>
          </cell>
          <cell r="AMI52">
            <v>3.3599369359550602E-2</v>
          </cell>
          <cell r="AMJ52">
            <v>1.8800000000000001E-2</v>
          </cell>
          <cell r="AMK52">
            <v>3.3599369359550602E-2</v>
          </cell>
          <cell r="AML52">
            <v>1.8499999999999999E-2</v>
          </cell>
        </row>
        <row r="53">
          <cell r="AME53">
            <v>2.3417229671062301E-2</v>
          </cell>
          <cell r="AMF53">
            <v>2.53589903335316E-2</v>
          </cell>
          <cell r="AMG53">
            <v>2.53589903335316E-2</v>
          </cell>
          <cell r="AMH53">
            <v>4.25281775753725E-2</v>
          </cell>
          <cell r="AMI53">
            <v>2.53589903335316E-2</v>
          </cell>
          <cell r="AMJ53">
            <v>1.7600000000000001E-2</v>
          </cell>
          <cell r="AMK53">
            <v>2.53589903335316E-2</v>
          </cell>
          <cell r="AML53">
            <v>1.7100000000000001E-2</v>
          </cell>
        </row>
        <row r="54">
          <cell r="AME54">
            <v>1.48471015423196E-2</v>
          </cell>
          <cell r="AMF54">
            <v>9.3758050322300598E-3</v>
          </cell>
          <cell r="AMG54">
            <v>9.3758050322300598E-3</v>
          </cell>
          <cell r="AMH54">
            <v>4.8675656804208697E-2</v>
          </cell>
          <cell r="AMI54">
            <v>9.3758050322300598E-3</v>
          </cell>
          <cell r="AMJ54">
            <v>3.04E-2</v>
          </cell>
          <cell r="AMK54">
            <v>9.3758050322300598E-3</v>
          </cell>
          <cell r="AML54">
            <v>2.9700000000000001E-2</v>
          </cell>
        </row>
        <row r="55">
          <cell r="AME55">
            <v>1.79715099190037E-2</v>
          </cell>
          <cell r="AMF55">
            <v>1.0394062624265701E-2</v>
          </cell>
          <cell r="AMG55">
            <v>1.0394062624265701E-2</v>
          </cell>
          <cell r="AMH55">
            <v>4.4494470087376399E-2</v>
          </cell>
          <cell r="AMI55">
            <v>1.0394062624265701E-2</v>
          </cell>
          <cell r="AMJ55">
            <v>2.1700000000000001E-2</v>
          </cell>
          <cell r="AMK55">
            <v>1.0394062624265701E-2</v>
          </cell>
          <cell r="AML55">
            <v>2.1170000000000001E-2</v>
          </cell>
        </row>
        <row r="56">
          <cell r="AME56">
            <v>8.9619115835641704E-3</v>
          </cell>
          <cell r="AMF56">
            <v>4.0564407294495898E-3</v>
          </cell>
          <cell r="AMG56">
            <v>4.0564407294495898E-3</v>
          </cell>
          <cell r="AMH56">
            <v>4.51035150422463E-2</v>
          </cell>
          <cell r="AMI56">
            <v>4.0564407294495898E-3</v>
          </cell>
          <cell r="AMJ56">
            <v>2.2700000000000001E-2</v>
          </cell>
          <cell r="AMK56">
            <v>4.0564407294495898E-3</v>
          </cell>
          <cell r="AML56">
            <v>2.06E-2</v>
          </cell>
        </row>
        <row r="57">
          <cell r="AME57">
            <v>4.6720879265005899E-3</v>
          </cell>
          <cell r="AMF57">
            <v>2.41768490398651E-3</v>
          </cell>
          <cell r="AMG57">
            <v>2.41768490398651E-3</v>
          </cell>
          <cell r="AMH57">
            <v>4.6205926535917402E-2</v>
          </cell>
          <cell r="AMI57">
            <v>2.41768490398651E-3</v>
          </cell>
          <cell r="AMJ57">
            <v>2.4500000000000001E-2</v>
          </cell>
          <cell r="AMK57">
            <v>2.41768490398651E-3</v>
          </cell>
          <cell r="AML57">
            <v>1.95E-2</v>
          </cell>
        </row>
        <row r="58">
          <cell r="AME58">
            <v>6.5944994556567198E-4</v>
          </cell>
          <cell r="AMF58">
            <v>-2.0836880441764402E-5</v>
          </cell>
          <cell r="AMG58">
            <v>-2.0836880441764402E-5</v>
          </cell>
          <cell r="AMH58">
            <v>4.6751661495849403E-2</v>
          </cell>
          <cell r="AMI58">
            <v>-2.0836880441764402E-5</v>
          </cell>
          <cell r="AMJ58">
            <v>2.41E-2</v>
          </cell>
          <cell r="AMK58">
            <v>-2.0836880441764402E-5</v>
          </cell>
          <cell r="AML58">
            <v>1.0200000000000001E-2</v>
          </cell>
        </row>
        <row r="59">
          <cell r="AME59">
            <v>1.6867956318896801E-2</v>
          </cell>
          <cell r="AMF59">
            <v>1.0317076320116801E-2</v>
          </cell>
          <cell r="AMG59">
            <v>1.0317076320116801E-2</v>
          </cell>
          <cell r="AMH59">
            <v>4.8856787293581699E-2</v>
          </cell>
          <cell r="AMI59">
            <v>1.0317076320116801E-2</v>
          </cell>
          <cell r="AMJ59">
            <v>2.6800000000000001E-2</v>
          </cell>
          <cell r="AMK59">
            <v>1.0317076320116801E-2</v>
          </cell>
          <cell r="AML59">
            <v>3.0999999999999999E-3</v>
          </cell>
        </row>
        <row r="60">
          <cell r="AME60">
            <v>1.0511074491813301E-2</v>
          </cell>
          <cell r="AMF60">
            <v>5.7137975315184799E-3</v>
          </cell>
          <cell r="AMG60">
            <v>5.7137975315184799E-3</v>
          </cell>
          <cell r="AMH60">
            <v>4.4537225441262103E-2</v>
          </cell>
          <cell r="AMI60">
            <v>5.7137975315184799E-3</v>
          </cell>
          <cell r="AMJ60">
            <v>1.9199999999999998E-2</v>
          </cell>
          <cell r="AMK60">
            <v>5.7137975315184799E-3</v>
          </cell>
          <cell r="AML60">
            <v>3.7000000000000002E-3</v>
          </cell>
        </row>
        <row r="61">
          <cell r="AME61">
            <v>-3.3169744482322299E-3</v>
          </cell>
          <cell r="AMF61">
            <v>-1.7636188149618599E-3</v>
          </cell>
          <cell r="AMG61">
            <v>-1.7636188149618599E-3</v>
          </cell>
          <cell r="AMH61">
            <v>3.8536096431193698E-2</v>
          </cell>
          <cell r="AMI61">
            <v>-1.7636188149618599E-3</v>
          </cell>
          <cell r="AMJ61">
            <v>9.2999999999999992E-3</v>
          </cell>
          <cell r="AMK61">
            <v>-1.7636188149618599E-3</v>
          </cell>
          <cell r="AML61">
            <v>8.9999999999999993E-3</v>
          </cell>
        </row>
        <row r="62">
          <cell r="AME62">
            <v>3.9914193225857996E-3</v>
          </cell>
          <cell r="AMF62">
            <v>1.9619056743564499E-3</v>
          </cell>
          <cell r="AMG62">
            <v>1.9619056743564499E-3</v>
          </cell>
          <cell r="AMH62">
            <v>4.13390187556903E-2</v>
          </cell>
          <cell r="AMI62">
            <v>1.9619056743564499E-3</v>
          </cell>
          <cell r="AMJ62">
            <v>1.5100000000000001E-2</v>
          </cell>
          <cell r="AMK62">
            <v>1.9619056743564499E-3</v>
          </cell>
          <cell r="AML62">
            <v>1.4500000000000001E-2</v>
          </cell>
        </row>
        <row r="63">
          <cell r="AME63">
            <v>2.6476156743274102E-3</v>
          </cell>
          <cell r="AMF63">
            <v>8.6344723565442299E-4</v>
          </cell>
          <cell r="AMG63">
            <v>8.6344723565442299E-4</v>
          </cell>
          <cell r="AMH63">
            <v>5.63028504593579E-2</v>
          </cell>
          <cell r="AMI63">
            <v>8.6344723565442299E-4</v>
          </cell>
          <cell r="AMJ63">
            <v>3.8800000000000001E-2</v>
          </cell>
          <cell r="AMK63">
            <v>8.6344723565442299E-4</v>
          </cell>
          <cell r="AML63">
            <v>-5.4000000000000003E-3</v>
          </cell>
        </row>
        <row r="64">
          <cell r="AME64">
            <v>-1.13181764547208E-2</v>
          </cell>
          <cell r="AMF64">
            <v>-1.08887044194481E-2</v>
          </cell>
          <cell r="AMG64">
            <v>-1.08887044194481E-2</v>
          </cell>
          <cell r="AMH64">
            <v>5.6949046192635001E-2</v>
          </cell>
          <cell r="AMI64">
            <v>-1.08887044194481E-2</v>
          </cell>
          <cell r="AMJ64">
            <v>3.8800000000000001E-2</v>
          </cell>
          <cell r="AMK64">
            <v>-1.08887044194481E-2</v>
          </cell>
          <cell r="AML64">
            <v>-1.32E-2</v>
          </cell>
        </row>
        <row r="65">
          <cell r="AME65">
            <v>-2.0437082750207398E-2</v>
          </cell>
          <cell r="AMF65">
            <v>-1.87196273226309E-2</v>
          </cell>
          <cell r="AMG65">
            <v>-1.87196273226309E-2</v>
          </cell>
          <cell r="AMH65">
            <v>6.0119627322630903E-2</v>
          </cell>
          <cell r="AMI65">
            <v>-1.87196273226309E-2</v>
          </cell>
          <cell r="AMJ65">
            <v>4.58E-2</v>
          </cell>
          <cell r="AMK65">
            <v>-1.87196273226309E-2</v>
          </cell>
          <cell r="AML65">
            <v>-4.0000000000000001E-3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C13" totalsRowShown="0" headerRowDxfId="22" dataDxfId="21">
  <autoFilter ref="A1:C13" xr:uid="{00000000-0009-0000-0100-000001000000}"/>
  <tableColumns count="3">
    <tableColumn id="1" xr3:uid="{00000000-0010-0000-0000-000001000000}" name="Year" dataDxfId="20"/>
    <tableColumn id="2" xr3:uid="{00000000-0010-0000-0000-000002000000}" name="Earnings" dataDxfId="19"/>
    <tableColumn id="3" xr3:uid="{00000000-0010-0000-0000-000003000000}" name="Dividends" dataDxfId="1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D1:F17" totalsRowShown="0" headerRowDxfId="17" dataDxfId="15" headerRowBorderDxfId="16" tableBorderDxfId="14" totalsRowBorderDxfId="13">
  <autoFilter ref="D1:F17" xr:uid="{00000000-0009-0000-0100-000002000000}"/>
  <tableColumns count="3">
    <tableColumn id="1" xr3:uid="{00000000-0010-0000-0100-000001000000}" name="Dividends + Buybacks" dataDxfId="12"/>
    <tableColumn id="2" xr3:uid="{00000000-0010-0000-0100-000002000000}" name="Dividend Payout" dataDxfId="11" dataCellStyle="Percent">
      <calculatedColumnFormula>C2/B2</calculatedColumnFormula>
    </tableColumn>
    <tableColumn id="3" xr3:uid="{00000000-0010-0000-0100-000003000000}" name="Cash Payout" dataDxfId="10" dataCellStyle="Percent">
      <calculatedColumnFormula>D2/B2</calculatedColumnFormula>
    </tableColumn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1:E5" totalsRowShown="0" headerRowDxfId="9" dataDxfId="7" headerRowBorderDxfId="8" tableBorderDxfId="6" totalsRowBorderDxfId="5">
  <autoFilter ref="A1:E5" xr:uid="{00000000-0009-0000-0100-000003000000}"/>
  <tableColumns count="5">
    <tableColumn id="1" xr3:uid="{00000000-0010-0000-0200-000001000000}" name="Variable" dataDxfId="4"/>
    <tableColumn id="2" xr3:uid="{00000000-0010-0000-0200-000002000000}" name="PE" dataDxfId="3"/>
    <tableColumn id="3" xr3:uid="{00000000-0010-0000-0200-000003000000}" name="Normalized PE" dataDxfId="2"/>
    <tableColumn id="4" xr3:uid="{00000000-0010-0000-0200-000004000000}" name="CAPE" dataDxfId="1"/>
    <tableColumn id="5" xr3:uid="{00000000-0010-0000-0200-000005000000}" name="Shiiller PE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580AB-2C8C-F142-986E-B1733A95BEF4}">
  <dimension ref="A1:Q274"/>
  <sheetViews>
    <sheetView workbookViewId="0">
      <selection sqref="A1:Q1048576"/>
    </sheetView>
  </sheetViews>
  <sheetFormatPr baseColWidth="10" defaultRowHeight="13"/>
  <cols>
    <col min="1" max="2" width="18.1640625" style="155" customWidth="1"/>
    <col min="3" max="3" width="19.33203125" style="155" customWidth="1"/>
    <col min="4" max="4" width="11.5" style="155" customWidth="1"/>
    <col min="5" max="6" width="15.83203125" style="155" customWidth="1"/>
    <col min="7" max="7" width="12.5" style="155" customWidth="1"/>
    <col min="8" max="17" width="11.5" style="155" customWidth="1"/>
  </cols>
  <sheetData>
    <row r="1" spans="1:17" ht="18" thickBot="1">
      <c r="A1" s="168" t="s">
        <v>65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27"/>
      <c r="M1" s="127"/>
      <c r="N1" s="127"/>
      <c r="O1" s="127"/>
      <c r="P1" s="127"/>
      <c r="Q1" s="127"/>
    </row>
    <row r="2" spans="1:17" ht="16">
      <c r="A2" s="161" t="s">
        <v>66</v>
      </c>
      <c r="B2" s="161"/>
      <c r="C2" s="171" t="s">
        <v>1</v>
      </c>
      <c r="D2" s="171"/>
      <c r="E2" s="171"/>
      <c r="F2" s="171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</row>
    <row r="3" spans="1:17" ht="16">
      <c r="A3" s="161" t="s">
        <v>67</v>
      </c>
      <c r="B3" s="161"/>
      <c r="C3" s="171" t="s">
        <v>68</v>
      </c>
      <c r="D3" s="171"/>
      <c r="E3" s="171"/>
      <c r="F3" s="171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</row>
    <row r="4" spans="1:17" ht="16">
      <c r="A4" s="161" t="s">
        <v>69</v>
      </c>
      <c r="B4" s="161"/>
      <c r="C4" s="129">
        <v>65</v>
      </c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</row>
    <row r="5" spans="1:17" ht="16">
      <c r="A5" s="127"/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</row>
    <row r="6" spans="1:17" ht="16">
      <c r="A6" s="127"/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</row>
    <row r="7" spans="1:17" ht="17" thickBot="1">
      <c r="A7" s="165" t="s">
        <v>38</v>
      </c>
      <c r="B7" s="165"/>
      <c r="C7" s="165"/>
      <c r="D7" s="165"/>
      <c r="E7" s="131"/>
      <c r="F7" s="131"/>
      <c r="G7" s="131"/>
      <c r="H7" s="131"/>
      <c r="I7" s="131"/>
      <c r="J7" s="131"/>
      <c r="K7" s="131"/>
      <c r="L7" s="127"/>
      <c r="M7" s="127"/>
      <c r="N7" s="127"/>
      <c r="O7" s="127"/>
      <c r="P7" s="127"/>
      <c r="Q7" s="127"/>
    </row>
    <row r="8" spans="1:17" ht="16">
      <c r="A8" s="161" t="s">
        <v>70</v>
      </c>
      <c r="B8" s="161"/>
      <c r="C8" s="132">
        <v>0.68863847021774005</v>
      </c>
      <c r="D8" s="170" t="s">
        <v>71</v>
      </c>
      <c r="E8" s="170"/>
      <c r="F8" s="133">
        <v>0.47422294266382897</v>
      </c>
      <c r="G8" s="161" t="s">
        <v>72</v>
      </c>
      <c r="H8" s="161"/>
      <c r="I8" s="132">
        <v>0.45726239242717798</v>
      </c>
      <c r="J8" s="127"/>
      <c r="K8" s="127"/>
      <c r="L8" s="127"/>
      <c r="M8" s="127"/>
      <c r="N8" s="127"/>
      <c r="O8" s="127"/>
      <c r="P8" s="127"/>
      <c r="Q8" s="127"/>
    </row>
    <row r="9" spans="1:17" ht="16">
      <c r="A9" s="161" t="s">
        <v>73</v>
      </c>
      <c r="B9" s="161"/>
      <c r="C9" s="132">
        <v>3.04032071010414E-4</v>
      </c>
      <c r="D9" s="170" t="s">
        <v>74</v>
      </c>
      <c r="E9" s="170"/>
      <c r="F9" s="133">
        <v>1.7436515449206401E-2</v>
      </c>
      <c r="G9" s="161" t="s">
        <v>75</v>
      </c>
      <c r="H9" s="161"/>
      <c r="I9" s="132">
        <v>19.5634570493126</v>
      </c>
      <c r="J9" s="127"/>
      <c r="K9" s="127"/>
      <c r="L9" s="127"/>
      <c r="M9" s="127"/>
      <c r="N9" s="127"/>
      <c r="O9" s="127"/>
      <c r="P9" s="127"/>
      <c r="Q9" s="127"/>
    </row>
    <row r="10" spans="1:17" ht="16">
      <c r="A10" s="161" t="s">
        <v>76</v>
      </c>
      <c r="B10" s="161"/>
      <c r="C10" s="132">
        <v>0.68964604535330098</v>
      </c>
      <c r="D10" s="161" t="s">
        <v>77</v>
      </c>
      <c r="E10" s="161"/>
      <c r="F10" s="132">
        <v>172.501978474113</v>
      </c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</row>
    <row r="11" spans="1:17" ht="16">
      <c r="A11" s="161" t="s">
        <v>78</v>
      </c>
      <c r="B11" s="161"/>
      <c r="C11" s="132">
        <v>-5.2154454915111703</v>
      </c>
      <c r="D11" s="161" t="s">
        <v>79</v>
      </c>
      <c r="E11" s="161"/>
      <c r="F11" s="132">
        <v>-5.2124678240173701</v>
      </c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</row>
    <row r="12" spans="1:17" ht="16">
      <c r="A12" s="161" t="s">
        <v>80</v>
      </c>
      <c r="B12" s="161"/>
      <c r="C12" s="132">
        <v>-5.11508915597752</v>
      </c>
      <c r="D12" s="161" t="s">
        <v>81</v>
      </c>
      <c r="E12" s="161"/>
      <c r="F12" s="132">
        <v>-5.1758484835883403</v>
      </c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</row>
    <row r="13" spans="1:17" ht="16">
      <c r="A13" s="161" t="s">
        <v>82</v>
      </c>
      <c r="B13" s="161"/>
      <c r="C13" s="132">
        <v>2.0840465232765299E-2</v>
      </c>
      <c r="D13" s="161" t="s">
        <v>83</v>
      </c>
      <c r="E13" s="161"/>
      <c r="F13" s="132">
        <v>1.79059359443326E-2</v>
      </c>
      <c r="G13" s="161" t="s">
        <v>84</v>
      </c>
      <c r="H13" s="161"/>
      <c r="I13" s="132">
        <v>0.41870317108194099</v>
      </c>
      <c r="J13" s="127"/>
      <c r="K13" s="127"/>
      <c r="L13" s="127"/>
      <c r="M13" s="127"/>
      <c r="N13" s="127"/>
      <c r="O13" s="127"/>
      <c r="P13" s="127"/>
      <c r="Q13" s="127"/>
    </row>
    <row r="14" spans="1:17" ht="16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</row>
    <row r="15" spans="1:17" ht="17" thickBot="1">
      <c r="A15" s="168" t="s">
        <v>85</v>
      </c>
      <c r="B15" s="168"/>
      <c r="C15" s="168"/>
      <c r="D15" s="168"/>
      <c r="E15" s="168"/>
      <c r="F15" s="168"/>
      <c r="G15" s="168"/>
      <c r="H15" s="168"/>
      <c r="I15" s="168"/>
      <c r="J15" s="168"/>
      <c r="K15" s="168"/>
      <c r="L15" s="127"/>
      <c r="M15" s="127"/>
      <c r="N15" s="127"/>
      <c r="O15" s="127"/>
      <c r="P15" s="127"/>
      <c r="Q15" s="127"/>
    </row>
    <row r="16" spans="1:17" ht="17" thickBot="1">
      <c r="A16" s="169"/>
      <c r="B16" s="169"/>
      <c r="C16" s="169"/>
      <c r="D16" s="169"/>
      <c r="E16" s="169"/>
      <c r="F16" s="169"/>
      <c r="G16" s="169"/>
      <c r="H16" s="169"/>
      <c r="I16" s="169"/>
      <c r="J16" s="169"/>
      <c r="K16" s="169"/>
      <c r="L16" s="127"/>
      <c r="M16" s="127"/>
      <c r="N16" s="127"/>
      <c r="O16" s="127"/>
      <c r="P16" s="127"/>
      <c r="Q16" s="127"/>
    </row>
    <row r="17" spans="1:17" ht="16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</row>
    <row r="18" spans="1:17" ht="16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</row>
    <row r="19" spans="1:17" ht="17" thickBot="1">
      <c r="A19" s="165" t="s">
        <v>44</v>
      </c>
      <c r="B19" s="165"/>
      <c r="C19" s="165"/>
      <c r="D19" s="165"/>
      <c r="E19" s="131"/>
      <c r="F19" s="131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</row>
    <row r="20" spans="1:17" ht="16">
      <c r="A20" s="134"/>
      <c r="B20" s="134" t="s">
        <v>86</v>
      </c>
      <c r="C20" s="134" t="s">
        <v>50</v>
      </c>
      <c r="D20" s="134" t="s">
        <v>51</v>
      </c>
      <c r="E20" s="134" t="s">
        <v>52</v>
      </c>
      <c r="F20" s="134" t="s">
        <v>87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</row>
    <row r="21" spans="1:17" ht="16">
      <c r="A21" s="128" t="s">
        <v>45</v>
      </c>
      <c r="B21" s="135">
        <v>2</v>
      </c>
      <c r="C21" s="132">
        <v>1.70016870168722E-2</v>
      </c>
      <c r="D21" s="132">
        <v>8.5008435084361206E-3</v>
      </c>
      <c r="E21" s="132">
        <v>27.960351288548601</v>
      </c>
      <c r="F21" s="136">
        <v>2.2123334275647701E-9</v>
      </c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</row>
    <row r="22" spans="1:17" ht="16">
      <c r="A22" s="128" t="s">
        <v>46</v>
      </c>
      <c r="B22" s="135">
        <v>62</v>
      </c>
      <c r="C22" s="132">
        <v>1.88499884026457E-2</v>
      </c>
      <c r="D22" s="132">
        <v>3.04032071010414E-4</v>
      </c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</row>
    <row r="23" spans="1:17" ht="17" thickBot="1">
      <c r="A23" s="137" t="s">
        <v>47</v>
      </c>
      <c r="B23" s="138">
        <v>64</v>
      </c>
      <c r="C23" s="139">
        <v>3.5851675419517899E-2</v>
      </c>
      <c r="D23" s="131"/>
      <c r="E23" s="131"/>
      <c r="F23" s="131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</row>
    <row r="24" spans="1:17" ht="17" thickBot="1">
      <c r="A24" s="131"/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27"/>
      <c r="M24" s="127"/>
      <c r="N24" s="127"/>
      <c r="O24" s="127"/>
      <c r="P24" s="127"/>
      <c r="Q24" s="127"/>
    </row>
    <row r="25" spans="1:17" ht="16">
      <c r="A25" s="134"/>
      <c r="B25" s="134" t="s">
        <v>54</v>
      </c>
      <c r="C25" s="134" t="s">
        <v>88</v>
      </c>
      <c r="D25" s="134" t="s">
        <v>89</v>
      </c>
      <c r="E25" s="134" t="s">
        <v>90</v>
      </c>
      <c r="F25" s="134" t="s">
        <v>55</v>
      </c>
      <c r="G25" s="134" t="s">
        <v>87</v>
      </c>
      <c r="H25" s="134" t="s">
        <v>91</v>
      </c>
      <c r="I25" s="134" t="s">
        <v>92</v>
      </c>
      <c r="J25" s="134" t="s">
        <v>93</v>
      </c>
      <c r="K25" s="134" t="s">
        <v>94</v>
      </c>
      <c r="L25" s="127"/>
      <c r="M25" s="127"/>
      <c r="N25" s="127"/>
      <c r="O25" s="127"/>
      <c r="P25" s="127"/>
      <c r="Q25" s="127"/>
    </row>
    <row r="26" spans="1:17" ht="16">
      <c r="A26" s="140" t="s">
        <v>48</v>
      </c>
      <c r="B26" s="132">
        <v>3.4056753374185803E-2</v>
      </c>
      <c r="C26" s="132">
        <v>5.2656611610370401E-3</v>
      </c>
      <c r="D26" s="132">
        <v>2.3530846694923901E-2</v>
      </c>
      <c r="E26" s="132">
        <v>4.4582660053447798E-2</v>
      </c>
      <c r="F26" s="132">
        <v>6.4677069664464497</v>
      </c>
      <c r="G26" s="136">
        <v>1.77759136299471E-8</v>
      </c>
      <c r="H26" s="141" t="s">
        <v>95</v>
      </c>
      <c r="I26" s="127"/>
      <c r="J26" s="127"/>
      <c r="K26" s="127"/>
      <c r="L26" s="127"/>
      <c r="M26" s="127"/>
      <c r="N26" s="127"/>
      <c r="O26" s="127"/>
      <c r="P26" s="127"/>
      <c r="Q26" s="127"/>
    </row>
    <row r="27" spans="1:17" ht="16">
      <c r="A27" s="140" t="s">
        <v>10</v>
      </c>
      <c r="B27" s="132">
        <v>0.56182295897649603</v>
      </c>
      <c r="C27" s="132">
        <v>7.5365333258872902E-2</v>
      </c>
      <c r="D27" s="132">
        <v>0.411169804420281</v>
      </c>
      <c r="E27" s="132">
        <v>0.71247611353271101</v>
      </c>
      <c r="F27" s="132">
        <v>7.45466031506405</v>
      </c>
      <c r="G27" s="136">
        <v>3.5007985399459998E-10</v>
      </c>
      <c r="H27" s="141" t="s">
        <v>95</v>
      </c>
      <c r="I27" s="132">
        <v>1.0003054510439899</v>
      </c>
      <c r="J27" s="132">
        <v>0.99969464222786097</v>
      </c>
      <c r="K27" s="132">
        <v>0.68659264612274995</v>
      </c>
      <c r="L27" s="127"/>
      <c r="M27" s="127"/>
      <c r="N27" s="127"/>
      <c r="O27" s="127"/>
      <c r="P27" s="127"/>
      <c r="Q27" s="127"/>
    </row>
    <row r="28" spans="1:17" ht="16">
      <c r="A28" s="142" t="s">
        <v>11</v>
      </c>
      <c r="B28" s="143">
        <v>-8.2845606830388899E-2</v>
      </c>
      <c r="C28" s="143">
        <v>0.18002580253067499</v>
      </c>
      <c r="D28" s="143">
        <v>-0.44271205842028399</v>
      </c>
      <c r="E28" s="143">
        <v>0.277020844759507</v>
      </c>
      <c r="F28" s="143">
        <v>-0.46018740461536001</v>
      </c>
      <c r="G28" s="143">
        <v>0.646991600098339</v>
      </c>
      <c r="H28" s="134" t="s">
        <v>96</v>
      </c>
      <c r="I28" s="143">
        <v>1.0003054510439899</v>
      </c>
      <c r="J28" s="143">
        <v>0.99969464222786097</v>
      </c>
      <c r="K28" s="143">
        <v>-4.2384397744956899E-2</v>
      </c>
      <c r="L28" s="127"/>
      <c r="M28" s="127"/>
      <c r="N28" s="127"/>
      <c r="O28" s="127"/>
      <c r="P28" s="127"/>
      <c r="Q28" s="127"/>
    </row>
    <row r="29" spans="1:17" ht="16">
      <c r="A29" s="128" t="s">
        <v>97</v>
      </c>
      <c r="B29" s="132">
        <v>1.9989715170333799</v>
      </c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</row>
    <row r="30" spans="1:17" ht="16">
      <c r="A30" s="161" t="s">
        <v>98</v>
      </c>
      <c r="B30" s="161"/>
      <c r="C30" s="161"/>
      <c r="D30" s="161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</row>
    <row r="31" spans="1:17" ht="17" thickBot="1">
      <c r="A31" s="164" t="s">
        <v>99</v>
      </c>
      <c r="B31" s="164"/>
      <c r="C31" s="164"/>
      <c r="D31" s="164"/>
      <c r="E31" s="131"/>
      <c r="F31" s="131"/>
      <c r="G31" s="131"/>
      <c r="H31" s="131"/>
      <c r="I31" s="131"/>
      <c r="J31" s="131"/>
      <c r="K31" s="131"/>
      <c r="L31" s="127"/>
      <c r="M31" s="127"/>
      <c r="N31" s="127"/>
      <c r="O31" s="127"/>
      <c r="P31" s="127"/>
      <c r="Q31" s="127"/>
    </row>
    <row r="32" spans="1:17" ht="16">
      <c r="A32" s="127"/>
      <c r="B32" s="127"/>
      <c r="C32" s="127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</row>
    <row r="33" spans="1:17" ht="16">
      <c r="A33" s="127"/>
      <c r="B33" s="127"/>
      <c r="C33" s="127"/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7"/>
      <c r="Q33" s="127"/>
    </row>
    <row r="34" spans="1:17" ht="17" thickBot="1">
      <c r="A34" s="165" t="s">
        <v>100</v>
      </c>
      <c r="B34" s="165"/>
      <c r="C34" s="165"/>
      <c r="D34" s="165"/>
      <c r="E34" s="131"/>
      <c r="F34" s="131"/>
      <c r="G34" s="127"/>
      <c r="H34" s="127"/>
      <c r="I34" s="127"/>
      <c r="J34" s="127"/>
      <c r="K34" s="127"/>
      <c r="L34" s="127"/>
      <c r="M34" s="127"/>
      <c r="N34" s="127"/>
      <c r="O34" s="127"/>
      <c r="P34" s="127"/>
      <c r="Q34" s="127"/>
    </row>
    <row r="35" spans="1:17" ht="16">
      <c r="A35" s="128"/>
      <c r="B35" s="128"/>
      <c r="C35" s="144"/>
      <c r="D35" s="166" t="s">
        <v>101</v>
      </c>
      <c r="E35" s="166"/>
      <c r="F35" s="166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</row>
    <row r="36" spans="1:17" ht="16">
      <c r="A36" s="134" t="s">
        <v>102</v>
      </c>
      <c r="B36" s="134" t="s">
        <v>103</v>
      </c>
      <c r="C36" s="145" t="s">
        <v>104</v>
      </c>
      <c r="D36" s="146" t="s">
        <v>48</v>
      </c>
      <c r="E36" s="146" t="s">
        <v>10</v>
      </c>
      <c r="F36" s="146" t="s">
        <v>11</v>
      </c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</row>
    <row r="37" spans="1:17" ht="16">
      <c r="A37" s="147">
        <v>1</v>
      </c>
      <c r="B37" s="148">
        <v>2.4826121485838</v>
      </c>
      <c r="C37" s="149">
        <v>1</v>
      </c>
      <c r="D37" s="132">
        <v>2.5034687053565201E-2</v>
      </c>
      <c r="E37" s="132">
        <v>2.8559980810077702E-2</v>
      </c>
      <c r="F37" s="132">
        <v>5.8178832516613599E-2</v>
      </c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</row>
    <row r="38" spans="1:17" ht="16">
      <c r="A38" s="147">
        <v>2</v>
      </c>
      <c r="B38" s="148">
        <v>0.41727894417802402</v>
      </c>
      <c r="C38" s="150">
        <v>2.4391651296063901</v>
      </c>
      <c r="D38" s="132">
        <v>2.8187137931149499E-2</v>
      </c>
      <c r="E38" s="132">
        <v>0.115031786113395</v>
      </c>
      <c r="F38" s="132">
        <v>0.84468358844876501</v>
      </c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</row>
    <row r="39" spans="1:17" ht="17" thickBot="1">
      <c r="A39" s="151">
        <v>3</v>
      </c>
      <c r="B39" s="152">
        <v>0.100108907238182</v>
      </c>
      <c r="C39" s="153">
        <v>4.9798708272684404</v>
      </c>
      <c r="D39" s="139">
        <v>0.94677817501528505</v>
      </c>
      <c r="E39" s="139">
        <v>0.85640823307652703</v>
      </c>
      <c r="F39" s="139">
        <v>9.7137579034621294E-2</v>
      </c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</row>
    <row r="40" spans="1:17" ht="16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54">
        <f xml:space="preserve"> 16.09 + 51.92* (0.15) + 7.53* (0.2) + 9.3* (0.9)</f>
        <v>33.754000000000005</v>
      </c>
      <c r="L40" s="127"/>
      <c r="M40" s="127"/>
      <c r="N40" s="127"/>
      <c r="O40" s="127"/>
      <c r="P40" s="127"/>
      <c r="Q40" s="127"/>
    </row>
    <row r="41" spans="1:17" ht="16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</row>
    <row r="42" spans="1:17" ht="17" thickBot="1">
      <c r="A42" s="130" t="s">
        <v>105</v>
      </c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27"/>
      <c r="M42" s="127"/>
      <c r="N42" s="127"/>
      <c r="O42" s="127"/>
      <c r="P42" s="127"/>
      <c r="Q42" s="127"/>
    </row>
    <row r="43" spans="1:17" ht="16">
      <c r="A43" s="134" t="s">
        <v>106</v>
      </c>
      <c r="B43" s="134" t="s">
        <v>1</v>
      </c>
      <c r="C43" s="134" t="s">
        <v>107</v>
      </c>
      <c r="D43" s="134" t="s">
        <v>46</v>
      </c>
      <c r="E43" s="134" t="s">
        <v>108</v>
      </c>
      <c r="F43" s="134" t="s">
        <v>109</v>
      </c>
      <c r="G43" s="134" t="s">
        <v>110</v>
      </c>
      <c r="H43" s="134" t="s">
        <v>111</v>
      </c>
      <c r="I43" s="134" t="s">
        <v>112</v>
      </c>
      <c r="J43" s="134" t="s">
        <v>113</v>
      </c>
      <c r="K43" s="134" t="s">
        <v>82</v>
      </c>
      <c r="L43" s="127"/>
      <c r="M43" s="127"/>
      <c r="N43" s="127"/>
      <c r="O43" s="127"/>
      <c r="P43" s="127"/>
      <c r="Q43" s="127"/>
    </row>
    <row r="44" spans="1:17" ht="16">
      <c r="A44" s="147">
        <v>1</v>
      </c>
      <c r="B44" s="132">
        <v>5.3400000000000003E-2</v>
      </c>
      <c r="C44" s="132">
        <v>4.9480221435106699E-2</v>
      </c>
      <c r="D44" s="132">
        <v>3.9197785648932898E-3</v>
      </c>
      <c r="E44" s="132">
        <v>0.224802861346456</v>
      </c>
      <c r="F44" s="132">
        <v>0.22993160115991099</v>
      </c>
      <c r="G44" s="132">
        <v>0.22816707805758199</v>
      </c>
      <c r="H44" s="132">
        <v>4.41134687839458E-2</v>
      </c>
      <c r="I44" s="132">
        <v>8.13281585991729E-4</v>
      </c>
      <c r="J44" s="132">
        <v>4.9015723132480003E-2</v>
      </c>
      <c r="K44" s="132">
        <v>4.1006734972054201E-3</v>
      </c>
      <c r="L44" s="127"/>
      <c r="M44" s="127"/>
      <c r="N44" s="127"/>
      <c r="O44" s="127"/>
      <c r="P44" s="127"/>
      <c r="Q44" s="127"/>
    </row>
    <row r="45" spans="1:17" ht="16">
      <c r="A45" s="147">
        <v>2</v>
      </c>
      <c r="B45" s="132">
        <v>4.7100000000000003E-2</v>
      </c>
      <c r="C45" s="132">
        <v>4.7077332575106601E-2</v>
      </c>
      <c r="D45" s="136">
        <v>2.2667424893402199E-5</v>
      </c>
      <c r="E45" s="132">
        <v>1.2999974082799799E-3</v>
      </c>
      <c r="F45" s="132">
        <v>1.33114465142233E-3</v>
      </c>
      <c r="G45" s="132">
        <v>1.3203659936937399E-3</v>
      </c>
      <c r="H45" s="132">
        <v>4.6250177847610499E-2</v>
      </c>
      <c r="I45" s="136">
        <v>2.8642319530801599E-8</v>
      </c>
      <c r="J45" s="132">
        <v>2.9075942344418502E-4</v>
      </c>
      <c r="K45" s="136">
        <v>2.3766636036950602E-5</v>
      </c>
      <c r="L45" s="127"/>
      <c r="M45" s="127"/>
      <c r="N45" s="127"/>
      <c r="O45" s="127"/>
      <c r="P45" s="127"/>
      <c r="Q45" s="127"/>
    </row>
    <row r="46" spans="1:17" ht="16">
      <c r="A46" s="147">
        <v>3</v>
      </c>
      <c r="B46" s="132">
        <v>5.8099999999999999E-2</v>
      </c>
      <c r="C46" s="132">
        <v>5.4759066498280502E-2</v>
      </c>
      <c r="D46" s="132">
        <v>3.3409335017194602E-3</v>
      </c>
      <c r="E46" s="132">
        <v>0.19160557116195501</v>
      </c>
      <c r="F46" s="132">
        <v>0.193704124286976</v>
      </c>
      <c r="G46" s="132">
        <v>0.19219380894947999</v>
      </c>
      <c r="H46" s="132">
        <v>2.1550242905642399E-2</v>
      </c>
      <c r="I46" s="132">
        <v>2.754673433229E-4</v>
      </c>
      <c r="J46" s="132">
        <v>2.8523066456925199E-2</v>
      </c>
      <c r="K46" s="132">
        <v>3.4145171762736399E-3</v>
      </c>
      <c r="L46" s="127"/>
      <c r="M46" s="127"/>
      <c r="N46" s="127"/>
      <c r="O46" s="127"/>
      <c r="P46" s="127"/>
      <c r="Q46" s="127"/>
    </row>
    <row r="47" spans="1:17" ht="16">
      <c r="A47" s="147">
        <v>4</v>
      </c>
      <c r="B47" s="132">
        <v>5.5100000000000003E-2</v>
      </c>
      <c r="C47" s="132">
        <v>5.6471198686142803E-2</v>
      </c>
      <c r="D47" s="132">
        <v>-1.3711986861427699E-3</v>
      </c>
      <c r="E47" s="132">
        <v>-7.8639490220230798E-2</v>
      </c>
      <c r="F47" s="132">
        <v>-7.9438518537E-2</v>
      </c>
      <c r="G47" s="132">
        <v>-7.8799291353014098E-2</v>
      </c>
      <c r="H47" s="132">
        <v>2.0015726337193201E-2</v>
      </c>
      <c r="I47" s="136">
        <v>4.2962868095636302E-5</v>
      </c>
      <c r="J47" s="132">
        <v>-1.12615569120462E-2</v>
      </c>
      <c r="K47" s="132">
        <v>-1.3992047862337201E-3</v>
      </c>
      <c r="L47" s="127"/>
      <c r="M47" s="127"/>
      <c r="N47" s="127"/>
      <c r="O47" s="127"/>
      <c r="P47" s="127"/>
      <c r="Q47" s="127"/>
    </row>
    <row r="48" spans="1:17" ht="16">
      <c r="A48" s="147">
        <v>5</v>
      </c>
      <c r="B48" s="132">
        <v>5.62E-2</v>
      </c>
      <c r="C48" s="132">
        <v>5.7154434381332699E-2</v>
      </c>
      <c r="D48" s="132">
        <v>-9.5443438133268504E-4</v>
      </c>
      <c r="E48" s="132">
        <v>-5.4737678758867099E-2</v>
      </c>
      <c r="F48" s="132">
        <v>-5.5356842657484702E-2</v>
      </c>
      <c r="G48" s="132">
        <v>-5.4909958729003602E-2</v>
      </c>
      <c r="H48" s="132">
        <v>2.2244810516763001E-2</v>
      </c>
      <c r="I48" s="136">
        <v>2.3239134509258799E-5</v>
      </c>
      <c r="J48" s="132">
        <v>-8.2822895194295497E-3</v>
      </c>
      <c r="K48" s="132">
        <v>-9.7614862247585898E-4</v>
      </c>
      <c r="L48" s="127"/>
      <c r="M48" s="127"/>
      <c r="N48" s="127"/>
      <c r="O48" s="127"/>
      <c r="P48" s="127"/>
      <c r="Q48" s="127"/>
    </row>
    <row r="49" spans="1:17" ht="16">
      <c r="A49" s="147">
        <v>6</v>
      </c>
      <c r="B49" s="132">
        <v>5.7299999999999997E-2</v>
      </c>
      <c r="C49" s="132">
        <v>5.95850325974141E-2</v>
      </c>
      <c r="D49" s="132">
        <v>-2.2850325974140798E-3</v>
      </c>
      <c r="E49" s="132">
        <v>-0.13104869514040901</v>
      </c>
      <c r="F49" s="132">
        <v>-0.13235630352935601</v>
      </c>
      <c r="G49" s="132">
        <v>-0.13130312618728801</v>
      </c>
      <c r="H49" s="132">
        <v>1.9661310023427501E-2</v>
      </c>
      <c r="I49" s="132">
        <v>1.1711278611256101E-4</v>
      </c>
      <c r="J49" s="132">
        <v>-1.8594873171080599E-2</v>
      </c>
      <c r="K49" s="132">
        <v>-2.3308603656851399E-3</v>
      </c>
      <c r="L49" s="127"/>
      <c r="M49" s="127"/>
      <c r="N49" s="127"/>
      <c r="O49" s="127"/>
      <c r="P49" s="127"/>
      <c r="Q49" s="127"/>
    </row>
    <row r="50" spans="1:17" ht="16">
      <c r="A50" s="147">
        <v>7</v>
      </c>
      <c r="B50" s="132">
        <v>6.7400000000000002E-2</v>
      </c>
      <c r="C50" s="132">
        <v>6.0224753398891703E-2</v>
      </c>
      <c r="D50" s="132">
        <v>7.1752466011083104E-3</v>
      </c>
      <c r="E50" s="132">
        <v>0.41150691042658299</v>
      </c>
      <c r="F50" s="132">
        <v>0.419052460711686</v>
      </c>
      <c r="G50" s="132">
        <v>0.416249164719311</v>
      </c>
      <c r="H50" s="132">
        <v>3.5688213632270302E-2</v>
      </c>
      <c r="I50" s="132">
        <v>2.1663213040578502E-3</v>
      </c>
      <c r="J50" s="132">
        <v>8.0076861364653501E-2</v>
      </c>
      <c r="K50" s="132">
        <v>7.4407952931232896E-3</v>
      </c>
      <c r="L50" s="127"/>
      <c r="M50" s="127"/>
      <c r="N50" s="127"/>
      <c r="O50" s="127"/>
      <c r="P50" s="127"/>
      <c r="Q50" s="127"/>
    </row>
    <row r="51" spans="1:17" ht="16">
      <c r="A51" s="147">
        <v>8</v>
      </c>
      <c r="B51" s="132">
        <v>5.6599999999999998E-2</v>
      </c>
      <c r="C51" s="132">
        <v>6.4846262494073298E-2</v>
      </c>
      <c r="D51" s="132">
        <v>-8.2462624940733004E-3</v>
      </c>
      <c r="E51" s="132">
        <v>-0.47293064477791702</v>
      </c>
      <c r="F51" s="132">
        <v>-0.476852066976446</v>
      </c>
      <c r="G51" s="132">
        <v>-0.47386060422618498</v>
      </c>
      <c r="H51" s="132">
        <v>1.6379495617568799E-2</v>
      </c>
      <c r="I51" s="132">
        <v>1.2621734341170499E-3</v>
      </c>
      <c r="J51" s="132">
        <v>-6.1148678984282598E-2</v>
      </c>
      <c r="K51" s="132">
        <v>-8.3835813276897306E-3</v>
      </c>
      <c r="L51" s="127"/>
      <c r="M51" s="127"/>
      <c r="N51" s="127"/>
      <c r="O51" s="127"/>
      <c r="P51" s="127"/>
      <c r="Q51" s="127"/>
    </row>
    <row r="52" spans="1:17" ht="16">
      <c r="A52" s="147">
        <v>9</v>
      </c>
      <c r="B52" s="132">
        <v>5.5100000000000003E-2</v>
      </c>
      <c r="C52" s="132">
        <v>6.7878014382249302E-2</v>
      </c>
      <c r="D52" s="132">
        <v>-1.2778014382249301E-2</v>
      </c>
      <c r="E52" s="132">
        <v>-0.73283073211917604</v>
      </c>
      <c r="F52" s="132">
        <v>-0.73892569500744598</v>
      </c>
      <c r="G52" s="132">
        <v>-0.736191243879739</v>
      </c>
      <c r="H52" s="132">
        <v>1.6428785870022E-2</v>
      </c>
      <c r="I52" s="132">
        <v>3.04004450823094E-3</v>
      </c>
      <c r="J52" s="132">
        <v>-9.5145987372160207E-2</v>
      </c>
      <c r="K52" s="132">
        <v>-1.2991448101246099E-2</v>
      </c>
      <c r="L52" s="127"/>
      <c r="M52" s="127"/>
      <c r="N52" s="127"/>
      <c r="O52" s="127"/>
      <c r="P52" s="127"/>
      <c r="Q52" s="127"/>
    </row>
    <row r="53" spans="1:17" ht="16">
      <c r="A53" s="147">
        <v>10</v>
      </c>
      <c r="B53" s="132">
        <v>6.6299999999999998E-2</v>
      </c>
      <c r="C53" s="132">
        <v>7.7251409652738606E-2</v>
      </c>
      <c r="D53" s="132">
        <v>-1.09514096527387E-2</v>
      </c>
      <c r="E53" s="132">
        <v>-0.628073291629898</v>
      </c>
      <c r="F53" s="132">
        <v>-0.63600760564927505</v>
      </c>
      <c r="G53" s="132">
        <v>-0.63292573439079802</v>
      </c>
      <c r="H53" s="132">
        <v>2.4794744347409501E-2</v>
      </c>
      <c r="I53" s="132">
        <v>3.4282064303126098E-3</v>
      </c>
      <c r="J53" s="132">
        <v>-0.10092169942028099</v>
      </c>
      <c r="K53" s="132">
        <v>-1.12298509357501E-2</v>
      </c>
      <c r="L53" s="127"/>
      <c r="M53" s="127"/>
      <c r="N53" s="127"/>
      <c r="O53" s="127"/>
      <c r="P53" s="127"/>
      <c r="Q53" s="127"/>
    </row>
    <row r="54" spans="1:17" ht="16">
      <c r="A54" s="147">
        <v>11</v>
      </c>
      <c r="B54" s="132">
        <v>5.9799999999999999E-2</v>
      </c>
      <c r="C54" s="132">
        <v>7.0600099389707197E-2</v>
      </c>
      <c r="D54" s="132">
        <v>-1.0800099389707199E-2</v>
      </c>
      <c r="E54" s="132">
        <v>-0.61939551059777298</v>
      </c>
      <c r="F54" s="132">
        <v>-0.62964676413361398</v>
      </c>
      <c r="G54" s="132">
        <v>-0.62655477079343702</v>
      </c>
      <c r="H54" s="132">
        <v>3.2296849575472401E-2</v>
      </c>
      <c r="I54" s="132">
        <v>4.4105292102017604E-3</v>
      </c>
      <c r="J54" s="132">
        <v>-0.114463769551591</v>
      </c>
      <c r="K54" s="132">
        <v>-1.1160549994044399E-2</v>
      </c>
      <c r="L54" s="127"/>
      <c r="M54" s="127"/>
      <c r="N54" s="127"/>
      <c r="O54" s="127"/>
      <c r="P54" s="127"/>
      <c r="Q54" s="127"/>
    </row>
    <row r="55" spans="1:17" ht="16">
      <c r="A55" s="147">
        <v>12</v>
      </c>
      <c r="B55" s="132">
        <v>5.4600000000000003E-2</v>
      </c>
      <c r="C55" s="132">
        <v>6.5905441555445601E-2</v>
      </c>
      <c r="D55" s="132">
        <v>-1.13054415554456E-2</v>
      </c>
      <c r="E55" s="132">
        <v>-0.64837734284576598</v>
      </c>
      <c r="F55" s="132">
        <v>-0.65381109527550196</v>
      </c>
      <c r="G55" s="132">
        <v>-0.650764270779146</v>
      </c>
      <c r="H55" s="132">
        <v>1.65527101270549E-2</v>
      </c>
      <c r="I55" s="132">
        <v>2.3982880297630199E-3</v>
      </c>
      <c r="J55" s="132">
        <v>-8.4427263235269598E-2</v>
      </c>
      <c r="K55" s="132">
        <v>-1.1495726992044699E-2</v>
      </c>
      <c r="L55" s="127"/>
      <c r="M55" s="127"/>
      <c r="N55" s="127"/>
      <c r="O55" s="127"/>
      <c r="P55" s="127"/>
      <c r="Q55" s="127"/>
    </row>
    <row r="56" spans="1:17" ht="16">
      <c r="A56" s="147">
        <v>13</v>
      </c>
      <c r="B56" s="132">
        <v>5.2299999999999999E-2</v>
      </c>
      <c r="C56" s="132">
        <v>6.7940472949038197E-2</v>
      </c>
      <c r="D56" s="132">
        <v>-1.5640472949038201E-2</v>
      </c>
      <c r="E56" s="132">
        <v>-0.89699533112563801</v>
      </c>
      <c r="F56" s="132">
        <v>-0.91408568765945497</v>
      </c>
      <c r="G56" s="132">
        <v>-0.91285605055832797</v>
      </c>
      <c r="H56" s="132">
        <v>3.7043770408374199E-2</v>
      </c>
      <c r="I56" s="132">
        <v>1.07142357985789E-2</v>
      </c>
      <c r="J56" s="132">
        <v>-0.179042699336008</v>
      </c>
      <c r="K56" s="132">
        <v>-1.62421431716279E-2</v>
      </c>
      <c r="L56" s="127"/>
      <c r="M56" s="127"/>
      <c r="N56" s="127"/>
      <c r="O56" s="127"/>
      <c r="P56" s="127"/>
      <c r="Q56" s="127"/>
    </row>
    <row r="57" spans="1:17" ht="16">
      <c r="A57" s="147">
        <v>14</v>
      </c>
      <c r="B57" s="132">
        <v>8.1600000000000006E-2</v>
      </c>
      <c r="C57" s="132">
        <v>7.2847391225613206E-2</v>
      </c>
      <c r="D57" s="132">
        <v>8.7526087743868292E-3</v>
      </c>
      <c r="E57" s="132">
        <v>0.50197006390890897</v>
      </c>
      <c r="F57" s="132">
        <v>0.51066923763892702</v>
      </c>
      <c r="G57" s="132">
        <v>0.50760285504855496</v>
      </c>
      <c r="H57" s="132">
        <v>3.3779513374329502E-2</v>
      </c>
      <c r="I57" s="132">
        <v>3.0390320953114498E-3</v>
      </c>
      <c r="J57" s="132">
        <v>9.4910143452790294E-2</v>
      </c>
      <c r="K57" s="132">
        <v>9.0586040096847301E-3</v>
      </c>
      <c r="L57" s="127"/>
      <c r="M57" s="127"/>
      <c r="N57" s="127"/>
      <c r="O57" s="127"/>
      <c r="P57" s="127"/>
      <c r="Q57" s="127"/>
    </row>
    <row r="58" spans="1:17" ht="16">
      <c r="A58" s="147">
        <v>15</v>
      </c>
      <c r="B58" s="132">
        <v>0.13639999999999999</v>
      </c>
      <c r="C58" s="132">
        <v>7.6128725979428893E-2</v>
      </c>
      <c r="D58" s="132">
        <v>6.02712740205711E-2</v>
      </c>
      <c r="E58" s="132">
        <v>3.4566123143207599</v>
      </c>
      <c r="F58" s="132">
        <v>3.5549346684789902</v>
      </c>
      <c r="G58" s="132">
        <v>3.95182982028546</v>
      </c>
      <c r="H58" s="132">
        <v>5.4551019225204202E-2</v>
      </c>
      <c r="I58" s="132">
        <v>0.24305623383117</v>
      </c>
      <c r="J58" s="132">
        <v>0.949250030408336</v>
      </c>
      <c r="K58" s="132">
        <v>6.3748838114118897E-2</v>
      </c>
      <c r="L58" s="127"/>
      <c r="M58" s="127"/>
      <c r="N58" s="127"/>
      <c r="O58" s="127"/>
      <c r="P58" s="127"/>
      <c r="Q58" s="127"/>
    </row>
    <row r="59" spans="1:17" ht="16">
      <c r="A59" s="147">
        <v>16</v>
      </c>
      <c r="B59" s="132">
        <v>8.5500000000000007E-2</v>
      </c>
      <c r="C59" s="132">
        <v>7.6030441096886295E-2</v>
      </c>
      <c r="D59" s="132">
        <v>9.4695589031137308E-3</v>
      </c>
      <c r="E59" s="132">
        <v>0.54308780505480603</v>
      </c>
      <c r="F59" s="132">
        <v>0.55150631655867799</v>
      </c>
      <c r="G59" s="132">
        <v>0.54838739642456502</v>
      </c>
      <c r="H59" s="132">
        <v>3.0296149791476799E-2</v>
      </c>
      <c r="I59" s="132">
        <v>3.1675833135009299E-3</v>
      </c>
      <c r="J59" s="132">
        <v>9.6930761483856598E-2</v>
      </c>
      <c r="K59" s="132">
        <v>9.7654133280768302E-3</v>
      </c>
      <c r="L59" s="127"/>
      <c r="M59" s="127"/>
      <c r="N59" s="127"/>
      <c r="O59" s="127"/>
      <c r="P59" s="127"/>
      <c r="Q59" s="127"/>
    </row>
    <row r="60" spans="1:17" ht="16">
      <c r="A60" s="147">
        <v>17</v>
      </c>
      <c r="B60" s="132">
        <v>9.0700000000000003E-2</v>
      </c>
      <c r="C60" s="132">
        <v>7.0883667882319507E-2</v>
      </c>
      <c r="D60" s="132">
        <v>1.98163321176806E-2</v>
      </c>
      <c r="E60" s="132">
        <v>1.13648464771569</v>
      </c>
      <c r="F60" s="132">
        <v>1.1486838079441499</v>
      </c>
      <c r="G60" s="132">
        <v>1.1517036682737201</v>
      </c>
      <c r="H60" s="132">
        <v>2.1127453647276698E-2</v>
      </c>
      <c r="I60" s="132">
        <v>9.4929403708665806E-3</v>
      </c>
      <c r="J60" s="132">
        <v>0.16920034907672801</v>
      </c>
      <c r="K60" s="132">
        <v>2.0244037072564901E-2</v>
      </c>
      <c r="L60" s="127"/>
      <c r="M60" s="127"/>
      <c r="N60" s="127"/>
      <c r="O60" s="127"/>
      <c r="P60" s="127"/>
      <c r="Q60" s="127"/>
    </row>
    <row r="61" spans="1:17" ht="16">
      <c r="A61" s="147">
        <v>18</v>
      </c>
      <c r="B61" s="132">
        <v>0.1143</v>
      </c>
      <c r="C61" s="132">
        <v>7.5562886440868907E-2</v>
      </c>
      <c r="D61" s="132">
        <v>3.8737113559131203E-2</v>
      </c>
      <c r="E61" s="132">
        <v>2.2216086506489598</v>
      </c>
      <c r="F61" s="132">
        <v>2.2762961718176098</v>
      </c>
      <c r="G61" s="132">
        <v>2.3585706838879599</v>
      </c>
      <c r="H61" s="132">
        <v>4.7472375456226401E-2</v>
      </c>
      <c r="I61" s="132">
        <v>8.6079486080005999E-2</v>
      </c>
      <c r="J61" s="132">
        <v>0.52653905324181705</v>
      </c>
      <c r="K61" s="132">
        <v>4.0667706175644899E-2</v>
      </c>
      <c r="L61" s="127"/>
      <c r="M61" s="127"/>
      <c r="N61" s="127"/>
      <c r="O61" s="127"/>
      <c r="P61" s="127"/>
      <c r="Q61" s="127"/>
    </row>
    <row r="62" spans="1:17" ht="16">
      <c r="A62" s="147">
        <v>19</v>
      </c>
      <c r="B62" s="132">
        <v>0.1211</v>
      </c>
      <c r="C62" s="132">
        <v>8.3831495665976502E-2</v>
      </c>
      <c r="D62" s="132">
        <v>3.7268504334023497E-2</v>
      </c>
      <c r="E62" s="132">
        <v>2.1373825775332702</v>
      </c>
      <c r="F62" s="132">
        <v>2.1873505289961401</v>
      </c>
      <c r="G62" s="132">
        <v>2.25853311743756</v>
      </c>
      <c r="H62" s="132">
        <v>4.5166255286226503E-2</v>
      </c>
      <c r="I62" s="132">
        <v>7.5440028225962394E-2</v>
      </c>
      <c r="J62" s="132">
        <v>0.49121274453985397</v>
      </c>
      <c r="K62" s="132">
        <v>3.9031406818571597E-2</v>
      </c>
      <c r="L62" s="127"/>
      <c r="M62" s="127"/>
      <c r="N62" s="127"/>
      <c r="O62" s="127"/>
      <c r="P62" s="127"/>
      <c r="Q62" s="127"/>
    </row>
    <row r="63" spans="1:17" ht="16">
      <c r="A63" s="147">
        <v>20</v>
      </c>
      <c r="B63" s="132">
        <v>0.1348</v>
      </c>
      <c r="C63" s="132">
        <v>9.2134487839873103E-2</v>
      </c>
      <c r="D63" s="132">
        <v>4.2665512160126901E-2</v>
      </c>
      <c r="E63" s="132">
        <v>2.44690587889616</v>
      </c>
      <c r="F63" s="132">
        <v>2.5394315822905602</v>
      </c>
      <c r="G63" s="132">
        <v>2.6610581843613001</v>
      </c>
      <c r="H63" s="132">
        <v>7.1543639490151106E-2</v>
      </c>
      <c r="I63" s="132">
        <v>0.16563850874111499</v>
      </c>
      <c r="J63" s="132">
        <v>0.73868475706251202</v>
      </c>
      <c r="K63" s="132">
        <v>4.5953169125469498E-2</v>
      </c>
      <c r="L63" s="127"/>
      <c r="M63" s="127"/>
      <c r="N63" s="127"/>
      <c r="O63" s="127"/>
      <c r="P63" s="127"/>
      <c r="Q63" s="127"/>
    </row>
    <row r="64" spans="1:17" ht="16">
      <c r="A64" s="147">
        <v>21</v>
      </c>
      <c r="B64" s="132">
        <v>0.1104</v>
      </c>
      <c r="C64" s="132">
        <v>0.102905484453683</v>
      </c>
      <c r="D64" s="132">
        <v>7.4945155463173596E-3</v>
      </c>
      <c r="E64" s="132">
        <v>0.429817274451958</v>
      </c>
      <c r="F64" s="132">
        <v>0.45334052251102103</v>
      </c>
      <c r="G64" s="132">
        <v>0.45041682926398902</v>
      </c>
      <c r="H64" s="132">
        <v>0.10108495314443</v>
      </c>
      <c r="I64" s="132">
        <v>7.7036348821937599E-3</v>
      </c>
      <c r="J64" s="132">
        <v>0.15104228288682101</v>
      </c>
      <c r="K64" s="132">
        <v>8.3372901282867395E-3</v>
      </c>
      <c r="L64" s="127"/>
      <c r="M64" s="127"/>
      <c r="N64" s="127"/>
      <c r="O64" s="127"/>
      <c r="P64" s="127"/>
      <c r="Q64" s="127"/>
    </row>
    <row r="65" spans="1:17" ht="16">
      <c r="A65" s="147">
        <v>22</v>
      </c>
      <c r="B65" s="132">
        <v>0.1239</v>
      </c>
      <c r="C65" s="132">
        <v>0.113204375968962</v>
      </c>
      <c r="D65" s="132">
        <v>1.0695624031038201E-2</v>
      </c>
      <c r="E65" s="132">
        <v>0.613403753874744</v>
      </c>
      <c r="F65" s="132">
        <v>0.67797499626424496</v>
      </c>
      <c r="G65" s="132">
        <v>0.67499198237521296</v>
      </c>
      <c r="H65" s="132">
        <v>0.181411754500726</v>
      </c>
      <c r="I65" s="132">
        <v>3.3955178626268998E-2</v>
      </c>
      <c r="J65" s="132">
        <v>0.31775952235235599</v>
      </c>
      <c r="K65" s="132">
        <v>1.30659389379757E-2</v>
      </c>
      <c r="L65" s="127"/>
      <c r="M65" s="127"/>
      <c r="N65" s="127"/>
      <c r="O65" s="127"/>
      <c r="P65" s="127"/>
      <c r="Q65" s="127"/>
    </row>
    <row r="66" spans="1:17" ht="16">
      <c r="A66" s="147">
        <v>23</v>
      </c>
      <c r="B66" s="132">
        <v>9.8299999999999998E-2</v>
      </c>
      <c r="C66" s="132">
        <v>9.2937609103806204E-2</v>
      </c>
      <c r="D66" s="132">
        <v>5.3623908961937796E-3</v>
      </c>
      <c r="E66" s="132">
        <v>0.307537988987234</v>
      </c>
      <c r="F66" s="132">
        <v>0.31967873335656399</v>
      </c>
      <c r="G66" s="132">
        <v>0.31735185210559302</v>
      </c>
      <c r="H66" s="132">
        <v>7.4513583847391096E-2</v>
      </c>
      <c r="I66" s="132">
        <v>2.74265789940007E-3</v>
      </c>
      <c r="J66" s="132">
        <v>9.0047931045596094E-2</v>
      </c>
      <c r="K66" s="132">
        <v>5.7941324719665496E-3</v>
      </c>
    </row>
    <row r="67" spans="1:17" ht="16">
      <c r="A67" s="147">
        <v>24</v>
      </c>
      <c r="B67" s="132">
        <v>8.0600000000000005E-2</v>
      </c>
      <c r="C67" s="132">
        <v>9.7866494328500697E-2</v>
      </c>
      <c r="D67" s="132">
        <v>-1.7266494328500699E-2</v>
      </c>
      <c r="E67" s="132">
        <v>-0.99024913428368</v>
      </c>
      <c r="F67" s="132">
        <v>-1.0572442675417899</v>
      </c>
      <c r="G67" s="132">
        <v>-1.0582662954606701</v>
      </c>
      <c r="H67" s="132">
        <v>0.12271992695266</v>
      </c>
      <c r="I67" s="132">
        <v>5.2120220787994498E-2</v>
      </c>
      <c r="J67" s="132">
        <v>-0.39580691403051499</v>
      </c>
      <c r="K67" s="132">
        <v>-1.9681849456038999E-2</v>
      </c>
    </row>
    <row r="68" spans="1:17" ht="16">
      <c r="A68" s="147">
        <v>25</v>
      </c>
      <c r="B68" s="132">
        <v>0.1007</v>
      </c>
      <c r="C68" s="132">
        <v>9.7347338878996006E-2</v>
      </c>
      <c r="D68" s="132">
        <v>3.3526611210039502E-3</v>
      </c>
      <c r="E68" s="132">
        <v>0.19227816078106</v>
      </c>
      <c r="F68" s="132">
        <v>0.200705561050292</v>
      </c>
      <c r="G68" s="132">
        <v>0.19914509297871899</v>
      </c>
      <c r="H68" s="132">
        <v>8.2214680123166295E-2</v>
      </c>
      <c r="I68" s="132">
        <v>1.2028343489628799E-3</v>
      </c>
      <c r="J68" s="132">
        <v>5.9603771617723303E-2</v>
      </c>
      <c r="K68" s="132">
        <v>3.6529905724073598E-3</v>
      </c>
    </row>
    <row r="69" spans="1:17" ht="16">
      <c r="A69" s="147">
        <v>26</v>
      </c>
      <c r="B69" s="132">
        <v>7.4200000000000002E-2</v>
      </c>
      <c r="C69" s="132">
        <v>8.3512498179426894E-2</v>
      </c>
      <c r="D69" s="132">
        <v>-9.3124981794268594E-3</v>
      </c>
      <c r="E69" s="132">
        <v>-0.53408022988048898</v>
      </c>
      <c r="F69" s="132">
        <v>-0.544033463216818</v>
      </c>
      <c r="G69" s="132">
        <v>-0.54092091622261296</v>
      </c>
      <c r="H69" s="132">
        <v>3.6255802299715499E-2</v>
      </c>
      <c r="I69" s="132">
        <v>3.7114679656332899E-3</v>
      </c>
      <c r="J69" s="132">
        <v>-0.10491598124610101</v>
      </c>
      <c r="K69" s="132">
        <v>-9.6628319025407697E-3</v>
      </c>
    </row>
    <row r="70" spans="1:17" ht="16">
      <c r="A70" s="147">
        <v>27</v>
      </c>
      <c r="B70" s="132">
        <v>5.96E-2</v>
      </c>
      <c r="C70" s="132">
        <v>7.3742207579886698E-2</v>
      </c>
      <c r="D70" s="132">
        <v>-1.41422075798867E-2</v>
      </c>
      <c r="E70" s="132">
        <v>-0.81106845120997795</v>
      </c>
      <c r="F70" s="132">
        <v>-0.81933803409431705</v>
      </c>
      <c r="G70" s="132">
        <v>-0.817139502762944</v>
      </c>
      <c r="H70" s="132">
        <v>2.0084141273108602E-2</v>
      </c>
      <c r="I70" s="132">
        <v>4.5863739031988104E-3</v>
      </c>
      <c r="J70" s="132">
        <v>-0.116984533255439</v>
      </c>
      <c r="K70" s="132">
        <v>-1.44320631755672E-2</v>
      </c>
    </row>
    <row r="71" spans="1:17" ht="16">
      <c r="A71" s="147">
        <v>28</v>
      </c>
      <c r="B71" s="132">
        <v>6.4899999999999999E-2</v>
      </c>
      <c r="C71" s="132">
        <v>8.1025801467953198E-2</v>
      </c>
      <c r="D71" s="132">
        <v>-1.6125801467953199E-2</v>
      </c>
      <c r="E71" s="132">
        <v>-0.92482936254830195</v>
      </c>
      <c r="F71" s="132">
        <v>-0.96813537034574604</v>
      </c>
      <c r="G71" s="132">
        <v>-0.96763808531856799</v>
      </c>
      <c r="H71" s="132">
        <v>8.7461817573950607E-2</v>
      </c>
      <c r="I71" s="132">
        <v>2.99445901047324E-2</v>
      </c>
      <c r="J71" s="132">
        <v>-0.29956886914000902</v>
      </c>
      <c r="K71" s="132">
        <v>-1.7671371761213899E-2</v>
      </c>
    </row>
    <row r="72" spans="1:17" ht="16">
      <c r="A72" s="147">
        <v>29</v>
      </c>
      <c r="B72" s="132">
        <v>8.6850064813481204E-2</v>
      </c>
      <c r="C72" s="132">
        <v>8.3095979394069694E-2</v>
      </c>
      <c r="D72" s="132">
        <v>3.7540854194115102E-3</v>
      </c>
      <c r="E72" s="132">
        <v>0.215300208940678</v>
      </c>
      <c r="F72" s="132">
        <v>0.22282092201449699</v>
      </c>
      <c r="G72" s="132">
        <v>0.22110522181101</v>
      </c>
      <c r="H72" s="132">
        <v>6.6365334263904896E-2</v>
      </c>
      <c r="I72" s="132">
        <v>1.1763999482935E-3</v>
      </c>
      <c r="J72" s="132">
        <v>5.8949640120734802E-2</v>
      </c>
      <c r="K72" s="132">
        <v>4.0209361939787403E-3</v>
      </c>
    </row>
    <row r="73" spans="1:17" ht="16">
      <c r="A73" s="147">
        <v>30</v>
      </c>
      <c r="B73" s="132">
        <v>6.8817204301075297E-2</v>
      </c>
      <c r="C73" s="132">
        <v>7.8973834691075703E-2</v>
      </c>
      <c r="D73" s="132">
        <v>-1.01566303900004E-2</v>
      </c>
      <c r="E73" s="132">
        <v>-0.58249197894999405</v>
      </c>
      <c r="F73" s="132">
        <v>-0.59844963785190297</v>
      </c>
      <c r="G73" s="132">
        <v>-0.59532574696681595</v>
      </c>
      <c r="H73" s="132">
        <v>5.2618975525935599E-2</v>
      </c>
      <c r="I73" s="132">
        <v>6.6305822814549404E-3</v>
      </c>
      <c r="J73" s="132">
        <v>-0.14030188914808001</v>
      </c>
      <c r="K73" s="132">
        <v>-1.07207450092626E-2</v>
      </c>
    </row>
    <row r="74" spans="1:17" ht="16">
      <c r="A74" s="147">
        <v>31</v>
      </c>
      <c r="B74" s="132">
        <v>6.85906365453334E-2</v>
      </c>
      <c r="C74" s="132">
        <v>7.918046758583E-2</v>
      </c>
      <c r="D74" s="132">
        <v>-1.05898310404966E-2</v>
      </c>
      <c r="E74" s="132">
        <v>-0.60733642976691204</v>
      </c>
      <c r="F74" s="132">
        <v>-0.61826487770903205</v>
      </c>
      <c r="G74" s="132">
        <v>-0.61515786447742005</v>
      </c>
      <c r="H74" s="132">
        <v>3.5039552553401902E-2</v>
      </c>
      <c r="I74" s="132">
        <v>4.62675961554938E-3</v>
      </c>
      <c r="J74" s="132">
        <v>-0.117222532626836</v>
      </c>
      <c r="K74" s="132">
        <v>-1.09743679842201E-2</v>
      </c>
    </row>
    <row r="75" spans="1:17" ht="16">
      <c r="A75" s="147">
        <v>32</v>
      </c>
      <c r="B75" s="132">
        <v>4.6272986645568101E-2</v>
      </c>
      <c r="C75" s="132">
        <v>7.1947428446102205E-2</v>
      </c>
      <c r="D75" s="132">
        <v>-2.56744418005341E-2</v>
      </c>
      <c r="E75" s="132">
        <v>-1.4724525594190701</v>
      </c>
      <c r="F75" s="132">
        <v>-1.5033579279634099</v>
      </c>
      <c r="G75" s="132">
        <v>-1.5191302427769</v>
      </c>
      <c r="H75" s="132">
        <v>4.0692503780429802E-2</v>
      </c>
      <c r="I75" s="132">
        <v>3.1956565957940497E-2</v>
      </c>
      <c r="J75" s="132">
        <v>-0.31287675372604001</v>
      </c>
      <c r="K75" s="132">
        <v>-2.6763516288272199E-2</v>
      </c>
    </row>
    <row r="76" spans="1:17" ht="16">
      <c r="A76" s="147">
        <v>33</v>
      </c>
      <c r="B76" s="132">
        <v>4.7898831791788103E-2</v>
      </c>
      <c r="C76" s="132">
        <v>7.0443257659556405E-2</v>
      </c>
      <c r="D76" s="132">
        <v>-2.2544425867768302E-2</v>
      </c>
      <c r="E76" s="132">
        <v>-1.2929433024299799</v>
      </c>
      <c r="F76" s="132">
        <v>-1.3045890647068501</v>
      </c>
      <c r="G76" s="132">
        <v>-1.3121607024781901</v>
      </c>
      <c r="H76" s="132">
        <v>1.7773846322680899E-2</v>
      </c>
      <c r="I76" s="132">
        <v>1.0265878973291599E-2</v>
      </c>
      <c r="J76" s="132">
        <v>-0.176511087437697</v>
      </c>
      <c r="K76" s="132">
        <v>-2.2952377905398901E-2</v>
      </c>
    </row>
    <row r="77" spans="1:17" ht="16">
      <c r="A77" s="147">
        <v>34</v>
      </c>
      <c r="B77" s="132">
        <v>5.76696323292957E-2</v>
      </c>
      <c r="C77" s="132">
        <v>6.4689138302508997E-2</v>
      </c>
      <c r="D77" s="132">
        <v>-7.0195059732132796E-3</v>
      </c>
      <c r="E77" s="132">
        <v>-0.40257504394507698</v>
      </c>
      <c r="F77" s="132">
        <v>-0.40842649288906502</v>
      </c>
      <c r="G77" s="132">
        <v>-0.40566543426913898</v>
      </c>
      <c r="H77" s="132">
        <v>2.8448363390784999E-2</v>
      </c>
      <c r="I77" s="132">
        <v>1.6281632759610101E-3</v>
      </c>
      <c r="J77" s="132">
        <v>-6.9416658414425597E-2</v>
      </c>
      <c r="K77" s="132">
        <v>-7.2250467280481996E-3</v>
      </c>
    </row>
    <row r="78" spans="1:17" ht="16">
      <c r="A78" s="147">
        <v>35</v>
      </c>
      <c r="B78" s="132">
        <v>6.9131447732270798E-2</v>
      </c>
      <c r="C78" s="132">
        <v>7.5655062653530794E-2</v>
      </c>
      <c r="D78" s="132">
        <v>-6.5236149212600496E-3</v>
      </c>
      <c r="E78" s="132">
        <v>-0.37413524165787099</v>
      </c>
      <c r="F78" s="132">
        <v>-0.384494457558469</v>
      </c>
      <c r="G78" s="132">
        <v>-0.381836597977466</v>
      </c>
      <c r="H78" s="132">
        <v>5.3158969982776798E-2</v>
      </c>
      <c r="I78" s="132">
        <v>2.7666766273830401E-3</v>
      </c>
      <c r="J78" s="132">
        <v>-9.0474730068908493E-2</v>
      </c>
      <c r="K78" s="132">
        <v>-6.88987349982223E-3</v>
      </c>
    </row>
    <row r="79" spans="1:17" ht="16">
      <c r="A79" s="147">
        <v>36</v>
      </c>
      <c r="B79" s="132">
        <v>6.1208254184728798E-2</v>
      </c>
      <c r="C79" s="132">
        <v>6.3635388127787601E-2</v>
      </c>
      <c r="D79" s="132">
        <v>-2.4271339430588E-3</v>
      </c>
      <c r="E79" s="132">
        <v>-0.13919833639520299</v>
      </c>
      <c r="F79" s="132">
        <v>-0.140879872907714</v>
      </c>
      <c r="G79" s="132">
        <v>-0.13976149809372601</v>
      </c>
      <c r="H79" s="132">
        <v>2.37294526439761E-2</v>
      </c>
      <c r="I79" s="132">
        <v>1.6080301257236199E-4</v>
      </c>
      <c r="J79" s="132">
        <v>-2.1789452290629899E-2</v>
      </c>
      <c r="K79" s="132">
        <v>-2.4861284094168999E-3</v>
      </c>
    </row>
    <row r="80" spans="1:17" ht="16">
      <c r="A80" s="147">
        <v>37</v>
      </c>
      <c r="B80" s="132">
        <v>5.48505548505549E-2</v>
      </c>
      <c r="C80" s="132">
        <v>6.8901481988270702E-2</v>
      </c>
      <c r="D80" s="132">
        <v>-1.4050927137715901E-2</v>
      </c>
      <c r="E80" s="132">
        <v>-0.80583343493412096</v>
      </c>
      <c r="F80" s="132">
        <v>-0.81277477445980995</v>
      </c>
      <c r="G80" s="132">
        <v>-0.81052307238499899</v>
      </c>
      <c r="H80" s="132">
        <v>1.70076611274434E-2</v>
      </c>
      <c r="I80" s="132">
        <v>3.8099005442085001E-3</v>
      </c>
      <c r="J80" s="132">
        <v>-0.10661360102271</v>
      </c>
      <c r="K80" s="132">
        <v>-1.4294035245311899E-2</v>
      </c>
    </row>
    <row r="81" spans="1:11" ht="16">
      <c r="A81" s="147">
        <v>38</v>
      </c>
      <c r="B81" s="132">
        <v>4.5433467638057397E-2</v>
      </c>
      <c r="C81" s="132">
        <v>6.5982293352798205E-2</v>
      </c>
      <c r="D81" s="132">
        <v>-2.0548825714740801E-2</v>
      </c>
      <c r="E81" s="132">
        <v>-1.1784938208898901</v>
      </c>
      <c r="F81" s="132">
        <v>-1.1917544555170201</v>
      </c>
      <c r="G81" s="132">
        <v>-1.1958812761162101</v>
      </c>
      <c r="H81" s="132">
        <v>2.213016132817E-2</v>
      </c>
      <c r="I81" s="132">
        <v>1.0714103631531E-2</v>
      </c>
      <c r="J81" s="132">
        <v>-0.17990359034540401</v>
      </c>
      <c r="K81" s="132">
        <v>-2.1013865958531601E-2</v>
      </c>
    </row>
    <row r="82" spans="1:11" ht="16">
      <c r="A82" s="147">
        <v>39</v>
      </c>
      <c r="B82" s="132">
        <v>3.6014415528420197E-2</v>
      </c>
      <c r="C82" s="132">
        <v>5.9916415024735603E-2</v>
      </c>
      <c r="D82" s="132">
        <v>-2.3901999496315399E-2</v>
      </c>
      <c r="E82" s="132">
        <v>-1.37080138322036</v>
      </c>
      <c r="F82" s="132">
        <v>-1.3885480031473101</v>
      </c>
      <c r="G82" s="132">
        <v>-1.39923289660454</v>
      </c>
      <c r="H82" s="132">
        <v>2.5398060053820299E-2</v>
      </c>
      <c r="I82" s="132">
        <v>1.6748418952192898E-2</v>
      </c>
      <c r="J82" s="132">
        <v>-0.22587940973423301</v>
      </c>
      <c r="K82" s="132">
        <v>-2.45248839722557E-2</v>
      </c>
    </row>
    <row r="83" spans="1:11" ht="16">
      <c r="A83" s="147">
        <v>40</v>
      </c>
      <c r="B83" s="132">
        <v>3.5174408711927903E-2</v>
      </c>
      <c r="C83" s="132">
        <v>6.9351703939187007E-2</v>
      </c>
      <c r="D83" s="132">
        <v>-3.4177295227259097E-2</v>
      </c>
      <c r="E83" s="132">
        <v>-1.96009892726672</v>
      </c>
      <c r="F83" s="132">
        <v>-1.9766304651972999</v>
      </c>
      <c r="G83" s="132">
        <v>-2.0254837071364298</v>
      </c>
      <c r="H83" s="132">
        <v>1.6657040865802601E-2</v>
      </c>
      <c r="I83" s="132">
        <v>2.2060865835064301E-2</v>
      </c>
      <c r="J83" s="132">
        <v>-0.26361806835822099</v>
      </c>
      <c r="K83" s="132">
        <v>-3.4756231190541297E-2</v>
      </c>
    </row>
    <row r="84" spans="1:11" ht="16">
      <c r="A84" s="147">
        <v>41</v>
      </c>
      <c r="B84" s="132">
        <v>4.25137092131972E-2</v>
      </c>
      <c r="C84" s="132">
        <v>6.3279549340233193E-2</v>
      </c>
      <c r="D84" s="132">
        <v>-2.0765840127036E-2</v>
      </c>
      <c r="E84" s="132">
        <v>-1.19093979456664</v>
      </c>
      <c r="F84" s="132">
        <v>-1.2224197502077701</v>
      </c>
      <c r="G84" s="132">
        <v>-1.2274029612303301</v>
      </c>
      <c r="H84" s="132">
        <v>5.0841156849812399E-2</v>
      </c>
      <c r="I84" s="132">
        <v>2.6680624275502801E-2</v>
      </c>
      <c r="J84" s="132">
        <v>-0.28407003813019599</v>
      </c>
      <c r="K84" s="132">
        <v>-2.18781506139854E-2</v>
      </c>
    </row>
    <row r="85" spans="1:11" ht="16">
      <c r="A85" s="147">
        <v>42</v>
      </c>
      <c r="B85" s="132">
        <v>3.3838810546211497E-2</v>
      </c>
      <c r="C85" s="132">
        <v>5.9736330580511199E-2</v>
      </c>
      <c r="D85" s="132">
        <v>-2.5897520034299699E-2</v>
      </c>
      <c r="E85" s="132">
        <v>-1.48524629876541</v>
      </c>
      <c r="F85" s="132">
        <v>-1.53299045497188</v>
      </c>
      <c r="G85" s="132">
        <v>-1.5502415105105101</v>
      </c>
      <c r="H85" s="132">
        <v>6.1318937936018801E-2</v>
      </c>
      <c r="I85" s="132">
        <v>5.1172214881195603E-2</v>
      </c>
      <c r="J85" s="132">
        <v>-0.39622114235424499</v>
      </c>
      <c r="K85" s="132">
        <v>-2.7589264427425399E-2</v>
      </c>
    </row>
    <row r="86" spans="1:11" ht="16">
      <c r="A86" s="147">
        <v>43</v>
      </c>
      <c r="B86" s="132">
        <v>5.2328885453842802E-2</v>
      </c>
      <c r="C86" s="132">
        <v>5.3299937772917201E-2</v>
      </c>
      <c r="D86" s="132">
        <v>-9.7105231907432905E-4</v>
      </c>
      <c r="E86" s="132">
        <v>-5.5690732583758597E-2</v>
      </c>
      <c r="F86" s="132">
        <v>-5.6927683437055003E-2</v>
      </c>
      <c r="G86" s="132">
        <v>-5.6468198773565202E-2</v>
      </c>
      <c r="H86" s="132">
        <v>4.2984792680202499E-2</v>
      </c>
      <c r="I86" s="136">
        <v>4.8520108746573903E-5</v>
      </c>
      <c r="J86" s="132">
        <v>-1.19674585942025E-2</v>
      </c>
      <c r="K86" s="132">
        <v>-1.01466759529751E-3</v>
      </c>
    </row>
    <row r="87" spans="1:11" ht="16">
      <c r="A87" s="147">
        <v>44</v>
      </c>
      <c r="B87" s="132">
        <v>4.9185635528055299E-2</v>
      </c>
      <c r="C87" s="132">
        <v>5.5241746908699201E-2</v>
      </c>
      <c r="D87" s="132">
        <v>-6.0561113806439299E-3</v>
      </c>
      <c r="E87" s="132">
        <v>-0.34732348893250697</v>
      </c>
      <c r="F87" s="132">
        <v>-0.35901529432173201</v>
      </c>
      <c r="G87" s="132">
        <v>-0.35647897541979601</v>
      </c>
      <c r="H87" s="132">
        <v>6.4072066337376193E-2</v>
      </c>
      <c r="I87" s="132">
        <v>2.9412434069052101E-3</v>
      </c>
      <c r="J87" s="132">
        <v>-9.3271096283753893E-2</v>
      </c>
      <c r="K87" s="132">
        <v>-6.4707026714590898E-3</v>
      </c>
    </row>
    <row r="88" spans="1:11" ht="16">
      <c r="A88" s="147">
        <v>45</v>
      </c>
      <c r="B88" s="132">
        <v>5.5845270314872297E-2</v>
      </c>
      <c r="C88" s="132">
        <v>5.6075631863654003E-2</v>
      </c>
      <c r="D88" s="132">
        <v>-2.30361548781741E-4</v>
      </c>
      <c r="E88" s="132">
        <v>-1.32114440785372E-2</v>
      </c>
      <c r="F88" s="132">
        <v>-1.3392382004662799E-2</v>
      </c>
      <c r="G88" s="132">
        <v>-1.32839590939898E-2</v>
      </c>
      <c r="H88" s="132">
        <v>2.6838488348181502E-2</v>
      </c>
      <c r="I88" s="136">
        <v>1.6487982932829999E-6</v>
      </c>
      <c r="J88" s="132">
        <v>-2.2060436069202302E-3</v>
      </c>
      <c r="K88" s="132">
        <v>-2.36714611113967E-4</v>
      </c>
    </row>
    <row r="89" spans="1:11" ht="16">
      <c r="A89" s="147">
        <v>46</v>
      </c>
      <c r="B89" s="132">
        <v>6.1243781493082503E-2</v>
      </c>
      <c r="C89" s="132">
        <v>5.8654504787789698E-2</v>
      </c>
      <c r="D89" s="132">
        <v>2.5892767052928698E-3</v>
      </c>
      <c r="E89" s="132">
        <v>0.148497371096627</v>
      </c>
      <c r="F89" s="132">
        <v>0.15090285030634301</v>
      </c>
      <c r="G89" s="132">
        <v>0.14970844012611401</v>
      </c>
      <c r="H89" s="132">
        <v>3.1627061198272903E-2</v>
      </c>
      <c r="I89" s="132">
        <v>2.4790759121535099E-4</v>
      </c>
      <c r="J89" s="132">
        <v>2.7055426373054699E-2</v>
      </c>
      <c r="K89" s="132">
        <v>2.6738424852070499E-3</v>
      </c>
    </row>
    <row r="90" spans="1:11" ht="16">
      <c r="A90" s="147">
        <v>47</v>
      </c>
      <c r="B90" s="132">
        <v>6.1848692096171498E-2</v>
      </c>
      <c r="C90" s="132">
        <v>6.06115545383758E-2</v>
      </c>
      <c r="D90" s="132">
        <v>1.2371375577956601E-3</v>
      </c>
      <c r="E90" s="132">
        <v>7.0950962731028994E-2</v>
      </c>
      <c r="F90" s="132">
        <v>7.2307589780885001E-2</v>
      </c>
      <c r="G90" s="132">
        <v>7.17251178993452E-2</v>
      </c>
      <c r="H90" s="132">
        <v>3.71717715982132E-2</v>
      </c>
      <c r="I90" s="136">
        <v>6.7283869793846796E-5</v>
      </c>
      <c r="J90" s="132">
        <v>1.4093001349544399E-2</v>
      </c>
      <c r="K90" s="132">
        <v>1.2848995504101499E-3</v>
      </c>
    </row>
    <row r="91" spans="1:11" ht="16">
      <c r="A91" s="147">
        <v>48</v>
      </c>
      <c r="B91" s="132">
        <v>5.6212372987550698E-2</v>
      </c>
      <c r="C91" s="132">
        <v>5.60538325165452E-2</v>
      </c>
      <c r="D91" s="132">
        <v>1.5854047100556E-4</v>
      </c>
      <c r="E91" s="132">
        <v>9.0924400272174299E-3</v>
      </c>
      <c r="F91" s="132">
        <v>9.1984763410304007E-3</v>
      </c>
      <c r="G91" s="132">
        <v>9.1239997511968606E-3</v>
      </c>
      <c r="H91" s="132">
        <v>2.29223053995498E-2</v>
      </c>
      <c r="I91" s="136">
        <v>6.6166739133384695E-7</v>
      </c>
      <c r="J91" s="132">
        <v>1.39749371203102E-3</v>
      </c>
      <c r="K91" s="132">
        <v>1.6225984062648199E-4</v>
      </c>
    </row>
    <row r="92" spans="1:11" ht="16">
      <c r="A92" s="147">
        <v>49</v>
      </c>
      <c r="B92" s="132">
        <v>5.48131746471077E-2</v>
      </c>
      <c r="C92" s="132">
        <v>4.5959398005217998E-2</v>
      </c>
      <c r="D92" s="132">
        <v>8.8537766418897105E-3</v>
      </c>
      <c r="E92" s="132">
        <v>0.50777213300910196</v>
      </c>
      <c r="F92" s="132">
        <v>0.51859296341269401</v>
      </c>
      <c r="G92" s="132">
        <v>0.51551305183516605</v>
      </c>
      <c r="H92" s="132">
        <v>4.1296117747798199E-2</v>
      </c>
      <c r="I92" s="132">
        <v>3.8615060903740501E-3</v>
      </c>
      <c r="J92" s="132">
        <v>0.106992179636458</v>
      </c>
      <c r="K92" s="132">
        <v>9.2351525906938896E-3</v>
      </c>
    </row>
    <row r="93" spans="1:11" ht="16">
      <c r="A93" s="147">
        <v>50</v>
      </c>
      <c r="B93" s="132">
        <v>5.0990942516366197E-2</v>
      </c>
      <c r="C93" s="132">
        <v>5.25654675461589E-2</v>
      </c>
      <c r="D93" s="132">
        <v>-1.57452502979262E-3</v>
      </c>
      <c r="E93" s="132">
        <v>-9.0300440726204897E-2</v>
      </c>
      <c r="F93" s="132">
        <v>-9.4569640855996701E-2</v>
      </c>
      <c r="G93" s="132">
        <v>-9.38106484476115E-2</v>
      </c>
      <c r="H93" s="132">
        <v>8.8248974501444699E-2</v>
      </c>
      <c r="I93" s="132">
        <v>2.8854638097931302E-4</v>
      </c>
      <c r="J93" s="132">
        <v>-2.9185614475290101E-2</v>
      </c>
      <c r="K93" s="132">
        <v>-1.72692433104932E-3</v>
      </c>
    </row>
    <row r="94" spans="1:11" ht="16">
      <c r="A94" s="147">
        <v>51</v>
      </c>
      <c r="B94" s="132">
        <v>6.6608886485798796E-2</v>
      </c>
      <c r="C94" s="132">
        <v>4.9922807548672198E-2</v>
      </c>
      <c r="D94" s="132">
        <v>1.6686078937126599E-2</v>
      </c>
      <c r="E94" s="132">
        <v>0.95696178435043799</v>
      </c>
      <c r="F94" s="132">
        <v>0.99056209445946597</v>
      </c>
      <c r="G94" s="132">
        <v>0.990409593375988</v>
      </c>
      <c r="H94" s="132">
        <v>6.6690299389164306E-2</v>
      </c>
      <c r="I94" s="132">
        <v>2.3371094014460001E-2</v>
      </c>
      <c r="J94" s="132">
        <v>0.26474836213367198</v>
      </c>
      <c r="K94" s="132">
        <v>1.7878394413136201E-2</v>
      </c>
    </row>
    <row r="95" spans="1:11" ht="16">
      <c r="A95" s="147">
        <v>52</v>
      </c>
      <c r="B95" s="132">
        <v>7.6685750636132297E-2</v>
      </c>
      <c r="C95" s="132">
        <v>4.3086381276581702E-2</v>
      </c>
      <c r="D95" s="132">
        <v>3.3599369359550602E-2</v>
      </c>
      <c r="E95" s="132">
        <v>1.9269543537771301</v>
      </c>
      <c r="F95" s="132">
        <v>1.9732334739873101</v>
      </c>
      <c r="G95" s="132">
        <v>2.0217692885762699</v>
      </c>
      <c r="H95" s="132">
        <v>4.6356823399457403E-2</v>
      </c>
      <c r="I95" s="132">
        <v>6.3090425486957202E-2</v>
      </c>
      <c r="J95" s="132">
        <v>0.44575423342343801</v>
      </c>
      <c r="K95" s="132">
        <v>3.5232642757768599E-2</v>
      </c>
    </row>
    <row r="96" spans="1:11" ht="16">
      <c r="A96" s="147">
        <v>53</v>
      </c>
      <c r="B96" s="132">
        <v>6.7887167908904103E-2</v>
      </c>
      <c r="C96" s="132">
        <v>4.25281775753725E-2</v>
      </c>
      <c r="D96" s="132">
        <v>2.53589903335316E-2</v>
      </c>
      <c r="E96" s="132">
        <v>1.4543611312365601</v>
      </c>
      <c r="F96" s="132">
        <v>1.489304349922</v>
      </c>
      <c r="G96" s="132">
        <v>1.5043997586442699</v>
      </c>
      <c r="H96" s="132">
        <v>4.6375055817314402E-2</v>
      </c>
      <c r="I96" s="132">
        <v>3.5954437948365399E-2</v>
      </c>
      <c r="J96" s="132">
        <v>0.33175438851047501</v>
      </c>
      <c r="K96" s="132">
        <v>2.6592205340503001E-2</v>
      </c>
    </row>
    <row r="97" spans="1:11" ht="16">
      <c r="A97" s="147">
        <v>54</v>
      </c>
      <c r="B97" s="132">
        <v>5.8051461836438799E-2</v>
      </c>
      <c r="C97" s="132">
        <v>4.8675656804208697E-2</v>
      </c>
      <c r="D97" s="132">
        <v>9.3758050322300598E-3</v>
      </c>
      <c r="E97" s="132">
        <v>0.537710935395453</v>
      </c>
      <c r="F97" s="132">
        <v>0.55502138349439201</v>
      </c>
      <c r="G97" s="132">
        <v>0.55189998180341904</v>
      </c>
      <c r="H97" s="132">
        <v>6.1404848886712701E-2</v>
      </c>
      <c r="I97" s="132">
        <v>6.7177298858971703E-3</v>
      </c>
      <c r="J97" s="132">
        <v>0.141163546280446</v>
      </c>
      <c r="K97" s="132">
        <v>9.9891897173229795E-3</v>
      </c>
    </row>
    <row r="98" spans="1:11" ht="16">
      <c r="A98" s="147">
        <v>55</v>
      </c>
      <c r="B98" s="132">
        <v>5.4888532711642103E-2</v>
      </c>
      <c r="C98" s="132">
        <v>4.4494470087376399E-2</v>
      </c>
      <c r="D98" s="132">
        <v>1.0394062624265701E-2</v>
      </c>
      <c r="E98" s="132">
        <v>0.59610893326388503</v>
      </c>
      <c r="F98" s="132">
        <v>0.61058320835219904</v>
      </c>
      <c r="G98" s="132">
        <v>0.60746826926226205</v>
      </c>
      <c r="H98" s="132">
        <v>4.6849352568032403E-2</v>
      </c>
      <c r="I98" s="132">
        <v>6.10816140894253E-3</v>
      </c>
      <c r="J98" s="132">
        <v>0.134677368169975</v>
      </c>
      <c r="K98" s="132">
        <v>1.09049525930344E-2</v>
      </c>
    </row>
    <row r="99" spans="1:11" ht="16">
      <c r="A99" s="147">
        <v>56</v>
      </c>
      <c r="B99" s="132">
        <v>4.9159955771695803E-2</v>
      </c>
      <c r="C99" s="132">
        <v>4.51035150422463E-2</v>
      </c>
      <c r="D99" s="132">
        <v>4.0564407294495898E-3</v>
      </c>
      <c r="E99" s="132">
        <v>0.232640560624985</v>
      </c>
      <c r="F99" s="132">
        <v>0.23799775206971299</v>
      </c>
      <c r="G99" s="132">
        <v>0.236178523536336</v>
      </c>
      <c r="H99" s="132">
        <v>4.4512166704020098E-2</v>
      </c>
      <c r="I99" s="132">
        <v>8.7958543425657504E-4</v>
      </c>
      <c r="J99" s="132">
        <v>5.0976168542334298E-2</v>
      </c>
      <c r="K99" s="132">
        <v>4.2454132727748001E-3</v>
      </c>
    </row>
    <row r="100" spans="1:11" ht="16">
      <c r="A100" s="147">
        <v>57</v>
      </c>
      <c r="B100" s="132">
        <v>4.8623611439903902E-2</v>
      </c>
      <c r="C100" s="132">
        <v>4.6205926535917402E-2</v>
      </c>
      <c r="D100" s="132">
        <v>2.41768490398651E-3</v>
      </c>
      <c r="E100" s="132">
        <v>0.138656425421086</v>
      </c>
      <c r="F100" s="132">
        <v>0.141548944368344</v>
      </c>
      <c r="G100" s="132">
        <v>0.14042547219555701</v>
      </c>
      <c r="H100" s="132">
        <v>4.0451943917094502E-2</v>
      </c>
      <c r="I100" s="132">
        <v>2.8155593184429298E-4</v>
      </c>
      <c r="J100" s="132">
        <v>2.8832495051744698E-2</v>
      </c>
      <c r="K100" s="132">
        <v>2.5196079431978099E-3</v>
      </c>
    </row>
    <row r="101" spans="1:11" ht="16">
      <c r="A101" s="147">
        <v>58</v>
      </c>
      <c r="B101" s="132">
        <v>4.6730824615407597E-2</v>
      </c>
      <c r="C101" s="132">
        <v>4.6751661495849403E-2</v>
      </c>
      <c r="D101" s="136">
        <v>-2.0836880441764402E-5</v>
      </c>
      <c r="E101" s="132">
        <v>-1.1950140211479401E-3</v>
      </c>
      <c r="F101" s="132">
        <v>-1.2167816750737401E-3</v>
      </c>
      <c r="G101" s="132">
        <v>-1.2069290441313601E-3</v>
      </c>
      <c r="H101" s="132">
        <v>3.5459027373666498E-2</v>
      </c>
      <c r="I101" s="136">
        <v>1.8143046120732302E-8</v>
      </c>
      <c r="J101" s="132">
        <v>-2.3141143081657799E-4</v>
      </c>
      <c r="K101" s="136">
        <v>-2.1602898200402998E-5</v>
      </c>
    </row>
    <row r="102" spans="1:11" ht="16">
      <c r="A102" s="147">
        <v>59</v>
      </c>
      <c r="B102" s="132">
        <v>5.9173863613698502E-2</v>
      </c>
      <c r="C102" s="132">
        <v>4.8856787293581699E-2</v>
      </c>
      <c r="D102" s="132">
        <v>1.0317076320116801E-2</v>
      </c>
      <c r="E102" s="132">
        <v>0.59169369878809897</v>
      </c>
      <c r="F102" s="132">
        <v>0.60405796216251195</v>
      </c>
      <c r="G102" s="132">
        <v>0.60093767027860501</v>
      </c>
      <c r="H102" s="132">
        <v>4.0518374476094098E-2</v>
      </c>
      <c r="I102" s="132">
        <v>5.13631113339007E-3</v>
      </c>
      <c r="J102" s="132">
        <v>0.123491511082225</v>
      </c>
      <c r="K102" s="132">
        <v>1.0752760705014399E-2</v>
      </c>
    </row>
    <row r="103" spans="1:11" ht="16">
      <c r="A103" s="147">
        <v>60</v>
      </c>
      <c r="B103" s="132">
        <v>5.0251022972780598E-2</v>
      </c>
      <c r="C103" s="132">
        <v>4.4537225441262103E-2</v>
      </c>
      <c r="D103" s="132">
        <v>5.7137975315184799E-3</v>
      </c>
      <c r="E103" s="132">
        <v>0.32769147873398802</v>
      </c>
      <c r="F103" s="132">
        <v>0.33603448539235697</v>
      </c>
      <c r="G103" s="132">
        <v>0.33361745696218698</v>
      </c>
      <c r="H103" s="132">
        <v>4.9039236425094702E-2</v>
      </c>
      <c r="I103" s="132">
        <v>1.9410089774969299E-3</v>
      </c>
      <c r="J103" s="132">
        <v>7.5759886964431894E-2</v>
      </c>
      <c r="K103" s="132">
        <v>6.0084471940134001E-3</v>
      </c>
    </row>
    <row r="104" spans="1:11" ht="16">
      <c r="A104" s="147">
        <v>61</v>
      </c>
      <c r="B104" s="132">
        <v>3.6772477616231897E-2</v>
      </c>
      <c r="C104" s="132">
        <v>3.8536096431193698E-2</v>
      </c>
      <c r="D104" s="132">
        <v>-1.7636188149618599E-3</v>
      </c>
      <c r="E104" s="132">
        <v>-0.101145141074739</v>
      </c>
      <c r="F104" s="132">
        <v>-0.10422411876522999</v>
      </c>
      <c r="G104" s="132">
        <v>-0.103389242402772</v>
      </c>
      <c r="H104" s="132">
        <v>5.8211061178220398E-2</v>
      </c>
      <c r="I104" s="132">
        <v>2.2380363699145799E-4</v>
      </c>
      <c r="J104" s="132">
        <v>-2.5704035865450101E-2</v>
      </c>
      <c r="K104" s="132">
        <v>-1.8726263839626599E-3</v>
      </c>
    </row>
    <row r="105" spans="1:11" ht="16">
      <c r="A105" s="147">
        <v>62</v>
      </c>
      <c r="B105" s="132">
        <v>4.3300924430046697E-2</v>
      </c>
      <c r="C105" s="132">
        <v>4.13390187556903E-2</v>
      </c>
      <c r="D105" s="132">
        <v>1.9619056743564499E-3</v>
      </c>
      <c r="E105" s="132">
        <v>0.112517072580906</v>
      </c>
      <c r="F105" s="132">
        <v>0.115324346365155</v>
      </c>
      <c r="G105" s="132">
        <v>0.114402801629946</v>
      </c>
      <c r="H105" s="132">
        <v>4.8092288429515601E-2</v>
      </c>
      <c r="I105" s="132">
        <v>2.2397592910841101E-4</v>
      </c>
      <c r="J105" s="132">
        <v>2.5714433382204499E-2</v>
      </c>
      <c r="K105" s="132">
        <v>2.0610250873161198E-3</v>
      </c>
    </row>
    <row r="106" spans="1:11" ht="16">
      <c r="A106" s="147">
        <v>63</v>
      </c>
      <c r="B106" s="132">
        <v>5.71662976950124E-2</v>
      </c>
      <c r="C106" s="132">
        <v>5.63028504593579E-2</v>
      </c>
      <c r="D106" s="132">
        <v>8.6344723565442299E-4</v>
      </c>
      <c r="E106" s="132">
        <v>4.9519483303283499E-2</v>
      </c>
      <c r="F106" s="132">
        <v>5.0899652843886402E-2</v>
      </c>
      <c r="G106" s="132">
        <v>5.0488558008581597E-2</v>
      </c>
      <c r="H106" s="132">
        <v>5.3495749809390203E-2</v>
      </c>
      <c r="I106" s="136">
        <v>4.8809582903286803E-5</v>
      </c>
      <c r="J106" s="132">
        <v>1.2003041907472801E-2</v>
      </c>
      <c r="K106" s="132">
        <v>9.1224866183172403E-4</v>
      </c>
    </row>
    <row r="107" spans="1:11" ht="16">
      <c r="A107" s="147">
        <v>64</v>
      </c>
      <c r="B107" s="132">
        <v>4.6060341773186901E-2</v>
      </c>
      <c r="C107" s="132">
        <v>5.6949046192635001E-2</v>
      </c>
      <c r="D107" s="132">
        <v>-1.08887044194481E-2</v>
      </c>
      <c r="E107" s="132">
        <v>-0.62447708954048398</v>
      </c>
      <c r="F107" s="132">
        <v>-0.65423047739522799</v>
      </c>
      <c r="G107" s="132">
        <v>-0.65118459934836903</v>
      </c>
      <c r="H107" s="132">
        <v>8.8888610002140503E-2</v>
      </c>
      <c r="I107" s="132">
        <v>1.39192209315275E-2</v>
      </c>
      <c r="J107" s="132">
        <v>-0.20339554692400499</v>
      </c>
      <c r="K107" s="132">
        <v>-1.19510133875878E-2</v>
      </c>
    </row>
    <row r="108" spans="1:11" ht="16">
      <c r="A108" s="146">
        <v>65</v>
      </c>
      <c r="B108" s="143">
        <v>4.1399999999999999E-2</v>
      </c>
      <c r="C108" s="143">
        <v>6.0119627322630903E-2</v>
      </c>
      <c r="D108" s="143">
        <v>-1.87196273226309E-2</v>
      </c>
      <c r="E108" s="143">
        <v>-1.0735876314945101</v>
      </c>
      <c r="F108" s="143">
        <v>-1.0983662969038801</v>
      </c>
      <c r="G108" s="143">
        <v>-1.10022932267166</v>
      </c>
      <c r="H108" s="143">
        <v>4.4610195209291603E-2</v>
      </c>
      <c r="I108" s="143">
        <v>1.87770197415702E-2</v>
      </c>
      <c r="J108" s="143">
        <v>-0.23774422474948301</v>
      </c>
      <c r="K108" s="143">
        <v>-1.9593706389541901E-2</v>
      </c>
    </row>
    <row r="109" spans="1:11" ht="16">
      <c r="A109" s="141" t="s">
        <v>114</v>
      </c>
      <c r="B109" s="132">
        <v>3.3838810546211497E-2</v>
      </c>
      <c r="C109" s="132">
        <v>3.8536096431193698E-2</v>
      </c>
      <c r="D109" s="132">
        <v>-3.4177295227259097E-2</v>
      </c>
      <c r="E109" s="132">
        <v>-1.96009892726672</v>
      </c>
      <c r="F109" s="132">
        <v>-1.9766304651972999</v>
      </c>
      <c r="G109" s="132">
        <v>-2.0254837071364298</v>
      </c>
      <c r="H109" s="132">
        <v>1.6379495617568799E-2</v>
      </c>
      <c r="I109" s="136">
        <v>1.8143046120732302E-8</v>
      </c>
      <c r="J109" s="132">
        <v>-0.39622114235424499</v>
      </c>
      <c r="K109" s="132">
        <v>-3.4756231190541297E-2</v>
      </c>
    </row>
    <row r="110" spans="1:11" ht="16">
      <c r="A110" s="141" t="s">
        <v>115</v>
      </c>
      <c r="B110" s="132">
        <v>0.13639999999999999</v>
      </c>
      <c r="C110" s="132">
        <v>0.113204375968962</v>
      </c>
      <c r="D110" s="132">
        <v>6.02712740205711E-2</v>
      </c>
      <c r="E110" s="132">
        <v>3.4566123143207599</v>
      </c>
      <c r="F110" s="132">
        <v>3.5549346684789902</v>
      </c>
      <c r="G110" s="132">
        <v>3.95182982028546</v>
      </c>
      <c r="H110" s="132">
        <v>0.181411754500726</v>
      </c>
      <c r="I110" s="132">
        <v>0.24305623383117</v>
      </c>
      <c r="J110" s="132">
        <v>0.949250030408336</v>
      </c>
      <c r="K110" s="132">
        <v>6.3748838114118897E-2</v>
      </c>
    </row>
    <row r="111" spans="1:11" ht="17" thickBot="1">
      <c r="A111" s="156" t="s">
        <v>116</v>
      </c>
      <c r="B111" s="139">
        <v>6.4858373836551395E-2</v>
      </c>
      <c r="C111" s="139">
        <v>6.4858373836551395E-2</v>
      </c>
      <c r="D111" s="139">
        <v>1.3130522310470599E-17</v>
      </c>
      <c r="E111" s="139">
        <v>7.3103916083010304E-16</v>
      </c>
      <c r="F111" s="139">
        <v>2.6496505833742798E-3</v>
      </c>
      <c r="G111" s="139">
        <v>1.23186133688102E-2</v>
      </c>
      <c r="H111" s="139">
        <v>4.6153846153846101E-2</v>
      </c>
      <c r="I111" s="139">
        <v>1.7309247633300402E-2</v>
      </c>
      <c r="J111" s="139">
        <v>1.70350989757596E-2</v>
      </c>
      <c r="K111" s="157">
        <v>9.4756640174970298E-5</v>
      </c>
    </row>
    <row r="113" spans="1:6" ht="16">
      <c r="A113" s="167" t="s">
        <v>117</v>
      </c>
      <c r="B113" s="167"/>
      <c r="C113" s="167"/>
      <c r="D113" s="158"/>
      <c r="E113" s="158"/>
      <c r="F113" s="158"/>
    </row>
    <row r="114" spans="1:6" ht="16">
      <c r="A114" s="128" t="s">
        <v>118</v>
      </c>
      <c r="B114" s="132">
        <v>3.2496336820930898</v>
      </c>
      <c r="C114" s="128" t="s">
        <v>87</v>
      </c>
      <c r="D114" s="132">
        <v>0.19694774464366699</v>
      </c>
      <c r="E114" s="128" t="s">
        <v>91</v>
      </c>
      <c r="F114" s="147" t="s">
        <v>119</v>
      </c>
    </row>
    <row r="115" spans="1:6" ht="16">
      <c r="A115" s="159" t="s">
        <v>52</v>
      </c>
      <c r="B115" s="143">
        <v>1.63138536905607</v>
      </c>
      <c r="C115" s="159" t="s">
        <v>87</v>
      </c>
      <c r="D115" s="143">
        <v>0.20394432764745299</v>
      </c>
      <c r="E115" s="158"/>
      <c r="F115" s="158"/>
    </row>
    <row r="117" spans="1:6" ht="16">
      <c r="A117" s="167" t="s">
        <v>120</v>
      </c>
      <c r="B117" s="167"/>
      <c r="C117" s="167"/>
      <c r="D117" s="158"/>
      <c r="E117" s="158"/>
      <c r="F117" s="158"/>
    </row>
    <row r="118" spans="1:6" ht="16">
      <c r="A118" s="128" t="s">
        <v>118</v>
      </c>
      <c r="B118" s="132">
        <v>6.3133341047199698</v>
      </c>
      <c r="C118" s="128" t="s">
        <v>87</v>
      </c>
      <c r="D118" s="132">
        <v>0.27691281264187001</v>
      </c>
      <c r="E118" s="128" t="s">
        <v>91</v>
      </c>
      <c r="F118" s="147" t="s">
        <v>119</v>
      </c>
    </row>
    <row r="119" spans="1:6" ht="16">
      <c r="A119" s="159" t="s">
        <v>52</v>
      </c>
      <c r="B119" s="143">
        <v>1.2694083280966799</v>
      </c>
      <c r="C119" s="159" t="s">
        <v>87</v>
      </c>
      <c r="D119" s="143">
        <v>0.28920878744441603</v>
      </c>
      <c r="E119" s="158"/>
      <c r="F119" s="158"/>
    </row>
    <row r="121" spans="1:6" ht="16">
      <c r="A121" s="167" t="s">
        <v>121</v>
      </c>
      <c r="B121" s="167"/>
      <c r="C121" s="167"/>
      <c r="D121" s="158"/>
      <c r="E121" s="158"/>
    </row>
    <row r="122" spans="1:6" ht="16">
      <c r="A122" s="163" t="s">
        <v>122</v>
      </c>
      <c r="B122" s="163"/>
      <c r="C122" s="134" t="s">
        <v>118</v>
      </c>
      <c r="D122" s="134" t="s">
        <v>87</v>
      </c>
      <c r="E122" s="134" t="s">
        <v>91</v>
      </c>
    </row>
    <row r="123" spans="1:6" ht="16">
      <c r="A123" s="161" t="s">
        <v>123</v>
      </c>
      <c r="B123" s="161"/>
      <c r="C123" s="132">
        <v>0.93121543039093901</v>
      </c>
      <c r="D123" s="132">
        <v>1.37180671736679E-3</v>
      </c>
      <c r="E123" s="147" t="s">
        <v>95</v>
      </c>
    </row>
    <row r="124" spans="1:6" ht="16">
      <c r="A124" s="161" t="s">
        <v>124</v>
      </c>
      <c r="B124" s="161"/>
      <c r="C124" s="132">
        <v>0.92603457095754005</v>
      </c>
      <c r="D124" s="132">
        <v>1.38358005611172E-3</v>
      </c>
      <c r="E124" s="147" t="s">
        <v>95</v>
      </c>
    </row>
    <row r="125" spans="1:6" ht="16">
      <c r="A125" s="161" t="s">
        <v>125</v>
      </c>
      <c r="B125" s="161"/>
      <c r="C125" s="132">
        <v>1.2846796041087301</v>
      </c>
      <c r="D125" s="132">
        <v>2.2482021618310498E-3</v>
      </c>
      <c r="E125" s="147" t="s">
        <v>95</v>
      </c>
    </row>
    <row r="126" spans="1:6" ht="16">
      <c r="A126" s="161" t="s">
        <v>126</v>
      </c>
      <c r="B126" s="161"/>
      <c r="C126" s="132">
        <v>0.20073280253937401</v>
      </c>
      <c r="D126" s="132">
        <v>5.04008545076469E-3</v>
      </c>
      <c r="E126" s="147" t="s">
        <v>95</v>
      </c>
    </row>
    <row r="127" spans="1:6" ht="16">
      <c r="A127" s="161" t="s">
        <v>127</v>
      </c>
      <c r="B127" s="161"/>
      <c r="C127" s="132">
        <v>0.14349343925233499</v>
      </c>
      <c r="D127" s="132">
        <v>1.98320572363569E-3</v>
      </c>
      <c r="E127" s="147" t="s">
        <v>95</v>
      </c>
    </row>
    <row r="128" spans="1:6" ht="16">
      <c r="A128" s="161" t="s">
        <v>128</v>
      </c>
      <c r="B128" s="161"/>
      <c r="C128" s="132">
        <v>3.1861431078267901</v>
      </c>
      <c r="D128" s="132">
        <v>1.4418325768130701E-3</v>
      </c>
      <c r="E128" s="147" t="s">
        <v>95</v>
      </c>
    </row>
    <row r="129" spans="1:11" ht="16">
      <c r="A129" s="161" t="s">
        <v>129</v>
      </c>
      <c r="B129" s="161"/>
      <c r="C129" s="132">
        <v>2.4254442955084499</v>
      </c>
      <c r="D129" s="132">
        <v>1.52896619827083E-2</v>
      </c>
      <c r="E129" s="147" t="s">
        <v>95</v>
      </c>
    </row>
    <row r="130" spans="1:11" ht="16">
      <c r="A130" s="161" t="s">
        <v>130</v>
      </c>
      <c r="B130" s="161"/>
      <c r="C130" s="132">
        <v>16.034287934166599</v>
      </c>
      <c r="D130" s="132">
        <v>3.29760485980435E-4</v>
      </c>
      <c r="E130" s="147" t="s">
        <v>95</v>
      </c>
    </row>
    <row r="131" spans="1:11" ht="16">
      <c r="A131" s="162" t="s">
        <v>131</v>
      </c>
      <c r="B131" s="162"/>
      <c r="C131" s="143">
        <v>20.344238173820699</v>
      </c>
      <c r="D131" s="160">
        <v>3.8221243402469802E-5</v>
      </c>
      <c r="E131" s="146" t="s">
        <v>95</v>
      </c>
    </row>
    <row r="132" spans="1:11" ht="17" thickBot="1">
      <c r="A132" s="131"/>
      <c r="B132" s="131"/>
      <c r="C132" s="131"/>
      <c r="D132" s="131"/>
      <c r="E132" s="131"/>
      <c r="F132" s="131"/>
      <c r="G132" s="131"/>
      <c r="H132" s="131"/>
      <c r="I132" s="131"/>
      <c r="J132" s="131"/>
      <c r="K132" s="131"/>
    </row>
    <row r="134" spans="1:11" ht="16">
      <c r="A134" s="127"/>
    </row>
    <row r="154" spans="1:1" ht="16">
      <c r="A154" s="127"/>
    </row>
    <row r="174" spans="1:1" ht="16">
      <c r="A174" s="127"/>
    </row>
    <row r="194" spans="1:1" ht="16">
      <c r="A194" s="127"/>
    </row>
    <row r="214" spans="1:1" ht="16">
      <c r="A214" s="127"/>
    </row>
    <row r="274" spans="1:2" ht="16">
      <c r="A274" s="127"/>
      <c r="B274" s="127" t="s">
        <v>132</v>
      </c>
    </row>
  </sheetData>
  <mergeCells count="41">
    <mergeCell ref="A4:B4"/>
    <mergeCell ref="A1:K1"/>
    <mergeCell ref="A2:B2"/>
    <mergeCell ref="C2:F2"/>
    <mergeCell ref="A3:B3"/>
    <mergeCell ref="C3:F3"/>
    <mergeCell ref="A7:D7"/>
    <mergeCell ref="A8:B8"/>
    <mergeCell ref="D8:E8"/>
    <mergeCell ref="G8:H8"/>
    <mergeCell ref="A9:B9"/>
    <mergeCell ref="D9:E9"/>
    <mergeCell ref="G9:H9"/>
    <mergeCell ref="A10:B10"/>
    <mergeCell ref="D10:E10"/>
    <mergeCell ref="A11:B11"/>
    <mergeCell ref="D11:E11"/>
    <mergeCell ref="A12:B12"/>
    <mergeCell ref="D12:E12"/>
    <mergeCell ref="A121:C121"/>
    <mergeCell ref="A13:B13"/>
    <mergeCell ref="D13:E13"/>
    <mergeCell ref="G13:H13"/>
    <mergeCell ref="A15:K16"/>
    <mergeCell ref="A19:D19"/>
    <mergeCell ref="A30:D30"/>
    <mergeCell ref="A31:D31"/>
    <mergeCell ref="A34:D34"/>
    <mergeCell ref="D35:F35"/>
    <mergeCell ref="A113:C113"/>
    <mergeCell ref="A117:C117"/>
    <mergeCell ref="A128:B128"/>
    <mergeCell ref="A129:B129"/>
    <mergeCell ref="A130:B130"/>
    <mergeCell ref="A131:B131"/>
    <mergeCell ref="A122:B122"/>
    <mergeCell ref="A123:B123"/>
    <mergeCell ref="A124:B124"/>
    <mergeCell ref="A125:B125"/>
    <mergeCell ref="A126:B126"/>
    <mergeCell ref="A127:B12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61094-30F0-BC45-8C87-B3C718C89F84}">
  <dimension ref="A1:D19"/>
  <sheetViews>
    <sheetView workbookViewId="0">
      <selection activeCell="B19" sqref="B19"/>
    </sheetView>
  </sheetViews>
  <sheetFormatPr baseColWidth="10" defaultRowHeight="13"/>
  <cols>
    <col min="1" max="1" width="15" bestFit="1" customWidth="1"/>
    <col min="2" max="2" width="15.6640625" bestFit="1" customWidth="1"/>
    <col min="3" max="3" width="13.83203125" bestFit="1" customWidth="1"/>
    <col min="4" max="4" width="10.5" bestFit="1" customWidth="1"/>
  </cols>
  <sheetData>
    <row r="1" spans="1:4" ht="16">
      <c r="A1" s="103"/>
      <c r="B1" s="103" t="s">
        <v>1</v>
      </c>
      <c r="C1" s="103" t="s">
        <v>10</v>
      </c>
      <c r="D1" s="103" t="s">
        <v>11</v>
      </c>
    </row>
    <row r="2" spans="1:4" ht="16">
      <c r="A2" s="104" t="s">
        <v>1</v>
      </c>
      <c r="B2" s="105">
        <v>1</v>
      </c>
      <c r="C2" s="106"/>
      <c r="D2" s="106"/>
    </row>
    <row r="3" spans="1:4" ht="16">
      <c r="A3" s="104" t="s">
        <v>10</v>
      </c>
      <c r="B3" s="105">
        <v>0.68528479204697645</v>
      </c>
      <c r="C3" s="106">
        <v>1</v>
      </c>
      <c r="D3" s="106"/>
    </row>
    <row r="4" spans="1:4" ht="16">
      <c r="A4" s="104" t="s">
        <v>11</v>
      </c>
      <c r="B4" s="105">
        <v>-0.10855057690605645</v>
      </c>
      <c r="C4" s="106">
        <v>-4.8368425309885478E-2</v>
      </c>
      <c r="D4" s="106">
        <v>1</v>
      </c>
    </row>
    <row r="19" spans="2:2" ht="31">
      <c r="B19" s="10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9EE43-23B0-4140-97C4-196E718242FE}">
  <dimension ref="A1:D4"/>
  <sheetViews>
    <sheetView workbookViewId="0">
      <selection sqref="A1:D4"/>
    </sheetView>
  </sheetViews>
  <sheetFormatPr baseColWidth="10" defaultRowHeight="13"/>
  <cols>
    <col min="1" max="1" width="16.5" bestFit="1" customWidth="1"/>
    <col min="2" max="2" width="17.1640625" bestFit="1" customWidth="1"/>
    <col min="3" max="3" width="15.1640625" bestFit="1" customWidth="1"/>
    <col min="4" max="4" width="11.1640625" bestFit="1" customWidth="1"/>
  </cols>
  <sheetData>
    <row r="1" spans="1:4" ht="18">
      <c r="A1" s="111"/>
      <c r="B1" s="111" t="s">
        <v>1</v>
      </c>
      <c r="C1" s="111" t="s">
        <v>10</v>
      </c>
      <c r="D1" s="111" t="s">
        <v>11</v>
      </c>
    </row>
    <row r="2" spans="1:4" ht="18">
      <c r="A2" s="112" t="s">
        <v>1</v>
      </c>
      <c r="B2" s="114">
        <v>1</v>
      </c>
      <c r="C2" s="113"/>
      <c r="D2" s="113"/>
    </row>
    <row r="3" spans="1:4" ht="18">
      <c r="A3" s="112" t="s">
        <v>10</v>
      </c>
      <c r="B3" s="114">
        <v>0.68760740928556641</v>
      </c>
      <c r="C3" s="113">
        <v>1</v>
      </c>
      <c r="D3" s="113"/>
    </row>
    <row r="4" spans="1:4" ht="18">
      <c r="A4" s="112" t="s">
        <v>11</v>
      </c>
      <c r="B4" s="114">
        <v>-7.6615196846468905E-2</v>
      </c>
      <c r="C4" s="113">
        <v>-2.5590551934881682E-2</v>
      </c>
      <c r="D4" s="11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D03B0-EDD8-B344-94C3-1A921EF7BB9E}">
  <dimension ref="A1:I33"/>
  <sheetViews>
    <sheetView workbookViewId="0">
      <selection activeCell="B33" sqref="B33"/>
    </sheetView>
  </sheetViews>
  <sheetFormatPr baseColWidth="10" defaultRowHeight="13"/>
  <sheetData>
    <row r="1" spans="1:9">
      <c r="A1" t="s">
        <v>37</v>
      </c>
    </row>
    <row r="2" spans="1:9" ht="14" thickBot="1"/>
    <row r="3" spans="1:9">
      <c r="A3" s="102" t="s">
        <v>38</v>
      </c>
      <c r="B3" s="102"/>
    </row>
    <row r="4" spans="1:9">
      <c r="A4" t="s">
        <v>39</v>
      </c>
      <c r="B4">
        <v>0.69013728171046929</v>
      </c>
    </row>
    <row r="5" spans="1:9">
      <c r="A5" t="s">
        <v>40</v>
      </c>
      <c r="B5">
        <v>0.47628946760671564</v>
      </c>
    </row>
    <row r="6" spans="1:9">
      <c r="A6" t="s">
        <v>41</v>
      </c>
      <c r="B6">
        <v>0.45911863047906698</v>
      </c>
    </row>
    <row r="7" spans="1:9">
      <c r="A7" t="s">
        <v>42</v>
      </c>
      <c r="B7">
        <v>1.7406990079437801E-2</v>
      </c>
    </row>
    <row r="8" spans="1:9" ht="14" thickBot="1">
      <c r="A8" s="100" t="s">
        <v>43</v>
      </c>
      <c r="B8" s="100">
        <v>64</v>
      </c>
    </row>
    <row r="10" spans="1:9" ht="14" thickBot="1">
      <c r="A10" t="s">
        <v>44</v>
      </c>
    </row>
    <row r="11" spans="1:9">
      <c r="A11" s="101"/>
      <c r="B11" s="101" t="s">
        <v>49</v>
      </c>
      <c r="C11" s="101" t="s">
        <v>50</v>
      </c>
      <c r="D11" s="101" t="s">
        <v>51</v>
      </c>
      <c r="E11" s="101" t="s">
        <v>52</v>
      </c>
      <c r="F11" s="101" t="s">
        <v>53</v>
      </c>
    </row>
    <row r="12" spans="1:9">
      <c r="A12" t="s">
        <v>45</v>
      </c>
      <c r="B12">
        <v>2</v>
      </c>
      <c r="C12">
        <v>1.6809580231187875E-2</v>
      </c>
      <c r="D12">
        <v>8.4047901155939377E-3</v>
      </c>
      <c r="E12">
        <v>27.73827880760625</v>
      </c>
      <c r="F12">
        <v>2.7057327471884606E-9</v>
      </c>
    </row>
    <row r="13" spans="1:9">
      <c r="A13" t="s">
        <v>46</v>
      </c>
      <c r="B13">
        <v>61</v>
      </c>
      <c r="C13">
        <v>1.8483201521164404E-2</v>
      </c>
      <c r="D13">
        <v>3.0300330362564599E-4</v>
      </c>
    </row>
    <row r="14" spans="1:9" ht="14" thickBot="1">
      <c r="A14" s="100" t="s">
        <v>47</v>
      </c>
      <c r="B14" s="100">
        <v>63</v>
      </c>
      <c r="C14" s="100">
        <v>3.529278175235228E-2</v>
      </c>
      <c r="D14" s="100"/>
      <c r="E14" s="100"/>
      <c r="F14" s="100"/>
    </row>
    <row r="15" spans="1:9" ht="14" thickBot="1"/>
    <row r="16" spans="1:9">
      <c r="A16" s="101"/>
      <c r="B16" s="101" t="s">
        <v>54</v>
      </c>
      <c r="C16" s="101" t="s">
        <v>42</v>
      </c>
      <c r="D16" s="101" t="s">
        <v>55</v>
      </c>
      <c r="E16" s="101" t="s">
        <v>56</v>
      </c>
      <c r="F16" s="101" t="s">
        <v>57</v>
      </c>
      <c r="G16" s="101" t="s">
        <v>58</v>
      </c>
      <c r="H16" s="101" t="s">
        <v>59</v>
      </c>
      <c r="I16" s="101" t="s">
        <v>60</v>
      </c>
    </row>
    <row r="17" spans="1:9">
      <c r="A17" t="s">
        <v>48</v>
      </c>
      <c r="B17">
        <v>3.4989417967746052E-2</v>
      </c>
      <c r="C17">
        <v>5.3246559784634918E-3</v>
      </c>
      <c r="D17">
        <v>6.5712072496827796</v>
      </c>
      <c r="E17">
        <v>1.2575456070081766E-8</v>
      </c>
      <c r="F17">
        <v>2.4342110291226141E-2</v>
      </c>
      <c r="G17">
        <v>4.5636725644265963E-2</v>
      </c>
      <c r="H17">
        <v>2.4342110291226141E-2</v>
      </c>
      <c r="I17">
        <v>4.5636725644265963E-2</v>
      </c>
    </row>
    <row r="18" spans="1:9">
      <c r="A18" t="s">
        <v>10</v>
      </c>
      <c r="B18">
        <v>0.55763752424105295</v>
      </c>
      <c r="C18">
        <v>7.5333827345679005E-2</v>
      </c>
      <c r="D18">
        <v>7.40221947946785</v>
      </c>
      <c r="E18">
        <v>4.7083505799138484E-10</v>
      </c>
      <c r="F18">
        <v>0.40699822633269644</v>
      </c>
      <c r="G18">
        <v>0.70827682214940946</v>
      </c>
      <c r="H18">
        <v>0.40699822633269644</v>
      </c>
      <c r="I18">
        <v>0.70827682214940946</v>
      </c>
    </row>
    <row r="19" spans="1:9" ht="14" thickBot="1">
      <c r="A19" s="100" t="s">
        <v>11</v>
      </c>
      <c r="B19" s="100">
        <v>-0.11612245288890202</v>
      </c>
      <c r="C19" s="100">
        <v>0.18224820257453131</v>
      </c>
      <c r="D19" s="100">
        <v>-0.63716651933186097</v>
      </c>
      <c r="E19" s="100">
        <v>0.52640061403490157</v>
      </c>
      <c r="F19" s="100">
        <v>-0.48055025707987042</v>
      </c>
      <c r="G19" s="100">
        <v>0.24830535130206641</v>
      </c>
      <c r="H19" s="100">
        <v>-0.48055025707987042</v>
      </c>
      <c r="I19" s="100">
        <v>0.24830535130206641</v>
      </c>
    </row>
    <row r="33" spans="2:2" ht="31">
      <c r="B33" s="107">
        <f>19.34* (0.9) +10.37* (0.2)+ 68.7* (0.15)</f>
        <v>29.784999999999997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9"/>
  <sheetViews>
    <sheetView tabSelected="1" topLeftCell="A11" workbookViewId="0">
      <selection activeCell="Q70" sqref="Q70"/>
    </sheetView>
  </sheetViews>
  <sheetFormatPr baseColWidth="10" defaultRowHeight="16"/>
  <cols>
    <col min="1" max="1" width="15.6640625" customWidth="1"/>
    <col min="2" max="2" width="11.6640625" customWidth="1"/>
    <col min="3" max="3" width="13.33203125" bestFit="1" customWidth="1"/>
    <col min="4" max="4" width="7.1640625" bestFit="1" customWidth="1"/>
    <col min="5" max="5" width="9" style="8" bestFit="1" customWidth="1"/>
    <col min="6" max="6" width="9.5" style="8" bestFit="1" customWidth="1"/>
    <col min="7" max="7" width="18.1640625" style="8" bestFit="1" customWidth="1"/>
    <col min="8" max="9" width="10.6640625" style="8" customWidth="1"/>
    <col min="10" max="10" width="15.6640625" customWidth="1"/>
    <col min="16" max="16" width="10.83203125" style="13"/>
    <col min="22" max="22" width="10.6640625" style="5" customWidth="1"/>
    <col min="23" max="23" width="16.83203125" style="5" customWidth="1"/>
    <col min="24" max="24" width="20.1640625" customWidth="1"/>
  </cols>
  <sheetData>
    <row r="1" spans="1:24" s="16" customFormat="1" ht="85">
      <c r="A1" s="6" t="s">
        <v>0</v>
      </c>
      <c r="B1" s="6" t="s">
        <v>25</v>
      </c>
      <c r="C1" s="6" t="s">
        <v>26</v>
      </c>
      <c r="D1" s="6" t="s">
        <v>27</v>
      </c>
      <c r="E1" s="6" t="s">
        <v>133</v>
      </c>
      <c r="F1" s="6" t="s">
        <v>20</v>
      </c>
      <c r="G1" s="6" t="s">
        <v>24</v>
      </c>
      <c r="H1" s="6" t="s">
        <v>22</v>
      </c>
      <c r="I1" s="6" t="s">
        <v>23</v>
      </c>
      <c r="J1" s="6" t="s">
        <v>0</v>
      </c>
      <c r="K1" s="6" t="s">
        <v>1</v>
      </c>
      <c r="L1" s="14" t="s">
        <v>10</v>
      </c>
      <c r="M1" s="14" t="s">
        <v>11</v>
      </c>
      <c r="N1" s="14" t="s">
        <v>136</v>
      </c>
      <c r="O1" s="6" t="s">
        <v>2</v>
      </c>
      <c r="P1" s="6" t="s">
        <v>3</v>
      </c>
      <c r="Q1" s="6" t="s">
        <v>4</v>
      </c>
      <c r="R1" s="6" t="s">
        <v>5</v>
      </c>
      <c r="S1" s="6" t="s">
        <v>21</v>
      </c>
      <c r="T1" s="6" t="s">
        <v>7</v>
      </c>
      <c r="U1" s="6" t="s">
        <v>12</v>
      </c>
      <c r="V1" s="15" t="s">
        <v>13</v>
      </c>
      <c r="W1" s="7" t="s">
        <v>14</v>
      </c>
      <c r="X1" s="6" t="s">
        <v>16</v>
      </c>
    </row>
    <row r="2" spans="1:24" s="21" customFormat="1">
      <c r="A2" s="1">
        <v>1960</v>
      </c>
      <c r="B2" s="2">
        <f>1/K2</f>
        <v>18.726591760299627</v>
      </c>
      <c r="C2" s="2"/>
      <c r="D2" s="2"/>
      <c r="E2" s="2">
        <v>17.559999999999999</v>
      </c>
      <c r="F2" s="2">
        <f>1/L2</f>
        <v>36.231884057971016</v>
      </c>
      <c r="G2" s="2">
        <f>E2/F2</f>
        <v>0.48465599999999998</v>
      </c>
      <c r="H2" s="2">
        <f>P2/R2</f>
        <v>29.325513196480941</v>
      </c>
      <c r="I2" s="2"/>
      <c r="J2" s="1">
        <v>1960</v>
      </c>
      <c r="K2" s="3">
        <f t="shared" ref="K2:K49" si="0">Q2/P2</f>
        <v>5.3399999999999996E-2</v>
      </c>
      <c r="L2" s="17">
        <v>2.76E-2</v>
      </c>
      <c r="M2" s="17">
        <v>1E-3</v>
      </c>
      <c r="N2" s="17">
        <f>K2-L2</f>
        <v>2.5799999999999997E-2</v>
      </c>
      <c r="O2" s="3">
        <v>3.4099999999999998E-2</v>
      </c>
      <c r="P2" s="1">
        <v>58.11</v>
      </c>
      <c r="Q2" s="2">
        <v>3.1030739999999999</v>
      </c>
      <c r="R2" s="2">
        <v>1.9815509999999998</v>
      </c>
      <c r="S2" s="2"/>
      <c r="T2" s="18"/>
      <c r="U2" s="19">
        <v>1.3599999999999999E-2</v>
      </c>
      <c r="V2" s="20">
        <v>1</v>
      </c>
      <c r="W2" s="20">
        <f>Q2*V2</f>
        <v>3.1030739999999999</v>
      </c>
      <c r="X2" s="18"/>
    </row>
    <row r="3" spans="1:24" s="21" customFormat="1">
      <c r="A3" s="1">
        <v>1961</v>
      </c>
      <c r="B3" s="2">
        <f t="shared" ref="B3:B55" si="1">1/K3</f>
        <v>21.231422505307854</v>
      </c>
      <c r="C3" s="2"/>
      <c r="D3" s="2"/>
      <c r="E3" s="2">
        <v>22.04</v>
      </c>
      <c r="F3" s="2">
        <f t="shared" ref="F3:F58" si="2">1/L3</f>
        <v>42.553191489361701</v>
      </c>
      <c r="G3" s="2">
        <f t="shared" ref="G3:G58" si="3">E3/F3</f>
        <v>0.51793999999999996</v>
      </c>
      <c r="H3" s="2">
        <f t="shared" ref="H3:H58" si="4">P3/R3</f>
        <v>35.087719298245609</v>
      </c>
      <c r="I3" s="2"/>
      <c r="J3" s="1">
        <v>1961</v>
      </c>
      <c r="K3" s="3">
        <f t="shared" si="0"/>
        <v>4.7100000000000003E-2</v>
      </c>
      <c r="L3" s="17">
        <v>2.35E-2</v>
      </c>
      <c r="M3" s="17">
        <v>2.2000000000000001E-3</v>
      </c>
      <c r="N3" s="17">
        <f t="shared" ref="N3:N66" si="5">K3-L3</f>
        <v>2.3600000000000003E-2</v>
      </c>
      <c r="O3" s="3">
        <v>2.8500000000000001E-2</v>
      </c>
      <c r="P3" s="1">
        <v>71.55</v>
      </c>
      <c r="Q3" s="2">
        <v>3.3700049999999999</v>
      </c>
      <c r="R3" s="2">
        <v>2.0391750000000002</v>
      </c>
      <c r="S3" s="2"/>
      <c r="T3" s="18"/>
      <c r="U3" s="19">
        <v>6.7000000000000002E-3</v>
      </c>
      <c r="V3" s="20">
        <f>V2*(1+U3)</f>
        <v>1.0066999999999999</v>
      </c>
      <c r="W3" s="20">
        <f t="shared" ref="W3:W57" si="6">Q3*V3</f>
        <v>3.3925840334999995</v>
      </c>
      <c r="X3" s="18"/>
    </row>
    <row r="4" spans="1:24" s="21" customFormat="1">
      <c r="A4" s="1">
        <v>1962</v>
      </c>
      <c r="B4" s="2">
        <f t="shared" si="1"/>
        <v>17.21170395869191</v>
      </c>
      <c r="C4" s="2"/>
      <c r="D4" s="2"/>
      <c r="E4" s="2">
        <v>18.59</v>
      </c>
      <c r="F4" s="2">
        <f t="shared" si="2"/>
        <v>25.974025974025974</v>
      </c>
      <c r="G4" s="2">
        <f t="shared" si="3"/>
        <v>0.71571499999999999</v>
      </c>
      <c r="H4" s="2">
        <f t="shared" si="4"/>
        <v>29.411764705882348</v>
      </c>
      <c r="I4" s="2"/>
      <c r="J4" s="1">
        <v>1962</v>
      </c>
      <c r="K4" s="3">
        <f t="shared" si="0"/>
        <v>5.8099999999999999E-2</v>
      </c>
      <c r="L4" s="17">
        <v>3.85E-2</v>
      </c>
      <c r="M4" s="17">
        <v>1.12E-2</v>
      </c>
      <c r="N4" s="17">
        <f t="shared" si="5"/>
        <v>1.9599999999999999E-2</v>
      </c>
      <c r="O4" s="3">
        <v>3.4000000000000002E-2</v>
      </c>
      <c r="P4" s="1">
        <v>63.1</v>
      </c>
      <c r="Q4" s="2">
        <v>3.6661100000000002</v>
      </c>
      <c r="R4" s="2">
        <v>2.1454000000000004</v>
      </c>
      <c r="S4" s="2"/>
      <c r="T4" s="18"/>
      <c r="U4" s="19">
        <v>1.23E-2</v>
      </c>
      <c r="V4" s="20">
        <f t="shared" ref="V4:V57" si="7">V3*(1+U4)</f>
        <v>1.01908241</v>
      </c>
      <c r="W4" s="20">
        <f t="shared" si="6"/>
        <v>3.7360682141251003</v>
      </c>
      <c r="X4" s="18"/>
    </row>
    <row r="5" spans="1:24" s="21" customFormat="1">
      <c r="A5" s="1">
        <v>1963</v>
      </c>
      <c r="B5" s="2">
        <f t="shared" si="1"/>
        <v>18.148820326678766</v>
      </c>
      <c r="C5" s="2"/>
      <c r="D5" s="2"/>
      <c r="E5" s="2">
        <v>21.04</v>
      </c>
      <c r="F5" s="2">
        <f t="shared" si="2"/>
        <v>24.154589371980677</v>
      </c>
      <c r="G5" s="2">
        <f t="shared" si="3"/>
        <v>0.87105599999999994</v>
      </c>
      <c r="H5" s="2">
        <f t="shared" si="4"/>
        <v>31.948881789137378</v>
      </c>
      <c r="I5" s="2"/>
      <c r="J5" s="1">
        <v>1963</v>
      </c>
      <c r="K5" s="3">
        <f t="shared" si="0"/>
        <v>5.5100000000000003E-2</v>
      </c>
      <c r="L5" s="17">
        <v>4.1399999999999999E-2</v>
      </c>
      <c r="M5" s="17">
        <v>1.0200000000000001E-2</v>
      </c>
      <c r="N5" s="17">
        <f t="shared" si="5"/>
        <v>1.3700000000000004E-2</v>
      </c>
      <c r="O5" s="3">
        <v>3.1300000000000001E-2</v>
      </c>
      <c r="P5" s="1">
        <v>75.02</v>
      </c>
      <c r="Q5" s="2">
        <v>4.1336019999999998</v>
      </c>
      <c r="R5" s="2">
        <v>2.3481260000000002</v>
      </c>
      <c r="S5" s="2"/>
      <c r="T5" s="18"/>
      <c r="U5" s="19">
        <v>1.6500000000000001E-2</v>
      </c>
      <c r="V5" s="20">
        <f t="shared" si="7"/>
        <v>1.035897269765</v>
      </c>
      <c r="W5" s="20">
        <f t="shared" si="6"/>
        <v>4.2819870260951429</v>
      </c>
      <c r="X5" s="18"/>
    </row>
    <row r="6" spans="1:24" s="21" customFormat="1">
      <c r="A6" s="1">
        <v>1964</v>
      </c>
      <c r="B6" s="2">
        <f t="shared" si="1"/>
        <v>17.793594306049823</v>
      </c>
      <c r="C6" s="2"/>
      <c r="D6" s="2"/>
      <c r="E6" s="2">
        <v>22.75</v>
      </c>
      <c r="F6" s="2">
        <f t="shared" si="2"/>
        <v>23.752969121140143</v>
      </c>
      <c r="G6" s="2">
        <f t="shared" si="3"/>
        <v>0.95777499999999993</v>
      </c>
      <c r="H6" s="2">
        <f t="shared" si="4"/>
        <v>32.786885245901644</v>
      </c>
      <c r="I6" s="2"/>
      <c r="J6" s="1">
        <v>1964</v>
      </c>
      <c r="K6" s="3">
        <f t="shared" si="0"/>
        <v>5.62E-2</v>
      </c>
      <c r="L6" s="17">
        <v>4.2099999999999999E-2</v>
      </c>
      <c r="M6" s="17">
        <v>6.7000000000000002E-3</v>
      </c>
      <c r="N6" s="17">
        <f t="shared" si="5"/>
        <v>1.4100000000000001E-2</v>
      </c>
      <c r="O6" s="3">
        <v>3.0499999999999999E-2</v>
      </c>
      <c r="P6" s="1">
        <v>84.75</v>
      </c>
      <c r="Q6" s="2">
        <v>4.76295</v>
      </c>
      <c r="R6" s="2">
        <v>2.5848749999999998</v>
      </c>
      <c r="S6" s="2"/>
      <c r="T6" s="18"/>
      <c r="U6" s="19">
        <v>1.2E-2</v>
      </c>
      <c r="V6" s="20">
        <f t="shared" si="7"/>
        <v>1.0483280370021799</v>
      </c>
      <c r="W6" s="20">
        <f t="shared" si="6"/>
        <v>4.9931340238395325</v>
      </c>
      <c r="X6" s="18"/>
    </row>
    <row r="7" spans="1:24" s="21" customFormat="1">
      <c r="A7" s="1">
        <v>1965</v>
      </c>
      <c r="B7" s="2">
        <f t="shared" si="1"/>
        <v>17.452006980802793</v>
      </c>
      <c r="C7" s="2"/>
      <c r="D7" s="2"/>
      <c r="E7" s="2">
        <v>23.69</v>
      </c>
      <c r="F7" s="2">
        <f t="shared" si="2"/>
        <v>21.50537634408602</v>
      </c>
      <c r="G7" s="2">
        <f t="shared" si="3"/>
        <v>1.101585</v>
      </c>
      <c r="H7" s="2">
        <f t="shared" si="4"/>
        <v>32.679738562091501</v>
      </c>
      <c r="I7" s="2"/>
      <c r="J7" s="1">
        <v>1965</v>
      </c>
      <c r="K7" s="3">
        <f t="shared" si="0"/>
        <v>5.7299999999999997E-2</v>
      </c>
      <c r="L7" s="17">
        <v>4.65E-2</v>
      </c>
      <c r="M7" s="17">
        <v>7.1999999999999998E-3</v>
      </c>
      <c r="N7" s="17">
        <f t="shared" si="5"/>
        <v>1.0799999999999997E-2</v>
      </c>
      <c r="O7" s="3">
        <v>3.0599999999999999E-2</v>
      </c>
      <c r="P7" s="1">
        <v>92.43</v>
      </c>
      <c r="Q7" s="2">
        <v>5.2962389999999999</v>
      </c>
      <c r="R7" s="2">
        <v>2.8283580000000001</v>
      </c>
      <c r="S7" s="2"/>
      <c r="T7" s="18"/>
      <c r="U7" s="19">
        <v>1.9199999999999998E-2</v>
      </c>
      <c r="V7" s="20">
        <f t="shared" si="7"/>
        <v>1.068455935312622</v>
      </c>
      <c r="W7" s="20">
        <f t="shared" si="6"/>
        <v>5.6587979943841855</v>
      </c>
      <c r="X7" s="18"/>
    </row>
    <row r="8" spans="1:24" s="21" customFormat="1">
      <c r="A8" s="1">
        <v>1966</v>
      </c>
      <c r="B8" s="2">
        <f t="shared" si="1"/>
        <v>14.836795252225519</v>
      </c>
      <c r="C8" s="2"/>
      <c r="D8" s="2"/>
      <c r="E8" s="2">
        <v>19.739999999999998</v>
      </c>
      <c r="F8" s="2">
        <f t="shared" si="2"/>
        <v>21.551724137931036</v>
      </c>
      <c r="G8" s="2">
        <f t="shared" si="3"/>
        <v>0.91593599999999986</v>
      </c>
      <c r="H8" s="2">
        <f t="shared" si="4"/>
        <v>27.855153203342621</v>
      </c>
      <c r="I8" s="2"/>
      <c r="J8" s="1">
        <v>1966</v>
      </c>
      <c r="K8" s="3">
        <f t="shared" si="0"/>
        <v>6.7400000000000002E-2</v>
      </c>
      <c r="L8" s="17">
        <v>4.6399999999999997E-2</v>
      </c>
      <c r="M8" s="17">
        <v>-1.1999999999999999E-3</v>
      </c>
      <c r="N8" s="17">
        <f t="shared" si="5"/>
        <v>2.1000000000000005E-2</v>
      </c>
      <c r="O8" s="3">
        <v>3.5900000000000001E-2</v>
      </c>
      <c r="P8" s="1">
        <v>80.33</v>
      </c>
      <c r="Q8" s="2">
        <v>5.4142419999999998</v>
      </c>
      <c r="R8" s="2">
        <v>2.8838469999999998</v>
      </c>
      <c r="S8" s="2"/>
      <c r="T8" s="18"/>
      <c r="U8" s="19">
        <v>3.3599999999999998E-2</v>
      </c>
      <c r="V8" s="20">
        <f t="shared" si="7"/>
        <v>1.1043560547391262</v>
      </c>
      <c r="W8" s="20">
        <f t="shared" si="6"/>
        <v>5.9792509345228764</v>
      </c>
      <c r="X8" s="18"/>
    </row>
    <row r="9" spans="1:24" s="21" customFormat="1">
      <c r="A9" s="1">
        <v>1967</v>
      </c>
      <c r="B9" s="2">
        <f t="shared" si="1"/>
        <v>17.667844522968199</v>
      </c>
      <c r="C9" s="2"/>
      <c r="D9" s="2"/>
      <c r="E9" s="2">
        <v>21.75</v>
      </c>
      <c r="F9" s="2">
        <f t="shared" si="2"/>
        <v>17.543859649122805</v>
      </c>
      <c r="G9" s="2">
        <f t="shared" si="3"/>
        <v>1.2397500000000001</v>
      </c>
      <c r="H9" s="2">
        <f t="shared" si="4"/>
        <v>32.362459546925564</v>
      </c>
      <c r="I9" s="2"/>
      <c r="J9" s="1">
        <v>1967</v>
      </c>
      <c r="K9" s="3">
        <f t="shared" si="0"/>
        <v>5.6599999999999998E-2</v>
      </c>
      <c r="L9" s="17">
        <v>5.7000000000000002E-2</v>
      </c>
      <c r="M9" s="17">
        <v>1.49E-2</v>
      </c>
      <c r="N9" s="17">
        <f t="shared" si="5"/>
        <v>-4.0000000000000452E-4</v>
      </c>
      <c r="O9" s="3">
        <v>3.09E-2</v>
      </c>
      <c r="P9" s="1">
        <v>96.47</v>
      </c>
      <c r="Q9" s="2">
        <v>5.4602019999999998</v>
      </c>
      <c r="R9" s="2">
        <v>2.9809230000000002</v>
      </c>
      <c r="S9" s="2"/>
      <c r="T9" s="18"/>
      <c r="U9" s="19">
        <v>3.2800000000000003E-2</v>
      </c>
      <c r="V9" s="20">
        <f t="shared" si="7"/>
        <v>1.1405789333345695</v>
      </c>
      <c r="W9" s="20">
        <f t="shared" si="6"/>
        <v>6.227791372951283</v>
      </c>
      <c r="X9" s="18"/>
    </row>
    <row r="10" spans="1:24" s="21" customFormat="1">
      <c r="A10" s="1">
        <v>1968</v>
      </c>
      <c r="B10" s="2">
        <f t="shared" si="1"/>
        <v>18.148820326678766</v>
      </c>
      <c r="C10" s="2"/>
      <c r="D10" s="2"/>
      <c r="E10" s="2">
        <v>22.78</v>
      </c>
      <c r="F10" s="2">
        <f t="shared" si="2"/>
        <v>16.233766233766232</v>
      </c>
      <c r="G10" s="2">
        <f t="shared" si="3"/>
        <v>1.4032480000000003</v>
      </c>
      <c r="H10" s="2">
        <f t="shared" si="4"/>
        <v>34.129692832764505</v>
      </c>
      <c r="I10" s="2"/>
      <c r="J10" s="1">
        <v>1968</v>
      </c>
      <c r="K10" s="3">
        <f t="shared" si="0"/>
        <v>5.5100000000000003E-2</v>
      </c>
      <c r="L10" s="17">
        <v>6.1600000000000002E-2</v>
      </c>
      <c r="M10" s="17">
        <v>9.4999999999999998E-3</v>
      </c>
      <c r="N10" s="17">
        <f t="shared" si="5"/>
        <v>-6.4999999999999988E-3</v>
      </c>
      <c r="O10" s="3">
        <v>2.93E-2</v>
      </c>
      <c r="P10" s="1">
        <v>103.86</v>
      </c>
      <c r="Q10" s="2">
        <v>5.7226860000000004</v>
      </c>
      <c r="R10" s="2">
        <v>3.0430980000000001</v>
      </c>
      <c r="S10" s="2"/>
      <c r="T10" s="18"/>
      <c r="U10" s="19">
        <v>4.7100000000000003E-2</v>
      </c>
      <c r="V10" s="20">
        <f t="shared" si="7"/>
        <v>1.1943002010946275</v>
      </c>
      <c r="W10" s="20">
        <f t="shared" si="6"/>
        <v>6.8346050406014101</v>
      </c>
      <c r="X10" s="18"/>
    </row>
    <row r="11" spans="1:24" s="21" customFormat="1">
      <c r="A11" s="1">
        <v>1969</v>
      </c>
      <c r="B11" s="2">
        <f t="shared" si="1"/>
        <v>15.082956259426847</v>
      </c>
      <c r="C11" s="2">
        <f>P11/T11</f>
        <v>19.573620797518522</v>
      </c>
      <c r="D11" s="2">
        <f>P11/X11</f>
        <v>16.988299683033361</v>
      </c>
      <c r="E11" s="22">
        <v>17.329999999999998</v>
      </c>
      <c r="F11" s="2">
        <f t="shared" si="2"/>
        <v>12.69035532994924</v>
      </c>
      <c r="G11" s="2">
        <f t="shared" si="3"/>
        <v>1.3656039999999998</v>
      </c>
      <c r="H11" s="2">
        <f t="shared" si="4"/>
        <v>28.409090909090907</v>
      </c>
      <c r="I11" s="2"/>
      <c r="J11" s="1">
        <v>1969</v>
      </c>
      <c r="K11" s="3">
        <f t="shared" si="0"/>
        <v>6.6299999999999998E-2</v>
      </c>
      <c r="L11" s="17">
        <v>7.8799999999999995E-2</v>
      </c>
      <c r="M11" s="17">
        <v>1.2999999999999999E-2</v>
      </c>
      <c r="N11" s="17">
        <f t="shared" si="5"/>
        <v>-1.2499999999999997E-2</v>
      </c>
      <c r="O11" s="3">
        <v>3.5200000000000002E-2</v>
      </c>
      <c r="P11" s="1">
        <v>92.06</v>
      </c>
      <c r="Q11" s="2">
        <v>6.1035779999999997</v>
      </c>
      <c r="R11" s="2">
        <v>3.2405120000000003</v>
      </c>
      <c r="S11" s="2"/>
      <c r="T11" s="23">
        <f>AVERAGE(Q2:Q11)</f>
        <v>4.7032688000000009</v>
      </c>
      <c r="U11" s="19">
        <v>5.8999999999999997E-2</v>
      </c>
      <c r="V11" s="20">
        <f t="shared" si="7"/>
        <v>1.2647639129592105</v>
      </c>
      <c r="W11" s="20">
        <f t="shared" si="6"/>
        <v>7.7195851943317519</v>
      </c>
      <c r="X11" s="20">
        <f>(Q11+Q10*(V11/V10)+Q9*(V11/V9)+Q8*(V11/V8)+Q7*(V11/V7)+Q6*(V11/V6)+Q5*(V11/V5)+Q4*(V11/V4)+Q3*(V11/V3)+Q2*(V11/V2))/10</f>
        <v>5.4190237821117924</v>
      </c>
    </row>
    <row r="12" spans="1:24" s="21" customFormat="1">
      <c r="A12" s="1">
        <v>1970</v>
      </c>
      <c r="B12" s="2">
        <f t="shared" si="1"/>
        <v>16.722408026755854</v>
      </c>
      <c r="C12" s="2">
        <f t="shared" ref="C12:C55" si="8">P12/T12</f>
        <v>18.638684678034366</v>
      </c>
      <c r="D12" s="2">
        <f t="shared" ref="D12:D55" si="9">P12/X12</f>
        <v>15.731713837654006</v>
      </c>
      <c r="E12" s="2">
        <v>15.87</v>
      </c>
      <c r="F12" s="2">
        <f t="shared" si="2"/>
        <v>15.384615384615383</v>
      </c>
      <c r="G12" s="2">
        <f t="shared" si="3"/>
        <v>1.03155</v>
      </c>
      <c r="H12" s="2">
        <f t="shared" si="4"/>
        <v>28.901734104046245</v>
      </c>
      <c r="I12" s="2"/>
      <c r="J12" s="1">
        <v>1970</v>
      </c>
      <c r="K12" s="3">
        <f t="shared" si="0"/>
        <v>5.9799999999999999E-2</v>
      </c>
      <c r="L12" s="17">
        <v>6.5000000000000002E-2</v>
      </c>
      <c r="M12" s="17">
        <v>-2.9999999999999997E-4</v>
      </c>
      <c r="N12" s="17">
        <f t="shared" si="5"/>
        <v>-5.2000000000000032E-3</v>
      </c>
      <c r="O12" s="3">
        <v>3.4599999999999999E-2</v>
      </c>
      <c r="P12" s="1">
        <v>92.15</v>
      </c>
      <c r="Q12" s="2">
        <v>5.5105700000000004</v>
      </c>
      <c r="R12" s="2">
        <v>3.1883900000000001</v>
      </c>
      <c r="S12" s="2"/>
      <c r="T12" s="23">
        <f t="shared" ref="T12:T63" si="10">AVERAGE(Q3:Q12)</f>
        <v>4.9440184000000009</v>
      </c>
      <c r="U12" s="19">
        <v>5.57E-2</v>
      </c>
      <c r="V12" s="20">
        <f t="shared" si="7"/>
        <v>1.3352112629110386</v>
      </c>
      <c r="W12" s="20">
        <f t="shared" si="6"/>
        <v>7.3577751290596831</v>
      </c>
      <c r="X12" s="20">
        <f t="shared" ref="X12:X54" si="11">(Q12+Q11*(V12/V11)+Q10*(V12/V10)+Q9*(V12/V9)+Q8*(V12/V8)+Q7*(V12/V7)+Q6*(V12/V6)+Q5*(V12/V5)+Q4*(V12/V4)+Q3*(V12/V3))/10</f>
        <v>5.8575944713307786</v>
      </c>
    </row>
    <row r="13" spans="1:24" s="21" customFormat="1">
      <c r="A13" s="1">
        <v>1971</v>
      </c>
      <c r="B13" s="2">
        <f t="shared" si="1"/>
        <v>18.315018315018317</v>
      </c>
      <c r="C13" s="2">
        <f t="shared" si="8"/>
        <v>19.767915111162427</v>
      </c>
      <c r="D13" s="2">
        <f t="shared" si="9"/>
        <v>16.613612163379752</v>
      </c>
      <c r="E13" s="2">
        <v>16.600000000000001</v>
      </c>
      <c r="F13" s="2">
        <f t="shared" si="2"/>
        <v>16.977928692699489</v>
      </c>
      <c r="G13" s="2">
        <f t="shared" si="3"/>
        <v>0.97774000000000016</v>
      </c>
      <c r="H13" s="2">
        <f t="shared" si="4"/>
        <v>32.258064516129032</v>
      </c>
      <c r="I13" s="2"/>
      <c r="J13" s="1">
        <v>1971</v>
      </c>
      <c r="K13" s="3">
        <f t="shared" si="0"/>
        <v>5.4599999999999996E-2</v>
      </c>
      <c r="L13" s="17">
        <v>5.8900000000000001E-2</v>
      </c>
      <c r="M13" s="17">
        <v>1.4999999999999999E-2</v>
      </c>
      <c r="N13" s="17">
        <f t="shared" si="5"/>
        <v>-4.3000000000000052E-3</v>
      </c>
      <c r="O13" s="3">
        <v>3.1E-2</v>
      </c>
      <c r="P13" s="1">
        <v>102.09</v>
      </c>
      <c r="Q13" s="2">
        <v>5.5741139999999998</v>
      </c>
      <c r="R13" s="2">
        <v>3.16479</v>
      </c>
      <c r="S13" s="2"/>
      <c r="T13" s="23">
        <f t="shared" si="10"/>
        <v>5.1644293000000001</v>
      </c>
      <c r="U13" s="19">
        <v>3.27E-2</v>
      </c>
      <c r="V13" s="20">
        <f t="shared" si="7"/>
        <v>1.3788726712082295</v>
      </c>
      <c r="W13" s="20">
        <f t="shared" si="6"/>
        <v>7.6859934607991889</v>
      </c>
      <c r="X13" s="20">
        <f t="shared" si="11"/>
        <v>6.1449610714417666</v>
      </c>
    </row>
    <row r="14" spans="1:24" s="21" customFormat="1">
      <c r="A14" s="1">
        <v>1972</v>
      </c>
      <c r="B14" s="2">
        <f t="shared" si="1"/>
        <v>19.120458891013385</v>
      </c>
      <c r="C14" s="2">
        <f t="shared" si="8"/>
        <v>21.799669147316976</v>
      </c>
      <c r="D14" s="2">
        <f t="shared" si="9"/>
        <v>18.276974519084572</v>
      </c>
      <c r="E14" s="2">
        <v>18.649999999999999</v>
      </c>
      <c r="F14" s="2">
        <f t="shared" si="2"/>
        <v>15.600624024960997</v>
      </c>
      <c r="G14" s="2">
        <f t="shared" si="3"/>
        <v>1.195465</v>
      </c>
      <c r="H14" s="2">
        <f t="shared" si="4"/>
        <v>37.037037037037038</v>
      </c>
      <c r="I14" s="2"/>
      <c r="J14" s="1">
        <v>1972</v>
      </c>
      <c r="K14" s="3">
        <f t="shared" si="0"/>
        <v>5.2299999999999999E-2</v>
      </c>
      <c r="L14" s="17">
        <v>6.4100000000000004E-2</v>
      </c>
      <c r="M14" s="17">
        <v>2.5700000000000001E-2</v>
      </c>
      <c r="N14" s="17">
        <f t="shared" si="5"/>
        <v>-1.1800000000000005E-2</v>
      </c>
      <c r="O14" s="3">
        <v>2.7E-2</v>
      </c>
      <c r="P14" s="1">
        <v>118.05</v>
      </c>
      <c r="Q14" s="2">
        <v>6.1740149999999998</v>
      </c>
      <c r="R14" s="2">
        <v>3.1873499999999999</v>
      </c>
      <c r="S14" s="2"/>
      <c r="T14" s="23">
        <f t="shared" si="10"/>
        <v>5.4152198</v>
      </c>
      <c r="U14" s="19">
        <v>3.4099999999999998E-2</v>
      </c>
      <c r="V14" s="20">
        <f t="shared" si="7"/>
        <v>1.4258922292964302</v>
      </c>
      <c r="W14" s="20">
        <f t="shared" si="6"/>
        <v>8.8034800120596</v>
      </c>
      <c r="X14" s="20">
        <f t="shared" si="11"/>
        <v>6.4589464671373138</v>
      </c>
    </row>
    <row r="15" spans="1:24" s="21" customFormat="1">
      <c r="A15" s="1">
        <v>1973</v>
      </c>
      <c r="B15" s="2">
        <f t="shared" si="1"/>
        <v>12.254901960784315</v>
      </c>
      <c r="C15" s="2">
        <f t="shared" si="8"/>
        <v>16.825151371169635</v>
      </c>
      <c r="D15" s="2">
        <f t="shared" si="9"/>
        <v>13.525064193000107</v>
      </c>
      <c r="E15" s="2">
        <v>13.49</v>
      </c>
      <c r="F15" s="2">
        <f t="shared" si="2"/>
        <v>14.492753623188404</v>
      </c>
      <c r="G15" s="2">
        <f t="shared" si="3"/>
        <v>0.93081000000000014</v>
      </c>
      <c r="H15" s="2">
        <f t="shared" si="4"/>
        <v>27.027027027027028</v>
      </c>
      <c r="I15" s="2"/>
      <c r="J15" s="1">
        <v>1973</v>
      </c>
      <c r="K15" s="3">
        <f t="shared" si="0"/>
        <v>8.1599999999999992E-2</v>
      </c>
      <c r="L15" s="17">
        <v>6.9000000000000006E-2</v>
      </c>
      <c r="M15" s="17">
        <v>-2.9999999999999997E-4</v>
      </c>
      <c r="N15" s="17">
        <f t="shared" si="5"/>
        <v>1.2599999999999986E-2</v>
      </c>
      <c r="O15" s="3">
        <v>3.6999999999999998E-2</v>
      </c>
      <c r="P15" s="1">
        <v>97.55</v>
      </c>
      <c r="Q15" s="2">
        <v>7.9600799999999996</v>
      </c>
      <c r="R15" s="2">
        <v>3.6093499999999996</v>
      </c>
      <c r="S15" s="2"/>
      <c r="T15" s="23">
        <f t="shared" si="10"/>
        <v>5.7978676</v>
      </c>
      <c r="U15" s="19">
        <v>8.9399999999999993E-2</v>
      </c>
      <c r="V15" s="20">
        <f t="shared" si="7"/>
        <v>1.5533669945955311</v>
      </c>
      <c r="W15" s="20">
        <f t="shared" si="6"/>
        <v>12.364925546339995</v>
      </c>
      <c r="X15" s="20">
        <f t="shared" si="11"/>
        <v>7.2125350836032975</v>
      </c>
    </row>
    <row r="16" spans="1:24" s="21" customFormat="1">
      <c r="A16" s="1">
        <v>1974</v>
      </c>
      <c r="B16" s="2">
        <f t="shared" si="1"/>
        <v>7.3313782991202352</v>
      </c>
      <c r="C16" s="2">
        <f t="shared" si="8"/>
        <v>10.9577988889086</v>
      </c>
      <c r="D16" s="2">
        <f t="shared" si="9"/>
        <v>8.3312464498461889</v>
      </c>
      <c r="E16" s="2">
        <v>8.2899999999999991</v>
      </c>
      <c r="F16" s="2">
        <f t="shared" si="2"/>
        <v>13.513513513513514</v>
      </c>
      <c r="G16" s="2">
        <f t="shared" si="3"/>
        <v>0.61345999999999989</v>
      </c>
      <c r="H16" s="2">
        <f t="shared" si="4"/>
        <v>18.41620626151013</v>
      </c>
      <c r="I16" s="2"/>
      <c r="J16" s="1">
        <v>1974</v>
      </c>
      <c r="K16" s="3">
        <f t="shared" si="0"/>
        <v>0.13639999999999999</v>
      </c>
      <c r="L16" s="17">
        <v>7.3999999999999996E-2</v>
      </c>
      <c r="M16" s="17">
        <v>-6.0000000000000001E-3</v>
      </c>
      <c r="N16" s="17">
        <f t="shared" si="5"/>
        <v>6.2399999999999997E-2</v>
      </c>
      <c r="O16" s="3">
        <v>5.4300000000000001E-2</v>
      </c>
      <c r="P16" s="1">
        <v>68.56</v>
      </c>
      <c r="Q16" s="2">
        <v>9.3515840000000008</v>
      </c>
      <c r="R16" s="2">
        <v>3.7228080000000001</v>
      </c>
      <c r="S16" s="2"/>
      <c r="T16" s="23">
        <f t="shared" si="10"/>
        <v>6.2567310000000003</v>
      </c>
      <c r="U16" s="19">
        <v>0.121</v>
      </c>
      <c r="V16" s="20">
        <f t="shared" si="7"/>
        <v>1.7413244009415902</v>
      </c>
      <c r="W16" s="20">
        <f t="shared" si="6"/>
        <v>16.28414140665496</v>
      </c>
      <c r="X16" s="20">
        <f t="shared" si="11"/>
        <v>8.2292608210222564</v>
      </c>
    </row>
    <row r="17" spans="1:24" s="21" customFormat="1">
      <c r="A17" s="1">
        <v>1975</v>
      </c>
      <c r="B17" s="2">
        <f t="shared" si="1"/>
        <v>11.695906432748536</v>
      </c>
      <c r="C17" s="2">
        <f t="shared" si="8"/>
        <v>13.879160601170325</v>
      </c>
      <c r="D17" s="2">
        <f t="shared" si="9"/>
        <v>10.411628484817367</v>
      </c>
      <c r="E17" s="2">
        <v>10.25</v>
      </c>
      <c r="F17" s="2">
        <f t="shared" si="2"/>
        <v>12.88659793814433</v>
      </c>
      <c r="G17" s="2">
        <f t="shared" si="3"/>
        <v>0.7954</v>
      </c>
      <c r="H17" s="2">
        <f t="shared" si="4"/>
        <v>24.154589371980677</v>
      </c>
      <c r="I17" s="2"/>
      <c r="J17" s="1">
        <v>1975</v>
      </c>
      <c r="K17" s="3">
        <f t="shared" si="0"/>
        <v>8.5500000000000007E-2</v>
      </c>
      <c r="L17" s="17">
        <v>7.7600000000000002E-2</v>
      </c>
      <c r="M17" s="17">
        <v>1.9599999999999999E-2</v>
      </c>
      <c r="N17" s="17">
        <f t="shared" si="5"/>
        <v>7.9000000000000042E-3</v>
      </c>
      <c r="O17" s="3">
        <v>4.1399999999999999E-2</v>
      </c>
      <c r="P17" s="1">
        <v>90.19</v>
      </c>
      <c r="Q17" s="2">
        <v>7.7112449999999999</v>
      </c>
      <c r="R17" s="2">
        <v>3.7338659999999999</v>
      </c>
      <c r="S17" s="2"/>
      <c r="T17" s="23">
        <f t="shared" si="10"/>
        <v>6.4982315999999996</v>
      </c>
      <c r="U17" s="19">
        <v>7.1300000000000002E-2</v>
      </c>
      <c r="V17" s="20">
        <f t="shared" si="7"/>
        <v>1.8654808307287254</v>
      </c>
      <c r="W17" s="20">
        <f t="shared" si="6"/>
        <v>14.38517972855273</v>
      </c>
      <c r="X17" s="20">
        <f t="shared" si="11"/>
        <v>8.6624297180329179</v>
      </c>
    </row>
    <row r="18" spans="1:24" s="21" customFormat="1">
      <c r="A18" s="1">
        <v>1976</v>
      </c>
      <c r="B18" s="2">
        <f t="shared" si="1"/>
        <v>11.025358324145534</v>
      </c>
      <c r="C18" s="2">
        <f t="shared" si="8"/>
        <v>15.503205842524361</v>
      </c>
      <c r="D18" s="2">
        <f t="shared" si="9"/>
        <v>11.791934224748877</v>
      </c>
      <c r="E18" s="2">
        <v>11.6</v>
      </c>
      <c r="F18" s="2">
        <f t="shared" si="2"/>
        <v>14.684287812041118</v>
      </c>
      <c r="G18" s="2">
        <f t="shared" si="3"/>
        <v>0.78995999999999988</v>
      </c>
      <c r="H18" s="2">
        <f t="shared" si="4"/>
        <v>25.445292620865139</v>
      </c>
      <c r="I18" s="2"/>
      <c r="J18" s="1">
        <v>1976</v>
      </c>
      <c r="K18" s="3">
        <f t="shared" si="0"/>
        <v>9.0700000000000003E-2</v>
      </c>
      <c r="L18" s="17">
        <v>6.8099999999999994E-2</v>
      </c>
      <c r="M18" s="17">
        <v>1.7299999999999999E-2</v>
      </c>
      <c r="N18" s="17">
        <f t="shared" si="5"/>
        <v>2.2600000000000009E-2</v>
      </c>
      <c r="O18" s="3">
        <v>3.9300000000000002E-2</v>
      </c>
      <c r="P18" s="1">
        <v>107.46</v>
      </c>
      <c r="Q18" s="2">
        <v>9.7466220000000003</v>
      </c>
      <c r="R18" s="2">
        <v>4.2231779999999999</v>
      </c>
      <c r="S18" s="2"/>
      <c r="T18" s="23">
        <f t="shared" si="10"/>
        <v>6.9314695999999998</v>
      </c>
      <c r="U18" s="19">
        <v>5.04E-2</v>
      </c>
      <c r="V18" s="20">
        <f t="shared" si="7"/>
        <v>1.9595010645974531</v>
      </c>
      <c r="W18" s="20">
        <f t="shared" si="6"/>
        <v>19.098516185228959</v>
      </c>
      <c r="X18" s="20">
        <f t="shared" si="11"/>
        <v>9.1130087695420876</v>
      </c>
    </row>
    <row r="19" spans="1:24" s="21" customFormat="1">
      <c r="A19" s="1">
        <v>1977</v>
      </c>
      <c r="B19" s="2">
        <f t="shared" si="1"/>
        <v>8.7489063867016608</v>
      </c>
      <c r="C19" s="2">
        <f t="shared" si="8"/>
        <v>12.726762537507147</v>
      </c>
      <c r="D19" s="2">
        <f t="shared" si="9"/>
        <v>9.6961343845861272</v>
      </c>
      <c r="E19" s="2">
        <v>9.68</v>
      </c>
      <c r="F19" s="2">
        <f t="shared" si="2"/>
        <v>12.853470437017997</v>
      </c>
      <c r="G19" s="2">
        <f t="shared" si="3"/>
        <v>0.75310399999999988</v>
      </c>
      <c r="H19" s="2">
        <f t="shared" si="4"/>
        <v>19.569471624266143</v>
      </c>
      <c r="I19" s="2"/>
      <c r="J19" s="1">
        <v>1977</v>
      </c>
      <c r="K19" s="3">
        <f t="shared" si="0"/>
        <v>0.11430000000000001</v>
      </c>
      <c r="L19" s="17">
        <v>7.7799999999999994E-2</v>
      </c>
      <c r="M19" s="17">
        <v>2.6599999999999999E-2</v>
      </c>
      <c r="N19" s="17">
        <f t="shared" si="5"/>
        <v>3.6500000000000019E-2</v>
      </c>
      <c r="O19" s="3">
        <v>5.11E-2</v>
      </c>
      <c r="P19" s="1">
        <v>95.1</v>
      </c>
      <c r="Q19" s="2">
        <v>10.86993</v>
      </c>
      <c r="R19" s="2">
        <v>4.85961</v>
      </c>
      <c r="S19" s="2"/>
      <c r="T19" s="23">
        <f t="shared" si="10"/>
        <v>7.4724424000000003</v>
      </c>
      <c r="U19" s="19">
        <v>6.6799999999999998E-2</v>
      </c>
      <c r="V19" s="20">
        <f t="shared" si="7"/>
        <v>2.0903957357125629</v>
      </c>
      <c r="W19" s="20">
        <f t="shared" si="6"/>
        <v>22.72245531949406</v>
      </c>
      <c r="X19" s="20">
        <f t="shared" si="11"/>
        <v>9.8080323794995827</v>
      </c>
    </row>
    <row r="20" spans="1:24" s="21" customFormat="1">
      <c r="A20" s="1">
        <v>1978</v>
      </c>
      <c r="B20" s="2">
        <f t="shared" si="1"/>
        <v>8.257638315441783</v>
      </c>
      <c r="C20" s="2">
        <f t="shared" si="8"/>
        <v>11.918305379920074</v>
      </c>
      <c r="D20" s="2">
        <f t="shared" si="9"/>
        <v>8.9305202945868647</v>
      </c>
      <c r="E20" s="2">
        <v>9.01</v>
      </c>
      <c r="F20" s="2">
        <f t="shared" si="2"/>
        <v>10.928961748633879</v>
      </c>
      <c r="G20" s="2">
        <f t="shared" si="3"/>
        <v>0.82441500000000001</v>
      </c>
      <c r="H20" s="2">
        <f t="shared" si="4"/>
        <v>18.552875695732837</v>
      </c>
      <c r="I20" s="2"/>
      <c r="J20" s="1">
        <v>1978</v>
      </c>
      <c r="K20" s="3">
        <f t="shared" si="0"/>
        <v>0.1211</v>
      </c>
      <c r="L20" s="17">
        <v>9.1499999999999998E-2</v>
      </c>
      <c r="M20" s="17">
        <v>1.9699999999999999E-2</v>
      </c>
      <c r="N20" s="17">
        <f t="shared" si="5"/>
        <v>2.9600000000000001E-2</v>
      </c>
      <c r="O20" s="3">
        <v>5.3900000000000003E-2</v>
      </c>
      <c r="P20" s="1">
        <v>96.11</v>
      </c>
      <c r="Q20" s="2">
        <v>11.638921</v>
      </c>
      <c r="R20" s="2">
        <v>5.1803290000000004</v>
      </c>
      <c r="S20" s="2"/>
      <c r="T20" s="23">
        <f t="shared" si="10"/>
        <v>8.0640658999999992</v>
      </c>
      <c r="U20" s="19">
        <v>8.9899999999999994E-2</v>
      </c>
      <c r="V20" s="20">
        <f t="shared" si="7"/>
        <v>2.2783223123531227</v>
      </c>
      <c r="W20" s="20">
        <f t="shared" si="6"/>
        <v>26.517213406015319</v>
      </c>
      <c r="X20" s="20">
        <f t="shared" si="11"/>
        <v>10.7619709523818</v>
      </c>
    </row>
    <row r="21" spans="1:24" s="21" customFormat="1">
      <c r="A21" s="1">
        <v>1979</v>
      </c>
      <c r="B21" s="2">
        <f t="shared" si="1"/>
        <v>7.4183976261127595</v>
      </c>
      <c r="C21" s="2">
        <f t="shared" si="8"/>
        <v>12.116192467322508</v>
      </c>
      <c r="D21" s="2">
        <f t="shared" si="9"/>
        <v>8.7063876076237605</v>
      </c>
      <c r="E21" s="2">
        <v>8.75</v>
      </c>
      <c r="F21" s="2">
        <f t="shared" si="2"/>
        <v>9.6805421103581804</v>
      </c>
      <c r="G21" s="2">
        <f t="shared" si="3"/>
        <v>0.90387499999999998</v>
      </c>
      <c r="H21" s="2">
        <f t="shared" si="4"/>
        <v>18.083182640144663</v>
      </c>
      <c r="I21" s="2"/>
      <c r="J21" s="1">
        <v>1979</v>
      </c>
      <c r="K21" s="3">
        <f t="shared" si="0"/>
        <v>0.1348</v>
      </c>
      <c r="L21" s="17">
        <v>0.1033</v>
      </c>
      <c r="M21" s="17">
        <v>-5.0000000000000001E-4</v>
      </c>
      <c r="N21" s="17">
        <f t="shared" si="5"/>
        <v>3.15E-2</v>
      </c>
      <c r="O21" s="3">
        <v>5.5300000000000002E-2</v>
      </c>
      <c r="P21" s="1">
        <v>107.94</v>
      </c>
      <c r="Q21" s="2">
        <v>14.550312</v>
      </c>
      <c r="R21" s="2">
        <v>5.9690820000000002</v>
      </c>
      <c r="S21" s="2"/>
      <c r="T21" s="23">
        <f t="shared" si="10"/>
        <v>8.9087393000000006</v>
      </c>
      <c r="U21" s="19">
        <v>0.13250000000000001</v>
      </c>
      <c r="V21" s="20">
        <f t="shared" si="7"/>
        <v>2.5802000187399114</v>
      </c>
      <c r="W21" s="20">
        <f t="shared" si="6"/>
        <v>37.542715295071559</v>
      </c>
      <c r="X21" s="20">
        <f t="shared" si="11"/>
        <v>12.397793995006861</v>
      </c>
    </row>
    <row r="22" spans="1:24" s="21" customFormat="1">
      <c r="A22" s="1">
        <v>1980</v>
      </c>
      <c r="B22" s="2">
        <f t="shared" si="1"/>
        <v>9.0579710144927521</v>
      </c>
      <c r="C22" s="2">
        <f t="shared" si="8"/>
        <v>13.77369005445528</v>
      </c>
      <c r="D22" s="2">
        <f t="shared" si="9"/>
        <v>9.5395217703715893</v>
      </c>
      <c r="E22" s="2">
        <v>9.39</v>
      </c>
      <c r="F22" s="2">
        <f t="shared" si="2"/>
        <v>8.0450522928399035</v>
      </c>
      <c r="G22" s="2">
        <f t="shared" si="3"/>
        <v>1.1671770000000001</v>
      </c>
      <c r="H22" s="2">
        <f t="shared" si="4"/>
        <v>21.09704641350211</v>
      </c>
      <c r="I22" s="2"/>
      <c r="J22" s="1">
        <v>1980</v>
      </c>
      <c r="K22" s="3">
        <f t="shared" si="0"/>
        <v>0.11040000000000001</v>
      </c>
      <c r="L22" s="17">
        <v>0.12429999999999999</v>
      </c>
      <c r="M22" s="17">
        <v>1.1900000000000001E-2</v>
      </c>
      <c r="N22" s="17">
        <f t="shared" si="5"/>
        <v>-1.3899999999999982E-2</v>
      </c>
      <c r="O22" s="3">
        <v>4.7399999999999998E-2</v>
      </c>
      <c r="P22" s="1">
        <v>135.76</v>
      </c>
      <c r="Q22" s="2">
        <v>14.987904</v>
      </c>
      <c r="R22" s="2">
        <v>6.4350239999999994</v>
      </c>
      <c r="S22" s="2"/>
      <c r="T22" s="23">
        <f t="shared" si="10"/>
        <v>9.8564727000000012</v>
      </c>
      <c r="U22" s="19">
        <v>0.1235</v>
      </c>
      <c r="V22" s="20">
        <f t="shared" si="7"/>
        <v>2.8988547210542905</v>
      </c>
      <c r="W22" s="20">
        <f t="shared" si="6"/>
        <v>43.447756269108488</v>
      </c>
      <c r="X22" s="20">
        <f t="shared" si="11"/>
        <v>14.231321366826943</v>
      </c>
    </row>
    <row r="23" spans="1:24" s="21" customFormat="1">
      <c r="A23" s="1">
        <v>1981</v>
      </c>
      <c r="B23" s="2">
        <f t="shared" si="1"/>
        <v>8.0710250201775633</v>
      </c>
      <c r="C23" s="2">
        <f t="shared" si="8"/>
        <v>11.328911554230709</v>
      </c>
      <c r="D23" s="2">
        <f t="shared" si="9"/>
        <v>7.7851801967644665</v>
      </c>
      <c r="E23" s="2">
        <v>7.83</v>
      </c>
      <c r="F23" s="2">
        <f t="shared" si="2"/>
        <v>7.1530758226037188</v>
      </c>
      <c r="G23" s="2">
        <f t="shared" si="3"/>
        <v>1.0946340000000001</v>
      </c>
      <c r="H23" s="2">
        <f t="shared" si="4"/>
        <v>17.953321364452425</v>
      </c>
      <c r="I23" s="2"/>
      <c r="J23" s="1">
        <v>1981</v>
      </c>
      <c r="K23" s="3">
        <f t="shared" si="0"/>
        <v>0.1239</v>
      </c>
      <c r="L23" s="17">
        <v>0.13980000000000001</v>
      </c>
      <c r="M23" s="17">
        <v>-7.3000000000000001E-3</v>
      </c>
      <c r="N23" s="17">
        <f t="shared" si="5"/>
        <v>-1.5900000000000011E-2</v>
      </c>
      <c r="O23" s="3">
        <v>5.57E-2</v>
      </c>
      <c r="P23" s="1">
        <v>122.55</v>
      </c>
      <c r="Q23" s="2">
        <v>15.183945</v>
      </c>
      <c r="R23" s="2">
        <v>6.8260350000000001</v>
      </c>
      <c r="S23" s="2"/>
      <c r="T23" s="23">
        <f t="shared" si="10"/>
        <v>10.817455799999999</v>
      </c>
      <c r="U23" s="19">
        <v>8.9099999999999999E-2</v>
      </c>
      <c r="V23" s="20">
        <f t="shared" si="7"/>
        <v>3.1571426767002277</v>
      </c>
      <c r="W23" s="20">
        <f t="shared" si="6"/>
        <v>47.937880760169037</v>
      </c>
      <c r="X23" s="20">
        <f t="shared" si="11"/>
        <v>15.741446813386796</v>
      </c>
    </row>
    <row r="24" spans="1:24" s="21" customFormat="1">
      <c r="A24" s="1">
        <v>1982</v>
      </c>
      <c r="B24" s="2">
        <f t="shared" si="1"/>
        <v>10.172939979654119</v>
      </c>
      <c r="C24" s="2">
        <f t="shared" si="8"/>
        <v>12.142408592308142</v>
      </c>
      <c r="D24" s="2">
        <f t="shared" si="9"/>
        <v>8.6242751103010384</v>
      </c>
      <c r="E24" s="2">
        <v>8.4700000000000006</v>
      </c>
      <c r="F24" s="2">
        <f t="shared" si="2"/>
        <v>9.5510983763132753</v>
      </c>
      <c r="G24" s="2">
        <f t="shared" si="3"/>
        <v>0.88680900000000018</v>
      </c>
      <c r="H24" s="2">
        <f t="shared" si="4"/>
        <v>20.28397565922921</v>
      </c>
      <c r="I24" s="2"/>
      <c r="J24" s="1">
        <v>1982</v>
      </c>
      <c r="K24" s="3">
        <f t="shared" si="0"/>
        <v>9.8300000000000012E-2</v>
      </c>
      <c r="L24" s="17">
        <v>0.1047</v>
      </c>
      <c r="M24" s="17">
        <v>-6.9999999999999999E-4</v>
      </c>
      <c r="N24" s="17">
        <f t="shared" si="5"/>
        <v>-6.399999999999989E-3</v>
      </c>
      <c r="O24" s="3">
        <v>4.9299999999999997E-2</v>
      </c>
      <c r="P24" s="1">
        <v>140.63999999999999</v>
      </c>
      <c r="Q24" s="2">
        <v>13.824911999999999</v>
      </c>
      <c r="R24" s="2">
        <v>6.9335519999999988</v>
      </c>
      <c r="S24" s="2"/>
      <c r="T24" s="23">
        <f t="shared" si="10"/>
        <v>11.582545499999998</v>
      </c>
      <c r="U24" s="19">
        <v>3.8300000000000001E-2</v>
      </c>
      <c r="V24" s="20">
        <f t="shared" si="7"/>
        <v>3.2780612412178463</v>
      </c>
      <c r="W24" s="20">
        <f t="shared" si="6"/>
        <v>45.318908190447495</v>
      </c>
      <c r="X24" s="20">
        <f t="shared" si="11"/>
        <v>16.307457519764906</v>
      </c>
    </row>
    <row r="25" spans="1:24" s="21" customFormat="1">
      <c r="A25" s="1">
        <v>1983</v>
      </c>
      <c r="B25" s="2">
        <f t="shared" si="1"/>
        <v>12.406947890818859</v>
      </c>
      <c r="C25" s="2">
        <f t="shared" si="8"/>
        <v>13.612720760293856</v>
      </c>
      <c r="D25" s="2">
        <f t="shared" si="9"/>
        <v>9.9888742621433284</v>
      </c>
      <c r="E25" s="2">
        <v>9.82</v>
      </c>
      <c r="F25" s="2">
        <f t="shared" si="2"/>
        <v>8.4745762711864412</v>
      </c>
      <c r="G25" s="2">
        <f t="shared" si="3"/>
        <v>1.15876</v>
      </c>
      <c r="H25" s="2">
        <f t="shared" si="4"/>
        <v>23.148148148148145</v>
      </c>
      <c r="I25" s="2"/>
      <c r="J25" s="1">
        <v>1983</v>
      </c>
      <c r="K25" s="3">
        <f t="shared" si="0"/>
        <v>8.0599999999999991E-2</v>
      </c>
      <c r="L25" s="17">
        <v>0.11799999999999999</v>
      </c>
      <c r="M25" s="17">
        <v>0.03</v>
      </c>
      <c r="N25" s="17">
        <f t="shared" si="5"/>
        <v>-3.7400000000000003E-2</v>
      </c>
      <c r="O25" s="3">
        <v>4.3200000000000002E-2</v>
      </c>
      <c r="P25" s="1">
        <v>164.93</v>
      </c>
      <c r="Q25" s="2">
        <v>13.293358</v>
      </c>
      <c r="R25" s="2">
        <v>7.1249760000000011</v>
      </c>
      <c r="S25" s="2"/>
      <c r="T25" s="23">
        <f t="shared" si="10"/>
        <v>12.115873299999999</v>
      </c>
      <c r="U25" s="19">
        <v>3.7900000000000003E-2</v>
      </c>
      <c r="V25" s="20">
        <f t="shared" si="7"/>
        <v>3.4022997622600029</v>
      </c>
      <c r="W25" s="20">
        <f t="shared" si="6"/>
        <v>45.227988763037104</v>
      </c>
      <c r="X25" s="20">
        <f t="shared" si="11"/>
        <v>16.511370117558243</v>
      </c>
    </row>
    <row r="26" spans="1:24" s="21" customFormat="1">
      <c r="A26" s="1">
        <v>1984</v>
      </c>
      <c r="B26" s="2">
        <f t="shared" si="1"/>
        <v>9.9304865938430993</v>
      </c>
      <c r="C26" s="2">
        <f t="shared" si="8"/>
        <v>12.999791516737464</v>
      </c>
      <c r="D26" s="2">
        <f t="shared" si="9"/>
        <v>9.8812070019444445</v>
      </c>
      <c r="E26" s="2">
        <v>9.6</v>
      </c>
      <c r="F26" s="2">
        <f t="shared" si="2"/>
        <v>8.6880973066898353</v>
      </c>
      <c r="G26" s="2">
        <f t="shared" si="3"/>
        <v>1.1049599999999999</v>
      </c>
      <c r="H26" s="2">
        <f t="shared" si="4"/>
        <v>21.367521367521366</v>
      </c>
      <c r="I26" s="2"/>
      <c r="J26" s="1">
        <v>1984</v>
      </c>
      <c r="K26" s="3">
        <f t="shared" si="0"/>
        <v>0.1007</v>
      </c>
      <c r="L26" s="17">
        <v>0.11509999999999999</v>
      </c>
      <c r="M26" s="17">
        <v>1.66E-2</v>
      </c>
      <c r="N26" s="17">
        <f t="shared" si="5"/>
        <v>-1.4399999999999996E-2</v>
      </c>
      <c r="O26" s="3">
        <v>4.6800000000000001E-2</v>
      </c>
      <c r="P26" s="1">
        <v>167.24</v>
      </c>
      <c r="Q26" s="2">
        <v>16.841068</v>
      </c>
      <c r="R26" s="2">
        <v>7.8268320000000005</v>
      </c>
      <c r="S26" s="2"/>
      <c r="T26" s="23">
        <f t="shared" si="10"/>
        <v>12.864821699999998</v>
      </c>
      <c r="U26" s="19">
        <v>3.7914699999999996E-2</v>
      </c>
      <c r="V26" s="20">
        <f t="shared" si="7"/>
        <v>3.5312969370561622</v>
      </c>
      <c r="W26" s="20">
        <f t="shared" si="6"/>
        <v>59.47081184515455</v>
      </c>
      <c r="X26" s="20">
        <f t="shared" si="11"/>
        <v>16.925057836263342</v>
      </c>
    </row>
    <row r="27" spans="1:24" s="21" customFormat="1">
      <c r="A27" s="1">
        <v>1985</v>
      </c>
      <c r="B27" s="2">
        <f t="shared" si="1"/>
        <v>13.477088948787062</v>
      </c>
      <c r="C27" s="2">
        <f t="shared" si="8"/>
        <v>15.465477946658858</v>
      </c>
      <c r="D27" s="2">
        <f t="shared" si="9"/>
        <v>12.271843677427317</v>
      </c>
      <c r="E27" s="2">
        <v>11.69</v>
      </c>
      <c r="F27" s="2">
        <f t="shared" si="2"/>
        <v>11.123470522803116</v>
      </c>
      <c r="G27" s="2">
        <f t="shared" si="3"/>
        <v>1.0509309999999998</v>
      </c>
      <c r="H27" s="2">
        <f t="shared" si="4"/>
        <v>25.773195876288661</v>
      </c>
      <c r="I27" s="2"/>
      <c r="J27" s="1">
        <v>1985</v>
      </c>
      <c r="K27" s="3">
        <f t="shared" si="0"/>
        <v>7.4200000000000002E-2</v>
      </c>
      <c r="L27" s="17">
        <v>8.9899999999999994E-2</v>
      </c>
      <c r="M27" s="17">
        <v>1.2699999999999999E-2</v>
      </c>
      <c r="N27" s="17">
        <f t="shared" si="5"/>
        <v>-1.5699999999999992E-2</v>
      </c>
      <c r="O27" s="3">
        <v>3.8800000000000001E-2</v>
      </c>
      <c r="P27" s="1">
        <v>211.28</v>
      </c>
      <c r="Q27" s="2">
        <v>15.676976</v>
      </c>
      <c r="R27" s="2">
        <v>8.1976639999999996</v>
      </c>
      <c r="S27" s="2"/>
      <c r="T27" s="23">
        <f t="shared" si="10"/>
        <v>13.6613948</v>
      </c>
      <c r="U27" s="19">
        <v>1.1872100000000002E-2</v>
      </c>
      <c r="V27" s="20">
        <f t="shared" si="7"/>
        <v>3.5732208474225864</v>
      </c>
      <c r="W27" s="20">
        <f t="shared" si="6"/>
        <v>56.017297467743546</v>
      </c>
      <c r="X27" s="20">
        <f t="shared" si="11"/>
        <v>17.216646948382003</v>
      </c>
    </row>
    <row r="28" spans="1:24" s="21" customFormat="1">
      <c r="A28" s="1">
        <v>1986</v>
      </c>
      <c r="B28" s="2">
        <f t="shared" si="1"/>
        <v>16.778523489932887</v>
      </c>
      <c r="C28" s="2">
        <f t="shared" si="8"/>
        <v>17.138632149894164</v>
      </c>
      <c r="D28" s="2">
        <f t="shared" si="9"/>
        <v>13.797681352613461</v>
      </c>
      <c r="E28" s="2">
        <v>14.09</v>
      </c>
      <c r="F28" s="2">
        <f t="shared" si="2"/>
        <v>13.850415512465373</v>
      </c>
      <c r="G28" s="2">
        <f t="shared" si="3"/>
        <v>1.017298</v>
      </c>
      <c r="H28" s="2">
        <f t="shared" si="4"/>
        <v>29.585798816568047</v>
      </c>
      <c r="I28" s="2"/>
      <c r="J28" s="1">
        <v>1986</v>
      </c>
      <c r="K28" s="3">
        <f t="shared" si="0"/>
        <v>5.96E-2</v>
      </c>
      <c r="L28" s="17">
        <v>7.22E-2</v>
      </c>
      <c r="M28" s="17">
        <v>1.06E-2</v>
      </c>
      <c r="N28" s="17">
        <f t="shared" si="5"/>
        <v>-1.26E-2</v>
      </c>
      <c r="O28" s="3">
        <v>3.3799999999999997E-2</v>
      </c>
      <c r="P28" s="1">
        <v>242.17</v>
      </c>
      <c r="Q28" s="2">
        <v>14.433332</v>
      </c>
      <c r="R28" s="2">
        <v>8.1853459999999991</v>
      </c>
      <c r="S28" s="2"/>
      <c r="T28" s="23">
        <f t="shared" si="10"/>
        <v>14.130065800000001</v>
      </c>
      <c r="U28" s="19">
        <v>4.33213E-2</v>
      </c>
      <c r="V28" s="20">
        <f t="shared" si="7"/>
        <v>3.7280174197200342</v>
      </c>
      <c r="W28" s="20">
        <f t="shared" si="6"/>
        <v>53.8077131206026</v>
      </c>
      <c r="X28" s="20">
        <f t="shared" si="11"/>
        <v>17.551499691223832</v>
      </c>
    </row>
    <row r="29" spans="1:24" s="21" customFormat="1">
      <c r="A29" s="1">
        <v>1987</v>
      </c>
      <c r="B29" s="2">
        <f t="shared" si="1"/>
        <v>15.408320493066256</v>
      </c>
      <c r="C29" s="2">
        <f t="shared" si="8"/>
        <v>16.869418764272059</v>
      </c>
      <c r="D29" s="2">
        <f t="shared" si="9"/>
        <v>13.799259462166026</v>
      </c>
      <c r="E29" s="2">
        <v>13.39</v>
      </c>
      <c r="F29" s="2">
        <f t="shared" si="2"/>
        <v>11.286681715575622</v>
      </c>
      <c r="G29" s="2">
        <f t="shared" si="3"/>
        <v>1.1863539999999999</v>
      </c>
      <c r="H29" s="2">
        <f t="shared" si="4"/>
        <v>26.954177897574123</v>
      </c>
      <c r="I29" s="2"/>
      <c r="J29" s="1">
        <v>1987</v>
      </c>
      <c r="K29" s="3">
        <f t="shared" si="0"/>
        <v>6.4899999999999999E-2</v>
      </c>
      <c r="L29" s="17">
        <v>8.8599999999999998E-2</v>
      </c>
      <c r="M29" s="17">
        <v>3.39E-2</v>
      </c>
      <c r="N29" s="17">
        <f t="shared" si="5"/>
        <v>-2.3699999999999999E-2</v>
      </c>
      <c r="O29" s="3">
        <v>3.7100000000000001E-2</v>
      </c>
      <c r="P29" s="1">
        <v>247.08</v>
      </c>
      <c r="Q29" s="2">
        <v>16.035492000000001</v>
      </c>
      <c r="R29" s="2">
        <v>9.1666680000000014</v>
      </c>
      <c r="S29" s="2"/>
      <c r="T29" s="23">
        <f t="shared" si="10"/>
        <v>14.646622000000002</v>
      </c>
      <c r="U29" s="19">
        <v>4.41176E-2</v>
      </c>
      <c r="V29" s="20">
        <f t="shared" si="7"/>
        <v>3.8924886010362751</v>
      </c>
      <c r="W29" s="20">
        <f t="shared" si="6"/>
        <v>62.417969822008388</v>
      </c>
      <c r="X29" s="20">
        <f t="shared" si="11"/>
        <v>17.905308663659017</v>
      </c>
    </row>
    <row r="30" spans="1:24" s="21" customFormat="1">
      <c r="A30" s="1">
        <v>1988</v>
      </c>
      <c r="B30" s="2">
        <f t="shared" si="1"/>
        <v>11.514096185737976</v>
      </c>
      <c r="C30" s="2">
        <f t="shared" si="8"/>
        <v>17.472457962308628</v>
      </c>
      <c r="D30" s="2">
        <f t="shared" si="9"/>
        <v>14.565259454438351</v>
      </c>
      <c r="E30" s="2">
        <v>14.7</v>
      </c>
      <c r="F30" s="2">
        <f t="shared" si="2"/>
        <v>10.940919037199125</v>
      </c>
      <c r="G30" s="2">
        <f t="shared" si="3"/>
        <v>1.34358</v>
      </c>
      <c r="H30" s="2">
        <f t="shared" si="4"/>
        <v>27.173913043478258</v>
      </c>
      <c r="I30" s="2"/>
      <c r="J30" s="1">
        <v>1988</v>
      </c>
      <c r="K30" s="3">
        <f t="shared" si="0"/>
        <v>8.6850064813481204E-2</v>
      </c>
      <c r="L30" s="17">
        <v>9.1399999999999995E-2</v>
      </c>
      <c r="M30" s="17">
        <v>2.7900000000000001E-2</v>
      </c>
      <c r="N30" s="17">
        <f t="shared" si="5"/>
        <v>-4.5499351865187915E-3</v>
      </c>
      <c r="O30" s="3">
        <v>3.6799999999999999E-2</v>
      </c>
      <c r="P30" s="1">
        <v>277.72000000000003</v>
      </c>
      <c r="Q30" s="2">
        <v>24.12</v>
      </c>
      <c r="R30" s="2">
        <v>10.220096000000002</v>
      </c>
      <c r="S30" s="2"/>
      <c r="T30" s="23">
        <f t="shared" si="10"/>
        <v>15.894729900000002</v>
      </c>
      <c r="U30" s="19">
        <v>4.6396E-2</v>
      </c>
      <c r="V30" s="20">
        <f t="shared" si="7"/>
        <v>4.0730845021699542</v>
      </c>
      <c r="W30" s="20">
        <f t="shared" si="6"/>
        <v>98.242798192339293</v>
      </c>
      <c r="X30" s="20">
        <f t="shared" si="11"/>
        <v>19.067288218842727</v>
      </c>
    </row>
    <row r="31" spans="1:24" s="21" customFormat="1">
      <c r="A31" s="1">
        <v>1989</v>
      </c>
      <c r="B31" s="2">
        <f t="shared" si="1"/>
        <v>14.53125</v>
      </c>
      <c r="C31" s="2">
        <f t="shared" si="8"/>
        <v>20.946320005110096</v>
      </c>
      <c r="D31" s="2">
        <f t="shared" si="9"/>
        <v>17.450674572475609</v>
      </c>
      <c r="E31" s="2">
        <v>17.649999999999999</v>
      </c>
      <c r="F31" s="2">
        <f t="shared" si="2"/>
        <v>12.610340479192939</v>
      </c>
      <c r="G31" s="2">
        <f t="shared" si="3"/>
        <v>1.3996449999999998</v>
      </c>
      <c r="H31" s="2">
        <f t="shared" si="4"/>
        <v>30.120481927710841</v>
      </c>
      <c r="I31" s="2"/>
      <c r="J31" s="1">
        <v>1989</v>
      </c>
      <c r="K31" s="3">
        <f t="shared" si="0"/>
        <v>6.8817204301075269E-2</v>
      </c>
      <c r="L31" s="17">
        <v>7.9299999999999995E-2</v>
      </c>
      <c r="M31" s="17">
        <v>-4.4000000000000003E-3</v>
      </c>
      <c r="N31" s="17">
        <f t="shared" si="5"/>
        <v>-1.0482795698924727E-2</v>
      </c>
      <c r="O31" s="3">
        <v>3.32E-2</v>
      </c>
      <c r="P31" s="1">
        <v>353.4</v>
      </c>
      <c r="Q31" s="2">
        <v>24.32</v>
      </c>
      <c r="R31" s="2">
        <v>11.73288</v>
      </c>
      <c r="S31" s="2"/>
      <c r="T31" s="23">
        <f t="shared" si="10"/>
        <v>16.8716987</v>
      </c>
      <c r="U31" s="19">
        <v>6.2549499999999994E-2</v>
      </c>
      <c r="V31" s="20">
        <f t="shared" si="7"/>
        <v>4.3278539012384343</v>
      </c>
      <c r="W31" s="20">
        <f t="shared" si="6"/>
        <v>105.25340687811872</v>
      </c>
      <c r="X31" s="20">
        <f t="shared" si="11"/>
        <v>20.251366130992235</v>
      </c>
    </row>
    <row r="32" spans="1:24" s="21" customFormat="1">
      <c r="A32" s="1">
        <v>1990</v>
      </c>
      <c r="B32" s="2">
        <f t="shared" si="1"/>
        <v>14.579249448123623</v>
      </c>
      <c r="C32" s="2">
        <f t="shared" si="8"/>
        <v>18.722174669657402</v>
      </c>
      <c r="D32" s="2">
        <f t="shared" si="9"/>
        <v>15.86401357631247</v>
      </c>
      <c r="E32" s="2">
        <v>15.85</v>
      </c>
      <c r="F32" s="2">
        <f t="shared" si="2"/>
        <v>12.391573729863694</v>
      </c>
      <c r="G32" s="2">
        <f t="shared" si="3"/>
        <v>1.2790949999999999</v>
      </c>
      <c r="H32" s="2">
        <f t="shared" si="4"/>
        <v>26.737967914438503</v>
      </c>
      <c r="I32" s="2"/>
      <c r="J32" s="1">
        <v>1990</v>
      </c>
      <c r="K32" s="3">
        <f t="shared" si="0"/>
        <v>6.85906365453334E-2</v>
      </c>
      <c r="L32" s="17">
        <v>8.0699999999999994E-2</v>
      </c>
      <c r="M32" s="17">
        <v>2.5999999999999999E-3</v>
      </c>
      <c r="N32" s="17">
        <f t="shared" si="5"/>
        <v>-1.2109363454666594E-2</v>
      </c>
      <c r="O32" s="3">
        <v>3.7400000000000003E-2</v>
      </c>
      <c r="P32" s="1">
        <v>330.22</v>
      </c>
      <c r="Q32" s="2">
        <v>22.65</v>
      </c>
      <c r="R32" s="2">
        <v>12.350228000000001</v>
      </c>
      <c r="S32" s="2"/>
      <c r="T32" s="23">
        <f t="shared" si="10"/>
        <v>17.637908299999999</v>
      </c>
      <c r="U32" s="19">
        <v>2.9806300000000001E-2</v>
      </c>
      <c r="V32" s="20">
        <f t="shared" si="7"/>
        <v>4.4568512129749172</v>
      </c>
      <c r="W32" s="20">
        <f t="shared" si="6"/>
        <v>100.94767997388186</v>
      </c>
      <c r="X32" s="20">
        <f t="shared" si="11"/>
        <v>20.81566549420203</v>
      </c>
    </row>
    <row r="33" spans="1:24" s="21" customFormat="1">
      <c r="A33" s="1">
        <v>1991</v>
      </c>
      <c r="B33" s="2">
        <f t="shared" si="1"/>
        <v>21.610880829015542</v>
      </c>
      <c r="C33" s="2">
        <f t="shared" si="8"/>
        <v>23.108101670860513</v>
      </c>
      <c r="D33" s="2">
        <f t="shared" si="9"/>
        <v>19.714844390279357</v>
      </c>
      <c r="E33" s="2">
        <v>18.440000000000001</v>
      </c>
      <c r="F33" s="2">
        <f t="shared" si="2"/>
        <v>14.925373134328357</v>
      </c>
      <c r="G33" s="2">
        <f t="shared" si="3"/>
        <v>1.2354800000000001</v>
      </c>
      <c r="H33" s="2">
        <f t="shared" si="4"/>
        <v>32.154340836012864</v>
      </c>
      <c r="I33" s="2"/>
      <c r="J33" s="1">
        <v>1991</v>
      </c>
      <c r="K33" s="3">
        <f t="shared" si="0"/>
        <v>4.6272986645568108E-2</v>
      </c>
      <c r="L33" s="17">
        <v>6.7000000000000004E-2</v>
      </c>
      <c r="M33" s="17">
        <v>-3.0000000000000001E-3</v>
      </c>
      <c r="N33" s="17">
        <f t="shared" si="5"/>
        <v>-2.0727013354431896E-2</v>
      </c>
      <c r="O33" s="3">
        <v>3.1099999999999999E-2</v>
      </c>
      <c r="P33" s="1">
        <v>417.09</v>
      </c>
      <c r="Q33" s="2">
        <v>19.3</v>
      </c>
      <c r="R33" s="2">
        <v>12.971499</v>
      </c>
      <c r="S33" s="2"/>
      <c r="T33" s="23">
        <f t="shared" si="10"/>
        <v>18.049513800000003</v>
      </c>
      <c r="U33" s="19">
        <v>2.9667099999999998E-2</v>
      </c>
      <c r="V33" s="20">
        <f t="shared" si="7"/>
        <v>4.5890730635953654</v>
      </c>
      <c r="W33" s="20">
        <f t="shared" si="6"/>
        <v>88.569110127390559</v>
      </c>
      <c r="X33" s="20">
        <f t="shared" si="11"/>
        <v>21.156139594266911</v>
      </c>
    </row>
    <row r="34" spans="1:24" s="21" customFormat="1">
      <c r="A34" s="1">
        <v>1992</v>
      </c>
      <c r="B34" s="2">
        <f t="shared" si="1"/>
        <v>20.877335888835649</v>
      </c>
      <c r="C34" s="2">
        <f t="shared" si="8"/>
        <v>23.232882315071965</v>
      </c>
      <c r="D34" s="2">
        <f t="shared" si="9"/>
        <v>19.942760085184336</v>
      </c>
      <c r="E34" s="2">
        <v>20.45</v>
      </c>
      <c r="F34" s="2">
        <f t="shared" si="2"/>
        <v>14.970059880239521</v>
      </c>
      <c r="G34" s="2">
        <f t="shared" si="3"/>
        <v>1.3660599999999998</v>
      </c>
      <c r="H34" s="2">
        <f t="shared" si="4"/>
        <v>34.482758620689651</v>
      </c>
      <c r="I34" s="2"/>
      <c r="J34" s="1">
        <v>1992</v>
      </c>
      <c r="K34" s="3">
        <f t="shared" si="0"/>
        <v>4.7898831791788117E-2</v>
      </c>
      <c r="L34" s="17">
        <v>6.6799999999999998E-2</v>
      </c>
      <c r="M34" s="17">
        <v>1.38E-2</v>
      </c>
      <c r="N34" s="17">
        <f t="shared" si="5"/>
        <v>-1.8901168208211881E-2</v>
      </c>
      <c r="O34" s="3">
        <v>2.9000000000000001E-2</v>
      </c>
      <c r="P34" s="1">
        <v>435.71</v>
      </c>
      <c r="Q34" s="2">
        <v>20.87</v>
      </c>
      <c r="R34" s="2">
        <v>12.635590000000001</v>
      </c>
      <c r="S34" s="2"/>
      <c r="T34" s="23">
        <f t="shared" si="10"/>
        <v>18.754022600000003</v>
      </c>
      <c r="U34" s="19">
        <v>2.8109600000000002E-2</v>
      </c>
      <c r="V34" s="20">
        <f t="shared" si="7"/>
        <v>4.7180700717838056</v>
      </c>
      <c r="W34" s="20">
        <f t="shared" si="6"/>
        <v>98.466122398128022</v>
      </c>
      <c r="X34" s="20">
        <f t="shared" si="11"/>
        <v>21.848028965844755</v>
      </c>
    </row>
    <row r="35" spans="1:24" s="21" customFormat="1">
      <c r="A35" s="1">
        <v>1993</v>
      </c>
      <c r="B35" s="2">
        <f t="shared" si="1"/>
        <v>17.340148698884761</v>
      </c>
      <c r="C35" s="2">
        <f t="shared" si="8"/>
        <v>23.189523388452653</v>
      </c>
      <c r="D35" s="2">
        <f t="shared" si="9"/>
        <v>20.093305806665398</v>
      </c>
      <c r="E35" s="2">
        <v>21.17</v>
      </c>
      <c r="F35" s="2">
        <f t="shared" si="2"/>
        <v>17.271157167530223</v>
      </c>
      <c r="G35" s="2">
        <f t="shared" si="3"/>
        <v>1.2257430000000002</v>
      </c>
      <c r="H35" s="2">
        <f t="shared" si="4"/>
        <v>36.764705882352942</v>
      </c>
      <c r="I35" s="2"/>
      <c r="J35" s="1">
        <v>1993</v>
      </c>
      <c r="K35" s="3">
        <f t="shared" si="0"/>
        <v>5.7669632329295742E-2</v>
      </c>
      <c r="L35" s="17">
        <v>5.79E-2</v>
      </c>
      <c r="M35" s="17">
        <v>2.29E-2</v>
      </c>
      <c r="N35" s="17">
        <f t="shared" si="5"/>
        <v>-2.3036767070425818E-4</v>
      </c>
      <c r="O35" s="3">
        <v>2.7199999999999998E-2</v>
      </c>
      <c r="P35" s="1">
        <v>466.45</v>
      </c>
      <c r="Q35" s="2">
        <v>26.9</v>
      </c>
      <c r="R35" s="2">
        <v>12.687439999999999</v>
      </c>
      <c r="S35" s="2"/>
      <c r="T35" s="23">
        <f t="shared" si="10"/>
        <v>20.114686800000005</v>
      </c>
      <c r="U35" s="19">
        <v>2.5974000000000001E-2</v>
      </c>
      <c r="V35" s="20">
        <f t="shared" si="7"/>
        <v>4.8406172238283176</v>
      </c>
      <c r="W35" s="20">
        <f t="shared" si="6"/>
        <v>130.21260332098174</v>
      </c>
      <c r="X35" s="20">
        <f t="shared" si="11"/>
        <v>23.214199021709415</v>
      </c>
    </row>
    <row r="36" spans="1:24" s="21" customFormat="1">
      <c r="A36" s="1">
        <v>1994</v>
      </c>
      <c r="B36" s="2">
        <f t="shared" si="1"/>
        <v>14.465196850393699</v>
      </c>
      <c r="C36" s="2">
        <f t="shared" si="8"/>
        <v>21.257008606110084</v>
      </c>
      <c r="D36" s="2">
        <f t="shared" si="9"/>
        <v>18.66198363026205</v>
      </c>
      <c r="E36" s="2">
        <v>19.91</v>
      </c>
      <c r="F36" s="2">
        <f t="shared" si="2"/>
        <v>12.787723785166239</v>
      </c>
      <c r="G36" s="2">
        <f t="shared" si="3"/>
        <v>1.5569620000000002</v>
      </c>
      <c r="H36" s="2">
        <f t="shared" si="4"/>
        <v>34.364261168384878</v>
      </c>
      <c r="I36" s="2"/>
      <c r="J36" s="1">
        <v>1994</v>
      </c>
      <c r="K36" s="3">
        <f t="shared" si="0"/>
        <v>6.9131447732270784E-2</v>
      </c>
      <c r="L36" s="17">
        <v>7.8200000000000006E-2</v>
      </c>
      <c r="M36" s="17">
        <v>2.8199999999999999E-2</v>
      </c>
      <c r="N36" s="17">
        <f t="shared" si="5"/>
        <v>-9.0685522677292213E-3</v>
      </c>
      <c r="O36" s="3">
        <v>2.9100000000000001E-2</v>
      </c>
      <c r="P36" s="1">
        <v>459.27</v>
      </c>
      <c r="Q36" s="2">
        <v>31.75</v>
      </c>
      <c r="R36" s="2">
        <v>13.364756999999999</v>
      </c>
      <c r="S36" s="2"/>
      <c r="T36" s="23">
        <f t="shared" si="10"/>
        <v>21.605580000000003</v>
      </c>
      <c r="U36" s="19">
        <v>2.5316499999999999E-2</v>
      </c>
      <c r="V36" s="20">
        <f t="shared" si="7"/>
        <v>4.9631647097753673</v>
      </c>
      <c r="W36" s="20">
        <f t="shared" si="6"/>
        <v>157.58047953536791</v>
      </c>
      <c r="X36" s="20">
        <f t="shared" si="11"/>
        <v>24.609924062694667</v>
      </c>
    </row>
    <row r="37" spans="1:24" s="21" customFormat="1">
      <c r="A37" s="1">
        <v>1995</v>
      </c>
      <c r="B37" s="2">
        <f t="shared" si="1"/>
        <v>16.337665782493367</v>
      </c>
      <c r="C37" s="2">
        <f t="shared" si="8"/>
        <v>25.870843515255263</v>
      </c>
      <c r="D37" s="2">
        <f t="shared" si="9"/>
        <v>22.845763223420533</v>
      </c>
      <c r="E37" s="2">
        <v>25.03</v>
      </c>
      <c r="F37" s="2">
        <f t="shared" si="2"/>
        <v>17.953321364452425</v>
      </c>
      <c r="G37" s="2">
        <f t="shared" si="3"/>
        <v>1.394171</v>
      </c>
      <c r="H37" s="2">
        <f t="shared" si="4"/>
        <v>43.478260869565219</v>
      </c>
      <c r="I37" s="2"/>
      <c r="J37" s="1">
        <v>1995</v>
      </c>
      <c r="K37" s="3">
        <f t="shared" si="0"/>
        <v>6.1208254184728791E-2</v>
      </c>
      <c r="L37" s="17">
        <v>5.57E-2</v>
      </c>
      <c r="M37" s="17">
        <v>2.07E-2</v>
      </c>
      <c r="N37" s="17">
        <f t="shared" si="5"/>
        <v>5.5082541847287919E-3</v>
      </c>
      <c r="O37" s="3">
        <v>2.3E-2</v>
      </c>
      <c r="P37" s="1">
        <v>615.92999999999995</v>
      </c>
      <c r="Q37" s="2">
        <v>37.700000000000003</v>
      </c>
      <c r="R37" s="2">
        <v>14.166389999999998</v>
      </c>
      <c r="S37" s="2"/>
      <c r="T37" s="23">
        <f t="shared" si="10"/>
        <v>23.8078824</v>
      </c>
      <c r="U37" s="19">
        <v>3.3788200000000004E-2</v>
      </c>
      <c r="V37" s="20">
        <f t="shared" si="7"/>
        <v>5.1308611116221998</v>
      </c>
      <c r="W37" s="20">
        <f t="shared" si="6"/>
        <v>193.43346390815694</v>
      </c>
      <c r="X37" s="20">
        <f t="shared" si="11"/>
        <v>26.960359957183393</v>
      </c>
    </row>
    <row r="38" spans="1:24" s="21" customFormat="1">
      <c r="A38" s="1">
        <v>1996</v>
      </c>
      <c r="B38" s="2">
        <f t="shared" si="1"/>
        <v>18.231356140782673</v>
      </c>
      <c r="C38" s="2">
        <f t="shared" si="8"/>
        <v>28.029084134672619</v>
      </c>
      <c r="D38" s="2">
        <f t="shared" si="9"/>
        <v>25.143306307190137</v>
      </c>
      <c r="E38" s="2">
        <v>27.72</v>
      </c>
      <c r="F38" s="2">
        <f t="shared" si="2"/>
        <v>15.600624024960997</v>
      </c>
      <c r="G38" s="2">
        <f t="shared" si="3"/>
        <v>1.7768520000000001</v>
      </c>
      <c r="H38" s="2">
        <f t="shared" si="4"/>
        <v>49.75124378109453</v>
      </c>
      <c r="I38" s="2"/>
      <c r="J38" s="1">
        <v>1996</v>
      </c>
      <c r="K38" s="3">
        <f t="shared" si="0"/>
        <v>5.4850554850554852E-2</v>
      </c>
      <c r="L38" s="17">
        <v>6.4100000000000004E-2</v>
      </c>
      <c r="M38" s="17">
        <v>1.41E-2</v>
      </c>
      <c r="N38" s="17">
        <f t="shared" si="5"/>
        <v>-9.2494451494451527E-3</v>
      </c>
      <c r="O38" s="3">
        <v>2.01E-2</v>
      </c>
      <c r="P38" s="1">
        <v>740.74</v>
      </c>
      <c r="Q38" s="2">
        <v>40.630000000000003</v>
      </c>
      <c r="R38" s="2">
        <v>14.888873999999999</v>
      </c>
      <c r="S38" s="2"/>
      <c r="T38" s="23">
        <f t="shared" si="10"/>
        <v>26.427549199999998</v>
      </c>
      <c r="U38" s="19">
        <v>1.6970499999999999E-2</v>
      </c>
      <c r="V38" s="20">
        <f t="shared" si="7"/>
        <v>5.2179343901169846</v>
      </c>
      <c r="W38" s="20">
        <f t="shared" si="6"/>
        <v>212.00467427045311</v>
      </c>
      <c r="X38" s="20">
        <f t="shared" si="11"/>
        <v>29.460723699180857</v>
      </c>
    </row>
    <row r="39" spans="1:24" s="21" customFormat="1">
      <c r="A39" s="1">
        <v>1997</v>
      </c>
      <c r="B39" s="2">
        <f t="shared" si="1"/>
        <v>22.010206396008162</v>
      </c>
      <c r="C39" s="2">
        <f t="shared" si="8"/>
        <v>33.196387644100838</v>
      </c>
      <c r="D39" s="2">
        <f t="shared" si="9"/>
        <v>30.175989026820716</v>
      </c>
      <c r="E39" s="2">
        <v>33.03</v>
      </c>
      <c r="F39" s="2">
        <f t="shared" si="2"/>
        <v>17.421602787456447</v>
      </c>
      <c r="G39" s="2">
        <f t="shared" si="3"/>
        <v>1.8959219999999999</v>
      </c>
      <c r="H39" s="2">
        <f t="shared" si="4"/>
        <v>62.51964952969977</v>
      </c>
      <c r="I39" s="2"/>
      <c r="J39" s="1">
        <v>1997</v>
      </c>
      <c r="K39" s="3">
        <f t="shared" si="0"/>
        <v>4.5433467638057362E-2</v>
      </c>
      <c r="L39" s="17">
        <v>5.74E-2</v>
      </c>
      <c r="M39" s="17">
        <v>3.8999999999999998E-3</v>
      </c>
      <c r="N39" s="17">
        <f t="shared" si="5"/>
        <v>-1.1966532361942638E-2</v>
      </c>
      <c r="O39" s="3">
        <f>15.522/P39</f>
        <v>1.5994971301381864E-2</v>
      </c>
      <c r="P39" s="1">
        <v>970.43</v>
      </c>
      <c r="Q39" s="2">
        <v>44.09</v>
      </c>
      <c r="R39" s="2">
        <v>15.522000000000002</v>
      </c>
      <c r="S39" s="2"/>
      <c r="T39" s="23">
        <f t="shared" si="10"/>
        <v>29.233000000000004</v>
      </c>
      <c r="U39" s="19">
        <v>1.6069199999999999E-2</v>
      </c>
      <c r="V39" s="20">
        <f t="shared" si="7"/>
        <v>5.3017824214186522</v>
      </c>
      <c r="W39" s="20">
        <f t="shared" si="6"/>
        <v>233.75558696034838</v>
      </c>
      <c r="X39" s="20">
        <f t="shared" si="11"/>
        <v>32.159012224503137</v>
      </c>
    </row>
    <row r="40" spans="1:24" s="21" customFormat="1">
      <c r="A40" s="1">
        <v>1998</v>
      </c>
      <c r="B40" s="2">
        <f t="shared" si="1"/>
        <v>27.766659137113169</v>
      </c>
      <c r="C40" s="2">
        <f t="shared" si="8"/>
        <v>39.337877624167945</v>
      </c>
      <c r="D40" s="2">
        <f t="shared" si="9"/>
        <v>35.918161399298199</v>
      </c>
      <c r="E40" s="2">
        <v>38.82</v>
      </c>
      <c r="F40" s="2">
        <f t="shared" si="2"/>
        <v>21.50537634408602</v>
      </c>
      <c r="G40" s="2">
        <f t="shared" si="3"/>
        <v>1.8051300000000001</v>
      </c>
      <c r="H40" s="2">
        <f t="shared" si="4"/>
        <v>75.878395061728398</v>
      </c>
      <c r="I40" s="2"/>
      <c r="J40" s="1">
        <v>1998</v>
      </c>
      <c r="K40" s="3">
        <f t="shared" si="0"/>
        <v>3.6014415528420232E-2</v>
      </c>
      <c r="L40" s="17">
        <v>4.65E-2</v>
      </c>
      <c r="M40" s="17">
        <v>3.2000000000000002E-3</v>
      </c>
      <c r="N40" s="17">
        <f t="shared" si="5"/>
        <v>-1.0485584471579767E-2</v>
      </c>
      <c r="O40" s="24">
        <f>16.2/P40</f>
        <v>1.3178981964319126E-2</v>
      </c>
      <c r="P40" s="1">
        <v>1229.23</v>
      </c>
      <c r="Q40" s="2">
        <v>44.27</v>
      </c>
      <c r="R40" s="2">
        <v>16.2</v>
      </c>
      <c r="S40" s="2"/>
      <c r="T40" s="23">
        <f t="shared" si="10"/>
        <v>31.248000000000001</v>
      </c>
      <c r="U40" s="19">
        <v>2.6764E-2</v>
      </c>
      <c r="V40" s="20">
        <f t="shared" si="7"/>
        <v>5.4436793261455012</v>
      </c>
      <c r="W40" s="20">
        <f t="shared" si="6"/>
        <v>240.99168376846134</v>
      </c>
      <c r="X40" s="20">
        <f t="shared" si="11"/>
        <v>34.223076909054086</v>
      </c>
    </row>
    <row r="41" spans="1:24" s="21" customFormat="1">
      <c r="A41" s="1">
        <v>1999</v>
      </c>
      <c r="B41" s="2">
        <f t="shared" si="1"/>
        <v>28.429760061919506</v>
      </c>
      <c r="C41" s="2">
        <f t="shared" si="8"/>
        <v>43.233580508474574</v>
      </c>
      <c r="D41" s="2">
        <f t="shared" si="9"/>
        <v>39.281764471967136</v>
      </c>
      <c r="E41" s="2">
        <v>44.2</v>
      </c>
      <c r="F41" s="2">
        <f t="shared" si="2"/>
        <v>15.527950310559007</v>
      </c>
      <c r="G41" s="2">
        <f t="shared" si="3"/>
        <v>2.8464800000000001</v>
      </c>
      <c r="H41" s="2">
        <f t="shared" si="4"/>
        <v>87.91669160332755</v>
      </c>
      <c r="I41" s="2"/>
      <c r="J41" s="1">
        <v>1999</v>
      </c>
      <c r="K41" s="3">
        <f t="shared" si="0"/>
        <v>3.5174408711927854E-2</v>
      </c>
      <c r="L41" s="17">
        <v>6.4399999999999999E-2</v>
      </c>
      <c r="M41" s="17">
        <v>1.0699999999999999E-2</v>
      </c>
      <c r="N41" s="17">
        <f t="shared" si="5"/>
        <v>-2.9225591288072145E-2</v>
      </c>
      <c r="O41" s="3">
        <f>16.709/1469</f>
        <v>1.1374404356705241E-2</v>
      </c>
      <c r="P41" s="1">
        <v>1469.25</v>
      </c>
      <c r="Q41" s="2">
        <v>51.68</v>
      </c>
      <c r="R41" s="2">
        <v>16.711843601089175</v>
      </c>
      <c r="S41" s="2"/>
      <c r="T41" s="23">
        <f t="shared" si="10"/>
        <v>33.984000000000002</v>
      </c>
      <c r="U41" s="19">
        <v>3.43602E-2</v>
      </c>
      <c r="V41" s="20">
        <f t="shared" si="7"/>
        <v>5.6307252365277263</v>
      </c>
      <c r="W41" s="20">
        <f t="shared" si="6"/>
        <v>290.99588022375292</v>
      </c>
      <c r="X41" s="20">
        <f t="shared" si="11"/>
        <v>37.402851418461843</v>
      </c>
    </row>
    <row r="42" spans="1:24" s="21" customFormat="1">
      <c r="A42" s="1">
        <v>2000</v>
      </c>
      <c r="B42" s="2">
        <f t="shared" si="1"/>
        <v>23.521824336362013</v>
      </c>
      <c r="C42" s="2">
        <f t="shared" si="8"/>
        <v>35.365905925211614</v>
      </c>
      <c r="D42" s="2">
        <f t="shared" si="9"/>
        <v>32.432770203749286</v>
      </c>
      <c r="E42" s="2">
        <v>37.28</v>
      </c>
      <c r="F42" s="2">
        <f t="shared" si="2"/>
        <v>19.569471624266146</v>
      </c>
      <c r="G42" s="2">
        <f t="shared" si="3"/>
        <v>1.9050079999999998</v>
      </c>
      <c r="H42" s="2">
        <f t="shared" si="4"/>
        <v>81.155856132800494</v>
      </c>
      <c r="I42" s="2"/>
      <c r="J42" s="1">
        <v>2000</v>
      </c>
      <c r="K42" s="3">
        <f t="shared" si="0"/>
        <v>4.2513709213197207E-2</v>
      </c>
      <c r="L42" s="17">
        <v>5.11E-2</v>
      </c>
      <c r="M42" s="17">
        <v>-6.1999999999999998E-3</v>
      </c>
      <c r="N42" s="17">
        <f t="shared" si="5"/>
        <v>-8.586290786802793E-3</v>
      </c>
      <c r="O42" s="3">
        <f>16.265/1320</f>
        <v>1.2321969696969698E-2</v>
      </c>
      <c r="P42" s="1">
        <v>1320.28</v>
      </c>
      <c r="Q42" s="2">
        <v>56.13</v>
      </c>
      <c r="R42" s="2">
        <v>16.26845015151515</v>
      </c>
      <c r="S42" s="2"/>
      <c r="T42" s="23">
        <f t="shared" si="10"/>
        <v>37.332000000000001</v>
      </c>
      <c r="U42" s="19">
        <v>1.6036700000000001E-2</v>
      </c>
      <c r="V42" s="20">
        <f t="shared" si="7"/>
        <v>5.7210234879283499</v>
      </c>
      <c r="W42" s="20">
        <f t="shared" si="6"/>
        <v>321.12104837741828</v>
      </c>
      <c r="X42" s="20">
        <f t="shared" si="11"/>
        <v>40.708209372980825</v>
      </c>
    </row>
    <row r="43" spans="1:24" s="21" customFormat="1">
      <c r="A43" s="1">
        <v>2001</v>
      </c>
      <c r="B43" s="2">
        <f t="shared" si="1"/>
        <v>29.551866151866147</v>
      </c>
      <c r="C43" s="2">
        <f t="shared" si="8"/>
        <v>29.223152696820829</v>
      </c>
      <c r="D43" s="2">
        <f t="shared" si="9"/>
        <v>26.614879418556622</v>
      </c>
      <c r="E43" s="2">
        <v>30.5</v>
      </c>
      <c r="F43" s="2">
        <f t="shared" si="2"/>
        <v>19.801980198019802</v>
      </c>
      <c r="G43" s="2">
        <f t="shared" si="3"/>
        <v>1.5402500000000001</v>
      </c>
      <c r="H43" s="2">
        <f t="shared" si="4"/>
        <v>72.936281049488599</v>
      </c>
      <c r="I43" s="2">
        <f>P43/S43</f>
        <v>38.167938931297712</v>
      </c>
      <c r="J43" s="1">
        <v>2001</v>
      </c>
      <c r="K43" s="3">
        <f t="shared" si="0"/>
        <v>3.3838810546211538E-2</v>
      </c>
      <c r="L43" s="17">
        <v>5.0500000000000003E-2</v>
      </c>
      <c r="M43" s="17">
        <v>3.2500000000000001E-2</v>
      </c>
      <c r="N43" s="17">
        <f t="shared" si="5"/>
        <v>-1.6661189453788465E-2</v>
      </c>
      <c r="O43" s="3">
        <f>15.741/1148.09</f>
        <v>1.3710597601233353E-2</v>
      </c>
      <c r="P43" s="1">
        <v>1148.0899999999999</v>
      </c>
      <c r="Q43" s="2">
        <v>38.85</v>
      </c>
      <c r="R43" s="2">
        <v>15.741</v>
      </c>
      <c r="S43" s="37">
        <v>30.079957999999998</v>
      </c>
      <c r="T43" s="23">
        <f t="shared" si="10"/>
        <v>39.286999999999999</v>
      </c>
      <c r="U43" s="19">
        <v>2.48027E-2</v>
      </c>
      <c r="V43" s="20">
        <f t="shared" si="7"/>
        <v>5.8629203171923905</v>
      </c>
      <c r="W43" s="20">
        <f t="shared" si="6"/>
        <v>227.77445432292438</v>
      </c>
      <c r="X43" s="20">
        <f t="shared" si="11"/>
        <v>43.137148282532522</v>
      </c>
    </row>
    <row r="44" spans="1:24" s="21" customFormat="1">
      <c r="A44" s="1">
        <v>2002</v>
      </c>
      <c r="B44" s="2">
        <f t="shared" si="1"/>
        <v>19.109904430929628</v>
      </c>
      <c r="C44" s="2">
        <f t="shared" si="8"/>
        <v>21.046311357764807</v>
      </c>
      <c r="D44" s="2">
        <f t="shared" si="9"/>
        <v>19.137805087560167</v>
      </c>
      <c r="E44" s="2">
        <v>23.1</v>
      </c>
      <c r="F44" s="2">
        <f t="shared" si="2"/>
        <v>26.246719160104984</v>
      </c>
      <c r="G44" s="2">
        <f t="shared" si="3"/>
        <v>0.88011000000000017</v>
      </c>
      <c r="H44" s="2">
        <f t="shared" si="4"/>
        <v>54.715174129353244</v>
      </c>
      <c r="I44" s="2">
        <f t="shared" ref="I44:I58" si="12">P44/S44</f>
        <v>29.498525073746311</v>
      </c>
      <c r="J44" s="1">
        <v>2002</v>
      </c>
      <c r="K44" s="3">
        <f t="shared" si="0"/>
        <v>5.232888545384283E-2</v>
      </c>
      <c r="L44" s="17">
        <v>3.8100000000000002E-2</v>
      </c>
      <c r="M44" s="17">
        <v>2.6100000000000002E-2</v>
      </c>
      <c r="N44" s="17">
        <f t="shared" si="5"/>
        <v>1.4228885453842828E-2</v>
      </c>
      <c r="O44" s="3">
        <f>R44/P44</f>
        <v>1.8276465640699232E-2</v>
      </c>
      <c r="P44" s="1">
        <v>879.82</v>
      </c>
      <c r="Q44" s="1">
        <v>46.04</v>
      </c>
      <c r="R44" s="1">
        <v>16.079999999999998</v>
      </c>
      <c r="S44" s="11">
        <v>29.825898000000002</v>
      </c>
      <c r="T44" s="23">
        <f t="shared" si="10"/>
        <v>41.804000000000002</v>
      </c>
      <c r="U44" s="19">
        <v>2.0352000000000002E-2</v>
      </c>
      <c r="V44" s="20">
        <f t="shared" si="7"/>
        <v>5.9822424714878899</v>
      </c>
      <c r="W44" s="20">
        <f t="shared" si="6"/>
        <v>275.42244338730245</v>
      </c>
      <c r="X44" s="20">
        <f t="shared" si="11"/>
        <v>45.972879124570824</v>
      </c>
    </row>
    <row r="45" spans="1:24" s="21" customFormat="1">
      <c r="A45" s="1">
        <v>2003</v>
      </c>
      <c r="B45" s="2">
        <f t="shared" si="1"/>
        <v>20.33113914792467</v>
      </c>
      <c r="C45" s="2">
        <f t="shared" si="8"/>
        <v>24.940223852140946</v>
      </c>
      <c r="D45" s="2">
        <f t="shared" si="9"/>
        <v>22.443372932474336</v>
      </c>
      <c r="E45" s="2">
        <v>26.63</v>
      </c>
      <c r="F45" s="2">
        <f t="shared" si="2"/>
        <v>23.52941176470588</v>
      </c>
      <c r="G45" s="2">
        <f t="shared" si="3"/>
        <v>1.131775</v>
      </c>
      <c r="H45" s="2">
        <f t="shared" si="4"/>
        <v>62.187360178970927</v>
      </c>
      <c r="I45" s="2">
        <f t="shared" si="12"/>
        <v>35.2112676056338</v>
      </c>
      <c r="J45" s="1">
        <v>2003</v>
      </c>
      <c r="K45" s="3">
        <f t="shared" si="0"/>
        <v>4.918563552805532E-2</v>
      </c>
      <c r="L45" s="17">
        <v>4.2500000000000003E-2</v>
      </c>
      <c r="M45" s="17">
        <v>3.2500000000000001E-2</v>
      </c>
      <c r="N45" s="17">
        <f t="shared" si="5"/>
        <v>6.685635528055317E-3</v>
      </c>
      <c r="O45" s="3">
        <v>1.61E-2</v>
      </c>
      <c r="P45" s="1">
        <v>1111.9100000000001</v>
      </c>
      <c r="Q45" s="1">
        <v>54.69</v>
      </c>
      <c r="R45" s="1">
        <v>17.88</v>
      </c>
      <c r="S45" s="37">
        <v>31.578244000000005</v>
      </c>
      <c r="T45" s="23">
        <f t="shared" si="10"/>
        <v>44.583000000000013</v>
      </c>
      <c r="U45" s="19">
        <v>3.34232E-2</v>
      </c>
      <c r="V45" s="20">
        <f t="shared" si="7"/>
        <v>6.1821881580609244</v>
      </c>
      <c r="W45" s="20">
        <f t="shared" si="6"/>
        <v>338.10387036435196</v>
      </c>
      <c r="X45" s="20">
        <f t="shared" si="11"/>
        <v>49.542909764295139</v>
      </c>
    </row>
    <row r="46" spans="1:24" s="21" customFormat="1">
      <c r="A46" s="1">
        <v>2004</v>
      </c>
      <c r="B46" s="2">
        <f t="shared" si="1"/>
        <v>17.90661938534279</v>
      </c>
      <c r="C46" s="2">
        <f t="shared" si="8"/>
        <v>25.156094320823644</v>
      </c>
      <c r="D46" s="2">
        <f t="shared" si="9"/>
        <v>22.493754749956711</v>
      </c>
      <c r="E46" s="2">
        <v>27.14</v>
      </c>
      <c r="F46" s="2">
        <f t="shared" si="2"/>
        <v>23.696682464454977</v>
      </c>
      <c r="G46" s="2">
        <f t="shared" si="3"/>
        <v>1.145308</v>
      </c>
      <c r="H46" s="2">
        <f t="shared" si="4"/>
        <v>62.447570464265475</v>
      </c>
      <c r="I46" s="2">
        <f t="shared" si="12"/>
        <v>29.850746268656714</v>
      </c>
      <c r="J46" s="1">
        <v>2004</v>
      </c>
      <c r="K46" s="3">
        <f t="shared" si="0"/>
        <v>5.584527031487227E-2</v>
      </c>
      <c r="L46" s="17">
        <v>4.2200000000000001E-2</v>
      </c>
      <c r="M46" s="17">
        <v>2.0400000000000001E-2</v>
      </c>
      <c r="N46" s="17">
        <f t="shared" si="5"/>
        <v>1.3645270314872268E-2</v>
      </c>
      <c r="O46" s="3">
        <f t="shared" ref="O46:O52" si="13">R46/P46</f>
        <v>1.6013433229916166E-2</v>
      </c>
      <c r="P46" s="1">
        <v>1211.92</v>
      </c>
      <c r="Q46" s="1">
        <v>67.680000000000007</v>
      </c>
      <c r="R46" s="1">
        <v>19.407</v>
      </c>
      <c r="S46" s="11">
        <v>40.599320000000006</v>
      </c>
      <c r="T46" s="23">
        <f t="shared" si="10"/>
        <v>48.176000000000009</v>
      </c>
      <c r="U46" s="19">
        <v>3.3385499999999999E-2</v>
      </c>
      <c r="V46" s="20">
        <f t="shared" si="7"/>
        <v>6.3885836008118675</v>
      </c>
      <c r="W46" s="20">
        <f t="shared" si="6"/>
        <v>432.37933810294726</v>
      </c>
      <c r="X46" s="20">
        <f t="shared" si="11"/>
        <v>53.878065866363748</v>
      </c>
    </row>
    <row r="47" spans="1:24" s="21" customFormat="1">
      <c r="A47" s="1">
        <v>2005</v>
      </c>
      <c r="B47" s="2">
        <f t="shared" si="1"/>
        <v>16.328188358404184</v>
      </c>
      <c r="C47" s="2">
        <f t="shared" si="8"/>
        <v>23.982056060402293</v>
      </c>
      <c r="D47" s="2">
        <f t="shared" si="9"/>
        <v>21.496178243318223</v>
      </c>
      <c r="E47" s="2">
        <v>26.43</v>
      </c>
      <c r="F47" s="2">
        <f t="shared" si="2"/>
        <v>22.779043280182233</v>
      </c>
      <c r="G47" s="2">
        <f t="shared" si="3"/>
        <v>1.160277</v>
      </c>
      <c r="H47" s="2">
        <f t="shared" si="4"/>
        <v>55.777033065236822</v>
      </c>
      <c r="I47" s="2">
        <f t="shared" si="12"/>
        <v>20.408163265306126</v>
      </c>
      <c r="J47" s="1">
        <v>2005</v>
      </c>
      <c r="K47" s="3">
        <f t="shared" si="0"/>
        <v>6.1243781493082544E-2</v>
      </c>
      <c r="L47" s="17">
        <v>4.3900000000000002E-2</v>
      </c>
      <c r="M47" s="17">
        <v>8.0000000000000004E-4</v>
      </c>
      <c r="N47" s="17">
        <f t="shared" si="5"/>
        <v>1.7343781493082543E-2</v>
      </c>
      <c r="O47" s="3">
        <f t="shared" si="13"/>
        <v>1.792852622387426E-2</v>
      </c>
      <c r="P47" s="1">
        <v>1248.29</v>
      </c>
      <c r="Q47" s="1">
        <v>76.45</v>
      </c>
      <c r="R47" s="1">
        <v>22.38</v>
      </c>
      <c r="S47" s="37">
        <v>61.166209999999992</v>
      </c>
      <c r="T47" s="23">
        <f t="shared" si="10"/>
        <v>52.051000000000009</v>
      </c>
      <c r="U47" s="19">
        <v>2.52398E-2</v>
      </c>
      <c r="V47" s="20">
        <f t="shared" si="7"/>
        <v>6.5498301731796387</v>
      </c>
      <c r="W47" s="20">
        <f t="shared" si="6"/>
        <v>500.7345167395834</v>
      </c>
      <c r="X47" s="20">
        <f t="shared" si="11"/>
        <v>58.070322355463951</v>
      </c>
    </row>
    <row r="48" spans="1:24" s="21" customFormat="1">
      <c r="A48" s="1">
        <v>2006</v>
      </c>
      <c r="B48" s="2">
        <f t="shared" si="1"/>
        <v>16.168490652074784</v>
      </c>
      <c r="C48" s="2">
        <f t="shared" si="8"/>
        <v>24.987667371388298</v>
      </c>
      <c r="D48" s="2">
        <f t="shared" si="9"/>
        <v>22.189133796234962</v>
      </c>
      <c r="E48" s="2">
        <v>27.27</v>
      </c>
      <c r="F48" s="2">
        <f t="shared" si="2"/>
        <v>21.276595744680851</v>
      </c>
      <c r="G48" s="2">
        <f t="shared" si="3"/>
        <v>1.28169</v>
      </c>
      <c r="H48" s="2">
        <f t="shared" si="4"/>
        <v>56.618762475049898</v>
      </c>
      <c r="I48" s="2">
        <f t="shared" si="12"/>
        <v>19.386822626336471</v>
      </c>
      <c r="J48" s="1">
        <v>2006</v>
      </c>
      <c r="K48" s="3">
        <f t="shared" si="0"/>
        <v>6.1848692096171477E-2</v>
      </c>
      <c r="L48" s="17">
        <v>4.7E-2</v>
      </c>
      <c r="M48" s="17">
        <v>-1.8E-3</v>
      </c>
      <c r="N48" s="17">
        <f t="shared" si="5"/>
        <v>1.4848692096171477E-2</v>
      </c>
      <c r="O48" s="3">
        <f t="shared" si="13"/>
        <v>1.766198970598604E-2</v>
      </c>
      <c r="P48" s="1">
        <v>1418.3</v>
      </c>
      <c r="Q48" s="1">
        <v>87.72</v>
      </c>
      <c r="R48" s="1">
        <v>25.05</v>
      </c>
      <c r="S48" s="11">
        <v>73.157939665331128</v>
      </c>
      <c r="T48" s="23">
        <f t="shared" si="10"/>
        <v>56.760000000000005</v>
      </c>
      <c r="U48" s="19">
        <v>4.1088100000000002E-2</v>
      </c>
      <c r="V48" s="20">
        <f t="shared" si="7"/>
        <v>6.8189502503182613</v>
      </c>
      <c r="W48" s="20">
        <f t="shared" si="6"/>
        <v>598.15831595791792</v>
      </c>
      <c r="X48" s="20">
        <f t="shared" si="11"/>
        <v>63.918673573488306</v>
      </c>
    </row>
    <row r="49" spans="1:24" s="21" customFormat="1">
      <c r="A49" s="1">
        <v>2007</v>
      </c>
      <c r="B49" s="2">
        <f t="shared" si="1"/>
        <v>17.78967773200872</v>
      </c>
      <c r="C49" s="2">
        <f t="shared" si="8"/>
        <v>24.228363996369936</v>
      </c>
      <c r="D49" s="2">
        <f t="shared" si="9"/>
        <v>22.08424208927099</v>
      </c>
      <c r="E49" s="2">
        <v>25.95</v>
      </c>
      <c r="F49" s="2">
        <f t="shared" si="2"/>
        <v>24.875621890547265</v>
      </c>
      <c r="G49" s="2">
        <f t="shared" si="3"/>
        <v>1.0431899999999998</v>
      </c>
      <c r="H49" s="2">
        <f t="shared" si="4"/>
        <v>52.95203750450775</v>
      </c>
      <c r="I49" s="2">
        <f t="shared" si="12"/>
        <v>15.39768580009812</v>
      </c>
      <c r="J49" s="1">
        <v>2007</v>
      </c>
      <c r="K49" s="3">
        <f t="shared" si="0"/>
        <v>5.6212372987550746E-2</v>
      </c>
      <c r="L49" s="17">
        <v>4.02E-2</v>
      </c>
      <c r="M49" s="17">
        <v>7.1000000000000004E-3</v>
      </c>
      <c r="N49" s="17">
        <f t="shared" si="5"/>
        <v>1.6012372987550746E-2</v>
      </c>
      <c r="O49" s="3">
        <f t="shared" si="13"/>
        <v>1.8885014574082652E-2</v>
      </c>
      <c r="P49" s="1">
        <v>1468.36</v>
      </c>
      <c r="Q49" s="1">
        <v>82.54</v>
      </c>
      <c r="R49" s="1">
        <v>27.73</v>
      </c>
      <c r="S49" s="37">
        <v>95.362382312713706</v>
      </c>
      <c r="T49" s="23">
        <f t="shared" si="10"/>
        <v>60.604999999999997</v>
      </c>
      <c r="U49" s="19">
        <v>-2.2230000000000001E-4</v>
      </c>
      <c r="V49" s="20">
        <f t="shared" si="7"/>
        <v>6.8174343976776157</v>
      </c>
      <c r="W49" s="20">
        <f t="shared" si="6"/>
        <v>562.71103518431039</v>
      </c>
      <c r="X49" s="20">
        <f t="shared" si="11"/>
        <v>66.489037480410587</v>
      </c>
    </row>
    <row r="50" spans="1:24" s="21" customFormat="1">
      <c r="A50" s="1">
        <v>2008</v>
      </c>
      <c r="B50" s="2">
        <f t="shared" si="1"/>
        <v>18.243789133508383</v>
      </c>
      <c r="C50" s="2">
        <f t="shared" si="8"/>
        <v>14.776129169461303</v>
      </c>
      <c r="D50" s="2">
        <f t="shared" si="9"/>
        <v>13.359530172747858</v>
      </c>
      <c r="E50" s="2">
        <v>15.37</v>
      </c>
      <c r="F50" s="2">
        <f t="shared" si="2"/>
        <v>45.248868778280539</v>
      </c>
      <c r="G50" s="2">
        <f t="shared" si="3"/>
        <v>0.33967700000000001</v>
      </c>
      <c r="H50" s="2">
        <f t="shared" si="4"/>
        <v>32.201426024955438</v>
      </c>
      <c r="I50" s="2">
        <f t="shared" si="12"/>
        <v>13.378085972773583</v>
      </c>
      <c r="J50" s="1">
        <v>2008</v>
      </c>
      <c r="K50" s="3">
        <f t="shared" ref="K50:K58" si="14">Q50/P50</f>
        <v>5.4813174647107665E-2</v>
      </c>
      <c r="L50" s="17">
        <v>2.2100000000000002E-2</v>
      </c>
      <c r="M50" s="17">
        <v>6.1999999999999998E-3</v>
      </c>
      <c r="N50" s="17">
        <f t="shared" si="5"/>
        <v>3.2713174647107664E-2</v>
      </c>
      <c r="O50" s="3">
        <f t="shared" si="13"/>
        <v>3.1054525325214504E-2</v>
      </c>
      <c r="P50" s="2">
        <v>903.25</v>
      </c>
      <c r="Q50" s="2">
        <v>49.51</v>
      </c>
      <c r="R50" s="2">
        <v>28.05</v>
      </c>
      <c r="S50" s="11">
        <v>67.517132259297</v>
      </c>
      <c r="T50" s="23">
        <f t="shared" si="10"/>
        <v>61.128999999999998</v>
      </c>
      <c r="U50" s="19">
        <v>2.8141199999999998E-2</v>
      </c>
      <c r="V50" s="20">
        <f t="shared" si="7"/>
        <v>7.0092851825495419</v>
      </c>
      <c r="W50" s="20">
        <f t="shared" si="6"/>
        <v>347.02970938802781</v>
      </c>
      <c r="X50" s="20">
        <f t="shared" si="11"/>
        <v>67.610910587450306</v>
      </c>
    </row>
    <row r="51" spans="1:24" s="21" customFormat="1">
      <c r="A51" s="1">
        <v>2009</v>
      </c>
      <c r="B51" s="2">
        <f t="shared" si="1"/>
        <v>19.611326064016882</v>
      </c>
      <c r="C51" s="2">
        <f t="shared" si="8"/>
        <v>18.088471458465129</v>
      </c>
      <c r="D51" s="2">
        <f t="shared" si="9"/>
        <v>16.460681855242484</v>
      </c>
      <c r="E51" s="2">
        <v>20.32</v>
      </c>
      <c r="F51" s="2">
        <f t="shared" si="2"/>
        <v>26.041666666666668</v>
      </c>
      <c r="G51" s="2">
        <f t="shared" si="3"/>
        <v>0.78028799999999998</v>
      </c>
      <c r="H51" s="2">
        <f t="shared" si="4"/>
        <v>49.98207082025997</v>
      </c>
      <c r="I51" s="2">
        <f t="shared" si="12"/>
        <v>29.793225720420825</v>
      </c>
      <c r="J51" s="1">
        <v>2009</v>
      </c>
      <c r="K51" s="3">
        <f t="shared" si="14"/>
        <v>5.0990942516366246E-2</v>
      </c>
      <c r="L51" s="17">
        <v>3.8399999999999997E-2</v>
      </c>
      <c r="M51" s="17">
        <v>3.6999999999999998E-2</v>
      </c>
      <c r="N51" s="17">
        <f t="shared" si="5"/>
        <v>1.2590942516366249E-2</v>
      </c>
      <c r="O51" s="3">
        <f t="shared" si="13"/>
        <v>2.000717424446238E-2</v>
      </c>
      <c r="P51" s="1">
        <v>1115.0999999999999</v>
      </c>
      <c r="Q51" s="1">
        <v>56.86</v>
      </c>
      <c r="R51" s="2">
        <v>22.31</v>
      </c>
      <c r="S51" s="37">
        <v>37.427971394037066</v>
      </c>
      <c r="T51" s="23">
        <f t="shared" si="10"/>
        <v>61.647000000000006</v>
      </c>
      <c r="U51" s="19">
        <v>1.4377899999999999E-2</v>
      </c>
      <c r="V51" s="20">
        <f t="shared" si="7"/>
        <v>7.1100639839757207</v>
      </c>
      <c r="W51" s="20">
        <f t="shared" si="6"/>
        <v>404.27823812885947</v>
      </c>
      <c r="X51" s="20">
        <f t="shared" si="11"/>
        <v>67.743244769952042</v>
      </c>
    </row>
    <row r="52" spans="1:24" s="21" customFormat="1">
      <c r="A52" s="1">
        <v>2010</v>
      </c>
      <c r="B52" s="2">
        <f t="shared" si="1"/>
        <v>15.013011818073297</v>
      </c>
      <c r="C52" s="2">
        <f t="shared" si="8"/>
        <v>19.525236372669269</v>
      </c>
      <c r="D52" s="2">
        <f t="shared" si="9"/>
        <v>17.717313493239242</v>
      </c>
      <c r="E52" s="2">
        <v>22.39</v>
      </c>
      <c r="F52" s="2">
        <f t="shared" si="2"/>
        <v>30.395136778115504</v>
      </c>
      <c r="G52" s="2">
        <f t="shared" si="3"/>
        <v>0.73663099999999992</v>
      </c>
      <c r="H52" s="2">
        <f t="shared" si="4"/>
        <v>54.396193771626301</v>
      </c>
      <c r="I52" s="2">
        <f t="shared" si="12"/>
        <v>22.649360943227979</v>
      </c>
      <c r="J52" s="1">
        <v>2010</v>
      </c>
      <c r="K52" s="3">
        <f t="shared" si="14"/>
        <v>6.6608886485798796E-2</v>
      </c>
      <c r="L52" s="17">
        <v>3.2899999999999999E-2</v>
      </c>
      <c r="M52" s="17">
        <v>3.1600000000000003E-2</v>
      </c>
      <c r="N52" s="17">
        <f t="shared" si="5"/>
        <v>3.3708886485798797E-2</v>
      </c>
      <c r="O52" s="3">
        <f t="shared" si="13"/>
        <v>1.8383639197226551E-2</v>
      </c>
      <c r="P52" s="1">
        <v>1257.6400000000001</v>
      </c>
      <c r="Q52" s="1">
        <v>83.77</v>
      </c>
      <c r="R52" s="2">
        <v>23.12</v>
      </c>
      <c r="S52" s="11">
        <v>55.526511461067372</v>
      </c>
      <c r="T52" s="23">
        <f t="shared" si="10"/>
        <v>64.410999999999987</v>
      </c>
      <c r="U52" s="19">
        <v>3.0266899999999999E-2</v>
      </c>
      <c r="V52" s="20">
        <f t="shared" si="7"/>
        <v>7.3252635795723151</v>
      </c>
      <c r="W52" s="20">
        <f t="shared" si="6"/>
        <v>613.6373300607728</v>
      </c>
      <c r="X52" s="20">
        <f t="shared" si="11"/>
        <v>70.983673708765352</v>
      </c>
    </row>
    <row r="53" spans="1:24" s="21" customFormat="1">
      <c r="A53" s="25">
        <v>2011</v>
      </c>
      <c r="B53" s="2">
        <f t="shared" si="1"/>
        <v>13.040232268768145</v>
      </c>
      <c r="C53" s="2">
        <f t="shared" si="8"/>
        <v>17.922188969645145</v>
      </c>
      <c r="D53" s="2">
        <f t="shared" si="9"/>
        <v>16.344349195876809</v>
      </c>
      <c r="E53" s="2">
        <v>20.52</v>
      </c>
      <c r="F53" s="2">
        <f t="shared" si="2"/>
        <v>53.191489361702125</v>
      </c>
      <c r="G53" s="2">
        <f t="shared" si="3"/>
        <v>0.38577600000000001</v>
      </c>
      <c r="H53" s="2">
        <f t="shared" si="4"/>
        <v>48.332052267486546</v>
      </c>
      <c r="I53" s="2">
        <f t="shared" si="12"/>
        <v>17.643503595338455</v>
      </c>
      <c r="J53" s="25">
        <v>2011</v>
      </c>
      <c r="K53" s="17">
        <f t="shared" si="14"/>
        <v>7.6685750636132324E-2</v>
      </c>
      <c r="L53" s="3">
        <v>1.8800000000000001E-2</v>
      </c>
      <c r="M53" s="3">
        <v>1.8499999999999999E-2</v>
      </c>
      <c r="N53" s="17">
        <f t="shared" si="5"/>
        <v>5.7885750636132327E-2</v>
      </c>
      <c r="O53" s="17">
        <f>R53/P53</f>
        <v>2.069020356234097E-2</v>
      </c>
      <c r="P53" s="2">
        <v>1257.5999999999999</v>
      </c>
      <c r="Q53" s="2">
        <v>96.44</v>
      </c>
      <c r="R53" s="2">
        <v>26.02</v>
      </c>
      <c r="S53" s="38">
        <v>71.27835994729908</v>
      </c>
      <c r="T53" s="23">
        <f t="shared" si="10"/>
        <v>70.17</v>
      </c>
      <c r="U53" s="19">
        <v>1.7697899999999999E-2</v>
      </c>
      <c r="V53" s="20">
        <f t="shared" si="7"/>
        <v>7.4549053618772279</v>
      </c>
      <c r="W53" s="20">
        <f t="shared" si="6"/>
        <v>718.95107309943978</v>
      </c>
      <c r="X53" s="20">
        <f t="shared" si="11"/>
        <v>76.94402419628031</v>
      </c>
    </row>
    <row r="54" spans="1:24" s="21" customFormat="1">
      <c r="A54" s="1">
        <v>2012</v>
      </c>
      <c r="B54" s="2">
        <f t="shared" si="1"/>
        <v>14.730324313158441</v>
      </c>
      <c r="C54" s="2">
        <f t="shared" si="8"/>
        <v>18.953194769296193</v>
      </c>
      <c r="D54" s="2">
        <f t="shared" si="9"/>
        <v>17.397521387910217</v>
      </c>
      <c r="E54" s="2">
        <v>21.23</v>
      </c>
      <c r="F54" s="2">
        <f t="shared" si="2"/>
        <v>56.818181818181813</v>
      </c>
      <c r="G54" s="2">
        <f t="shared" si="3"/>
        <v>0.37364800000000004</v>
      </c>
      <c r="H54" s="2">
        <f t="shared" si="4"/>
        <v>46.852496714848883</v>
      </c>
      <c r="I54" s="2">
        <f t="shared" si="12"/>
        <v>18.790553975854941</v>
      </c>
      <c r="J54" s="1">
        <v>2012</v>
      </c>
      <c r="K54" s="3">
        <f t="shared" si="14"/>
        <v>6.7887167908904131E-2</v>
      </c>
      <c r="L54" s="3">
        <v>1.7600000000000001E-2</v>
      </c>
      <c r="M54" s="3">
        <v>1.7100000000000001E-2</v>
      </c>
      <c r="N54" s="17">
        <f t="shared" si="5"/>
        <v>5.0287167908904126E-2</v>
      </c>
      <c r="O54" s="3">
        <f>R54/P54</f>
        <v>2.134357974743898E-2</v>
      </c>
      <c r="P54" s="1">
        <v>1426.19</v>
      </c>
      <c r="Q54" s="1">
        <v>96.82</v>
      </c>
      <c r="R54" s="2">
        <v>30.44</v>
      </c>
      <c r="S54" s="11">
        <v>75.899305674148479</v>
      </c>
      <c r="T54" s="23">
        <f t="shared" si="10"/>
        <v>75.248000000000005</v>
      </c>
      <c r="U54" s="19">
        <v>1.52791E-2</v>
      </c>
      <c r="V54" s="20">
        <f t="shared" si="7"/>
        <v>7.5688096063918868</v>
      </c>
      <c r="W54" s="20">
        <f t="shared" si="6"/>
        <v>732.81214609086248</v>
      </c>
      <c r="X54" s="20">
        <f t="shared" si="11"/>
        <v>81.976620013876214</v>
      </c>
    </row>
    <row r="55" spans="1:24" s="21" customFormat="1">
      <c r="A55" s="1">
        <v>2013</v>
      </c>
      <c r="B55" s="2">
        <f t="shared" si="1"/>
        <v>17.226095060577819</v>
      </c>
      <c r="C55" s="2">
        <f t="shared" si="8"/>
        <v>22.95842700816058</v>
      </c>
      <c r="D55" s="2">
        <f t="shared" si="9"/>
        <v>21.363383200328371</v>
      </c>
      <c r="E55" s="2">
        <v>24.86</v>
      </c>
      <c r="F55" s="2">
        <f t="shared" si="2"/>
        <v>32.89473684210526</v>
      </c>
      <c r="G55" s="2">
        <f t="shared" si="3"/>
        <v>0.75574400000000008</v>
      </c>
      <c r="H55" s="2">
        <f t="shared" si="4"/>
        <v>50.947078280044096</v>
      </c>
      <c r="I55" s="2">
        <f t="shared" si="12"/>
        <v>20.973107908771134</v>
      </c>
      <c r="J55" s="1">
        <v>2013</v>
      </c>
      <c r="K55" s="24">
        <f t="shared" si="14"/>
        <v>5.8051461836438792E-2</v>
      </c>
      <c r="L55" s="3">
        <v>3.04E-2</v>
      </c>
      <c r="M55" s="26">
        <v>2.9700000000000001E-2</v>
      </c>
      <c r="N55" s="17">
        <f t="shared" si="5"/>
        <v>2.7651461836438792E-2</v>
      </c>
      <c r="O55" s="24">
        <f>R55/P55</f>
        <v>1.962821095457595E-2</v>
      </c>
      <c r="P55" s="1">
        <v>1848.36</v>
      </c>
      <c r="Q55" s="1">
        <v>107.3</v>
      </c>
      <c r="R55" s="2">
        <v>36.28</v>
      </c>
      <c r="S55" s="37">
        <v>88.13</v>
      </c>
      <c r="T55" s="23">
        <f t="shared" si="10"/>
        <v>80.508999999999986</v>
      </c>
      <c r="U55" s="27">
        <v>6.7618999999999995E-3</v>
      </c>
      <c r="V55" s="20">
        <f t="shared" si="7"/>
        <v>7.6199891400693485</v>
      </c>
      <c r="W55" s="20">
        <f t="shared" si="6"/>
        <v>817.62483472944109</v>
      </c>
      <c r="X55" s="20">
        <f>(Q55+Q54*(V55/V54)+Q53*(V55/V53)+Q52*(V55/V52)+Q51*(V55/V51)+Q50*(V55/V50)+Q49*(V55/V49)+Q48*(V55/V48)+Q47*(V55/V47)+Q46*(V55/V46))/10</f>
        <v>86.520004002530328</v>
      </c>
    </row>
    <row r="56" spans="1:24" s="21" customFormat="1">
      <c r="A56" s="8">
        <v>2014</v>
      </c>
      <c r="B56" s="2">
        <f t="shared" ref="B56:B57" si="15">1/K56</f>
        <v>18.21874170427396</v>
      </c>
      <c r="C56" s="2">
        <f t="shared" ref="C56:C57" si="16">P56/T56</f>
        <v>24.210390160156162</v>
      </c>
      <c r="D56" s="2">
        <f t="shared" ref="D56:D57" si="17">P56/X56</f>
        <v>23.005128916097778</v>
      </c>
      <c r="E56" s="2">
        <v>26.79</v>
      </c>
      <c r="F56" s="2">
        <f t="shared" si="2"/>
        <v>46.082949308755758</v>
      </c>
      <c r="G56" s="2">
        <f t="shared" si="3"/>
        <v>0.58134300000000005</v>
      </c>
      <c r="H56" s="2">
        <f t="shared" si="4"/>
        <v>52.203346855983781</v>
      </c>
      <c r="I56" s="2">
        <f t="shared" si="12"/>
        <v>20.18925279466562</v>
      </c>
      <c r="J56" s="8">
        <v>2014</v>
      </c>
      <c r="K56" s="24">
        <f t="shared" si="14"/>
        <v>5.4888532711642138E-2</v>
      </c>
      <c r="L56" s="28">
        <v>2.1700000000000001E-2</v>
      </c>
      <c r="M56" s="26">
        <v>2.1170000000000001E-2</v>
      </c>
      <c r="N56" s="17">
        <f t="shared" si="5"/>
        <v>3.3188532711642141E-2</v>
      </c>
      <c r="O56" s="24">
        <f t="shared" ref="O56" si="18">R56/P56</f>
        <v>1.9155859925202776E-2</v>
      </c>
      <c r="P56" s="29">
        <v>2058.9</v>
      </c>
      <c r="Q56" s="2">
        <v>113.01</v>
      </c>
      <c r="R56" s="2">
        <v>39.44</v>
      </c>
      <c r="S56" s="11">
        <v>101.98</v>
      </c>
      <c r="T56" s="23">
        <f t="shared" si="10"/>
        <v>85.041999999999987</v>
      </c>
      <c r="U56" s="30">
        <v>-3.2000000000000002E-3</v>
      </c>
      <c r="V56" s="20">
        <f t="shared" si="7"/>
        <v>7.5956051748211264</v>
      </c>
      <c r="W56" s="20">
        <f t="shared" si="6"/>
        <v>858.37934080653554</v>
      </c>
      <c r="X56" s="20">
        <f t="shared" ref="X56:X57" si="19">(Q56+Q55*(V56/V55)+Q54*(V56/V54)+Q53*(V56/V53)+Q52*(V56/V52)+Q51*(V56/V51)+Q50*(V56/V50)+Q49*(V56/V49)+Q48*(V56/V48)+Q47*(V56/V47))/10</f>
        <v>89.497433703111753</v>
      </c>
    </row>
    <row r="57" spans="1:24" s="21" customFormat="1">
      <c r="A57" s="8">
        <v>2015</v>
      </c>
      <c r="B57" s="2">
        <f t="shared" si="15"/>
        <v>20.341759554140125</v>
      </c>
      <c r="C57" s="2">
        <f t="shared" si="16"/>
        <v>23.374006518382988</v>
      </c>
      <c r="D57" s="2">
        <f t="shared" si="17"/>
        <v>22.40868193974767</v>
      </c>
      <c r="E57" s="2">
        <v>25.97</v>
      </c>
      <c r="F57" s="2">
        <f t="shared" si="2"/>
        <v>44.052863436123346</v>
      </c>
      <c r="G57" s="2">
        <f t="shared" si="3"/>
        <v>0.58951900000000002</v>
      </c>
      <c r="H57" s="2">
        <f t="shared" si="4"/>
        <v>47.35727525486562</v>
      </c>
      <c r="I57" s="2">
        <f t="shared" si="12"/>
        <v>19.264278982092367</v>
      </c>
      <c r="J57" s="8">
        <v>2015</v>
      </c>
      <c r="K57" s="24">
        <f t="shared" si="14"/>
        <v>4.9159955771695844E-2</v>
      </c>
      <c r="L57" s="28">
        <v>2.2700000000000001E-2</v>
      </c>
      <c r="M57" s="26">
        <v>2.06E-2</v>
      </c>
      <c r="N57" s="17">
        <f t="shared" si="5"/>
        <v>2.6459955771695843E-2</v>
      </c>
      <c r="O57" s="24">
        <f>R57/P57</f>
        <v>2.1116079728367758E-2</v>
      </c>
      <c r="P57" s="31">
        <v>2043.94</v>
      </c>
      <c r="Q57" s="2">
        <v>100.48</v>
      </c>
      <c r="R57" s="2">
        <v>43.16</v>
      </c>
      <c r="S57" s="12">
        <v>106.1</v>
      </c>
      <c r="T57" s="23">
        <f t="shared" si="10"/>
        <v>87.444999999999993</v>
      </c>
      <c r="U57" s="30">
        <v>6.6E-3</v>
      </c>
      <c r="V57" s="20">
        <f t="shared" si="7"/>
        <v>7.6457361689749455</v>
      </c>
      <c r="W57" s="20">
        <f t="shared" si="6"/>
        <v>768.24357025860252</v>
      </c>
      <c r="X57" s="20">
        <f t="shared" si="19"/>
        <v>91.211968892045221</v>
      </c>
    </row>
    <row r="58" spans="1:24">
      <c r="A58" s="8">
        <v>2016</v>
      </c>
      <c r="B58" s="34">
        <f t="shared" ref="B58" si="20">1/K58</f>
        <v>20.566139996325553</v>
      </c>
      <c r="C58" s="34">
        <f t="shared" ref="C58" si="21">P58/T58</f>
        <v>24.998380955571189</v>
      </c>
      <c r="D58" s="34">
        <f t="shared" ref="D58" si="22">P58/X58</f>
        <v>23.907431380380029</v>
      </c>
      <c r="E58" s="34">
        <v>27.27</v>
      </c>
      <c r="F58" s="2">
        <f t="shared" si="2"/>
        <v>40.816326530612244</v>
      </c>
      <c r="G58" s="2">
        <f t="shared" si="3"/>
        <v>0.66811500000000001</v>
      </c>
      <c r="H58" s="2">
        <f t="shared" si="4"/>
        <v>49.718632023095708</v>
      </c>
      <c r="I58" s="2">
        <f t="shared" si="12"/>
        <v>20.602098095150456</v>
      </c>
      <c r="J58" s="8">
        <v>2016</v>
      </c>
      <c r="K58" s="24">
        <f t="shared" si="14"/>
        <v>4.8623611439903881E-2</v>
      </c>
      <c r="L58" s="9">
        <v>2.4500000000000001E-2</v>
      </c>
      <c r="M58" s="9">
        <v>1.95E-2</v>
      </c>
      <c r="N58" s="17">
        <f t="shared" si="5"/>
        <v>2.412361143990388E-2</v>
      </c>
      <c r="O58" s="24">
        <f>R58/P58</f>
        <v>2.0113184118490463E-2</v>
      </c>
      <c r="P58" s="8">
        <v>2238.83</v>
      </c>
      <c r="Q58" s="32">
        <v>108.86</v>
      </c>
      <c r="R58" s="32">
        <v>45.03</v>
      </c>
      <c r="S58" s="32">
        <v>108.67</v>
      </c>
      <c r="T58" s="23">
        <f t="shared" si="10"/>
        <v>89.558999999999997</v>
      </c>
      <c r="U58" s="10">
        <v>1.7000000000000001E-2</v>
      </c>
      <c r="V58" s="20">
        <f t="shared" ref="V58:V62" si="23">V57*(1+U58)</f>
        <v>7.7757136838475187</v>
      </c>
      <c r="W58" s="20">
        <f t="shared" ref="W58:W60" si="24">Q58*V58</f>
        <v>846.46419162364089</v>
      </c>
      <c r="X58" s="20">
        <f t="shared" ref="X58:X60" si="25">(Q58+Q57*(V58/V57)+Q56*(V58/V56)+Q55*(V58/V55)+Q54*(V58/V54)+Q53*(V58/V53)+Q52*(V58/V52)+Q51*(V58/V51)+Q50*(V58/V50)+Q49*(V58/V49))/10</f>
        <v>93.645777514908076</v>
      </c>
    </row>
    <row r="59" spans="1:24">
      <c r="A59" s="8">
        <v>2017</v>
      </c>
      <c r="B59" s="34">
        <f t="shared" ref="B59:B60" si="26">1/K59</f>
        <v>21.399151592764529</v>
      </c>
      <c r="C59" s="34">
        <f t="shared" ref="C59:C60" si="27">P59/T59</f>
        <v>28.503608780477403</v>
      </c>
      <c r="D59" s="34">
        <f t="shared" ref="D59:D60" si="28">P59/X59</f>
        <v>27.147104440676777</v>
      </c>
      <c r="E59" s="34">
        <f t="shared" ref="E59:E64" si="29">P59/X59</f>
        <v>27.147104440676777</v>
      </c>
      <c r="F59" s="2">
        <f t="shared" ref="F59:F60" si="30">1/L59</f>
        <v>41.49377593360996</v>
      </c>
      <c r="G59" s="2">
        <f t="shared" ref="G59:G60" si="31">E59/F59</f>
        <v>0.65424521702031035</v>
      </c>
      <c r="H59" s="2">
        <f t="shared" ref="H59:H60" si="32">P59/R59</f>
        <v>53.76251759501308</v>
      </c>
      <c r="I59" s="2">
        <f t="shared" ref="I59:I60" si="33">P59/S59</f>
        <v>24.691632803841891</v>
      </c>
      <c r="J59" s="8">
        <v>2017</v>
      </c>
      <c r="K59" s="68">
        <v>4.6730824615407632E-2</v>
      </c>
      <c r="L59" s="69">
        <v>2.41E-2</v>
      </c>
      <c r="M59" s="9">
        <v>1.0200000000000001E-2</v>
      </c>
      <c r="N59" s="17">
        <f t="shared" si="5"/>
        <v>2.2630824615407632E-2</v>
      </c>
      <c r="O59" s="66">
        <v>1.8600319418314561E-2</v>
      </c>
      <c r="P59" s="22">
        <v>2673.61</v>
      </c>
      <c r="Q59" s="67">
        <v>124.94</v>
      </c>
      <c r="R59" s="67">
        <v>49.73</v>
      </c>
      <c r="S59" s="67">
        <v>108.28</v>
      </c>
      <c r="T59" s="23">
        <f t="shared" si="10"/>
        <v>93.799000000000007</v>
      </c>
      <c r="U59" s="72">
        <v>2.0899999999999998E-2</v>
      </c>
      <c r="V59" s="20">
        <f t="shared" si="23"/>
        <v>7.9382260998399312</v>
      </c>
      <c r="W59" s="20">
        <f t="shared" si="24"/>
        <v>991.80196891400101</v>
      </c>
      <c r="X59" s="20">
        <f t="shared" si="25"/>
        <v>98.486010021529466</v>
      </c>
    </row>
    <row r="60" spans="1:24">
      <c r="A60" s="8">
        <v>2018</v>
      </c>
      <c r="B60" s="34">
        <f t="shared" si="26"/>
        <v>16.899352838074694</v>
      </c>
      <c r="C60" s="34">
        <f t="shared" si="27"/>
        <v>24.178256592272529</v>
      </c>
      <c r="D60" s="34">
        <f t="shared" si="28"/>
        <v>22.857578427472475</v>
      </c>
      <c r="E60" s="34">
        <f t="shared" si="29"/>
        <v>22.857578427472475</v>
      </c>
      <c r="F60" s="2">
        <f t="shared" si="30"/>
        <v>37.313432835820898</v>
      </c>
      <c r="G60" s="2">
        <f t="shared" si="31"/>
        <v>0.6125831018562623</v>
      </c>
      <c r="H60" s="2">
        <f t="shared" si="32"/>
        <v>46.760865510166013</v>
      </c>
      <c r="I60" s="2">
        <f t="shared" si="33"/>
        <v>18.345042078302232</v>
      </c>
      <c r="J60" s="8">
        <v>2018</v>
      </c>
      <c r="K60" s="70">
        <v>5.9173863613698467E-2</v>
      </c>
      <c r="L60" s="71">
        <v>2.6800000000000001E-2</v>
      </c>
      <c r="M60" s="9">
        <v>3.1000000000000021E-3</v>
      </c>
      <c r="N60" s="17">
        <f t="shared" si="5"/>
        <v>3.237386361369847E-2</v>
      </c>
      <c r="O60" s="66">
        <v>2.1399999999999999E-2</v>
      </c>
      <c r="P60" s="22">
        <v>2506.85</v>
      </c>
      <c r="Q60" s="67">
        <v>148.34</v>
      </c>
      <c r="R60" s="67">
        <v>53.61</v>
      </c>
      <c r="S60" s="67">
        <v>136.65</v>
      </c>
      <c r="T60" s="23">
        <f t="shared" si="10"/>
        <v>103.68199999999999</v>
      </c>
      <c r="U60" s="72">
        <v>2.1100000000000001E-2</v>
      </c>
      <c r="V60" s="20">
        <f t="shared" si="23"/>
        <v>8.1057226705465535</v>
      </c>
      <c r="W60" s="20">
        <f t="shared" si="24"/>
        <v>1202.4029009488759</v>
      </c>
      <c r="X60" s="20">
        <f t="shared" si="25"/>
        <v>109.67259755683578</v>
      </c>
    </row>
    <row r="61" spans="1:24">
      <c r="A61" s="8">
        <v>2019</v>
      </c>
      <c r="B61" s="34">
        <f t="shared" ref="B61" si="34">1/K61</f>
        <v>19.900092392978134</v>
      </c>
      <c r="C61" s="34">
        <f t="shared" ref="C61" si="35">P61/T61</f>
        <v>28.282865421820699</v>
      </c>
      <c r="D61" s="34">
        <f t="shared" ref="D61" si="36">P61/X61</f>
        <v>26.527810103038526</v>
      </c>
      <c r="E61" s="34">
        <f t="shared" si="29"/>
        <v>26.527810103038526</v>
      </c>
      <c r="F61" s="34">
        <f t="shared" ref="F61" si="37">1/L61</f>
        <v>52.083333333333336</v>
      </c>
      <c r="G61" s="34">
        <f t="shared" ref="G61" si="38">E61/F61</f>
        <v>0.50933395397833969</v>
      </c>
      <c r="H61" s="34">
        <f t="shared" ref="H61" si="39">P61/R61</f>
        <v>54.945238095238103</v>
      </c>
      <c r="I61" s="34">
        <f t="shared" ref="I61:I62" si="40">P61/S61</f>
        <v>21.466976744186049</v>
      </c>
      <c r="J61" s="8">
        <v>2019</v>
      </c>
      <c r="K61" s="89">
        <v>5.0251022972780564E-2</v>
      </c>
      <c r="L61" s="90">
        <v>1.9199999999999998E-2</v>
      </c>
      <c r="M61" s="9">
        <v>3.7000000000000002E-3</v>
      </c>
      <c r="N61" s="17">
        <f t="shared" si="5"/>
        <v>3.1051022972780565E-2</v>
      </c>
      <c r="O61" s="66">
        <v>1.8200000000000001E-2</v>
      </c>
      <c r="P61" s="22">
        <v>3230.78</v>
      </c>
      <c r="Q61" s="91">
        <v>162.35</v>
      </c>
      <c r="R61" s="91">
        <v>58.8</v>
      </c>
      <c r="S61" s="88">
        <v>150.5</v>
      </c>
      <c r="T61" s="92">
        <f t="shared" si="10"/>
        <v>114.23099999999999</v>
      </c>
      <c r="U61" s="72">
        <v>2.29E-2</v>
      </c>
      <c r="V61" s="93">
        <f t="shared" si="23"/>
        <v>8.2913437197020681</v>
      </c>
      <c r="W61" s="93">
        <f t="shared" ref="W61" si="41">Q61*V61</f>
        <v>1346.0996528936307</v>
      </c>
      <c r="X61" s="93">
        <f t="shared" ref="X61" si="42">(Q61+Q60*(V61/V60)+Q59*(V61/V59)+Q58*(V61/V58)+Q57*(V61/V57)+Q56*(V61/V56)+Q55*(V61/V55)+Q54*(V61/V54)+Q53*(V61/V53)+Q52*(V61/V52))/10</f>
        <v>121.7884170404983</v>
      </c>
    </row>
    <row r="62" spans="1:24">
      <c r="A62" s="1">
        <v>2020</v>
      </c>
      <c r="B62" s="2">
        <f t="shared" ref="B62" si="43">1/K62</f>
        <v>27.194251375615405</v>
      </c>
      <c r="C62" s="2">
        <f t="shared" ref="C62" si="44">P62/T62</f>
        <v>31.387946450955166</v>
      </c>
      <c r="D62" s="2">
        <f t="shared" ref="D62" si="45">P62/X62</f>
        <v>29.363673116994242</v>
      </c>
      <c r="E62" s="2">
        <f t="shared" si="29"/>
        <v>29.363673116994242</v>
      </c>
      <c r="F62" s="2">
        <f t="shared" ref="F62" si="46">1/L62</f>
        <v>107.52688172043011</v>
      </c>
      <c r="G62" s="2">
        <f t="shared" ref="G62" si="47">E62/F62</f>
        <v>0.27308215998804647</v>
      </c>
      <c r="H62" s="2">
        <f t="shared" ref="H62" si="48">P62/R62</f>
        <v>65.895964912280704</v>
      </c>
      <c r="I62" s="2">
        <f t="shared" si="40"/>
        <v>29.394819220535297</v>
      </c>
      <c r="J62" s="1">
        <v>2020</v>
      </c>
      <c r="K62" s="17">
        <f t="shared" ref="K62" si="49">Q62/P62</f>
        <v>3.6772477616231862E-2</v>
      </c>
      <c r="L62" s="69">
        <v>9.2999999999999992E-3</v>
      </c>
      <c r="M62" s="94">
        <v>8.9999999999999993E-3</v>
      </c>
      <c r="N62" s="17">
        <f t="shared" si="5"/>
        <v>2.7472477616231863E-2</v>
      </c>
      <c r="O62" s="24">
        <f>R62/P62</f>
        <v>1.5175436027550072E-2</v>
      </c>
      <c r="P62" s="95">
        <v>3756.07</v>
      </c>
      <c r="Q62" s="95">
        <v>138.12</v>
      </c>
      <c r="R62" s="95">
        <v>57</v>
      </c>
      <c r="S62" s="37">
        <v>127.78</v>
      </c>
      <c r="T62" s="23">
        <f t="shared" si="10"/>
        <v>119.66599999999998</v>
      </c>
      <c r="U62" s="96">
        <v>1.6E-2</v>
      </c>
      <c r="V62" s="20">
        <f t="shared" si="23"/>
        <v>8.4240052192173014</v>
      </c>
      <c r="W62" s="20">
        <f t="shared" ref="W62" si="50">Q62*V62</f>
        <v>1163.5236008782938</v>
      </c>
      <c r="X62" s="20">
        <f t="shared" ref="X62" si="51">(Q62+Q61*(V62/V61)+Q60*(V62/V60)+Q59*(V62/V59)+Q58*(V62/V58)+Q57*(V62/V57)+Q56*(V62/V56)+Q55*(V62/V55)+Q54*(V62/V54)+Q53*(V62/V53))/10</f>
        <v>127.91553648736719</v>
      </c>
    </row>
    <row r="63" spans="1:24">
      <c r="A63" s="8">
        <v>2021</v>
      </c>
      <c r="B63" s="2">
        <f t="shared" ref="B63" si="52">1/K63</f>
        <v>23.094195173950968</v>
      </c>
      <c r="C63" s="2">
        <f t="shared" ref="C63" si="53">P63/T63</f>
        <v>36.477728455533438</v>
      </c>
      <c r="D63" s="2">
        <f t="shared" ref="D63" si="54">P63/X63</f>
        <v>32.679288628323114</v>
      </c>
      <c r="E63" s="2">
        <f t="shared" si="29"/>
        <v>32.679288628323114</v>
      </c>
      <c r="F63" s="2">
        <f t="shared" ref="F63:F66" si="55">1/L63</f>
        <v>66.225165562913901</v>
      </c>
      <c r="G63" s="2">
        <f t="shared" ref="G63" si="56">E63/F63</f>
        <v>0.49345725828767906</v>
      </c>
      <c r="H63" s="2">
        <f t="shared" ref="H63" si="57">P63/R63</f>
        <v>80.509797297297297</v>
      </c>
      <c r="I63" s="2">
        <f t="shared" ref="I63" si="58">P63/S63</f>
        <v>32.370143982613421</v>
      </c>
      <c r="J63" s="8">
        <v>2021</v>
      </c>
      <c r="K63" s="17">
        <f t="shared" ref="K63" si="59">Q63/P63</f>
        <v>4.3300924430046697E-2</v>
      </c>
      <c r="L63" s="86">
        <v>1.5100000000000001E-2</v>
      </c>
      <c r="M63" s="9">
        <v>1.4500000000000001E-2</v>
      </c>
      <c r="N63" s="17">
        <f t="shared" si="5"/>
        <v>2.8200924430046695E-2</v>
      </c>
      <c r="O63" s="24">
        <f>R63/P63</f>
        <v>1.2420848562160892E-2</v>
      </c>
      <c r="P63" s="97">
        <v>4766.18</v>
      </c>
      <c r="Q63" s="97">
        <v>206.38</v>
      </c>
      <c r="R63" s="97">
        <v>59.2</v>
      </c>
      <c r="S63" s="88">
        <v>147.24</v>
      </c>
      <c r="T63" s="23">
        <f t="shared" si="10"/>
        <v>130.66000000000003</v>
      </c>
      <c r="U63" s="98">
        <v>7.0000000000000007E-2</v>
      </c>
      <c r="V63" s="20">
        <f t="shared" ref="V63" si="60">V62*(1+U63)</f>
        <v>9.0136855845625128</v>
      </c>
      <c r="W63" s="20">
        <f t="shared" ref="W63" si="61">Q63*V63</f>
        <v>1860.2444309420114</v>
      </c>
      <c r="X63" s="20">
        <f t="shared" ref="X63" si="62">(Q63+Q62*(V63/V62)+Q61*(V63/V61)+Q60*(V63/V60)+Q59*(V63/V59)+Q58*(V63/V58)+Q57*(V63/V57)+Q56*(V63/V56)+Q55*(V63/V55)+Q54*(V63/V54))/10</f>
        <v>145.84711601920111</v>
      </c>
    </row>
    <row r="64" spans="1:24">
      <c r="A64" s="8">
        <v>2022</v>
      </c>
      <c r="B64" s="2">
        <f t="shared" ref="B64" si="63">1/K64</f>
        <v>17.492824274454417</v>
      </c>
      <c r="C64" s="2">
        <f t="shared" ref="C64" si="64">P64/T64</f>
        <v>26.863363815094417</v>
      </c>
      <c r="D64" s="2">
        <f t="shared" ref="D64" si="65">P64/X64</f>
        <v>23.281572140458216</v>
      </c>
      <c r="E64" s="2">
        <f t="shared" si="29"/>
        <v>23.281572140458216</v>
      </c>
      <c r="F64" s="83">
        <f t="shared" si="55"/>
        <v>25.773195876288661</v>
      </c>
      <c r="G64" s="2">
        <f t="shared" ref="G64" si="66">E64/F64</f>
        <v>0.90332499904977881</v>
      </c>
      <c r="H64" s="2">
        <f t="shared" ref="H64" si="67">P64/R64</f>
        <v>56.182323675738949</v>
      </c>
      <c r="I64" s="2">
        <f t="shared" ref="I64" si="68">P64/S64</f>
        <v>21.097313039177976</v>
      </c>
      <c r="J64" s="8">
        <v>2022</v>
      </c>
      <c r="K64" s="17">
        <f t="shared" ref="K64" si="69">Q64/P64</f>
        <v>5.7166297695012372E-2</v>
      </c>
      <c r="L64" s="86">
        <v>3.8800000000000001E-2</v>
      </c>
      <c r="M64" s="9">
        <v>-5.4000000000000003E-3</v>
      </c>
      <c r="N64" s="17">
        <f t="shared" si="5"/>
        <v>1.8366297695012371E-2</v>
      </c>
      <c r="O64" s="66">
        <v>1.78E-2</v>
      </c>
      <c r="P64" s="99">
        <v>3839.5</v>
      </c>
      <c r="Q64" s="99">
        <v>219.49</v>
      </c>
      <c r="R64" s="99">
        <v>68.34</v>
      </c>
      <c r="S64" s="88">
        <v>181.99</v>
      </c>
      <c r="T64" s="23">
        <f t="shared" ref="T64:T66" si="70">AVERAGE(Q55:Q64)</f>
        <v>142.92700000000002</v>
      </c>
      <c r="U64" s="98">
        <v>6.4399999999999999E-2</v>
      </c>
      <c r="V64" s="20">
        <f t="shared" ref="V64" si="71">V63*(1+U64)</f>
        <v>9.5941669362083388</v>
      </c>
      <c r="W64" s="20">
        <f t="shared" ref="W64" si="72">Q64*V64</f>
        <v>2105.8237008283686</v>
      </c>
      <c r="X64" s="20">
        <f t="shared" ref="X64" si="73">(Q64+Q63*(V64/V63)+Q62*(V64/V62)+Q61*(V64/V61)+Q60*(V64/V60)+Q59*(V64/V59)+Q58*(V64/V58)+Q57*(V64/V57)+Q56*(V64/V56)+Q55*(V64/V55))/10</f>
        <v>164.9158388804766</v>
      </c>
    </row>
    <row r="65" spans="1:24">
      <c r="A65" s="8">
        <v>2023</v>
      </c>
      <c r="B65" s="2">
        <f t="shared" ref="B65" si="74">1/K65</f>
        <v>21.710650887573966</v>
      </c>
      <c r="C65" s="2">
        <f t="shared" ref="C65" si="75">P65/T65</f>
        <v>30.939370941900666</v>
      </c>
      <c r="D65" s="2">
        <f t="shared" ref="D65" si="76">P65/X65</f>
        <v>26.729520216377924</v>
      </c>
      <c r="E65" s="2">
        <f t="shared" ref="E65" si="77">P65/X65</f>
        <v>26.729520216377924</v>
      </c>
      <c r="F65" s="83">
        <f t="shared" si="55"/>
        <v>25.773195876288661</v>
      </c>
      <c r="G65" s="2">
        <f t="shared" ref="G65:G66" si="78">E65/F65</f>
        <v>1.0371053843954634</v>
      </c>
      <c r="H65" s="2">
        <f t="shared" ref="H65:H66" si="79">P65/R65</f>
        <v>67.849644381223328</v>
      </c>
      <c r="I65" s="2">
        <f t="shared" ref="I65:I66" si="80">P65/S65</f>
        <v>29.04006088280061</v>
      </c>
      <c r="J65" s="108">
        <v>2023</v>
      </c>
      <c r="K65" s="109">
        <v>4.606034177318688E-2</v>
      </c>
      <c r="L65" s="86">
        <v>3.8800000000000001E-2</v>
      </c>
      <c r="M65" s="9">
        <f>-1.32%</f>
        <v>-1.32E-2</v>
      </c>
      <c r="N65" s="17">
        <f t="shared" si="5"/>
        <v>7.2603417731868791E-3</v>
      </c>
      <c r="O65" s="69">
        <f>R65/P65</f>
        <v>1.4738470763108958E-2</v>
      </c>
      <c r="P65" s="110">
        <v>4769.83</v>
      </c>
      <c r="Q65" s="110">
        <v>219.7</v>
      </c>
      <c r="R65" s="110">
        <v>70.3</v>
      </c>
      <c r="S65" s="12">
        <v>164.25</v>
      </c>
      <c r="T65" s="23">
        <f t="shared" si="70"/>
        <v>154.167</v>
      </c>
      <c r="U65" s="98">
        <v>3.3500000000000002E-2</v>
      </c>
      <c r="V65" s="20">
        <f t="shared" ref="V65:V66" si="81">V64*(1+U65)</f>
        <v>9.9155715285713182</v>
      </c>
      <c r="W65" s="20">
        <f t="shared" ref="W65:W66" si="82">Q65*V65</f>
        <v>2178.4510648271184</v>
      </c>
      <c r="X65" s="20">
        <f>(Q65+Q64*(V65/V64)+Q63*(V65/V63)+Q62*(V65/V62)+Q61*(V65/V61)+Q60*(V65/V60)+Q59*(V65/V59)+Q58*(V65/V58)+Q57*(V65/V57)+Q56*(V65/V56))/10</f>
        <v>178.44802156521283</v>
      </c>
    </row>
    <row r="66" spans="1:24">
      <c r="A66" s="8">
        <v>2024</v>
      </c>
      <c r="B66" s="2">
        <f t="shared" ref="B66" si="83">1/K66</f>
        <v>24.154589371980677</v>
      </c>
      <c r="C66" s="2">
        <f t="shared" ref="C66" si="84">P66/T66</f>
        <v>35.177633703752434</v>
      </c>
      <c r="D66" s="2">
        <f t="shared" ref="D66" si="85">P66/X66</f>
        <v>30.549332966721767</v>
      </c>
      <c r="E66" s="2">
        <f t="shared" ref="E66" si="86">P66/X66</f>
        <v>30.549332966721767</v>
      </c>
      <c r="F66" s="83">
        <f t="shared" si="55"/>
        <v>21.834061135371179</v>
      </c>
      <c r="G66" s="2">
        <f t="shared" si="78"/>
        <v>1.3991594498758568</v>
      </c>
      <c r="H66" s="2">
        <f t="shared" si="79"/>
        <v>80.131198910081736</v>
      </c>
      <c r="I66" s="22">
        <f t="shared" si="80"/>
        <v>32.175218818380742</v>
      </c>
      <c r="J66" s="115">
        <v>2024</v>
      </c>
      <c r="K66" s="85">
        <v>4.1399999999999999E-2</v>
      </c>
      <c r="L66" s="86">
        <v>4.58E-2</v>
      </c>
      <c r="M66" s="9">
        <v>-4.0000000000000001E-3</v>
      </c>
      <c r="N66" s="17">
        <f t="shared" si="5"/>
        <v>-4.4000000000000011E-3</v>
      </c>
      <c r="O66" s="69">
        <f>R66/P66</f>
        <v>1.2479533734695994E-2</v>
      </c>
      <c r="P66" s="99">
        <v>5881.63</v>
      </c>
      <c r="Q66" s="99">
        <v>243.32</v>
      </c>
      <c r="R66" s="99">
        <v>73.400000000000006</v>
      </c>
      <c r="S66" s="88">
        <v>182.8</v>
      </c>
      <c r="T66" s="23">
        <f t="shared" si="70"/>
        <v>167.19800000000001</v>
      </c>
      <c r="U66" s="116">
        <v>2.75E-2</v>
      </c>
      <c r="V66" s="20">
        <f t="shared" si="81"/>
        <v>10.188249745607029</v>
      </c>
      <c r="W66" s="20">
        <f t="shared" si="82"/>
        <v>2479.0049281011025</v>
      </c>
      <c r="X66" s="20">
        <f t="shared" ref="X66" si="87">(Q66+Q65*(V66/V65)+Q64*(V66/V64)+Q63*(V66/V63)+Q62*(V66/V62)+Q61*(V66/V61)+Q60*(V66/V60)+Q59*(V66/V59)+Q58*(V66/V58)+Q57*(V66/V57))/10</f>
        <v>192.52891728952059</v>
      </c>
    </row>
    <row r="67" spans="1:24" ht="17" thickBot="1">
      <c r="A67" s="8"/>
      <c r="B67" s="83"/>
      <c r="C67" s="83"/>
      <c r="D67" s="83"/>
      <c r="E67" s="83"/>
      <c r="F67" s="83"/>
      <c r="G67" s="84"/>
      <c r="H67" s="22"/>
      <c r="I67" s="22"/>
      <c r="J67" s="8"/>
      <c r="K67" s="85"/>
      <c r="L67" s="86"/>
      <c r="M67" s="9"/>
      <c r="N67" s="9"/>
      <c r="O67" s="66"/>
      <c r="P67" s="22"/>
      <c r="Q67" s="87"/>
      <c r="R67" s="87"/>
      <c r="S67" s="88"/>
      <c r="T67" s="77"/>
      <c r="U67" s="72"/>
      <c r="V67" s="78"/>
      <c r="W67" s="78"/>
      <c r="X67" s="78"/>
    </row>
    <row r="68" spans="1:24" s="56" customFormat="1">
      <c r="B68" s="118"/>
      <c r="C68" s="119" t="s">
        <v>6</v>
      </c>
      <c r="D68" s="119" t="s">
        <v>9</v>
      </c>
      <c r="E68" s="119" t="s">
        <v>8</v>
      </c>
      <c r="F68" s="119" t="s">
        <v>15</v>
      </c>
      <c r="G68" s="119" t="s">
        <v>20</v>
      </c>
      <c r="H68" s="120" t="s">
        <v>33</v>
      </c>
      <c r="I68" s="73"/>
      <c r="J68" s="79"/>
      <c r="L68" s="74"/>
      <c r="M68" s="74"/>
      <c r="N68" s="74"/>
      <c r="P68" s="75"/>
      <c r="V68" s="76"/>
      <c r="W68" s="76"/>
    </row>
    <row r="69" spans="1:24">
      <c r="B69" s="121" t="s">
        <v>135</v>
      </c>
      <c r="C69" s="122">
        <f>AVERAGE(B12:B32)</f>
        <v>12.2294415067846</v>
      </c>
      <c r="D69" s="122">
        <f t="shared" ref="D69:H69" si="88">AVERAGE(C12:C32)</f>
        <v>15.45737380956967</v>
      </c>
      <c r="E69" s="122">
        <f t="shared" si="88"/>
        <v>12.170619361727889</v>
      </c>
      <c r="F69" s="122">
        <f t="shared" si="88"/>
        <v>12.127142857142857</v>
      </c>
      <c r="G69" s="122">
        <f t="shared" si="88"/>
        <v>11.958028397709823</v>
      </c>
      <c r="H69" s="122">
        <f t="shared" si="88"/>
        <v>1.0240486666666668</v>
      </c>
      <c r="I69" s="36"/>
      <c r="J69" s="80" t="s">
        <v>61</v>
      </c>
      <c r="L69" s="4"/>
      <c r="M69" s="4"/>
      <c r="N69" s="4"/>
      <c r="Q69">
        <f>(Q66/Q42)^(1/23)-1</f>
        <v>6.584708763214997E-2</v>
      </c>
    </row>
    <row r="70" spans="1:24">
      <c r="B70" s="121" t="s">
        <v>134</v>
      </c>
      <c r="C70" s="122">
        <f>AVERAGE(B33:B42)</f>
        <v>21.059103412180853</v>
      </c>
      <c r="D70" s="122">
        <f t="shared" ref="D70:H70" si="89">AVERAGE(C33:C42)</f>
        <v>29.582119533237808</v>
      </c>
      <c r="E70" s="122">
        <f t="shared" si="89"/>
        <v>26.421064854483717</v>
      </c>
      <c r="F70" s="122">
        <f t="shared" si="89"/>
        <v>28.604999999999997</v>
      </c>
      <c r="G70" s="122">
        <f t="shared" si="89"/>
        <v>16.753266042304539</v>
      </c>
      <c r="H70" s="122">
        <f t="shared" si="89"/>
        <v>1.7007808</v>
      </c>
      <c r="I70" s="36"/>
      <c r="J70" s="81" t="s">
        <v>62</v>
      </c>
      <c r="L70" s="4"/>
      <c r="M70" s="4"/>
      <c r="N70" s="4"/>
      <c r="R70" s="33"/>
      <c r="S70" s="33"/>
    </row>
    <row r="71" spans="1:24">
      <c r="B71" s="121" t="s">
        <v>36</v>
      </c>
      <c r="C71" s="122">
        <f t="shared" ref="C71:H71" si="90">AVERAGE(B43:B62)</f>
        <v>18.978507698541314</v>
      </c>
      <c r="D71" s="122">
        <f t="shared" si="90"/>
        <v>23.536148614152225</v>
      </c>
      <c r="E71" s="122">
        <f t="shared" si="90"/>
        <v>21.715977697356223</v>
      </c>
      <c r="F71" s="122">
        <f t="shared" si="90"/>
        <v>24.881808304409102</v>
      </c>
      <c r="G71" s="122">
        <f t="shared" si="90"/>
        <v>38.80828489232168</v>
      </c>
      <c r="H71" s="122">
        <f t="shared" si="90"/>
        <v>0.77212927164214795</v>
      </c>
      <c r="I71" s="36"/>
      <c r="J71" s="81" t="s">
        <v>36</v>
      </c>
    </row>
    <row r="72" spans="1:24">
      <c r="B72" s="121" t="s">
        <v>35</v>
      </c>
      <c r="C72" s="122">
        <f t="shared" ref="C72:H72" si="91">AVERAGE(B53:B62)</f>
        <v>18.95161410966768</v>
      </c>
      <c r="D72" s="122">
        <f t="shared" si="91"/>
        <v>24.476926562673803</v>
      </c>
      <c r="E72" s="122">
        <f t="shared" si="91"/>
        <v>23.032266210852292</v>
      </c>
      <c r="F72" s="122">
        <f t="shared" si="91"/>
        <v>25.253616608818202</v>
      </c>
      <c r="G72" s="122">
        <f t="shared" si="91"/>
        <v>51.227397112067479</v>
      </c>
      <c r="H72" s="122">
        <f t="shared" si="91"/>
        <v>0.54033894328429588</v>
      </c>
      <c r="I72" s="36"/>
      <c r="J72" s="81" t="s">
        <v>35</v>
      </c>
    </row>
    <row r="73" spans="1:24">
      <c r="B73" s="123" t="s">
        <v>64</v>
      </c>
      <c r="C73" s="124">
        <f t="shared" ref="C73:H73" si="92">AVERAGE(B63:B66)</f>
        <v>21.613064926990006</v>
      </c>
      <c r="D73" s="124">
        <f t="shared" si="92"/>
        <v>32.364524229070241</v>
      </c>
      <c r="E73" s="124">
        <f t="shared" si="92"/>
        <v>28.309928487970254</v>
      </c>
      <c r="F73" s="124">
        <f t="shared" si="92"/>
        <v>28.309928487970254</v>
      </c>
      <c r="G73" s="124">
        <f t="shared" si="92"/>
        <v>34.901404612715602</v>
      </c>
      <c r="H73" s="124">
        <f t="shared" si="92"/>
        <v>0.9582617729021945</v>
      </c>
      <c r="I73" s="36"/>
      <c r="J73" s="117"/>
    </row>
    <row r="74" spans="1:24" ht="17" thickBot="1">
      <c r="B74" s="125" t="s">
        <v>63</v>
      </c>
      <c r="C74" s="126">
        <f t="shared" ref="C74:H74" si="93">B66</f>
        <v>24.154589371980677</v>
      </c>
      <c r="D74" s="126">
        <f t="shared" si="93"/>
        <v>35.177633703752434</v>
      </c>
      <c r="E74" s="126">
        <f t="shared" si="93"/>
        <v>30.549332966721767</v>
      </c>
      <c r="F74" s="126">
        <f t="shared" si="93"/>
        <v>30.549332966721767</v>
      </c>
      <c r="G74" s="126">
        <f t="shared" si="93"/>
        <v>21.834061135371179</v>
      </c>
      <c r="H74" s="126">
        <f t="shared" si="93"/>
        <v>1.3991594498758568</v>
      </c>
      <c r="J74" s="82" t="s">
        <v>63</v>
      </c>
    </row>
    <row r="76" spans="1:24">
      <c r="A76" s="35" t="s">
        <v>18</v>
      </c>
      <c r="J76" s="35" t="s">
        <v>18</v>
      </c>
    </row>
    <row r="77" spans="1:24">
      <c r="A77" s="13" t="s">
        <v>4</v>
      </c>
      <c r="B77" t="s">
        <v>19</v>
      </c>
      <c r="J77" s="13" t="s">
        <v>4</v>
      </c>
    </row>
    <row r="78" spans="1:24">
      <c r="A78" t="s">
        <v>5</v>
      </c>
      <c r="J78" t="s">
        <v>5</v>
      </c>
    </row>
    <row r="79" spans="1:24">
      <c r="A79" t="s">
        <v>34</v>
      </c>
      <c r="J79" t="s">
        <v>34</v>
      </c>
    </row>
  </sheetData>
  <phoneticPr fontId="4" type="noConversion"/>
  <pageMargins left="0.7" right="0.7" top="0.75" bottom="0.75" header="0.5" footer="0.5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8"/>
  <sheetViews>
    <sheetView workbookViewId="0">
      <selection activeCell="B58" sqref="A1:B58"/>
    </sheetView>
  </sheetViews>
  <sheetFormatPr baseColWidth="10" defaultRowHeight="13"/>
  <sheetData>
    <row r="1" spans="1:2" ht="17">
      <c r="A1" s="6" t="s">
        <v>0</v>
      </c>
      <c r="B1" s="6" t="s">
        <v>3</v>
      </c>
    </row>
    <row r="2" spans="1:2" ht="16">
      <c r="A2" s="1">
        <v>1960</v>
      </c>
      <c r="B2" s="1">
        <v>58.11</v>
      </c>
    </row>
    <row r="3" spans="1:2" ht="16">
      <c r="A3" s="1">
        <v>1961</v>
      </c>
      <c r="B3" s="1">
        <v>71.55</v>
      </c>
    </row>
    <row r="4" spans="1:2" ht="16">
      <c r="A4" s="1">
        <v>1962</v>
      </c>
      <c r="B4" s="1">
        <v>63.1</v>
      </c>
    </row>
    <row r="5" spans="1:2" ht="16">
      <c r="A5" s="1">
        <v>1963</v>
      </c>
      <c r="B5" s="1">
        <v>75.02</v>
      </c>
    </row>
    <row r="6" spans="1:2" ht="16">
      <c r="A6" s="1">
        <v>1964</v>
      </c>
      <c r="B6" s="1">
        <v>84.75</v>
      </c>
    </row>
    <row r="7" spans="1:2" ht="16">
      <c r="A7" s="1">
        <v>1965</v>
      </c>
      <c r="B7" s="1">
        <v>92.43</v>
      </c>
    </row>
    <row r="8" spans="1:2" ht="16">
      <c r="A8" s="1">
        <v>1966</v>
      </c>
      <c r="B8" s="1">
        <v>80.33</v>
      </c>
    </row>
    <row r="9" spans="1:2" ht="16">
      <c r="A9" s="1">
        <v>1967</v>
      </c>
      <c r="B9" s="1">
        <v>96.47</v>
      </c>
    </row>
    <row r="10" spans="1:2" ht="16">
      <c r="A10" s="1">
        <v>1968</v>
      </c>
      <c r="B10" s="1">
        <v>103.86</v>
      </c>
    </row>
    <row r="11" spans="1:2" ht="16">
      <c r="A11" s="1">
        <v>1969</v>
      </c>
      <c r="B11" s="1">
        <v>92.06</v>
      </c>
    </row>
    <row r="12" spans="1:2" ht="16">
      <c r="A12" s="1">
        <v>1970</v>
      </c>
      <c r="B12" s="1">
        <v>92.15</v>
      </c>
    </row>
    <row r="13" spans="1:2" ht="16">
      <c r="A13" s="1">
        <v>1971</v>
      </c>
      <c r="B13" s="1">
        <v>102.09</v>
      </c>
    </row>
    <row r="14" spans="1:2" ht="16">
      <c r="A14" s="1">
        <v>1972</v>
      </c>
      <c r="B14" s="1">
        <v>118.05</v>
      </c>
    </row>
    <row r="15" spans="1:2" ht="16">
      <c r="A15" s="1">
        <v>1973</v>
      </c>
      <c r="B15" s="1">
        <v>97.55</v>
      </c>
    </row>
    <row r="16" spans="1:2" ht="16">
      <c r="A16" s="1">
        <v>1974</v>
      </c>
      <c r="B16" s="1">
        <v>68.56</v>
      </c>
    </row>
    <row r="17" spans="1:2" ht="16">
      <c r="A17" s="1">
        <v>1975</v>
      </c>
      <c r="B17" s="1">
        <v>90.19</v>
      </c>
    </row>
    <row r="18" spans="1:2" ht="16">
      <c r="A18" s="1">
        <v>1976</v>
      </c>
      <c r="B18" s="1">
        <v>107.46</v>
      </c>
    </row>
    <row r="19" spans="1:2" ht="16">
      <c r="A19" s="1">
        <v>1977</v>
      </c>
      <c r="B19" s="1">
        <v>95.1</v>
      </c>
    </row>
    <row r="20" spans="1:2" ht="16">
      <c r="A20" s="1">
        <v>1978</v>
      </c>
      <c r="B20" s="1">
        <v>96.11</v>
      </c>
    </row>
    <row r="21" spans="1:2" ht="16">
      <c r="A21" s="1">
        <v>1979</v>
      </c>
      <c r="B21" s="1">
        <v>107.94</v>
      </c>
    </row>
    <row r="22" spans="1:2" ht="16">
      <c r="A22" s="1">
        <v>1980</v>
      </c>
      <c r="B22" s="1">
        <v>135.76</v>
      </c>
    </row>
    <row r="23" spans="1:2" ht="16">
      <c r="A23" s="1">
        <v>1981</v>
      </c>
      <c r="B23" s="1">
        <v>122.55</v>
      </c>
    </row>
    <row r="24" spans="1:2" ht="16">
      <c r="A24" s="1">
        <v>1982</v>
      </c>
      <c r="B24" s="1">
        <v>140.63999999999999</v>
      </c>
    </row>
    <row r="25" spans="1:2" ht="16">
      <c r="A25" s="1">
        <v>1983</v>
      </c>
      <c r="B25" s="1">
        <v>164.93</v>
      </c>
    </row>
    <row r="26" spans="1:2" ht="16">
      <c r="A26" s="1">
        <v>1984</v>
      </c>
      <c r="B26" s="1">
        <v>167.24</v>
      </c>
    </row>
    <row r="27" spans="1:2" ht="16">
      <c r="A27" s="1">
        <v>1985</v>
      </c>
      <c r="B27" s="1">
        <v>211.28</v>
      </c>
    </row>
    <row r="28" spans="1:2" ht="16">
      <c r="A28" s="1">
        <v>1986</v>
      </c>
      <c r="B28" s="1">
        <v>242.17</v>
      </c>
    </row>
    <row r="29" spans="1:2" ht="16">
      <c r="A29" s="1">
        <v>1987</v>
      </c>
      <c r="B29" s="1">
        <v>247.08</v>
      </c>
    </row>
    <row r="30" spans="1:2" ht="16">
      <c r="A30" s="1">
        <v>1988</v>
      </c>
      <c r="B30" s="1">
        <v>277.72000000000003</v>
      </c>
    </row>
    <row r="31" spans="1:2" ht="16">
      <c r="A31" s="1">
        <v>1989</v>
      </c>
      <c r="B31" s="1">
        <v>353.4</v>
      </c>
    </row>
    <row r="32" spans="1:2" ht="16">
      <c r="A32" s="1">
        <v>1990</v>
      </c>
      <c r="B32" s="1">
        <v>330.22</v>
      </c>
    </row>
    <row r="33" spans="1:2" ht="16">
      <c r="A33" s="1">
        <v>1991</v>
      </c>
      <c r="B33" s="1">
        <v>417.09</v>
      </c>
    </row>
    <row r="34" spans="1:2" ht="16">
      <c r="A34" s="1">
        <v>1992</v>
      </c>
      <c r="B34" s="1">
        <v>435.71</v>
      </c>
    </row>
    <row r="35" spans="1:2" ht="16">
      <c r="A35" s="1">
        <v>1993</v>
      </c>
      <c r="B35" s="1">
        <v>466.45</v>
      </c>
    </row>
    <row r="36" spans="1:2" ht="16">
      <c r="A36" s="1">
        <v>1994</v>
      </c>
      <c r="B36" s="1">
        <v>459.27</v>
      </c>
    </row>
    <row r="37" spans="1:2" ht="16">
      <c r="A37" s="1">
        <v>1995</v>
      </c>
      <c r="B37" s="1">
        <v>615.92999999999995</v>
      </c>
    </row>
    <row r="38" spans="1:2" ht="16">
      <c r="A38" s="1">
        <v>1996</v>
      </c>
      <c r="B38" s="1">
        <v>740.74</v>
      </c>
    </row>
    <row r="39" spans="1:2" ht="16">
      <c r="A39" s="1">
        <v>1997</v>
      </c>
      <c r="B39" s="1">
        <v>970.43</v>
      </c>
    </row>
    <row r="40" spans="1:2" ht="16">
      <c r="A40" s="1">
        <v>1998</v>
      </c>
      <c r="B40" s="1">
        <v>1229.23</v>
      </c>
    </row>
    <row r="41" spans="1:2" ht="16">
      <c r="A41" s="1">
        <v>1999</v>
      </c>
      <c r="B41" s="1">
        <v>1469.25</v>
      </c>
    </row>
    <row r="42" spans="1:2" ht="16">
      <c r="A42" s="1">
        <v>2000</v>
      </c>
      <c r="B42" s="1">
        <v>1320.28</v>
      </c>
    </row>
    <row r="43" spans="1:2" ht="16">
      <c r="A43" s="1">
        <v>2001</v>
      </c>
      <c r="B43" s="1">
        <v>1148.0899999999999</v>
      </c>
    </row>
    <row r="44" spans="1:2" ht="16">
      <c r="A44" s="1">
        <v>2002</v>
      </c>
      <c r="B44" s="1">
        <v>879.82</v>
      </c>
    </row>
    <row r="45" spans="1:2" ht="16">
      <c r="A45" s="1">
        <v>2003</v>
      </c>
      <c r="B45" s="1">
        <v>1111.9100000000001</v>
      </c>
    </row>
    <row r="46" spans="1:2" ht="16">
      <c r="A46" s="1">
        <v>2004</v>
      </c>
      <c r="B46" s="1">
        <v>1211.92</v>
      </c>
    </row>
    <row r="47" spans="1:2" ht="16">
      <c r="A47" s="1">
        <v>2005</v>
      </c>
      <c r="B47" s="1">
        <v>1248.29</v>
      </c>
    </row>
    <row r="48" spans="1:2" ht="16">
      <c r="A48" s="1">
        <v>2006</v>
      </c>
      <c r="B48" s="1">
        <v>1418.3</v>
      </c>
    </row>
    <row r="49" spans="1:6" ht="16">
      <c r="A49" s="1">
        <v>2007</v>
      </c>
      <c r="B49" s="1">
        <v>1468.36</v>
      </c>
    </row>
    <row r="50" spans="1:6" ht="16">
      <c r="A50" s="1">
        <v>2008</v>
      </c>
      <c r="B50" s="2">
        <v>903.25</v>
      </c>
    </row>
    <row r="51" spans="1:6" ht="16">
      <c r="A51" s="1">
        <v>2009</v>
      </c>
      <c r="B51" s="1">
        <v>1115.0999999999999</v>
      </c>
    </row>
    <row r="52" spans="1:6" ht="16">
      <c r="A52" s="1">
        <v>2010</v>
      </c>
      <c r="B52" s="1">
        <v>1257.6400000000001</v>
      </c>
    </row>
    <row r="53" spans="1:6" ht="16">
      <c r="A53" s="25">
        <v>2011</v>
      </c>
      <c r="B53" s="2">
        <v>1257.5999999999999</v>
      </c>
    </row>
    <row r="54" spans="1:6" ht="16">
      <c r="A54" s="1">
        <v>2012</v>
      </c>
      <c r="B54" s="1">
        <v>1426.19</v>
      </c>
      <c r="F54" s="62">
        <f>(B58/B50)-1</f>
        <v>1.4164295599225021</v>
      </c>
    </row>
    <row r="55" spans="1:6" ht="16">
      <c r="A55" s="1">
        <v>2013</v>
      </c>
      <c r="B55" s="1">
        <v>1848.36</v>
      </c>
    </row>
    <row r="56" spans="1:6" ht="16">
      <c r="A56" s="8">
        <v>2014</v>
      </c>
      <c r="B56" s="29">
        <v>2058.9</v>
      </c>
    </row>
    <row r="57" spans="1:6" ht="16">
      <c r="A57" s="8">
        <v>2015</v>
      </c>
      <c r="B57" s="31">
        <v>2043.94</v>
      </c>
    </row>
    <row r="58" spans="1:6" ht="16">
      <c r="A58" s="8" t="s">
        <v>17</v>
      </c>
      <c r="B58" s="8">
        <v>2182.64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0"/>
  <sheetViews>
    <sheetView workbookViewId="0">
      <selection activeCell="C17" sqref="C17:D17"/>
    </sheetView>
  </sheetViews>
  <sheetFormatPr baseColWidth="10" defaultRowHeight="13"/>
  <cols>
    <col min="2" max="2" width="11" customWidth="1"/>
    <col min="3" max="3" width="11.83203125" customWidth="1"/>
    <col min="4" max="4" width="21.33203125" customWidth="1"/>
    <col min="5" max="5" width="17.1640625" customWidth="1"/>
    <col min="6" max="6" width="14" customWidth="1"/>
  </cols>
  <sheetData>
    <row r="1" spans="1:6" ht="17">
      <c r="A1" s="40" t="s">
        <v>0</v>
      </c>
      <c r="B1" s="40" t="s">
        <v>4</v>
      </c>
      <c r="C1" s="40" t="s">
        <v>5</v>
      </c>
      <c r="D1" s="41" t="s">
        <v>21</v>
      </c>
      <c r="E1" s="42" t="s">
        <v>29</v>
      </c>
      <c r="F1" s="43" t="s">
        <v>30</v>
      </c>
    </row>
    <row r="2" spans="1:6" ht="16">
      <c r="A2" s="44">
        <v>2001</v>
      </c>
      <c r="B2" s="45">
        <v>38.85</v>
      </c>
      <c r="C2" s="45">
        <v>15.741</v>
      </c>
      <c r="D2" s="47">
        <v>30.079957999999998</v>
      </c>
      <c r="E2" s="49">
        <f>C2/B2</f>
        <v>0.40517374517374516</v>
      </c>
      <c r="F2" s="50">
        <f>D2/B2</f>
        <v>0.77425889317889307</v>
      </c>
    </row>
    <row r="3" spans="1:6" ht="16">
      <c r="A3" s="44">
        <v>2002</v>
      </c>
      <c r="B3" s="44">
        <v>46.04</v>
      </c>
      <c r="C3" s="44">
        <v>16.079999999999998</v>
      </c>
      <c r="D3" s="48">
        <v>29.825898000000002</v>
      </c>
      <c r="E3" s="49">
        <f t="shared" ref="E3:E17" si="0">C3/B3</f>
        <v>0.34926151172893133</v>
      </c>
      <c r="F3" s="50">
        <f t="shared" ref="F3:F17" si="1">D3/B3</f>
        <v>0.64782576020851435</v>
      </c>
    </row>
    <row r="4" spans="1:6" ht="16">
      <c r="A4" s="44">
        <v>2003</v>
      </c>
      <c r="B4" s="44">
        <v>54.69</v>
      </c>
      <c r="C4" s="44">
        <v>17.88</v>
      </c>
      <c r="D4" s="47">
        <v>31.578244000000005</v>
      </c>
      <c r="E4" s="49">
        <f t="shared" si="0"/>
        <v>0.3269336258913878</v>
      </c>
      <c r="F4" s="50">
        <f t="shared" si="1"/>
        <v>0.57740435180106064</v>
      </c>
    </row>
    <row r="5" spans="1:6" ht="16">
      <c r="A5" s="44">
        <v>2004</v>
      </c>
      <c r="B5" s="44">
        <v>67.680000000000007</v>
      </c>
      <c r="C5" s="44">
        <v>19.407</v>
      </c>
      <c r="D5" s="48">
        <v>40.599320000000006</v>
      </c>
      <c r="E5" s="49">
        <f t="shared" si="0"/>
        <v>0.28674645390070919</v>
      </c>
      <c r="F5" s="50">
        <f t="shared" si="1"/>
        <v>0.59987174940898347</v>
      </c>
    </row>
    <row r="6" spans="1:6" ht="16">
      <c r="A6" s="44">
        <v>2005</v>
      </c>
      <c r="B6" s="44">
        <v>76.45</v>
      </c>
      <c r="C6" s="44">
        <v>22.38</v>
      </c>
      <c r="D6" s="47">
        <v>61.166209999999992</v>
      </c>
      <c r="E6" s="49">
        <f t="shared" si="0"/>
        <v>0.29274035317200781</v>
      </c>
      <c r="F6" s="50">
        <f t="shared" si="1"/>
        <v>0.80008122956180494</v>
      </c>
    </row>
    <row r="7" spans="1:6" ht="16">
      <c r="A7" s="44">
        <v>2006</v>
      </c>
      <c r="B7" s="44">
        <v>87.72</v>
      </c>
      <c r="C7" s="44">
        <v>25.05</v>
      </c>
      <c r="D7" s="48">
        <v>73.157939665331128</v>
      </c>
      <c r="E7" s="49">
        <f t="shared" si="0"/>
        <v>0.28556771545827636</v>
      </c>
      <c r="F7" s="50">
        <f t="shared" si="1"/>
        <v>0.83399384023405299</v>
      </c>
    </row>
    <row r="8" spans="1:6" ht="16">
      <c r="A8" s="44">
        <v>2007</v>
      </c>
      <c r="B8" s="44">
        <v>82.54</v>
      </c>
      <c r="C8" s="44">
        <v>27.73</v>
      </c>
      <c r="D8" s="47">
        <v>95.362382312713706</v>
      </c>
      <c r="E8" s="49">
        <f t="shared" si="0"/>
        <v>0.3359583232372183</v>
      </c>
      <c r="F8" s="50">
        <f t="shared" si="1"/>
        <v>1.1553474959136625</v>
      </c>
    </row>
    <row r="9" spans="1:6" ht="16">
      <c r="A9" s="44">
        <v>2008</v>
      </c>
      <c r="B9" s="45">
        <v>49.51</v>
      </c>
      <c r="C9" s="45">
        <v>28.05</v>
      </c>
      <c r="D9" s="48">
        <v>67.517132259297</v>
      </c>
      <c r="E9" s="49">
        <f t="shared" si="0"/>
        <v>0.56655221167440928</v>
      </c>
      <c r="F9" s="50">
        <f t="shared" si="1"/>
        <v>1.3637069735264997</v>
      </c>
    </row>
    <row r="10" spans="1:6" ht="16">
      <c r="A10" s="44">
        <v>2009</v>
      </c>
      <c r="B10" s="44">
        <v>56.86</v>
      </c>
      <c r="C10" s="45">
        <v>22.31</v>
      </c>
      <c r="D10" s="47">
        <v>37.427971394037066</v>
      </c>
      <c r="E10" s="49">
        <f t="shared" si="0"/>
        <v>0.39236721772775235</v>
      </c>
      <c r="F10" s="50">
        <f t="shared" si="1"/>
        <v>0.65824782613501698</v>
      </c>
    </row>
    <row r="11" spans="1:6" ht="16">
      <c r="A11" s="44">
        <v>2010</v>
      </c>
      <c r="B11" s="44">
        <v>83.77</v>
      </c>
      <c r="C11" s="45">
        <v>23.12</v>
      </c>
      <c r="D11" s="48">
        <v>55.526511461067372</v>
      </c>
      <c r="E11" s="49">
        <f t="shared" si="0"/>
        <v>0.27599379252715772</v>
      </c>
      <c r="F11" s="50">
        <f t="shared" si="1"/>
        <v>0.66284483062035782</v>
      </c>
    </row>
    <row r="12" spans="1:6" ht="16">
      <c r="A12" s="46">
        <v>2011</v>
      </c>
      <c r="B12" s="45">
        <v>96.44</v>
      </c>
      <c r="C12" s="45">
        <v>26.02</v>
      </c>
      <c r="D12" s="47">
        <v>71.27835994729908</v>
      </c>
      <c r="E12" s="49">
        <f t="shared" si="0"/>
        <v>0.26980506014102035</v>
      </c>
      <c r="F12" s="50">
        <f t="shared" si="1"/>
        <v>0.73909539555473958</v>
      </c>
    </row>
    <row r="13" spans="1:6" ht="16">
      <c r="A13" s="44">
        <v>2012</v>
      </c>
      <c r="B13" s="44">
        <v>96.82</v>
      </c>
      <c r="C13" s="45">
        <v>30.44</v>
      </c>
      <c r="D13" s="48">
        <v>75.899305674148479</v>
      </c>
      <c r="E13" s="49">
        <f t="shared" si="0"/>
        <v>0.31439785168353651</v>
      </c>
      <c r="F13" s="50">
        <f t="shared" si="1"/>
        <v>0.78392176899554311</v>
      </c>
    </row>
    <row r="14" spans="1:6" ht="16">
      <c r="A14" s="44">
        <v>2013</v>
      </c>
      <c r="B14" s="44">
        <v>107.3</v>
      </c>
      <c r="C14" s="45">
        <v>36.28</v>
      </c>
      <c r="D14" s="47">
        <v>88.13</v>
      </c>
      <c r="E14" s="49">
        <f t="shared" si="0"/>
        <v>0.33811742777260023</v>
      </c>
      <c r="F14" s="50">
        <f t="shared" si="1"/>
        <v>0.82134203168685926</v>
      </c>
    </row>
    <row r="15" spans="1:6" ht="16">
      <c r="A15" s="44">
        <v>2014</v>
      </c>
      <c r="B15" s="45">
        <v>113.01</v>
      </c>
      <c r="C15" s="45">
        <v>39.44</v>
      </c>
      <c r="D15" s="48">
        <v>101.98</v>
      </c>
      <c r="E15" s="49">
        <f t="shared" si="0"/>
        <v>0.34899566410052202</v>
      </c>
      <c r="F15" s="50">
        <f t="shared" si="1"/>
        <v>0.90239801787452434</v>
      </c>
    </row>
    <row r="16" spans="1:6" ht="16">
      <c r="A16" s="44">
        <v>2015</v>
      </c>
      <c r="B16" s="45">
        <v>100.48</v>
      </c>
      <c r="C16" s="45">
        <v>43.16</v>
      </c>
      <c r="D16" s="47">
        <v>106.1</v>
      </c>
      <c r="E16" s="49">
        <f t="shared" si="0"/>
        <v>0.4295382165605095</v>
      </c>
      <c r="F16" s="50">
        <f t="shared" si="1"/>
        <v>1.0559315286624202</v>
      </c>
    </row>
    <row r="17" spans="1:6" ht="16">
      <c r="A17" s="51">
        <v>2016</v>
      </c>
      <c r="B17" s="52">
        <f>'Raw Data'!Q58</f>
        <v>108.86</v>
      </c>
      <c r="C17" s="52">
        <f>'Raw Data'!R58</f>
        <v>45.03</v>
      </c>
      <c r="D17" s="52">
        <f>'Raw Data'!S58</f>
        <v>108.67</v>
      </c>
      <c r="E17" s="53">
        <f t="shared" si="0"/>
        <v>0.41365056035274667</v>
      </c>
      <c r="F17" s="54">
        <f t="shared" si="1"/>
        <v>0.99825463898585343</v>
      </c>
    </row>
    <row r="18" spans="1:6">
      <c r="A18" s="39"/>
    </row>
    <row r="20" spans="1:6">
      <c r="C20" s="33"/>
      <c r="D20" s="33"/>
    </row>
  </sheetData>
  <pageMargins left="0.7" right="0.7" top="0.75" bottom="0.75" header="0.3" footer="0.3"/>
  <pageSetup orientation="portrait" horizontalDpi="0" verticalDpi="0"/>
  <tableParts count="2">
    <tablePart r:id="rId1"/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4"/>
  <sheetViews>
    <sheetView workbookViewId="0">
      <selection activeCell="A54" sqref="A54:E54"/>
    </sheetView>
  </sheetViews>
  <sheetFormatPr baseColWidth="10" defaultRowHeight="13"/>
  <sheetData>
    <row r="1" spans="1:5" ht="34">
      <c r="A1" s="6" t="s">
        <v>0</v>
      </c>
      <c r="B1" s="6" t="s">
        <v>6</v>
      </c>
      <c r="C1" s="6" t="s">
        <v>9</v>
      </c>
      <c r="D1" s="6" t="s">
        <v>8</v>
      </c>
      <c r="E1" s="6" t="s">
        <v>15</v>
      </c>
    </row>
    <row r="2" spans="1:5" ht="16">
      <c r="A2" s="1">
        <v>1969</v>
      </c>
      <c r="B2" s="2">
        <f>'Raw Data'!B11</f>
        <v>15.082956259426847</v>
      </c>
      <c r="C2" s="2">
        <f>'Raw Data'!C11</f>
        <v>19.573620797518522</v>
      </c>
      <c r="D2" s="2">
        <f>'Raw Data'!D11</f>
        <v>16.988299683033361</v>
      </c>
      <c r="E2" s="2">
        <f>'Raw Data'!E11</f>
        <v>17.329999999999998</v>
      </c>
    </row>
    <row r="3" spans="1:5" ht="16">
      <c r="A3" s="1">
        <v>1970</v>
      </c>
      <c r="B3" s="2">
        <f>'Raw Data'!B12</f>
        <v>16.722408026755854</v>
      </c>
      <c r="C3" s="2">
        <f>'Raw Data'!C12</f>
        <v>18.638684678034366</v>
      </c>
      <c r="D3" s="2">
        <f>'Raw Data'!D12</f>
        <v>15.731713837654006</v>
      </c>
      <c r="E3" s="2">
        <f>'Raw Data'!E12</f>
        <v>15.87</v>
      </c>
    </row>
    <row r="4" spans="1:5" ht="16">
      <c r="A4" s="1">
        <v>1971</v>
      </c>
      <c r="B4" s="2">
        <f>'Raw Data'!B13</f>
        <v>18.315018315018317</v>
      </c>
      <c r="C4" s="2">
        <f>'Raw Data'!C13</f>
        <v>19.767915111162427</v>
      </c>
      <c r="D4" s="2">
        <f>'Raw Data'!D13</f>
        <v>16.613612163379752</v>
      </c>
      <c r="E4" s="2">
        <f>'Raw Data'!E13</f>
        <v>16.600000000000001</v>
      </c>
    </row>
    <row r="5" spans="1:5" ht="16">
      <c r="A5" s="1">
        <v>1972</v>
      </c>
      <c r="B5" s="2">
        <f>'Raw Data'!B14</f>
        <v>19.120458891013385</v>
      </c>
      <c r="C5" s="2">
        <f>'Raw Data'!C14</f>
        <v>21.799669147316976</v>
      </c>
      <c r="D5" s="2">
        <f>'Raw Data'!D14</f>
        <v>18.276974519084572</v>
      </c>
      <c r="E5" s="2">
        <f>'Raw Data'!E14</f>
        <v>18.649999999999999</v>
      </c>
    </row>
    <row r="6" spans="1:5" ht="16">
      <c r="A6" s="1">
        <v>1973</v>
      </c>
      <c r="B6" s="2">
        <f>'Raw Data'!B15</f>
        <v>12.254901960784315</v>
      </c>
      <c r="C6" s="2">
        <f>'Raw Data'!C15</f>
        <v>16.825151371169635</v>
      </c>
      <c r="D6" s="2">
        <f>'Raw Data'!D15</f>
        <v>13.525064193000107</v>
      </c>
      <c r="E6" s="2">
        <f>'Raw Data'!E15</f>
        <v>13.49</v>
      </c>
    </row>
    <row r="7" spans="1:5" ht="16">
      <c r="A7" s="1">
        <v>1974</v>
      </c>
      <c r="B7" s="2">
        <f>'Raw Data'!B16</f>
        <v>7.3313782991202352</v>
      </c>
      <c r="C7" s="2">
        <f>'Raw Data'!C16</f>
        <v>10.9577988889086</v>
      </c>
      <c r="D7" s="2">
        <f>'Raw Data'!D16</f>
        <v>8.3312464498461889</v>
      </c>
      <c r="E7" s="2">
        <f>'Raw Data'!E16</f>
        <v>8.2899999999999991</v>
      </c>
    </row>
    <row r="8" spans="1:5" ht="16">
      <c r="A8" s="1">
        <v>1975</v>
      </c>
      <c r="B8" s="2">
        <f>'Raw Data'!B17</f>
        <v>11.695906432748536</v>
      </c>
      <c r="C8" s="2">
        <f>'Raw Data'!C17</f>
        <v>13.879160601170325</v>
      </c>
      <c r="D8" s="2">
        <f>'Raw Data'!D17</f>
        <v>10.411628484817367</v>
      </c>
      <c r="E8" s="2">
        <f>'Raw Data'!E17</f>
        <v>10.25</v>
      </c>
    </row>
    <row r="9" spans="1:5" ht="16">
      <c r="A9" s="1">
        <v>1976</v>
      </c>
      <c r="B9" s="2">
        <f>'Raw Data'!B18</f>
        <v>11.025358324145534</v>
      </c>
      <c r="C9" s="2">
        <f>'Raw Data'!C18</f>
        <v>15.503205842524361</v>
      </c>
      <c r="D9" s="2">
        <f>'Raw Data'!D18</f>
        <v>11.791934224748877</v>
      </c>
      <c r="E9" s="2">
        <f>'Raw Data'!E18</f>
        <v>11.6</v>
      </c>
    </row>
    <row r="10" spans="1:5" ht="16">
      <c r="A10" s="1">
        <v>1977</v>
      </c>
      <c r="B10" s="2">
        <f>'Raw Data'!B19</f>
        <v>8.7489063867016608</v>
      </c>
      <c r="C10" s="2">
        <f>'Raw Data'!C19</f>
        <v>12.726762537507147</v>
      </c>
      <c r="D10" s="2">
        <f>'Raw Data'!D19</f>
        <v>9.6961343845861272</v>
      </c>
      <c r="E10" s="2">
        <f>'Raw Data'!E19</f>
        <v>9.68</v>
      </c>
    </row>
    <row r="11" spans="1:5" ht="16">
      <c r="A11" s="1">
        <v>1978</v>
      </c>
      <c r="B11" s="2">
        <f>'Raw Data'!B20</f>
        <v>8.257638315441783</v>
      </c>
      <c r="C11" s="2">
        <f>'Raw Data'!C20</f>
        <v>11.918305379920074</v>
      </c>
      <c r="D11" s="2">
        <f>'Raw Data'!D20</f>
        <v>8.9305202945868647</v>
      </c>
      <c r="E11" s="2">
        <f>'Raw Data'!E20</f>
        <v>9.01</v>
      </c>
    </row>
    <row r="12" spans="1:5" ht="16">
      <c r="A12" s="1">
        <v>1979</v>
      </c>
      <c r="B12" s="2">
        <f>'Raw Data'!B21</f>
        <v>7.4183976261127595</v>
      </c>
      <c r="C12" s="2">
        <f>'Raw Data'!C21</f>
        <v>12.116192467322508</v>
      </c>
      <c r="D12" s="2">
        <f>'Raw Data'!D21</f>
        <v>8.7063876076237605</v>
      </c>
      <c r="E12" s="2">
        <f>'Raw Data'!E21</f>
        <v>8.75</v>
      </c>
    </row>
    <row r="13" spans="1:5" ht="16">
      <c r="A13" s="1">
        <v>1980</v>
      </c>
      <c r="B13" s="2">
        <f>'Raw Data'!B22</f>
        <v>9.0579710144927521</v>
      </c>
      <c r="C13" s="2">
        <f>'Raw Data'!C22</f>
        <v>13.77369005445528</v>
      </c>
      <c r="D13" s="2">
        <f>'Raw Data'!D22</f>
        <v>9.5395217703715893</v>
      </c>
      <c r="E13" s="2">
        <f>'Raw Data'!E22</f>
        <v>9.39</v>
      </c>
    </row>
    <row r="14" spans="1:5" ht="16">
      <c r="A14" s="1">
        <v>1981</v>
      </c>
      <c r="B14" s="2">
        <f>'Raw Data'!B23</f>
        <v>8.0710250201775633</v>
      </c>
      <c r="C14" s="2">
        <f>'Raw Data'!C23</f>
        <v>11.328911554230709</v>
      </c>
      <c r="D14" s="2">
        <f>'Raw Data'!D23</f>
        <v>7.7851801967644665</v>
      </c>
      <c r="E14" s="2">
        <f>'Raw Data'!E23</f>
        <v>7.83</v>
      </c>
    </row>
    <row r="15" spans="1:5" ht="16">
      <c r="A15" s="1">
        <v>1982</v>
      </c>
      <c r="B15" s="2">
        <f>'Raw Data'!B24</f>
        <v>10.172939979654119</v>
      </c>
      <c r="C15" s="2">
        <f>'Raw Data'!C24</f>
        <v>12.142408592308142</v>
      </c>
      <c r="D15" s="2">
        <f>'Raw Data'!D24</f>
        <v>8.6242751103010384</v>
      </c>
      <c r="E15" s="2">
        <f>'Raw Data'!E24</f>
        <v>8.4700000000000006</v>
      </c>
    </row>
    <row r="16" spans="1:5" ht="16">
      <c r="A16" s="1">
        <v>1983</v>
      </c>
      <c r="B16" s="2">
        <f>'Raw Data'!B25</f>
        <v>12.406947890818859</v>
      </c>
      <c r="C16" s="2">
        <f>'Raw Data'!C25</f>
        <v>13.612720760293856</v>
      </c>
      <c r="D16" s="2">
        <f>'Raw Data'!D25</f>
        <v>9.9888742621433284</v>
      </c>
      <c r="E16" s="2">
        <f>'Raw Data'!E25</f>
        <v>9.82</v>
      </c>
    </row>
    <row r="17" spans="1:5" ht="16">
      <c r="A17" s="1">
        <v>1984</v>
      </c>
      <c r="B17" s="2">
        <f>'Raw Data'!B26</f>
        <v>9.9304865938430993</v>
      </c>
      <c r="C17" s="2">
        <f>'Raw Data'!C26</f>
        <v>12.999791516737464</v>
      </c>
      <c r="D17" s="2">
        <f>'Raw Data'!D26</f>
        <v>9.8812070019444445</v>
      </c>
      <c r="E17" s="2">
        <f>'Raw Data'!E26</f>
        <v>9.6</v>
      </c>
    </row>
    <row r="18" spans="1:5" ht="16">
      <c r="A18" s="1">
        <v>1985</v>
      </c>
      <c r="B18" s="2">
        <f>'Raw Data'!B27</f>
        <v>13.477088948787062</v>
      </c>
      <c r="C18" s="2">
        <f>'Raw Data'!C27</f>
        <v>15.465477946658858</v>
      </c>
      <c r="D18" s="2">
        <f>'Raw Data'!D27</f>
        <v>12.271843677427317</v>
      </c>
      <c r="E18" s="2">
        <f>'Raw Data'!E27</f>
        <v>11.69</v>
      </c>
    </row>
    <row r="19" spans="1:5" ht="16">
      <c r="A19" s="1">
        <v>1986</v>
      </c>
      <c r="B19" s="2">
        <f>'Raw Data'!B28</f>
        <v>16.778523489932887</v>
      </c>
      <c r="C19" s="2">
        <f>'Raw Data'!C28</f>
        <v>17.138632149894164</v>
      </c>
      <c r="D19" s="2">
        <f>'Raw Data'!D28</f>
        <v>13.797681352613461</v>
      </c>
      <c r="E19" s="2">
        <f>'Raw Data'!E28</f>
        <v>14.09</v>
      </c>
    </row>
    <row r="20" spans="1:5" ht="16">
      <c r="A20" s="1">
        <v>1987</v>
      </c>
      <c r="B20" s="2">
        <f>'Raw Data'!B29</f>
        <v>15.408320493066256</v>
      </c>
      <c r="C20" s="2">
        <f>'Raw Data'!C29</f>
        <v>16.869418764272059</v>
      </c>
      <c r="D20" s="2">
        <f>'Raw Data'!D29</f>
        <v>13.799259462166026</v>
      </c>
      <c r="E20" s="2">
        <f>'Raw Data'!E29</f>
        <v>13.39</v>
      </c>
    </row>
    <row r="21" spans="1:5" ht="16">
      <c r="A21" s="1">
        <v>1988</v>
      </c>
      <c r="B21" s="2">
        <f>'Raw Data'!B30</f>
        <v>11.514096185737976</v>
      </c>
      <c r="C21" s="2">
        <f>'Raw Data'!C30</f>
        <v>17.472457962308628</v>
      </c>
      <c r="D21" s="2">
        <f>'Raw Data'!D30</f>
        <v>14.565259454438351</v>
      </c>
      <c r="E21" s="2">
        <f>'Raw Data'!E30</f>
        <v>14.7</v>
      </c>
    </row>
    <row r="22" spans="1:5" ht="16">
      <c r="A22" s="1">
        <v>1989</v>
      </c>
      <c r="B22" s="2">
        <f>'Raw Data'!B31</f>
        <v>14.53125</v>
      </c>
      <c r="C22" s="2">
        <f>'Raw Data'!C31</f>
        <v>20.946320005110096</v>
      </c>
      <c r="D22" s="2">
        <f>'Raw Data'!D31</f>
        <v>17.450674572475609</v>
      </c>
      <c r="E22" s="2">
        <f>'Raw Data'!E31</f>
        <v>17.649999999999999</v>
      </c>
    </row>
    <row r="23" spans="1:5" ht="16">
      <c r="A23" s="1">
        <v>1990</v>
      </c>
      <c r="B23" s="2">
        <f>'Raw Data'!B32</f>
        <v>14.579249448123623</v>
      </c>
      <c r="C23" s="2">
        <f>'Raw Data'!C32</f>
        <v>18.722174669657402</v>
      </c>
      <c r="D23" s="2">
        <f>'Raw Data'!D32</f>
        <v>15.86401357631247</v>
      </c>
      <c r="E23" s="2">
        <f>'Raw Data'!E32</f>
        <v>15.85</v>
      </c>
    </row>
    <row r="24" spans="1:5" ht="16">
      <c r="A24" s="1">
        <v>1991</v>
      </c>
      <c r="B24" s="2">
        <f>'Raw Data'!B33</f>
        <v>21.610880829015542</v>
      </c>
      <c r="C24" s="2">
        <f>'Raw Data'!C33</f>
        <v>23.108101670860513</v>
      </c>
      <c r="D24" s="2">
        <f>'Raw Data'!D33</f>
        <v>19.714844390279357</v>
      </c>
      <c r="E24" s="2">
        <f>'Raw Data'!E33</f>
        <v>18.440000000000001</v>
      </c>
    </row>
    <row r="25" spans="1:5" ht="16">
      <c r="A25" s="1">
        <v>1992</v>
      </c>
      <c r="B25" s="2">
        <f>'Raw Data'!B34</f>
        <v>20.877335888835649</v>
      </c>
      <c r="C25" s="2">
        <f>'Raw Data'!C34</f>
        <v>23.232882315071965</v>
      </c>
      <c r="D25" s="2">
        <f>'Raw Data'!D34</f>
        <v>19.942760085184336</v>
      </c>
      <c r="E25" s="2">
        <f>'Raw Data'!E34</f>
        <v>20.45</v>
      </c>
    </row>
    <row r="26" spans="1:5" ht="16">
      <c r="A26" s="1">
        <v>1993</v>
      </c>
      <c r="B26" s="2">
        <f>'Raw Data'!B35</f>
        <v>17.340148698884761</v>
      </c>
      <c r="C26" s="2">
        <f>'Raw Data'!C35</f>
        <v>23.189523388452653</v>
      </c>
      <c r="D26" s="2">
        <f>'Raw Data'!D35</f>
        <v>20.093305806665398</v>
      </c>
      <c r="E26" s="2">
        <f>'Raw Data'!E35</f>
        <v>21.17</v>
      </c>
    </row>
    <row r="27" spans="1:5" ht="16">
      <c r="A27" s="1">
        <v>1994</v>
      </c>
      <c r="B27" s="2">
        <f>'Raw Data'!B36</f>
        <v>14.465196850393699</v>
      </c>
      <c r="C27" s="2">
        <f>'Raw Data'!C36</f>
        <v>21.257008606110084</v>
      </c>
      <c r="D27" s="2">
        <f>'Raw Data'!D36</f>
        <v>18.66198363026205</v>
      </c>
      <c r="E27" s="2">
        <f>'Raw Data'!E36</f>
        <v>19.91</v>
      </c>
    </row>
    <row r="28" spans="1:5" ht="16">
      <c r="A28" s="1">
        <v>1995</v>
      </c>
      <c r="B28" s="2">
        <f>'Raw Data'!B37</f>
        <v>16.337665782493367</v>
      </c>
      <c r="C28" s="2">
        <f>'Raw Data'!C37</f>
        <v>25.870843515255263</v>
      </c>
      <c r="D28" s="2">
        <f>'Raw Data'!D37</f>
        <v>22.845763223420533</v>
      </c>
      <c r="E28" s="2">
        <f>'Raw Data'!E37</f>
        <v>25.03</v>
      </c>
    </row>
    <row r="29" spans="1:5" ht="16">
      <c r="A29" s="1">
        <v>1996</v>
      </c>
      <c r="B29" s="2">
        <f>'Raw Data'!B38</f>
        <v>18.231356140782673</v>
      </c>
      <c r="C29" s="2">
        <f>'Raw Data'!C38</f>
        <v>28.029084134672619</v>
      </c>
      <c r="D29" s="2">
        <f>'Raw Data'!D38</f>
        <v>25.143306307190137</v>
      </c>
      <c r="E29" s="2">
        <f>'Raw Data'!E38</f>
        <v>27.72</v>
      </c>
    </row>
    <row r="30" spans="1:5" ht="16">
      <c r="A30" s="1">
        <v>1997</v>
      </c>
      <c r="B30" s="2">
        <f>'Raw Data'!B39</f>
        <v>22.010206396008162</v>
      </c>
      <c r="C30" s="2">
        <f>'Raw Data'!C39</f>
        <v>33.196387644100838</v>
      </c>
      <c r="D30" s="2">
        <f>'Raw Data'!D39</f>
        <v>30.175989026820716</v>
      </c>
      <c r="E30" s="2">
        <f>'Raw Data'!E39</f>
        <v>33.03</v>
      </c>
    </row>
    <row r="31" spans="1:5" ht="16">
      <c r="A31" s="1">
        <v>1998</v>
      </c>
      <c r="B31" s="2">
        <f>'Raw Data'!B40</f>
        <v>27.766659137113169</v>
      </c>
      <c r="C31" s="2">
        <f>'Raw Data'!C40</f>
        <v>39.337877624167945</v>
      </c>
      <c r="D31" s="2">
        <f>'Raw Data'!D40</f>
        <v>35.918161399298199</v>
      </c>
      <c r="E31" s="2">
        <f>'Raw Data'!E40</f>
        <v>38.82</v>
      </c>
    </row>
    <row r="32" spans="1:5" ht="16">
      <c r="A32" s="1">
        <v>1999</v>
      </c>
      <c r="B32" s="2">
        <f>'Raw Data'!B41</f>
        <v>28.429760061919506</v>
      </c>
      <c r="C32" s="2">
        <f>'Raw Data'!C41</f>
        <v>43.233580508474574</v>
      </c>
      <c r="D32" s="2">
        <f>'Raw Data'!D41</f>
        <v>39.281764471967136</v>
      </c>
      <c r="E32" s="2">
        <f>'Raw Data'!E41</f>
        <v>44.2</v>
      </c>
    </row>
    <row r="33" spans="1:5" ht="16">
      <c r="A33" s="1">
        <v>2000</v>
      </c>
      <c r="B33" s="2">
        <f>'Raw Data'!B42</f>
        <v>23.521824336362013</v>
      </c>
      <c r="C33" s="2">
        <f>'Raw Data'!C42</f>
        <v>35.365905925211614</v>
      </c>
      <c r="D33" s="2">
        <f>'Raw Data'!D42</f>
        <v>32.432770203749286</v>
      </c>
      <c r="E33" s="2">
        <f>'Raw Data'!E42</f>
        <v>37.28</v>
      </c>
    </row>
    <row r="34" spans="1:5" ht="16">
      <c r="A34" s="1">
        <v>2001</v>
      </c>
      <c r="B34" s="2">
        <f>'Raw Data'!B43</f>
        <v>29.551866151866147</v>
      </c>
      <c r="C34" s="2">
        <f>'Raw Data'!C43</f>
        <v>29.223152696820829</v>
      </c>
      <c r="D34" s="2">
        <f>'Raw Data'!D43</f>
        <v>26.614879418556622</v>
      </c>
      <c r="E34" s="2">
        <f>'Raw Data'!E43</f>
        <v>30.5</v>
      </c>
    </row>
    <row r="35" spans="1:5" ht="16">
      <c r="A35" s="1">
        <v>2002</v>
      </c>
      <c r="B35" s="2">
        <f>'Raw Data'!B44</f>
        <v>19.109904430929628</v>
      </c>
      <c r="C35" s="2">
        <f>'Raw Data'!C44</f>
        <v>21.046311357764807</v>
      </c>
      <c r="D35" s="2">
        <f>'Raw Data'!D44</f>
        <v>19.137805087560167</v>
      </c>
      <c r="E35" s="2">
        <f>'Raw Data'!E44</f>
        <v>23.1</v>
      </c>
    </row>
    <row r="36" spans="1:5" ht="16">
      <c r="A36" s="1">
        <v>2003</v>
      </c>
      <c r="B36" s="2">
        <f>'Raw Data'!B45</f>
        <v>20.33113914792467</v>
      </c>
      <c r="C36" s="2">
        <f>'Raw Data'!C45</f>
        <v>24.940223852140946</v>
      </c>
      <c r="D36" s="2">
        <f>'Raw Data'!D45</f>
        <v>22.443372932474336</v>
      </c>
      <c r="E36" s="2">
        <f>'Raw Data'!E45</f>
        <v>26.63</v>
      </c>
    </row>
    <row r="37" spans="1:5" ht="16">
      <c r="A37" s="1">
        <v>2004</v>
      </c>
      <c r="B37" s="2">
        <f>'Raw Data'!B46</f>
        <v>17.90661938534279</v>
      </c>
      <c r="C37" s="2">
        <f>'Raw Data'!C46</f>
        <v>25.156094320823644</v>
      </c>
      <c r="D37" s="2">
        <f>'Raw Data'!D46</f>
        <v>22.493754749956711</v>
      </c>
      <c r="E37" s="2">
        <f>'Raw Data'!E46</f>
        <v>27.14</v>
      </c>
    </row>
    <row r="38" spans="1:5" ht="16">
      <c r="A38" s="1">
        <v>2005</v>
      </c>
      <c r="B38" s="2">
        <f>'Raw Data'!B47</f>
        <v>16.328188358404184</v>
      </c>
      <c r="C38" s="2">
        <f>'Raw Data'!C47</f>
        <v>23.982056060402293</v>
      </c>
      <c r="D38" s="2">
        <f>'Raw Data'!D47</f>
        <v>21.496178243318223</v>
      </c>
      <c r="E38" s="2">
        <f>'Raw Data'!E47</f>
        <v>26.43</v>
      </c>
    </row>
    <row r="39" spans="1:5" ht="16">
      <c r="A39" s="1">
        <v>2006</v>
      </c>
      <c r="B39" s="2">
        <f>'Raw Data'!B48</f>
        <v>16.168490652074784</v>
      </c>
      <c r="C39" s="2">
        <f>'Raw Data'!C48</f>
        <v>24.987667371388298</v>
      </c>
      <c r="D39" s="2">
        <f>'Raw Data'!D48</f>
        <v>22.189133796234962</v>
      </c>
      <c r="E39" s="2">
        <f>'Raw Data'!E48</f>
        <v>27.27</v>
      </c>
    </row>
    <row r="40" spans="1:5" ht="16">
      <c r="A40" s="1">
        <v>2007</v>
      </c>
      <c r="B40" s="2">
        <f>'Raw Data'!B49</f>
        <v>17.78967773200872</v>
      </c>
      <c r="C40" s="2">
        <f>'Raw Data'!C49</f>
        <v>24.228363996369936</v>
      </c>
      <c r="D40" s="2">
        <f>'Raw Data'!D49</f>
        <v>22.08424208927099</v>
      </c>
      <c r="E40" s="2">
        <f>'Raw Data'!E49</f>
        <v>25.95</v>
      </c>
    </row>
    <row r="41" spans="1:5" ht="16">
      <c r="A41" s="1">
        <v>2008</v>
      </c>
      <c r="B41" s="2">
        <f>'Raw Data'!B50</f>
        <v>18.243789133508383</v>
      </c>
      <c r="C41" s="2">
        <f>'Raw Data'!C50</f>
        <v>14.776129169461303</v>
      </c>
      <c r="D41" s="2">
        <f>'Raw Data'!D50</f>
        <v>13.359530172747858</v>
      </c>
      <c r="E41" s="2">
        <f>'Raw Data'!E50</f>
        <v>15.37</v>
      </c>
    </row>
    <row r="42" spans="1:5" ht="16">
      <c r="A42" s="1">
        <v>2009</v>
      </c>
      <c r="B42" s="2">
        <f>'Raw Data'!B51</f>
        <v>19.611326064016882</v>
      </c>
      <c r="C42" s="2">
        <f>'Raw Data'!C51</f>
        <v>18.088471458465129</v>
      </c>
      <c r="D42" s="2">
        <f>'Raw Data'!D51</f>
        <v>16.460681855242484</v>
      </c>
      <c r="E42" s="2">
        <f>'Raw Data'!E51</f>
        <v>20.32</v>
      </c>
    </row>
    <row r="43" spans="1:5" ht="16">
      <c r="A43" s="1">
        <v>2010</v>
      </c>
      <c r="B43" s="2">
        <f>'Raw Data'!B52</f>
        <v>15.013011818073297</v>
      </c>
      <c r="C43" s="2">
        <f>'Raw Data'!C52</f>
        <v>19.525236372669269</v>
      </c>
      <c r="D43" s="2">
        <f>'Raw Data'!D52</f>
        <v>17.717313493239242</v>
      </c>
      <c r="E43" s="2">
        <f>'Raw Data'!E52</f>
        <v>22.39</v>
      </c>
    </row>
    <row r="44" spans="1:5" ht="16">
      <c r="A44" s="25">
        <v>2011</v>
      </c>
      <c r="B44" s="2">
        <f>'Raw Data'!B53</f>
        <v>13.040232268768145</v>
      </c>
      <c r="C44" s="2">
        <f>'Raw Data'!C53</f>
        <v>17.922188969645145</v>
      </c>
      <c r="D44" s="2">
        <f>'Raw Data'!D53</f>
        <v>16.344349195876809</v>
      </c>
      <c r="E44" s="2">
        <f>'Raw Data'!E53</f>
        <v>20.52</v>
      </c>
    </row>
    <row r="45" spans="1:5" ht="16">
      <c r="A45" s="1">
        <v>2012</v>
      </c>
      <c r="B45" s="2">
        <f>'Raw Data'!B54</f>
        <v>14.730324313158441</v>
      </c>
      <c r="C45" s="2">
        <f>'Raw Data'!C54</f>
        <v>18.953194769296193</v>
      </c>
      <c r="D45" s="2">
        <f>'Raw Data'!D54</f>
        <v>17.397521387910217</v>
      </c>
      <c r="E45" s="2">
        <f>'Raw Data'!E54</f>
        <v>21.23</v>
      </c>
    </row>
    <row r="46" spans="1:5" ht="16">
      <c r="A46" s="1">
        <v>2013</v>
      </c>
      <c r="B46" s="2">
        <f>'Raw Data'!B55</f>
        <v>17.226095060577819</v>
      </c>
      <c r="C46" s="2">
        <f>'Raw Data'!C55</f>
        <v>22.95842700816058</v>
      </c>
      <c r="D46" s="2">
        <f>'Raw Data'!D55</f>
        <v>21.363383200328371</v>
      </c>
      <c r="E46" s="2">
        <f>'Raw Data'!E55</f>
        <v>24.86</v>
      </c>
    </row>
    <row r="47" spans="1:5" ht="16">
      <c r="A47" s="8">
        <v>2014</v>
      </c>
      <c r="B47" s="2">
        <f>'Raw Data'!B56</f>
        <v>18.21874170427396</v>
      </c>
      <c r="C47" s="2">
        <f>'Raw Data'!C56</f>
        <v>24.210390160156162</v>
      </c>
      <c r="D47" s="2">
        <f>'Raw Data'!D56</f>
        <v>23.005128916097778</v>
      </c>
      <c r="E47" s="2">
        <f>'Raw Data'!E56</f>
        <v>26.79</v>
      </c>
    </row>
    <row r="48" spans="1:5" ht="16">
      <c r="A48" s="8">
        <v>2015</v>
      </c>
      <c r="B48" s="2">
        <f>'Raw Data'!B57</f>
        <v>20.341759554140125</v>
      </c>
      <c r="C48" s="2">
        <f>'Raw Data'!C57</f>
        <v>23.374006518382988</v>
      </c>
      <c r="D48" s="2">
        <f>'Raw Data'!D57</f>
        <v>22.40868193974767</v>
      </c>
      <c r="E48" s="2">
        <f>'Raw Data'!E57</f>
        <v>25.97</v>
      </c>
    </row>
    <row r="49" spans="1:6" ht="16">
      <c r="A49" s="8">
        <v>2016</v>
      </c>
      <c r="B49" s="2">
        <f>'Raw Data'!B58</f>
        <v>20.566139996325553</v>
      </c>
      <c r="C49" s="2">
        <f>'Raw Data'!C58</f>
        <v>24.998380955571189</v>
      </c>
      <c r="D49" s="2">
        <f>'Raw Data'!D58</f>
        <v>23.907431380380029</v>
      </c>
      <c r="E49" s="2">
        <f>'Raw Data'!E58</f>
        <v>27.27</v>
      </c>
    </row>
    <row r="50" spans="1:6" ht="16">
      <c r="A50" s="8">
        <v>2017</v>
      </c>
      <c r="B50" s="34">
        <v>21.399151592764529</v>
      </c>
      <c r="C50" s="34">
        <v>28.503608780477403</v>
      </c>
      <c r="D50" s="34">
        <v>27.147104440676777</v>
      </c>
      <c r="E50" s="34">
        <v>27.147104440676777</v>
      </c>
    </row>
    <row r="51" spans="1:6" ht="16">
      <c r="A51" s="8">
        <v>2018</v>
      </c>
      <c r="B51" s="34">
        <v>16.899352838074694</v>
      </c>
      <c r="C51" s="34">
        <v>24.178256592272529</v>
      </c>
      <c r="D51" s="34">
        <v>22.857578427472475</v>
      </c>
      <c r="E51" s="34">
        <v>22.857578427472475</v>
      </c>
    </row>
    <row r="52" spans="1:6" ht="16">
      <c r="A52" s="8">
        <v>2019</v>
      </c>
      <c r="B52" s="34">
        <v>19.900092392978134</v>
      </c>
      <c r="C52" s="34">
        <v>28.282865421820699</v>
      </c>
      <c r="D52" s="34">
        <v>26.527810103038526</v>
      </c>
      <c r="E52" s="34">
        <v>26.527810103038526</v>
      </c>
      <c r="F52" s="2"/>
    </row>
    <row r="53" spans="1:6" ht="16">
      <c r="A53" s="8">
        <v>2020</v>
      </c>
      <c r="B53" s="2">
        <f>'Raw Data'!B62</f>
        <v>27.194251375615405</v>
      </c>
      <c r="C53" s="2">
        <f>'Raw Data'!C62</f>
        <v>31.387946450955166</v>
      </c>
      <c r="D53" s="2">
        <f>'Raw Data'!D62</f>
        <v>29.363673116994242</v>
      </c>
      <c r="E53" s="2">
        <f>'Raw Data'!E62</f>
        <v>29.363673116994242</v>
      </c>
    </row>
    <row r="54" spans="1:6" ht="16">
      <c r="A54" s="8">
        <v>2020</v>
      </c>
      <c r="B54" s="2">
        <f>'Raw Data'!B63</f>
        <v>23.094195173950968</v>
      </c>
      <c r="C54" s="2">
        <f>'Raw Data'!C63</f>
        <v>36.477728455533438</v>
      </c>
      <c r="D54" s="2">
        <f>'Raw Data'!D63</f>
        <v>32.679288628323114</v>
      </c>
      <c r="E54" s="2">
        <f>'Raw Data'!E63</f>
        <v>32.679288628323114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7"/>
  <sheetViews>
    <sheetView workbookViewId="0">
      <selection activeCell="C18" sqref="C18"/>
    </sheetView>
  </sheetViews>
  <sheetFormatPr baseColWidth="10" defaultRowHeight="13"/>
  <sheetData>
    <row r="1" spans="1:8" ht="51">
      <c r="A1" s="6" t="s">
        <v>0</v>
      </c>
      <c r="B1" s="6" t="s">
        <v>6</v>
      </c>
      <c r="C1" s="6" t="s">
        <v>9</v>
      </c>
      <c r="D1" s="6" t="s">
        <v>8</v>
      </c>
      <c r="E1" s="6" t="s">
        <v>15</v>
      </c>
      <c r="F1" s="6" t="s">
        <v>20</v>
      </c>
      <c r="G1" s="6" t="s">
        <v>22</v>
      </c>
      <c r="H1" s="6" t="s">
        <v>28</v>
      </c>
    </row>
    <row r="2" spans="1:8" ht="16">
      <c r="A2" s="1">
        <v>2001</v>
      </c>
      <c r="B2" s="2">
        <v>29.551866151866147</v>
      </c>
      <c r="C2" s="2">
        <v>29.223152696820829</v>
      </c>
      <c r="D2" s="2">
        <v>26.614879418556622</v>
      </c>
      <c r="E2" s="2">
        <v>30.5</v>
      </c>
      <c r="F2" s="2">
        <v>19.801980198019802</v>
      </c>
      <c r="G2" s="2">
        <v>72.936281049488599</v>
      </c>
      <c r="H2" s="2">
        <v>38.167938931297698</v>
      </c>
    </row>
    <row r="3" spans="1:8" ht="16">
      <c r="A3" s="1">
        <v>2002</v>
      </c>
      <c r="B3" s="2">
        <v>19.109904430929628</v>
      </c>
      <c r="C3" s="2">
        <v>21.046311357764807</v>
      </c>
      <c r="D3" s="2">
        <v>19.137805087560167</v>
      </c>
      <c r="E3" s="2">
        <v>23.1</v>
      </c>
      <c r="F3" s="2">
        <v>26.246719160104984</v>
      </c>
      <c r="G3" s="2">
        <v>54.715174129353244</v>
      </c>
      <c r="H3" s="2">
        <v>29.498525073746311</v>
      </c>
    </row>
    <row r="4" spans="1:8" ht="16">
      <c r="A4" s="1">
        <v>2003</v>
      </c>
      <c r="B4" s="2">
        <v>20.33113914792467</v>
      </c>
      <c r="C4" s="2">
        <v>24.940223852140946</v>
      </c>
      <c r="D4" s="2">
        <v>22.443372932474336</v>
      </c>
      <c r="E4" s="2">
        <v>26.63</v>
      </c>
      <c r="F4" s="2">
        <v>23.52941176470588</v>
      </c>
      <c r="G4" s="2">
        <v>62.187360178970927</v>
      </c>
      <c r="H4" s="2">
        <v>35.2112676056338</v>
      </c>
    </row>
    <row r="5" spans="1:8" ht="16">
      <c r="A5" s="1">
        <v>2004</v>
      </c>
      <c r="B5" s="2">
        <v>17.90661938534279</v>
      </c>
      <c r="C5" s="2">
        <v>25.156094320823644</v>
      </c>
      <c r="D5" s="2">
        <v>22.493754749956711</v>
      </c>
      <c r="E5" s="2">
        <v>27.14</v>
      </c>
      <c r="F5" s="2">
        <v>23.696682464454977</v>
      </c>
      <c r="G5" s="2">
        <v>62.447570464265475</v>
      </c>
      <c r="H5" s="2">
        <v>29.850746268656714</v>
      </c>
    </row>
    <row r="6" spans="1:8" ht="16">
      <c r="A6" s="1">
        <v>2005</v>
      </c>
      <c r="B6" s="2">
        <v>16.328188358404184</v>
      </c>
      <c r="C6" s="2">
        <v>23.982056060402293</v>
      </c>
      <c r="D6" s="2">
        <v>21.496178243318223</v>
      </c>
      <c r="E6" s="2">
        <v>26.43</v>
      </c>
      <c r="F6" s="2">
        <v>22.779043280182233</v>
      </c>
      <c r="G6" s="2">
        <v>55.777033065236822</v>
      </c>
      <c r="H6" s="2">
        <v>20.408163265306126</v>
      </c>
    </row>
    <row r="7" spans="1:8" ht="16">
      <c r="A7" s="1">
        <v>2006</v>
      </c>
      <c r="B7" s="2">
        <v>16.168490652074784</v>
      </c>
      <c r="C7" s="2">
        <v>24.987667371388298</v>
      </c>
      <c r="D7" s="2">
        <v>22.189133796234962</v>
      </c>
      <c r="E7" s="2">
        <v>27.27</v>
      </c>
      <c r="F7" s="2">
        <v>21.276595744680851</v>
      </c>
      <c r="G7" s="2">
        <v>56.618762475049898</v>
      </c>
      <c r="H7" s="2">
        <v>19.386822626336471</v>
      </c>
    </row>
    <row r="8" spans="1:8" ht="16">
      <c r="A8" s="1">
        <v>2007</v>
      </c>
      <c r="B8" s="2">
        <v>17.78967773200872</v>
      </c>
      <c r="C8" s="2">
        <v>24.228363996369936</v>
      </c>
      <c r="D8" s="2">
        <v>22.08424208927099</v>
      </c>
      <c r="E8" s="2">
        <v>25.95</v>
      </c>
      <c r="F8" s="2">
        <v>24.875621890547265</v>
      </c>
      <c r="G8" s="2">
        <v>52.95203750450775</v>
      </c>
      <c r="H8" s="2">
        <v>15.39768580009812</v>
      </c>
    </row>
    <row r="9" spans="1:8" ht="16">
      <c r="A9" s="1">
        <v>2008</v>
      </c>
      <c r="B9" s="2">
        <v>18.243789133508383</v>
      </c>
      <c r="C9" s="2">
        <v>14.776129169461303</v>
      </c>
      <c r="D9" s="2">
        <v>13.359530172747858</v>
      </c>
      <c r="E9" s="2">
        <v>15.37</v>
      </c>
      <c r="F9" s="2">
        <v>45.248868778280539</v>
      </c>
      <c r="G9" s="2">
        <v>32.201426024955438</v>
      </c>
      <c r="H9" s="2">
        <v>13.378085972773583</v>
      </c>
    </row>
    <row r="10" spans="1:8" ht="16">
      <c r="A10" s="1">
        <v>2009</v>
      </c>
      <c r="B10" s="2">
        <v>19.611326064016882</v>
      </c>
      <c r="C10" s="2">
        <v>18.088471458465129</v>
      </c>
      <c r="D10" s="2">
        <v>16.460681855242484</v>
      </c>
      <c r="E10" s="2">
        <v>20.32</v>
      </c>
      <c r="F10" s="2">
        <v>26.041666666666668</v>
      </c>
      <c r="G10" s="2">
        <v>49.98207082025997</v>
      </c>
      <c r="H10" s="2">
        <v>29.793225720420825</v>
      </c>
    </row>
    <row r="11" spans="1:8" ht="16">
      <c r="A11" s="1">
        <v>2010</v>
      </c>
      <c r="B11" s="2">
        <v>15.013011818073297</v>
      </c>
      <c r="C11" s="2">
        <v>19.525236372669269</v>
      </c>
      <c r="D11" s="2">
        <v>17.717313493239242</v>
      </c>
      <c r="E11" s="2">
        <v>22.39</v>
      </c>
      <c r="F11" s="2">
        <v>30.395136778115504</v>
      </c>
      <c r="G11" s="2">
        <v>54.396193771626301</v>
      </c>
      <c r="H11" s="2">
        <v>22.649360943227979</v>
      </c>
    </row>
    <row r="12" spans="1:8" ht="16">
      <c r="A12" s="25">
        <v>2011</v>
      </c>
      <c r="B12" s="2">
        <v>13.040232268768145</v>
      </c>
      <c r="C12" s="2">
        <v>17.922188969645145</v>
      </c>
      <c r="D12" s="2">
        <v>16.344349195876809</v>
      </c>
      <c r="E12" s="2">
        <v>20.52</v>
      </c>
      <c r="F12" s="2">
        <v>53.191489361702125</v>
      </c>
      <c r="G12" s="2">
        <v>48.332052267486546</v>
      </c>
      <c r="H12" s="2">
        <v>17.643503595338455</v>
      </c>
    </row>
    <row r="13" spans="1:8" ht="16">
      <c r="A13" s="1">
        <v>2012</v>
      </c>
      <c r="B13" s="2">
        <v>14.730324313158441</v>
      </c>
      <c r="C13" s="2">
        <v>18.953194769296193</v>
      </c>
      <c r="D13" s="2">
        <v>17.397521387910217</v>
      </c>
      <c r="E13" s="2">
        <v>21.23</v>
      </c>
      <c r="F13" s="2">
        <v>56.818181818181813</v>
      </c>
      <c r="G13" s="2">
        <v>46.852496714848883</v>
      </c>
      <c r="H13" s="2">
        <v>18.790553975854941</v>
      </c>
    </row>
    <row r="14" spans="1:8" ht="16">
      <c r="A14" s="1">
        <v>2013</v>
      </c>
      <c r="B14" s="2">
        <v>17.226095060577819</v>
      </c>
      <c r="C14" s="2">
        <v>22.95842700816058</v>
      </c>
      <c r="D14" s="2">
        <v>21.363383200328371</v>
      </c>
      <c r="E14" s="2">
        <v>24.86</v>
      </c>
      <c r="F14" s="2">
        <v>32.89473684210526</v>
      </c>
      <c r="G14" s="2">
        <v>50.947078280044096</v>
      </c>
      <c r="H14" s="2">
        <v>20.973107908771134</v>
      </c>
    </row>
    <row r="15" spans="1:8" ht="16">
      <c r="A15" s="8">
        <v>2014</v>
      </c>
      <c r="B15" s="2">
        <v>18.21874170427396</v>
      </c>
      <c r="C15" s="2">
        <v>24.210390160156162</v>
      </c>
      <c r="D15" s="2">
        <v>23.005128916097778</v>
      </c>
      <c r="E15" s="2">
        <v>26.79</v>
      </c>
      <c r="F15" s="2">
        <v>46.082949308755758</v>
      </c>
      <c r="G15" s="2">
        <v>52.203346855983781</v>
      </c>
      <c r="H15" s="2">
        <v>20.18925279466562</v>
      </c>
    </row>
    <row r="16" spans="1:8" ht="16">
      <c r="A16" s="8">
        <v>2015</v>
      </c>
      <c r="B16" s="2">
        <v>20.341759554140125</v>
      </c>
      <c r="C16" s="2">
        <v>23.374006518382988</v>
      </c>
      <c r="D16" s="2">
        <v>22.40868193974767</v>
      </c>
      <c r="E16" s="2">
        <v>25.97</v>
      </c>
      <c r="F16" s="2">
        <v>44.052863436123346</v>
      </c>
      <c r="G16" s="2">
        <v>47.35727525486562</v>
      </c>
      <c r="H16" s="2">
        <v>19.264278982092367</v>
      </c>
    </row>
    <row r="17" spans="1:8" ht="16">
      <c r="A17" s="8">
        <v>2016</v>
      </c>
      <c r="B17" s="34">
        <v>20.566139996325553</v>
      </c>
      <c r="C17" s="34">
        <v>24.998380955571189</v>
      </c>
      <c r="D17" s="34">
        <v>23.907431380380029</v>
      </c>
      <c r="E17" s="34">
        <v>27.27</v>
      </c>
      <c r="F17" s="2">
        <v>40.82</v>
      </c>
      <c r="G17" s="2">
        <v>49.72</v>
      </c>
      <c r="H17" s="2">
        <v>20.6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5"/>
  <sheetViews>
    <sheetView workbookViewId="0">
      <selection activeCell="D10" sqref="D10"/>
    </sheetView>
  </sheetViews>
  <sheetFormatPr baseColWidth="10" defaultRowHeight="13"/>
  <cols>
    <col min="1" max="1" width="13.1640625" style="56" bestFit="1" customWidth="1"/>
    <col min="2" max="2" width="15" customWidth="1"/>
    <col min="3" max="3" width="18.5" customWidth="1"/>
    <col min="4" max="5" width="15" customWidth="1"/>
  </cols>
  <sheetData>
    <row r="1" spans="1:5" ht="16">
      <c r="A1" s="63" t="s">
        <v>32</v>
      </c>
      <c r="B1" s="64" t="s">
        <v>6</v>
      </c>
      <c r="C1" s="64" t="s">
        <v>9</v>
      </c>
      <c r="D1" s="64" t="s">
        <v>8</v>
      </c>
      <c r="E1" s="65" t="s">
        <v>31</v>
      </c>
    </row>
    <row r="2" spans="1:5">
      <c r="A2" s="57" t="s">
        <v>6</v>
      </c>
      <c r="B2" s="55">
        <v>1</v>
      </c>
      <c r="C2" s="55"/>
      <c r="D2" s="55"/>
      <c r="E2" s="58"/>
    </row>
    <row r="3" spans="1:5">
      <c r="A3" s="57" t="s">
        <v>9</v>
      </c>
      <c r="B3" s="55">
        <v>0.8746071262090731</v>
      </c>
      <c r="C3" s="55">
        <v>1</v>
      </c>
      <c r="D3" s="55"/>
      <c r="E3" s="58"/>
    </row>
    <row r="4" spans="1:5">
      <c r="A4" s="57" t="s">
        <v>8</v>
      </c>
      <c r="B4" s="55">
        <v>0.88709814238660711</v>
      </c>
      <c r="C4" s="55">
        <v>0.99385854950932184</v>
      </c>
      <c r="D4" s="55">
        <v>1</v>
      </c>
      <c r="E4" s="58"/>
    </row>
    <row r="5" spans="1:5">
      <c r="A5" s="59" t="s">
        <v>15</v>
      </c>
      <c r="B5" s="60">
        <v>0.86419079497755591</v>
      </c>
      <c r="C5" s="60">
        <v>0.96774183412191306</v>
      </c>
      <c r="D5" s="60">
        <v>0.98602717427495146</v>
      </c>
      <c r="E5" s="61">
        <v>1</v>
      </c>
    </row>
  </sheetData>
  <pageMargins left="0.7" right="0.7" top="0.75" bottom="0.75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Charts</vt:lpstr>
      </vt:variant>
      <vt:variant>
        <vt:i4>11</vt:i4>
      </vt:variant>
    </vt:vector>
  </HeadingPairs>
  <TitlesOfParts>
    <vt:vector size="21" baseType="lpstr">
      <vt:lpstr>Regression</vt:lpstr>
      <vt:lpstr>Correlation23</vt:lpstr>
      <vt:lpstr>Correlation24</vt:lpstr>
      <vt:lpstr>Regression24</vt:lpstr>
      <vt:lpstr>Raw Data</vt:lpstr>
      <vt:lpstr>Stock Returns</vt:lpstr>
      <vt:lpstr>Cash versus Earnings</vt:lpstr>
      <vt:lpstr>Just PE data 1969-2019</vt:lpstr>
      <vt:lpstr>All Multiples 2001-16</vt:lpstr>
      <vt:lpstr>Correlation</vt:lpstr>
      <vt:lpstr>ShillerPEvsBondPE</vt:lpstr>
      <vt:lpstr>EPchart</vt:lpstr>
      <vt:lpstr>EPChartCorreced</vt:lpstr>
      <vt:lpstr>PE Chart in 2025</vt:lpstr>
      <vt:lpstr>EP vsTBond</vt:lpstr>
      <vt:lpstr>StockPricesChart</vt:lpstr>
      <vt:lpstr>PE with Shiller Chart</vt:lpstr>
      <vt:lpstr>All Multiples chart</vt:lpstr>
      <vt:lpstr>Chart1</vt:lpstr>
      <vt:lpstr>PE ratios</vt:lpstr>
      <vt:lpstr>EPversusIntrates</vt:lpstr>
    </vt:vector>
  </TitlesOfParts>
  <Company>Stern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2009-01-08T19:09:45Z</dcterms:created>
  <dcterms:modified xsi:type="dcterms:W3CDTF">2025-01-17T18:03:57Z</dcterms:modified>
</cp:coreProperties>
</file>