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Blog stuff/Corona Virus 7/"/>
    </mc:Choice>
  </mc:AlternateContent>
  <xr:revisionPtr revIDLastSave="0" documentId="13_ncr:1_{F3904BD0-2306-C447-B1E6-C16371804B4D}" xr6:coauthVersionLast="45" xr6:coauthVersionMax="45" xr10:uidLastSave="{00000000-0000-0000-0000-000000000000}"/>
  <bookViews>
    <workbookView xWindow="2120" yWindow="1460" windowWidth="29140" windowHeight="16900" activeTab="2" xr2:uid="{00000000-000D-0000-FFFF-FFFF00000000}"/>
  </bookViews>
  <sheets>
    <sheet name="Pivot 1" sheetId="1" r:id="rId1"/>
    <sheet name="By Week" sheetId="2" r:id="rId2"/>
    <sheet name="Aggregate" sheetId="3" r:id="rId3"/>
    <sheet name="Pricing" sheetId="4" r:id="rId4"/>
  </sheets>
  <calcPr calcId="191029" iterate="1" iterateDelta="9.999999999999445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5" i="4" l="1"/>
  <c r="J15" i="4"/>
  <c r="I15" i="4"/>
  <c r="M15" i="4" s="1"/>
  <c r="H15" i="4"/>
  <c r="L15" i="4" s="1"/>
  <c r="G15" i="4"/>
  <c r="F15" i="4"/>
  <c r="E15" i="4"/>
  <c r="D15" i="4"/>
  <c r="C15" i="4"/>
  <c r="B15" i="4"/>
  <c r="A15" i="4"/>
  <c r="O15" i="3"/>
  <c r="N15" i="3"/>
  <c r="M15" i="3"/>
  <c r="L15" i="3"/>
  <c r="K15" i="3"/>
  <c r="J15" i="3"/>
  <c r="H15" i="3"/>
  <c r="G15" i="3"/>
  <c r="E15" i="3"/>
  <c r="F15" i="3" s="1"/>
  <c r="D15" i="3"/>
  <c r="C15" i="3"/>
  <c r="B15" i="3"/>
  <c r="A15" i="3"/>
  <c r="M15" i="2"/>
  <c r="L15" i="2"/>
  <c r="K15" i="2"/>
  <c r="J15" i="2"/>
  <c r="I15" i="2"/>
  <c r="H15" i="2"/>
  <c r="G15" i="2"/>
  <c r="F15" i="2"/>
  <c r="E15" i="2"/>
  <c r="D15" i="2"/>
  <c r="N15" i="2" s="1"/>
  <c r="C15" i="2"/>
  <c r="B15" i="2"/>
  <c r="A15" i="2"/>
  <c r="I15" i="3" l="1"/>
  <c r="K14" i="4" l="1"/>
  <c r="J14" i="4"/>
  <c r="K13" i="4"/>
  <c r="J13" i="4"/>
  <c r="K12" i="4"/>
  <c r="J12" i="4"/>
  <c r="K11" i="4"/>
  <c r="J11" i="4"/>
  <c r="K10" i="4"/>
  <c r="J10" i="4"/>
  <c r="K9" i="4"/>
  <c r="J9" i="4"/>
  <c r="K8" i="4"/>
  <c r="J8" i="4"/>
  <c r="K7" i="4"/>
  <c r="J7" i="4"/>
  <c r="K6" i="4"/>
  <c r="J6" i="4"/>
  <c r="K5" i="4"/>
  <c r="J5" i="4"/>
  <c r="K4" i="4"/>
  <c r="J4" i="4"/>
  <c r="K3" i="4"/>
  <c r="J3" i="4"/>
  <c r="E14" i="4"/>
  <c r="D14" i="4"/>
  <c r="E13" i="4"/>
  <c r="D13" i="4"/>
  <c r="E12" i="4"/>
  <c r="D12" i="4"/>
  <c r="E11" i="4"/>
  <c r="D11" i="4"/>
  <c r="E10" i="4"/>
  <c r="D10" i="4"/>
  <c r="E9" i="4"/>
  <c r="D9" i="4"/>
  <c r="E8" i="4"/>
  <c r="D8" i="4"/>
  <c r="E7" i="4"/>
  <c r="D7" i="4"/>
  <c r="E6" i="4"/>
  <c r="D6" i="4"/>
  <c r="E5" i="4"/>
  <c r="D5" i="4"/>
  <c r="E4" i="4"/>
  <c r="D4" i="4"/>
  <c r="E3" i="4"/>
  <c r="D3" i="4"/>
  <c r="I14" i="4" l="1"/>
  <c r="M14" i="4" s="1"/>
  <c r="H14" i="4"/>
  <c r="L14" i="4" s="1"/>
  <c r="G14" i="4"/>
  <c r="F14" i="4"/>
  <c r="C14" i="4"/>
  <c r="B14" i="4"/>
  <c r="A14" i="4"/>
  <c r="I13" i="4"/>
  <c r="M13" i="4" s="1"/>
  <c r="H13" i="4"/>
  <c r="L13" i="4" s="1"/>
  <c r="G13" i="4"/>
  <c r="F13" i="4"/>
  <c r="C13" i="4"/>
  <c r="B13" i="4"/>
  <c r="A13" i="4"/>
  <c r="I12" i="4"/>
  <c r="M12" i="4" s="1"/>
  <c r="H12" i="4"/>
  <c r="L12" i="4" s="1"/>
  <c r="G12" i="4"/>
  <c r="F12" i="4"/>
  <c r="C12" i="4"/>
  <c r="B12" i="4"/>
  <c r="A12" i="4"/>
  <c r="I11" i="4"/>
  <c r="M11" i="4" s="1"/>
  <c r="H11" i="4"/>
  <c r="L11" i="4" s="1"/>
  <c r="G11" i="4"/>
  <c r="F11" i="4"/>
  <c r="C11" i="4"/>
  <c r="B11" i="4"/>
  <c r="A11" i="4"/>
  <c r="I10" i="4"/>
  <c r="M10" i="4" s="1"/>
  <c r="H10" i="4"/>
  <c r="L10" i="4" s="1"/>
  <c r="G10" i="4"/>
  <c r="F10" i="4"/>
  <c r="C10" i="4"/>
  <c r="B10" i="4"/>
  <c r="A10" i="4"/>
  <c r="I9" i="4"/>
  <c r="M9" i="4" s="1"/>
  <c r="H9" i="4"/>
  <c r="L9" i="4" s="1"/>
  <c r="G9" i="4"/>
  <c r="F9" i="4"/>
  <c r="C9" i="4"/>
  <c r="B9" i="4"/>
  <c r="A9" i="4"/>
  <c r="I8" i="4"/>
  <c r="M8" i="4" s="1"/>
  <c r="H8" i="4"/>
  <c r="L8" i="4" s="1"/>
  <c r="G8" i="4"/>
  <c r="F8" i="4"/>
  <c r="C8" i="4"/>
  <c r="B8" i="4"/>
  <c r="A8" i="4"/>
  <c r="I7" i="4"/>
  <c r="M7" i="4" s="1"/>
  <c r="H7" i="4"/>
  <c r="L7" i="4" s="1"/>
  <c r="G7" i="4"/>
  <c r="F7" i="4"/>
  <c r="C7" i="4"/>
  <c r="B7" i="4"/>
  <c r="A7" i="4"/>
  <c r="I6" i="4"/>
  <c r="M6" i="4" s="1"/>
  <c r="H6" i="4"/>
  <c r="L6" i="4" s="1"/>
  <c r="G6" i="4"/>
  <c r="F6" i="4"/>
  <c r="C6" i="4"/>
  <c r="B6" i="4"/>
  <c r="A6" i="4"/>
  <c r="I5" i="4"/>
  <c r="M5" i="4" s="1"/>
  <c r="H5" i="4"/>
  <c r="L5" i="4" s="1"/>
  <c r="G5" i="4"/>
  <c r="F5" i="4"/>
  <c r="C5" i="4"/>
  <c r="B5" i="4"/>
  <c r="A5" i="4"/>
  <c r="I4" i="4"/>
  <c r="M4" i="4" s="1"/>
  <c r="H4" i="4"/>
  <c r="L4" i="4" s="1"/>
  <c r="G4" i="4"/>
  <c r="F4" i="4"/>
  <c r="C4" i="4"/>
  <c r="B4" i="4"/>
  <c r="A4" i="4"/>
  <c r="G3" i="4"/>
  <c r="I3" i="4"/>
  <c r="M3" i="4" s="1"/>
  <c r="H3" i="4"/>
  <c r="L3" i="4" s="1"/>
  <c r="F3" i="4"/>
  <c r="C3" i="4"/>
  <c r="B3" i="4"/>
  <c r="A3" i="4"/>
  <c r="A2" i="4"/>
  <c r="O14" i="3"/>
  <c r="N14" i="3"/>
  <c r="M14" i="3"/>
  <c r="L14" i="3"/>
  <c r="K14" i="3"/>
  <c r="J14" i="3"/>
  <c r="E14" i="3"/>
  <c r="D14" i="3"/>
  <c r="C14" i="3"/>
  <c r="B14" i="3"/>
  <c r="A14" i="3"/>
  <c r="O13" i="3"/>
  <c r="N13" i="3"/>
  <c r="M13" i="3"/>
  <c r="L13" i="3"/>
  <c r="K13" i="3"/>
  <c r="J13" i="3"/>
  <c r="E13" i="3"/>
  <c r="D13" i="3"/>
  <c r="C13" i="3"/>
  <c r="B13" i="3"/>
  <c r="A13" i="3"/>
  <c r="O12" i="3"/>
  <c r="N12" i="3"/>
  <c r="M12" i="3"/>
  <c r="L12" i="3"/>
  <c r="K12" i="3"/>
  <c r="J12" i="3"/>
  <c r="E12" i="3"/>
  <c r="D12" i="3"/>
  <c r="C12" i="3"/>
  <c r="B12" i="3"/>
  <c r="A12" i="3"/>
  <c r="O11" i="3"/>
  <c r="N11" i="3"/>
  <c r="M11" i="3"/>
  <c r="L11" i="3"/>
  <c r="K11" i="3"/>
  <c r="J11" i="3"/>
  <c r="E11" i="3"/>
  <c r="D11" i="3"/>
  <c r="C11" i="3"/>
  <c r="B11" i="3"/>
  <c r="A11" i="3"/>
  <c r="O10" i="3"/>
  <c r="N10" i="3"/>
  <c r="M10" i="3"/>
  <c r="L10" i="3"/>
  <c r="K10" i="3"/>
  <c r="J10" i="3"/>
  <c r="E10" i="3"/>
  <c r="D10" i="3"/>
  <c r="C10" i="3"/>
  <c r="B10" i="3"/>
  <c r="A10" i="3"/>
  <c r="O9" i="3"/>
  <c r="N9" i="3"/>
  <c r="M9" i="3"/>
  <c r="L9" i="3"/>
  <c r="K9" i="3"/>
  <c r="J9" i="3"/>
  <c r="E9" i="3"/>
  <c r="D9" i="3"/>
  <c r="C9" i="3"/>
  <c r="B9" i="3"/>
  <c r="A9" i="3"/>
  <c r="O8" i="3"/>
  <c r="N8" i="3"/>
  <c r="M8" i="3"/>
  <c r="L8" i="3"/>
  <c r="K8" i="3"/>
  <c r="J8" i="3"/>
  <c r="E8" i="3"/>
  <c r="D8" i="3"/>
  <c r="C8" i="3"/>
  <c r="B8" i="3"/>
  <c r="A8" i="3"/>
  <c r="O7" i="3"/>
  <c r="N7" i="3"/>
  <c r="M7" i="3"/>
  <c r="L7" i="3"/>
  <c r="K7" i="3"/>
  <c r="J7" i="3"/>
  <c r="E7" i="3"/>
  <c r="D7" i="3"/>
  <c r="C7" i="3"/>
  <c r="B7" i="3"/>
  <c r="A7" i="3"/>
  <c r="O6" i="3"/>
  <c r="N6" i="3"/>
  <c r="M6" i="3"/>
  <c r="L6" i="3"/>
  <c r="K6" i="3"/>
  <c r="J6" i="3"/>
  <c r="E6" i="3"/>
  <c r="D6" i="3"/>
  <c r="C6" i="3"/>
  <c r="B6" i="3"/>
  <c r="A6" i="3"/>
  <c r="O5" i="3"/>
  <c r="N5" i="3"/>
  <c r="M5" i="3"/>
  <c r="L5" i="3"/>
  <c r="K5" i="3"/>
  <c r="J5" i="3"/>
  <c r="E5" i="3"/>
  <c r="D5" i="3"/>
  <c r="C5" i="3"/>
  <c r="B5" i="3"/>
  <c r="A5" i="3"/>
  <c r="O4" i="3"/>
  <c r="N4" i="3"/>
  <c r="M4" i="3"/>
  <c r="L4" i="3"/>
  <c r="K4" i="3"/>
  <c r="J4" i="3"/>
  <c r="E4" i="3"/>
  <c r="D4" i="3"/>
  <c r="C4" i="3"/>
  <c r="B4" i="3"/>
  <c r="A4" i="3"/>
  <c r="O3" i="3"/>
  <c r="N3" i="3"/>
  <c r="M3" i="3"/>
  <c r="L3" i="3"/>
  <c r="K3" i="3"/>
  <c r="J3" i="3"/>
  <c r="E3" i="3"/>
  <c r="D3" i="3"/>
  <c r="C3" i="3"/>
  <c r="B3" i="3"/>
  <c r="A3" i="3"/>
  <c r="A2" i="3"/>
  <c r="M14" i="2"/>
  <c r="L14" i="2"/>
  <c r="K14" i="2"/>
  <c r="J14" i="2"/>
  <c r="I14" i="2"/>
  <c r="H14" i="2"/>
  <c r="G14" i="2"/>
  <c r="F14" i="2"/>
  <c r="E14" i="2"/>
  <c r="D14" i="2"/>
  <c r="C14" i="2"/>
  <c r="B14" i="2"/>
  <c r="A14" i="2"/>
  <c r="M13" i="2"/>
  <c r="L13" i="2"/>
  <c r="K13" i="2"/>
  <c r="J13" i="2"/>
  <c r="I13" i="2"/>
  <c r="H13" i="2"/>
  <c r="G13" i="2"/>
  <c r="F13" i="2"/>
  <c r="E13" i="2"/>
  <c r="D13" i="2"/>
  <c r="C13" i="2"/>
  <c r="B13" i="2"/>
  <c r="A13" i="2"/>
  <c r="M12" i="2"/>
  <c r="L12" i="2"/>
  <c r="K12" i="2"/>
  <c r="J12" i="2"/>
  <c r="I12" i="2"/>
  <c r="H12" i="2"/>
  <c r="G12" i="2"/>
  <c r="F12" i="2"/>
  <c r="E12" i="2"/>
  <c r="D12" i="2"/>
  <c r="C12" i="2"/>
  <c r="B12" i="2"/>
  <c r="A12" i="2"/>
  <c r="M11" i="2"/>
  <c r="L11" i="2"/>
  <c r="K11" i="2"/>
  <c r="J11" i="2"/>
  <c r="I11" i="2"/>
  <c r="H11" i="2"/>
  <c r="G11" i="2"/>
  <c r="F11" i="2"/>
  <c r="E11" i="2"/>
  <c r="D11" i="2"/>
  <c r="C11" i="2"/>
  <c r="B11" i="2"/>
  <c r="A11" i="2"/>
  <c r="M10" i="2"/>
  <c r="L10" i="2"/>
  <c r="K10" i="2"/>
  <c r="J10" i="2"/>
  <c r="I10" i="2"/>
  <c r="H10" i="2"/>
  <c r="G10" i="2"/>
  <c r="F10" i="2"/>
  <c r="E10" i="2"/>
  <c r="D10" i="2"/>
  <c r="C10" i="2"/>
  <c r="B10" i="2"/>
  <c r="A10" i="2"/>
  <c r="M9" i="2"/>
  <c r="L9" i="2"/>
  <c r="K9" i="2"/>
  <c r="J9" i="2"/>
  <c r="I9" i="2"/>
  <c r="H9" i="2"/>
  <c r="G9" i="2"/>
  <c r="F9" i="2"/>
  <c r="E9" i="2"/>
  <c r="D9" i="2"/>
  <c r="C9" i="2"/>
  <c r="B9" i="2"/>
  <c r="A9" i="2"/>
  <c r="M8" i="2"/>
  <c r="L8" i="2"/>
  <c r="K8" i="2"/>
  <c r="J8" i="2"/>
  <c r="I8" i="2"/>
  <c r="H8" i="2"/>
  <c r="G8" i="2"/>
  <c r="F8" i="2"/>
  <c r="E8" i="2"/>
  <c r="D8" i="2"/>
  <c r="C8" i="2"/>
  <c r="B8" i="2"/>
  <c r="A8" i="2"/>
  <c r="M7" i="2"/>
  <c r="L7" i="2"/>
  <c r="K7" i="2"/>
  <c r="J7" i="2"/>
  <c r="I7" i="2"/>
  <c r="H7" i="2"/>
  <c r="G7" i="2"/>
  <c r="F7" i="2"/>
  <c r="E7" i="2"/>
  <c r="D7" i="2"/>
  <c r="C7" i="2"/>
  <c r="B7" i="2"/>
  <c r="A7" i="2"/>
  <c r="M6" i="2"/>
  <c r="L6" i="2"/>
  <c r="K6" i="2"/>
  <c r="J6" i="2"/>
  <c r="I6" i="2"/>
  <c r="H6" i="2"/>
  <c r="G6" i="2"/>
  <c r="F6" i="2"/>
  <c r="E6" i="2"/>
  <c r="D6" i="2"/>
  <c r="C6" i="2"/>
  <c r="B6" i="2"/>
  <c r="A6" i="2"/>
  <c r="M5" i="2"/>
  <c r="L5" i="2"/>
  <c r="K5" i="2"/>
  <c r="J5" i="2"/>
  <c r="I5" i="2"/>
  <c r="H5" i="2"/>
  <c r="G5" i="2"/>
  <c r="F5" i="2"/>
  <c r="E5" i="2"/>
  <c r="D5" i="2"/>
  <c r="C5" i="2"/>
  <c r="B5" i="2"/>
  <c r="A5" i="2"/>
  <c r="M4" i="2"/>
  <c r="L4" i="2"/>
  <c r="K4" i="2"/>
  <c r="J4" i="2"/>
  <c r="I4" i="2"/>
  <c r="H4" i="2"/>
  <c r="G4" i="2"/>
  <c r="F4" i="2"/>
  <c r="E4" i="2"/>
  <c r="D4" i="2"/>
  <c r="C4" i="2"/>
  <c r="B4" i="2"/>
  <c r="A4" i="2"/>
  <c r="M3" i="2"/>
  <c r="L3" i="2"/>
  <c r="K3" i="2"/>
  <c r="J3" i="2"/>
  <c r="I3" i="2"/>
  <c r="H3" i="2"/>
  <c r="G3" i="2"/>
  <c r="F3" i="2"/>
  <c r="E3" i="2"/>
  <c r="D3" i="2"/>
  <c r="C3" i="2"/>
  <c r="B3" i="2"/>
  <c r="A3" i="2"/>
  <c r="A2" i="2"/>
  <c r="N4" i="2" l="1"/>
  <c r="I7" i="3"/>
  <c r="N6" i="2"/>
  <c r="F7" i="3"/>
  <c r="N12" i="2"/>
  <c r="N10" i="2"/>
  <c r="H14" i="3"/>
  <c r="I14" i="3"/>
  <c r="I3" i="3"/>
  <c r="N8" i="2"/>
  <c r="G14" i="3"/>
  <c r="H6" i="3"/>
  <c r="I11" i="3"/>
  <c r="G13" i="3"/>
  <c r="H7" i="3"/>
  <c r="I10" i="3"/>
  <c r="N3" i="2"/>
  <c r="F6" i="3"/>
  <c r="G9" i="3"/>
  <c r="F8" i="3"/>
  <c r="F3" i="3"/>
  <c r="G8" i="3"/>
  <c r="I12" i="3"/>
  <c r="I13" i="3"/>
  <c r="G3" i="3"/>
  <c r="I5" i="3"/>
  <c r="H8" i="3"/>
  <c r="I9" i="3"/>
  <c r="H3" i="3"/>
  <c r="G7" i="3"/>
  <c r="I8" i="3"/>
  <c r="H10" i="3"/>
  <c r="F14" i="3"/>
  <c r="I4" i="3"/>
  <c r="H9" i="3"/>
  <c r="F13" i="3"/>
  <c r="G6" i="3"/>
  <c r="F5" i="3"/>
  <c r="F4" i="3"/>
  <c r="F12" i="3"/>
  <c r="H13" i="3"/>
  <c r="G4" i="3"/>
  <c r="H5" i="3"/>
  <c r="I6" i="3"/>
  <c r="F11" i="3"/>
  <c r="G12" i="3"/>
  <c r="G5" i="3"/>
  <c r="H4" i="3"/>
  <c r="F10" i="3"/>
  <c r="G11" i="3"/>
  <c r="H12" i="3"/>
  <c r="F9" i="3"/>
  <c r="G10" i="3"/>
  <c r="H11" i="3"/>
  <c r="N14" i="2"/>
  <c r="N9" i="2"/>
  <c r="N11" i="2"/>
  <c r="N13" i="2"/>
  <c r="N5" i="2"/>
  <c r="N7" i="2"/>
</calcChain>
</file>

<file path=xl/sharedStrings.xml><?xml version="1.0" encoding="utf-8"?>
<sst xmlns="http://schemas.openxmlformats.org/spreadsheetml/2006/main" count="87" uniqueCount="79">
  <si>
    <t>count</t>
  </si>
  <si>
    <t>sum(Market Capitalization [My Setting] [02/14/2020] ($USDmm, Historical rate))</t>
  </si>
  <si>
    <t>sum(Market Capitalization [My Setting] [02/21/2020] ($USDmm, Historical rate))</t>
  </si>
  <si>
    <t>sum(Market Capitalization [My Setting] [02/28/2020] ($USDmm, Historical rate))</t>
  </si>
  <si>
    <t>sum(Market Capitalization [My Setting] [03/06/2020] ($USDmm, Historical rate))</t>
  </si>
  <si>
    <t>sum(Market Capitalization [My Setting] [03/13/2020] ($USDmm, Historical rate))</t>
  </si>
  <si>
    <t>sum(Market Capitalization [My Setting] [03/20/2020] ($USDmm, Historical rate))</t>
  </si>
  <si>
    <t>sum(Market Capitalization [My Setting] [03/27/2020] ($USDmm, Historical rate))</t>
  </si>
  <si>
    <t>sum(Market Capitalization [My Setting] [04/03/2020] ($USDmm, Historical rate))</t>
  </si>
  <si>
    <t>sum(Market Capitalization [My Setting] [04/10/2020] ($USDmm, Historical rate))</t>
  </si>
  <si>
    <t>sum(Market Capitalization [My Setting] [04/17/2020] ($USDmm, Historical rate))</t>
  </si>
  <si>
    <t>q1(% Market Cap Change (4/3-4/17))</t>
  </si>
  <si>
    <t>median(% Market Cap Change (4/3-4/17))</t>
  </si>
  <si>
    <t>q3(% Market Cap Change (4/3-4/17))</t>
  </si>
  <si>
    <t>q1(% Market Cap Change (2/14-4/17))</t>
  </si>
  <si>
    <t>median(% Market Cap Change (2/14-4/17))</t>
  </si>
  <si>
    <t>q3(% Market Cap Change (2/14-4/17))</t>
  </si>
  <si>
    <t>Number of firms</t>
  </si>
  <si>
    <t>Market Cap (2/14/20)</t>
  </si>
  <si>
    <t>Market Cap (4/17/20)</t>
  </si>
  <si>
    <t>2/14/-2/21</t>
  </si>
  <si>
    <t>% Change in Market Cap (by week)</t>
  </si>
  <si>
    <t>2/14- 4/17</t>
  </si>
  <si>
    <t>2/22-2/28</t>
  </si>
  <si>
    <t>2/29-3/6</t>
  </si>
  <si>
    <t>3/7-3/13</t>
  </si>
  <si>
    <t>3/14-3/20</t>
  </si>
  <si>
    <t>3/21-3/27</t>
  </si>
  <si>
    <t>3/28-4/3</t>
  </si>
  <si>
    <t>4/4-4/10</t>
  </si>
  <si>
    <t>4/11-4/17</t>
  </si>
  <si>
    <t>Global</t>
  </si>
  <si>
    <t>Mkt Cap (2/14)</t>
  </si>
  <si>
    <t>Mkt Cap (4/17)</t>
  </si>
  <si>
    <t>Median</t>
  </si>
  <si>
    <t>3rd Quartile</t>
  </si>
  <si>
    <t>1st Quartile</t>
  </si>
  <si>
    <t>Mkt Cap (4/3)</t>
  </si>
  <si>
    <t>Individual Stocks: 4/3-4/17</t>
  </si>
  <si>
    <t>Individual Stocks: 2/14-4/17</t>
  </si>
  <si>
    <t>% Change</t>
  </si>
  <si>
    <t>$ Change</t>
  </si>
  <si>
    <t>Mkt Cap: 2/14 - 4/17</t>
  </si>
  <si>
    <t>sum(Market Capitalization [My Setting] [01/01/2020] ($USDmm, Historical rate))</t>
  </si>
  <si>
    <t>sum(Total Debt [Latest Annual - 1] ($USDmm, Historical rate))</t>
  </si>
  <si>
    <t>sum(Net Income [CY 2018] ($USDmm, Historical rate))</t>
  </si>
  <si>
    <t>sum(Total Revenue [CY 2018] ($USDmm, Historical rate))</t>
  </si>
  <si>
    <t>sum(Total Cash &amp; ST Investments [Latest Quarter] ($USDmm, Historical rate))</t>
  </si>
  <si>
    <t>sum(Total Debt [Latest Quarter] ($USDmm, Historical rate))</t>
  </si>
  <si>
    <t>sum(Total Equity [Latest Quarter] ($USDmm, Historical rate))</t>
  </si>
  <si>
    <t>sum(Total Revenue [CY 2019] ($USDmm, Historical rate))</t>
  </si>
  <si>
    <t>sum(Net Income [CY 2019] ($USDmm, Historical rate))</t>
  </si>
  <si>
    <t>sum(EBITDA [LTM] ($USDmm, Historical rate))</t>
  </si>
  <si>
    <t>sum(EBIT [LTM] ($USDmm, Historical rate))</t>
  </si>
  <si>
    <t>sum(Net Income [LTM] ($USDmm, Historical rate))</t>
  </si>
  <si>
    <t>sum(Total Revenue [LTM] ($USDmm, Historical rate))</t>
  </si>
  <si>
    <t>sum(Total Dividends Paid [LTM] ($USDmm, Historical rate))</t>
  </si>
  <si>
    <t>Market Capitalization</t>
  </si>
  <si>
    <t>Enterprise Value</t>
  </si>
  <si>
    <t>EV/Sales</t>
  </si>
  <si>
    <t>LTM thru 1/1/20</t>
  </si>
  <si>
    <t>LTM thru 4/17/20</t>
  </si>
  <si>
    <t>Trailing PE</t>
  </si>
  <si>
    <t>Trailing Revenues</t>
  </si>
  <si>
    <t>Trailing Net Income</t>
  </si>
  <si>
    <t>Primary Sector</t>
  </si>
  <si>
    <t>Information Technology</t>
  </si>
  <si>
    <t>Health Care</t>
  </si>
  <si>
    <t>Materials</t>
  </si>
  <si>
    <t>Industrials</t>
  </si>
  <si>
    <t>Consumer Discretionary</t>
  </si>
  <si>
    <t>Utilities</t>
  </si>
  <si>
    <t>Communication Services</t>
  </si>
  <si>
    <t>Consumer Staples</t>
  </si>
  <si>
    <t>Real Estate</t>
  </si>
  <si>
    <t>Financials</t>
  </si>
  <si>
    <t>Energy</t>
  </si>
  <si>
    <t>All firms</t>
  </si>
  <si>
    <t>Mkt Cap: 4/3- 4/17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</si>
</sst>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#,##0.0"/>
    <numFmt numFmtId="165" formatCode="#,##0.00%"/>
    <numFmt numFmtId="166" formatCode="_(&quot;$&quot;* #,##0_);_(&quot;$&quot;* \(#,##0\);_(&quot;$&quot;* &quot;-&quot;??_);_(@_)"/>
  </numFmts>
  <fonts count="6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5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3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applyAlignment="1">
      <alignment horizontal="left"/>
    </xf>
    <xf numFmtId="0" fontId="4" fillId="0" borderId="0" xfId="0" applyFont="1"/>
    <xf numFmtId="0" fontId="4" fillId="0" borderId="1" xfId="0" applyFont="1" applyBorder="1"/>
    <xf numFmtId="3" fontId="4" fillId="0" borderId="1" xfId="0" applyNumberFormat="1" applyFont="1" applyBorder="1"/>
    <xf numFmtId="166" fontId="4" fillId="0" borderId="1" xfId="1" applyNumberFormat="1" applyFont="1" applyBorder="1"/>
    <xf numFmtId="10" fontId="4" fillId="0" borderId="1" xfId="2" applyNumberFormat="1" applyFont="1" applyBorder="1"/>
    <xf numFmtId="0" fontId="5" fillId="0" borderId="1" xfId="0" applyFont="1" applyBorder="1"/>
    <xf numFmtId="0" fontId="5" fillId="0" borderId="0" xfId="0" applyFont="1"/>
    <xf numFmtId="0" fontId="5" fillId="2" borderId="1" xfId="0" applyFont="1" applyFill="1" applyBorder="1"/>
    <xf numFmtId="10" fontId="4" fillId="2" borderId="1" xfId="2" applyNumberFormat="1" applyFont="1" applyFill="1" applyBorder="1"/>
    <xf numFmtId="0" fontId="1" fillId="0" borderId="0" xfId="0" applyFont="1"/>
    <xf numFmtId="0" fontId="5" fillId="0" borderId="1" xfId="0" applyFont="1" applyBorder="1" applyAlignment="1">
      <alignment horizontal="center"/>
    </xf>
    <xf numFmtId="10" fontId="4" fillId="0" borderId="1" xfId="2" applyNumberFormat="1" applyFont="1" applyBorder="1" applyAlignment="1"/>
    <xf numFmtId="0" fontId="0" fillId="0" borderId="0" xfId="0" applyAlignment="1"/>
    <xf numFmtId="0" fontId="5" fillId="0" borderId="1" xfId="0" applyFont="1" applyBorder="1" applyAlignment="1"/>
    <xf numFmtId="14" fontId="5" fillId="0" borderId="1" xfId="0" applyNumberFormat="1" applyFont="1" applyBorder="1" applyAlignment="1">
      <alignment horizontal="center"/>
    </xf>
    <xf numFmtId="2" fontId="4" fillId="0" borderId="1" xfId="0" applyNumberFormat="1" applyFont="1" applyBorder="1"/>
    <xf numFmtId="0" fontId="4" fillId="0" borderId="1" xfId="0" applyFont="1" applyFill="1" applyBorder="1"/>
    <xf numFmtId="3" fontId="4" fillId="0" borderId="1" xfId="0" applyNumberFormat="1" applyFont="1" applyFill="1" applyBorder="1"/>
    <xf numFmtId="166" fontId="4" fillId="0" borderId="1" xfId="1" applyNumberFormat="1" applyFont="1" applyFill="1" applyBorder="1"/>
    <xf numFmtId="10" fontId="4" fillId="0" borderId="1" xfId="2" applyNumberFormat="1" applyFont="1" applyFill="1" applyBorder="1"/>
    <xf numFmtId="0" fontId="4" fillId="0" borderId="0" xfId="0" applyFont="1" applyFill="1"/>
    <xf numFmtId="0" fontId="5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4" xfId="0" applyFont="1" applyBorder="1" applyAlignment="1"/>
    <xf numFmtId="10" fontId="4" fillId="0" borderId="4" xfId="2" applyNumberFormat="1" applyFont="1" applyBorder="1" applyAlignment="1"/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4" fillId="0" borderId="8" xfId="0" applyFont="1" applyBorder="1"/>
    <xf numFmtId="0" fontId="4" fillId="0" borderId="10" xfId="0" applyFont="1" applyBorder="1"/>
    <xf numFmtId="3" fontId="4" fillId="0" borderId="1" xfId="0" applyNumberFormat="1" applyFont="1" applyBorder="1" applyAlignment="1">
      <alignment horizontal="center"/>
    </xf>
    <xf numFmtId="166" fontId="4" fillId="0" borderId="1" xfId="1" applyNumberFormat="1" applyFont="1" applyBorder="1" applyAlignment="1">
      <alignment horizontal="center"/>
    </xf>
    <xf numFmtId="166" fontId="4" fillId="0" borderId="1" xfId="0" applyNumberFormat="1" applyFont="1" applyBorder="1" applyAlignment="1">
      <alignment horizontal="center"/>
    </xf>
    <xf numFmtId="10" fontId="4" fillId="0" borderId="1" xfId="2" applyNumberFormat="1" applyFont="1" applyBorder="1" applyAlignment="1">
      <alignment horizontal="center"/>
    </xf>
    <xf numFmtId="10" fontId="4" fillId="0" borderId="9" xfId="2" applyNumberFormat="1" applyFont="1" applyBorder="1" applyAlignment="1">
      <alignment horizontal="center"/>
    </xf>
    <xf numFmtId="3" fontId="4" fillId="0" borderId="11" xfId="0" applyNumberFormat="1" applyFont="1" applyBorder="1" applyAlignment="1">
      <alignment horizontal="center"/>
    </xf>
    <xf numFmtId="166" fontId="4" fillId="0" borderId="11" xfId="1" applyNumberFormat="1" applyFont="1" applyBorder="1" applyAlignment="1">
      <alignment horizontal="center"/>
    </xf>
    <xf numFmtId="166" fontId="4" fillId="0" borderId="11" xfId="0" applyNumberFormat="1" applyFont="1" applyBorder="1" applyAlignment="1">
      <alignment horizontal="center"/>
    </xf>
    <xf numFmtId="10" fontId="4" fillId="0" borderId="11" xfId="2" applyNumberFormat="1" applyFont="1" applyBorder="1" applyAlignment="1">
      <alignment horizontal="center"/>
    </xf>
    <xf numFmtId="10" fontId="4" fillId="0" borderId="12" xfId="2" applyNumberFormat="1" applyFont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4"/>
  <sheetViews>
    <sheetView workbookViewId="0">
      <pane xSplit="1" topLeftCell="B1" activePane="topRight" state="frozen"/>
      <selection pane="topRight" activeCell="A15" sqref="A15"/>
    </sheetView>
  </sheetViews>
  <sheetFormatPr baseColWidth="10" defaultColWidth="8.83203125" defaultRowHeight="15" x14ac:dyDescent="0.2"/>
  <cols>
    <col min="1" max="1" width="17.5" style="7" customWidth="1"/>
    <col min="2" max="2" width="17.5" customWidth="1"/>
    <col min="3" max="3" width="24.6640625" customWidth="1"/>
    <col min="4" max="18" width="17.5" customWidth="1"/>
  </cols>
  <sheetData>
    <row r="1" spans="1:32" x14ac:dyDescent="0.2">
      <c r="A1" s="1" t="s">
        <v>65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43</v>
      </c>
      <c r="T1" s="2" t="s">
        <v>44</v>
      </c>
      <c r="U1" s="2" t="s">
        <v>45</v>
      </c>
      <c r="V1" s="2" t="s">
        <v>46</v>
      </c>
      <c r="W1" s="2" t="s">
        <v>47</v>
      </c>
      <c r="X1" s="2" t="s">
        <v>48</v>
      </c>
      <c r="Y1" s="2" t="s">
        <v>49</v>
      </c>
      <c r="Z1" s="2" t="s">
        <v>50</v>
      </c>
      <c r="AA1" s="2" t="s">
        <v>51</v>
      </c>
      <c r="AB1" s="2" t="s">
        <v>52</v>
      </c>
      <c r="AC1" s="2" t="s">
        <v>53</v>
      </c>
      <c r="AD1" s="2" t="s">
        <v>54</v>
      </c>
      <c r="AE1" s="2" t="s">
        <v>55</v>
      </c>
      <c r="AF1" s="2" t="s">
        <v>56</v>
      </c>
    </row>
    <row r="2" spans="1:32" x14ac:dyDescent="0.2">
      <c r="A2" s="3" t="s">
        <v>72</v>
      </c>
      <c r="B2" s="4">
        <v>1682</v>
      </c>
      <c r="C2" s="5">
        <v>7341637.7799999993</v>
      </c>
      <c r="D2" s="5">
        <v>7271852.8200000133</v>
      </c>
      <c r="E2" s="5">
        <v>6661675.4399999948</v>
      </c>
      <c r="F2" s="5">
        <v>6667820.6999999937</v>
      </c>
      <c r="G2" s="5">
        <v>5989205.599999994</v>
      </c>
      <c r="H2" s="5">
        <v>5490813.8499999829</v>
      </c>
      <c r="I2" s="5">
        <v>5837943.2299999967</v>
      </c>
      <c r="J2" s="5">
        <v>5771725.8919999925</v>
      </c>
      <c r="K2" s="5">
        <v>6218206.7399999974</v>
      </c>
      <c r="L2" s="5">
        <v>6396994.2600000016</v>
      </c>
      <c r="M2" s="6">
        <v>1.509433962264151E-2</v>
      </c>
      <c r="N2" s="6">
        <v>9.1142490372271956E-2</v>
      </c>
      <c r="O2" s="6">
        <v>0.18897637795275599</v>
      </c>
      <c r="P2" s="6">
        <v>-0.33333333333333343</v>
      </c>
      <c r="Q2" s="6">
        <v>-0.19926585547170009</v>
      </c>
      <c r="R2" s="6">
        <v>-8.4507042253521125E-2</v>
      </c>
      <c r="S2" s="5">
        <v>7061144.2100000028</v>
      </c>
      <c r="T2" s="5">
        <v>2156082.8649999909</v>
      </c>
      <c r="U2" s="5">
        <v>272239.76000000047</v>
      </c>
      <c r="V2" s="5">
        <v>3075462.2190000061</v>
      </c>
      <c r="W2" s="5">
        <v>822412.21499999927</v>
      </c>
      <c r="X2" s="5">
        <v>2629730.8859999981</v>
      </c>
      <c r="Y2" s="5">
        <v>2948488.6169999982</v>
      </c>
      <c r="Z2" s="5">
        <v>3139837.6500000032</v>
      </c>
      <c r="AA2" s="5">
        <v>265181.84100000001</v>
      </c>
      <c r="AB2" s="5">
        <v>892145.23499999987</v>
      </c>
      <c r="AC2" s="5">
        <v>481903.12599999981</v>
      </c>
      <c r="AD2" s="5">
        <v>268340.3989999998</v>
      </c>
      <c r="AE2" s="5">
        <v>3275528.0109999999</v>
      </c>
      <c r="AF2" s="5">
        <v>-127465.2259999997</v>
      </c>
    </row>
    <row r="3" spans="1:32" x14ac:dyDescent="0.2">
      <c r="A3" s="3" t="s">
        <v>70</v>
      </c>
      <c r="B3" s="4">
        <v>4945</v>
      </c>
      <c r="C3" s="5">
        <v>10158897.90999998</v>
      </c>
      <c r="D3" s="5">
        <v>10090876.90000001</v>
      </c>
      <c r="E3" s="5">
        <v>9138519.9049999919</v>
      </c>
      <c r="F3" s="5">
        <v>9132564.5250000283</v>
      </c>
      <c r="G3" s="5">
        <v>7907457.3660000078</v>
      </c>
      <c r="H3" s="5">
        <v>7076439.9620000068</v>
      </c>
      <c r="I3" s="5">
        <v>7743202.4659999805</v>
      </c>
      <c r="J3" s="5">
        <v>7308734.0739999842</v>
      </c>
      <c r="K3" s="5">
        <v>8185475.7530000145</v>
      </c>
      <c r="L3" s="5">
        <v>8555017.9909999166</v>
      </c>
      <c r="M3" s="6">
        <v>1.8421052631579119E-2</v>
      </c>
      <c r="N3" s="6">
        <v>9.8710865561694394E-2</v>
      </c>
      <c r="O3" s="6">
        <v>0.20454545454545461</v>
      </c>
      <c r="P3" s="6">
        <v>-0.35565974547890161</v>
      </c>
      <c r="Q3" s="6">
        <v>-0.2315311597193562</v>
      </c>
      <c r="R3" s="6">
        <v>-0.1077102803738318</v>
      </c>
      <c r="S3" s="5">
        <v>10001062.964000041</v>
      </c>
      <c r="T3" s="5">
        <v>3091553.555999991</v>
      </c>
      <c r="U3" s="5">
        <v>400379.48099999927</v>
      </c>
      <c r="V3" s="5">
        <v>8521351.6049999949</v>
      </c>
      <c r="W3" s="5">
        <v>1422055.992999993</v>
      </c>
      <c r="X3" s="5">
        <v>3790767.439000004</v>
      </c>
      <c r="Y3" s="5">
        <v>4053360.074999996</v>
      </c>
      <c r="Z3" s="5">
        <v>8206861.6160000069</v>
      </c>
      <c r="AA3" s="5">
        <v>393564.93799999868</v>
      </c>
      <c r="AB3" s="5">
        <v>937763.46599999815</v>
      </c>
      <c r="AC3" s="5">
        <v>605230.76499999978</v>
      </c>
      <c r="AD3" s="5">
        <v>422756.13199999882</v>
      </c>
      <c r="AE3" s="5">
        <v>8837248.0679999776</v>
      </c>
      <c r="AF3" s="5">
        <v>-160241.44100000031</v>
      </c>
    </row>
    <row r="4" spans="1:32" x14ac:dyDescent="0.2">
      <c r="A4" s="3" t="s">
        <v>73</v>
      </c>
      <c r="B4" s="4">
        <v>2298</v>
      </c>
      <c r="C4" s="5">
        <v>7118491.2800000049</v>
      </c>
      <c r="D4" s="5">
        <v>7101817.6300000083</v>
      </c>
      <c r="E4" s="5">
        <v>6482692.8099999791</v>
      </c>
      <c r="F4" s="5">
        <v>6783543.049999998</v>
      </c>
      <c r="G4" s="5">
        <v>6068597.8200000096</v>
      </c>
      <c r="H4" s="5">
        <v>5706040.1949999873</v>
      </c>
      <c r="I4" s="5">
        <v>6003472.4700000118</v>
      </c>
      <c r="J4" s="5">
        <v>6080158.8000000063</v>
      </c>
      <c r="K4" s="5">
        <v>6398450.5799999963</v>
      </c>
      <c r="L4" s="5">
        <v>6548231.4600000205</v>
      </c>
      <c r="M4" s="6">
        <v>1.490700218818386E-2</v>
      </c>
      <c r="N4" s="6">
        <v>6.9736842105263097E-2</v>
      </c>
      <c r="O4" s="6">
        <v>0.14156626506024089</v>
      </c>
      <c r="P4" s="6">
        <v>-0.233695652173913</v>
      </c>
      <c r="Q4" s="6">
        <v>-0.1238236886781407</v>
      </c>
      <c r="R4" s="6">
        <v>-1.3595559652146091E-2</v>
      </c>
      <c r="S4" s="5">
        <v>7119227.7240000041</v>
      </c>
      <c r="T4" s="5">
        <v>1621987.072000003</v>
      </c>
      <c r="U4" s="5">
        <v>253891.10199999961</v>
      </c>
      <c r="V4" s="5">
        <v>5338558.9639999997</v>
      </c>
      <c r="W4" s="5">
        <v>492088.89299999992</v>
      </c>
      <c r="X4" s="5">
        <v>1858578.945000001</v>
      </c>
      <c r="Y4" s="5">
        <v>2181091.046999997</v>
      </c>
      <c r="Z4" s="5">
        <v>5118856.9089999879</v>
      </c>
      <c r="AA4" s="5">
        <v>233511.08799999949</v>
      </c>
      <c r="AB4" s="5">
        <v>625617.94699999923</v>
      </c>
      <c r="AC4" s="5">
        <v>466135.78700000001</v>
      </c>
      <c r="AD4" s="5">
        <v>252123.89899999971</v>
      </c>
      <c r="AE4" s="5">
        <v>5590613.3999999845</v>
      </c>
      <c r="AF4" s="5">
        <v>-156643.0660000004</v>
      </c>
    </row>
    <row r="5" spans="1:32" x14ac:dyDescent="0.2">
      <c r="A5" s="3" t="s">
        <v>76</v>
      </c>
      <c r="B5" s="4">
        <v>1316</v>
      </c>
      <c r="C5" s="5">
        <v>5938327.5100000007</v>
      </c>
      <c r="D5" s="5">
        <v>5926430.4799999911</v>
      </c>
      <c r="E5" s="5">
        <v>5397181.5799999963</v>
      </c>
      <c r="F5" s="5">
        <v>5214221.7110000094</v>
      </c>
      <c r="G5" s="5">
        <v>4172093.389999989</v>
      </c>
      <c r="H5" s="5">
        <v>3855723.649999998</v>
      </c>
      <c r="I5" s="5">
        <v>4080137.2999999961</v>
      </c>
      <c r="J5" s="5">
        <v>4339633.2349999994</v>
      </c>
      <c r="K5" s="5">
        <v>4561695.579000012</v>
      </c>
      <c r="L5" s="5">
        <v>4383093.3600000106</v>
      </c>
      <c r="M5" s="6">
        <v>-9.5046082949309385E-3</v>
      </c>
      <c r="N5" s="6">
        <v>5.8091286307053742E-2</v>
      </c>
      <c r="O5" s="6">
        <v>0.17285446733502249</v>
      </c>
      <c r="P5" s="6">
        <v>-0.52400455062571105</v>
      </c>
      <c r="Q5" s="6">
        <v>-0.32606602855266031</v>
      </c>
      <c r="R5" s="6">
        <v>-0.1499266862170088</v>
      </c>
      <c r="S5" s="5">
        <v>6451348.4319999926</v>
      </c>
      <c r="T5" s="5">
        <v>2111265.5240000011</v>
      </c>
      <c r="U5" s="5">
        <v>432427.85399999988</v>
      </c>
      <c r="V5" s="5">
        <v>6101366.8230000082</v>
      </c>
      <c r="W5" s="5">
        <v>615225.43699999957</v>
      </c>
      <c r="X5" s="5">
        <v>2450807.9190000002</v>
      </c>
      <c r="Y5" s="5">
        <v>4227588.6759999981</v>
      </c>
      <c r="Z5" s="5">
        <v>5913674.816000009</v>
      </c>
      <c r="AA5" s="5">
        <v>299843.66099999932</v>
      </c>
      <c r="AB5" s="5">
        <v>1150898.2900000019</v>
      </c>
      <c r="AC5" s="5">
        <v>665303.48300000082</v>
      </c>
      <c r="AD5" s="5">
        <v>324380.81199999893</v>
      </c>
      <c r="AE5" s="5">
        <v>6159010.3290000102</v>
      </c>
      <c r="AF5" s="5">
        <v>-271649.0169999997</v>
      </c>
    </row>
    <row r="6" spans="1:32" x14ac:dyDescent="0.2">
      <c r="A6" s="3" t="s">
        <v>75</v>
      </c>
      <c r="B6" s="4">
        <v>3844</v>
      </c>
      <c r="C6" s="5">
        <v>14919508.130000001</v>
      </c>
      <c r="D6" s="5">
        <v>14774507.24999997</v>
      </c>
      <c r="E6" s="5">
        <v>13359229.490000051</v>
      </c>
      <c r="F6" s="5">
        <v>13084501.489999991</v>
      </c>
      <c r="G6" s="5">
        <v>11381346.50999999</v>
      </c>
      <c r="H6" s="5">
        <v>9916882.6300000083</v>
      </c>
      <c r="I6" s="5">
        <v>10649920.847999969</v>
      </c>
      <c r="J6" s="5">
        <v>10094700.565000029</v>
      </c>
      <c r="K6" s="5">
        <v>11181152.11999999</v>
      </c>
      <c r="L6" s="5">
        <v>10933914.765000019</v>
      </c>
      <c r="M6" s="6">
        <v>4.2808219178083204E-3</v>
      </c>
      <c r="N6" s="6">
        <v>5.6571190376942797E-2</v>
      </c>
      <c r="O6" s="6">
        <v>0.13403880070546739</v>
      </c>
      <c r="P6" s="6">
        <v>-0.36576889661164202</v>
      </c>
      <c r="Q6" s="6">
        <v>-0.24824838914120961</v>
      </c>
      <c r="R6" s="6">
        <v>-0.1246537396121884</v>
      </c>
      <c r="S6" s="5">
        <v>15098560.259999979</v>
      </c>
      <c r="T6" s="5">
        <v>33395022.466000099</v>
      </c>
      <c r="U6" s="5">
        <v>1176913.922999996</v>
      </c>
      <c r="V6" s="5">
        <v>7181275.6699999822</v>
      </c>
      <c r="W6" s="5">
        <v>31020854.59799993</v>
      </c>
      <c r="X6" s="5">
        <v>34876267.189999968</v>
      </c>
      <c r="Y6" s="5">
        <v>14381566.06599999</v>
      </c>
      <c r="Z6" s="5">
        <v>8029856.7529999949</v>
      </c>
      <c r="AA6" s="5">
        <v>1362317.7380000011</v>
      </c>
      <c r="AB6" s="5">
        <v>664079.42399999825</v>
      </c>
      <c r="AC6" s="5">
        <v>602476.84999999928</v>
      </c>
      <c r="AD6" s="5">
        <v>1389055.59</v>
      </c>
      <c r="AE6" s="5">
        <v>8270694.8099999884</v>
      </c>
      <c r="AF6" s="5">
        <v>-443830.56499999942</v>
      </c>
    </row>
    <row r="7" spans="1:32" x14ac:dyDescent="0.2">
      <c r="A7" s="7" t="s">
        <v>31</v>
      </c>
      <c r="B7" s="4">
        <v>36481</v>
      </c>
      <c r="C7" s="5">
        <v>90411232.680000022</v>
      </c>
      <c r="D7" s="5">
        <v>89830846.670001835</v>
      </c>
      <c r="E7" s="5">
        <v>81489715.884999439</v>
      </c>
      <c r="F7" s="5">
        <v>82111505.02699931</v>
      </c>
      <c r="G7" s="5">
        <v>71734320.558999136</v>
      </c>
      <c r="H7" s="5">
        <v>64159590.549999394</v>
      </c>
      <c r="I7" s="5">
        <v>69292950.792998716</v>
      </c>
      <c r="J7" s="5">
        <v>67723988.827999339</v>
      </c>
      <c r="K7" s="5">
        <v>73997604.912000105</v>
      </c>
      <c r="L7" s="5">
        <v>75142898.672000438</v>
      </c>
      <c r="M7" s="6">
        <v>1.8348623853210899E-2</v>
      </c>
      <c r="N7" s="6">
        <v>8.8322339097878455E-2</v>
      </c>
      <c r="O7" s="6">
        <v>0.1811023622047245</v>
      </c>
      <c r="P7" s="6">
        <v>-0.31742762329786012</v>
      </c>
      <c r="Q7" s="6">
        <v>-0.19426048565121409</v>
      </c>
      <c r="R7" s="6">
        <v>-7.3813708260105582E-2</v>
      </c>
      <c r="S7" s="5">
        <v>89001908.437001422</v>
      </c>
      <c r="T7" s="5">
        <v>57376270.276999287</v>
      </c>
      <c r="U7" s="5">
        <v>4391304.742000049</v>
      </c>
      <c r="V7" s="5">
        <v>56659105.01500009</v>
      </c>
      <c r="W7" s="5">
        <v>40045345.106999539</v>
      </c>
      <c r="X7" s="5">
        <v>62005422.997000337</v>
      </c>
      <c r="Y7" s="5">
        <v>47400673.806000233</v>
      </c>
      <c r="Z7" s="5">
        <v>56327762.944000252</v>
      </c>
      <c r="AA7" s="5">
        <v>4202363.6159999548</v>
      </c>
      <c r="AB7" s="5">
        <v>8453071.3709999528</v>
      </c>
      <c r="AC7" s="5">
        <v>5636893.4470000388</v>
      </c>
      <c r="AD7" s="5">
        <v>4377565.8089999231</v>
      </c>
      <c r="AE7" s="5">
        <v>59944491.407000244</v>
      </c>
      <c r="AF7" s="5">
        <v>-2072086.2400000091</v>
      </c>
    </row>
    <row r="8" spans="1:32" x14ac:dyDescent="0.2">
      <c r="A8" s="3" t="s">
        <v>67</v>
      </c>
      <c r="B8" s="4">
        <v>3411</v>
      </c>
      <c r="C8" s="5">
        <v>8968840.2599999942</v>
      </c>
      <c r="D8" s="5">
        <v>8938662.3499999549</v>
      </c>
      <c r="E8" s="5">
        <v>8139977.8079999955</v>
      </c>
      <c r="F8" s="5">
        <v>8472638.2040000018</v>
      </c>
      <c r="G8" s="5">
        <v>7560360.8219999848</v>
      </c>
      <c r="H8" s="5">
        <v>6906468.3569999933</v>
      </c>
      <c r="I8" s="5">
        <v>7486809.1300000241</v>
      </c>
      <c r="J8" s="5">
        <v>7582188.2700000023</v>
      </c>
      <c r="K8" s="5">
        <v>8182836.6710000178</v>
      </c>
      <c r="L8" s="5">
        <v>8581301.0900000148</v>
      </c>
      <c r="M8" s="6">
        <v>3.7453183520599342E-2</v>
      </c>
      <c r="N8" s="6">
        <v>0.1177177177177178</v>
      </c>
      <c r="O8" s="6">
        <v>0.2294437726723095</v>
      </c>
      <c r="P8" s="6">
        <v>-0.25597484276729571</v>
      </c>
      <c r="Q8" s="6">
        <v>-0.1237345086402514</v>
      </c>
      <c r="R8" s="6">
        <v>1.4851485148514859E-2</v>
      </c>
      <c r="S8" s="5">
        <v>8632426.694000002</v>
      </c>
      <c r="T8" s="5">
        <v>1404344.969999996</v>
      </c>
      <c r="U8" s="5">
        <v>187642.2219999994</v>
      </c>
      <c r="V8" s="5">
        <v>3427877.682000007</v>
      </c>
      <c r="W8" s="5">
        <v>753079.51000000094</v>
      </c>
      <c r="X8" s="5">
        <v>1698945.3650000021</v>
      </c>
      <c r="Y8" s="5">
        <v>2260630.5439999942</v>
      </c>
      <c r="Z8" s="5">
        <v>3750112.0179999871</v>
      </c>
      <c r="AA8" s="5">
        <v>215900.03099999961</v>
      </c>
      <c r="AB8" s="5">
        <v>543702.30399999989</v>
      </c>
      <c r="AC8" s="5">
        <v>388383.15100000042</v>
      </c>
      <c r="AD8" s="5">
        <v>218959.46499999921</v>
      </c>
      <c r="AE8" s="5">
        <v>3884559.5169999842</v>
      </c>
      <c r="AF8" s="5">
        <v>-111485.2580000001</v>
      </c>
    </row>
    <row r="9" spans="1:32" x14ac:dyDescent="0.2">
      <c r="A9" s="3" t="s">
        <v>69</v>
      </c>
      <c r="B9" s="4">
        <v>6564</v>
      </c>
      <c r="C9" s="5">
        <v>10121549.98999998</v>
      </c>
      <c r="D9" s="5">
        <v>10072231.09000003</v>
      </c>
      <c r="E9" s="5">
        <v>9106620.6499999985</v>
      </c>
      <c r="F9" s="5">
        <v>9114473.6900000274</v>
      </c>
      <c r="G9" s="5">
        <v>7806620.3180000056</v>
      </c>
      <c r="H9" s="5">
        <v>6900322.4649999896</v>
      </c>
      <c r="I9" s="5">
        <v>7563394.8420000067</v>
      </c>
      <c r="J9" s="5">
        <v>7170566.9239999615</v>
      </c>
      <c r="K9" s="5">
        <v>7921343.1109999856</v>
      </c>
      <c r="L9" s="5">
        <v>7951423.517</v>
      </c>
      <c r="M9" s="6">
        <v>1.9480519480519431E-2</v>
      </c>
      <c r="N9" s="6">
        <v>8.2152974504249521E-2</v>
      </c>
      <c r="O9" s="6">
        <v>0.1613394216133941</v>
      </c>
      <c r="P9" s="6">
        <v>-0.31290761507061421</v>
      </c>
      <c r="Q9" s="6">
        <v>-0.19709061120947069</v>
      </c>
      <c r="R9" s="6">
        <v>-7.67336563666694E-2</v>
      </c>
      <c r="S9" s="5">
        <v>10017689.380000019</v>
      </c>
      <c r="T9" s="5">
        <v>4335576.2599999923</v>
      </c>
      <c r="U9" s="5">
        <v>492859.40300000081</v>
      </c>
      <c r="V9" s="5">
        <v>9882374.7700000089</v>
      </c>
      <c r="W9" s="5">
        <v>1881620.260000004</v>
      </c>
      <c r="X9" s="5">
        <v>4943694.5599999689</v>
      </c>
      <c r="Y9" s="5">
        <v>5282144.5850000298</v>
      </c>
      <c r="Z9" s="5">
        <v>9366604.9490000121</v>
      </c>
      <c r="AA9" s="5">
        <v>425302.82800000062</v>
      </c>
      <c r="AB9" s="5">
        <v>1185398.7730000049</v>
      </c>
      <c r="AC9" s="5">
        <v>808048.15499999968</v>
      </c>
      <c r="AD9" s="5">
        <v>450653.89600000071</v>
      </c>
      <c r="AE9" s="5">
        <v>10347295.94000002</v>
      </c>
      <c r="AF9" s="5">
        <v>-215054.00099999949</v>
      </c>
    </row>
    <row r="10" spans="1:32" x14ac:dyDescent="0.2">
      <c r="A10" s="3" t="s">
        <v>66</v>
      </c>
      <c r="B10" s="4">
        <v>4875</v>
      </c>
      <c r="C10" s="5">
        <v>13601118.25000003</v>
      </c>
      <c r="D10" s="5">
        <v>13420435.690000029</v>
      </c>
      <c r="E10" s="5">
        <v>12098669.83000005</v>
      </c>
      <c r="F10" s="5">
        <v>12198433.979999959</v>
      </c>
      <c r="G10" s="5">
        <v>11109092.111999949</v>
      </c>
      <c r="H10" s="5">
        <v>9741479.4520000312</v>
      </c>
      <c r="I10" s="5">
        <v>10622782.489000039</v>
      </c>
      <c r="J10" s="5">
        <v>10328553.59999999</v>
      </c>
      <c r="K10" s="5">
        <v>11312960.612000011</v>
      </c>
      <c r="L10" s="5">
        <v>11798990.161999989</v>
      </c>
      <c r="M10" s="6">
        <v>4.0392706872370177E-2</v>
      </c>
      <c r="N10" s="6">
        <v>0.1203007518796992</v>
      </c>
      <c r="O10" s="6">
        <v>0.20839813374805599</v>
      </c>
      <c r="P10" s="6">
        <v>-0.27962085308056872</v>
      </c>
      <c r="Q10" s="6">
        <v>-0.1744791666666666</v>
      </c>
      <c r="R10" s="6">
        <v>-7.0175438596491224E-2</v>
      </c>
      <c r="S10" s="5">
        <v>12471842.39000001</v>
      </c>
      <c r="T10" s="5">
        <v>1416415.0980000061</v>
      </c>
      <c r="U10" s="5">
        <v>436974.16499999887</v>
      </c>
      <c r="V10" s="5">
        <v>4716370.082000006</v>
      </c>
      <c r="W10" s="5">
        <v>1338519.6569999999</v>
      </c>
      <c r="X10" s="5">
        <v>1680206.8089999971</v>
      </c>
      <c r="Y10" s="5">
        <v>2949238.4129999932</v>
      </c>
      <c r="Z10" s="5">
        <v>4701540.223000003</v>
      </c>
      <c r="AA10" s="5">
        <v>400413.67100000143</v>
      </c>
      <c r="AB10" s="5">
        <v>784269.67399999616</v>
      </c>
      <c r="AC10" s="5">
        <v>528702.03799999645</v>
      </c>
      <c r="AD10" s="5">
        <v>404289.32600000099</v>
      </c>
      <c r="AE10" s="5">
        <v>4860139.9230000041</v>
      </c>
      <c r="AF10" s="5">
        <v>-145972.2819999998</v>
      </c>
    </row>
    <row r="11" spans="1:32" x14ac:dyDescent="0.2">
      <c r="A11" s="3" t="s">
        <v>68</v>
      </c>
      <c r="B11" s="4">
        <v>4414</v>
      </c>
      <c r="C11" s="5">
        <v>4991380.9400000004</v>
      </c>
      <c r="D11" s="5">
        <v>4992737.7100000205</v>
      </c>
      <c r="E11" s="5">
        <v>4492905.9919999763</v>
      </c>
      <c r="F11" s="5">
        <v>4581440.7469999939</v>
      </c>
      <c r="G11" s="5">
        <v>3870884.3909999961</v>
      </c>
      <c r="H11" s="5">
        <v>3527975.0889999908</v>
      </c>
      <c r="I11" s="5">
        <v>3776307.4479999989</v>
      </c>
      <c r="J11" s="5">
        <v>3736572.8579999888</v>
      </c>
      <c r="K11" s="5">
        <v>4122999.2859999989</v>
      </c>
      <c r="L11" s="5">
        <v>4139741.3370000022</v>
      </c>
      <c r="M11" s="6">
        <v>2.503767242378574E-2</v>
      </c>
      <c r="N11" s="6">
        <v>0.1000000000000001</v>
      </c>
      <c r="O11" s="6">
        <v>0.202054794520548</v>
      </c>
      <c r="P11" s="6">
        <v>-0.29999999999999988</v>
      </c>
      <c r="Q11" s="6">
        <v>-0.18422332997592919</v>
      </c>
      <c r="R11" s="6">
        <v>-6.8623091744479003E-2</v>
      </c>
      <c r="S11" s="5">
        <v>5122448.6130000073</v>
      </c>
      <c r="T11" s="5">
        <v>1983861.9330000021</v>
      </c>
      <c r="U11" s="5">
        <v>328775.0770000004</v>
      </c>
      <c r="V11" s="5">
        <v>4727860.8650000254</v>
      </c>
      <c r="W11" s="5">
        <v>650815.32300000172</v>
      </c>
      <c r="X11" s="5">
        <v>2052509.59500001</v>
      </c>
      <c r="Y11" s="5">
        <v>3313960.476000004</v>
      </c>
      <c r="Z11" s="5">
        <v>4443337.7380000064</v>
      </c>
      <c r="AA11" s="5">
        <v>211633.0529999999</v>
      </c>
      <c r="AB11" s="5">
        <v>704467.98800000118</v>
      </c>
      <c r="AC11" s="5">
        <v>417369.76199999911</v>
      </c>
      <c r="AD11" s="5">
        <v>220594.75399999999</v>
      </c>
      <c r="AE11" s="5">
        <v>4787420.1980000073</v>
      </c>
      <c r="AF11" s="5">
        <v>-146513.71100000039</v>
      </c>
    </row>
    <row r="12" spans="1:32" x14ac:dyDescent="0.2">
      <c r="A12" s="3" t="s">
        <v>74</v>
      </c>
      <c r="B12" s="4">
        <v>2311</v>
      </c>
      <c r="C12" s="5">
        <v>4050061.6999999951</v>
      </c>
      <c r="D12" s="5">
        <v>4020444.029999997</v>
      </c>
      <c r="E12" s="5">
        <v>3687599.049999991</v>
      </c>
      <c r="F12" s="5">
        <v>3800151.799999998</v>
      </c>
      <c r="G12" s="5">
        <v>3283599.9399999972</v>
      </c>
      <c r="H12" s="5">
        <v>2708854.7200000049</v>
      </c>
      <c r="I12" s="5">
        <v>2986739.9300000048</v>
      </c>
      <c r="J12" s="5">
        <v>2859550.9499999969</v>
      </c>
      <c r="K12" s="5">
        <v>3209575.929999996</v>
      </c>
      <c r="L12" s="5">
        <v>3164030.1699999971</v>
      </c>
      <c r="M12" s="6">
        <v>8.5611709472521724E-3</v>
      </c>
      <c r="N12" s="6">
        <v>6.5970404304828367E-2</v>
      </c>
      <c r="O12" s="6">
        <v>0.15175097276264601</v>
      </c>
      <c r="P12" s="6">
        <v>-0.34608030592734229</v>
      </c>
      <c r="Q12" s="6">
        <v>-0.22222222222222221</v>
      </c>
      <c r="R12" s="6">
        <v>-0.1106167846309403</v>
      </c>
      <c r="S12" s="5">
        <v>3953469.4200000018</v>
      </c>
      <c r="T12" s="5">
        <v>3305891.1119999951</v>
      </c>
      <c r="U12" s="5">
        <v>271496.13300000108</v>
      </c>
      <c r="V12" s="5">
        <v>1445508.952</v>
      </c>
      <c r="W12" s="5">
        <v>709686.05000000051</v>
      </c>
      <c r="X12" s="5">
        <v>3297705.0889999899</v>
      </c>
      <c r="Y12" s="5">
        <v>3587719.8340000012</v>
      </c>
      <c r="Z12" s="5">
        <v>1487231.293999997</v>
      </c>
      <c r="AA12" s="5">
        <v>235922.14399999971</v>
      </c>
      <c r="AB12" s="5">
        <v>425988.73899999988</v>
      </c>
      <c r="AC12" s="5">
        <v>368352.99599999929</v>
      </c>
      <c r="AD12" s="5">
        <v>255330.57599999951</v>
      </c>
      <c r="AE12" s="5">
        <v>1618763.8109999979</v>
      </c>
      <c r="AF12" s="5">
        <v>-190671.6210000003</v>
      </c>
    </row>
    <row r="13" spans="1:32" x14ac:dyDescent="0.2">
      <c r="A13" s="3" t="s">
        <v>71</v>
      </c>
      <c r="B13" s="4">
        <v>817</v>
      </c>
      <c r="C13" s="5">
        <v>3200580.9300000011</v>
      </c>
      <c r="D13" s="5">
        <v>3220015.7200000058</v>
      </c>
      <c r="E13" s="5">
        <v>2923855.53</v>
      </c>
      <c r="F13" s="5">
        <v>3060902.0300000012</v>
      </c>
      <c r="G13" s="5">
        <v>2584364.0900000031</v>
      </c>
      <c r="H13" s="5">
        <v>2327956.4700000011</v>
      </c>
      <c r="I13" s="5">
        <v>2541563.3900000029</v>
      </c>
      <c r="J13" s="5">
        <v>2450934.8099999931</v>
      </c>
      <c r="K13" s="5">
        <v>2702205.0199999949</v>
      </c>
      <c r="L13" s="5">
        <v>2689435.1600000029</v>
      </c>
      <c r="M13" s="6">
        <v>1.68776371308017E-2</v>
      </c>
      <c r="N13" s="6">
        <v>6.545820745216524E-2</v>
      </c>
      <c r="O13" s="6">
        <v>0.12591721279336809</v>
      </c>
      <c r="P13" s="6">
        <v>-0.26216067912591579</v>
      </c>
      <c r="Q13" s="6">
        <v>-0.15164693218514541</v>
      </c>
      <c r="R13" s="6">
        <v>-5.1447935921133607E-2</v>
      </c>
      <c r="S13" s="5">
        <v>3071851.9500000011</v>
      </c>
      <c r="T13" s="5">
        <v>2554269.4209999982</v>
      </c>
      <c r="U13" s="5">
        <v>137700.8719999998</v>
      </c>
      <c r="V13" s="5">
        <v>2241086.2829999998</v>
      </c>
      <c r="W13" s="5">
        <v>338973.81000000011</v>
      </c>
      <c r="X13" s="5">
        <v>2726209.0240000011</v>
      </c>
      <c r="Y13" s="5">
        <v>2214870.4829999958</v>
      </c>
      <c r="Z13" s="5">
        <v>2169846.0780000002</v>
      </c>
      <c r="AA13" s="5">
        <v>158771.23300000021</v>
      </c>
      <c r="AB13" s="5">
        <v>538739.21700000076</v>
      </c>
      <c r="AC13" s="5">
        <v>304987.05899999989</v>
      </c>
      <c r="AD13" s="5">
        <v>171079.57000000021</v>
      </c>
      <c r="AE13" s="5">
        <v>2313214.5000000019</v>
      </c>
      <c r="AF13" s="5">
        <v>-102559.151</v>
      </c>
    </row>
    <row r="14" spans="1:32" x14ac:dyDescent="0.2">
      <c r="A14" s="7" t="s">
        <v>77</v>
      </c>
      <c r="B14" s="4">
        <v>36481</v>
      </c>
      <c r="C14" s="5">
        <v>90411232.680000022</v>
      </c>
      <c r="D14" s="5">
        <v>89830846.670001835</v>
      </c>
      <c r="E14" s="5">
        <v>81489715.884999439</v>
      </c>
      <c r="F14" s="5">
        <v>82111505.02699931</v>
      </c>
      <c r="G14" s="5">
        <v>71734320.558999136</v>
      </c>
      <c r="H14" s="5">
        <v>64159590.549999394</v>
      </c>
      <c r="I14" s="5">
        <v>69292950.792998716</v>
      </c>
      <c r="J14" s="5">
        <v>67723988.827999339</v>
      </c>
      <c r="K14" s="5">
        <v>73997604.912000105</v>
      </c>
      <c r="L14" s="5">
        <v>75142898.672000438</v>
      </c>
      <c r="M14" s="6">
        <v>1.8348623853210899E-2</v>
      </c>
      <c r="N14" s="6">
        <v>8.8322339097878455E-2</v>
      </c>
      <c r="O14" s="6">
        <v>0.1811023622047245</v>
      </c>
      <c r="P14" s="6">
        <v>-0.31742762329786012</v>
      </c>
      <c r="Q14" s="6">
        <v>-0.19426048565121409</v>
      </c>
      <c r="R14" s="6">
        <v>-7.3813708260105582E-2</v>
      </c>
      <c r="S14" s="5">
        <v>89001908.437001422</v>
      </c>
      <c r="T14" s="5">
        <v>57376270.276999287</v>
      </c>
      <c r="U14" s="5">
        <v>4391304.742000049</v>
      </c>
      <c r="V14" s="5">
        <v>56659105.01500009</v>
      </c>
      <c r="W14" s="5">
        <v>40045345.106999539</v>
      </c>
      <c r="X14" s="5">
        <v>62005422.997000337</v>
      </c>
      <c r="Y14" s="5">
        <v>47400673.806000233</v>
      </c>
      <c r="Z14" s="5">
        <v>56327762.944000252</v>
      </c>
      <c r="AA14" s="5">
        <v>4202363.6159999548</v>
      </c>
      <c r="AB14" s="5">
        <v>8453071.3709999528</v>
      </c>
      <c r="AC14" s="5">
        <v>5636893.4470000388</v>
      </c>
      <c r="AD14" s="5">
        <v>4377565.8089999231</v>
      </c>
      <c r="AE14" s="5">
        <v>59944491.407000244</v>
      </c>
      <c r="AF14" s="5">
        <v>-2072086.2400000091</v>
      </c>
    </row>
  </sheetData>
  <sortState xmlns:xlrd2="http://schemas.microsoft.com/office/spreadsheetml/2017/richdata2" ref="A2:AF13">
    <sortCondition ref="A2:A1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AE1FDC-C432-0C42-A036-5FBA047E2254}">
  <dimension ref="A1:N17"/>
  <sheetViews>
    <sheetView workbookViewId="0">
      <selection activeCell="A15" sqref="A15:XFD15"/>
    </sheetView>
  </sheetViews>
  <sheetFormatPr baseColWidth="10" defaultRowHeight="15" x14ac:dyDescent="0.2"/>
  <cols>
    <col min="1" max="1" width="34.83203125" customWidth="1"/>
    <col min="2" max="2" width="16.5" bestFit="1" customWidth="1"/>
    <col min="3" max="4" width="21.83203125" bestFit="1" customWidth="1"/>
    <col min="5" max="5" width="11.33203125" bestFit="1" customWidth="1"/>
    <col min="6" max="6" width="10.5" bestFit="1" customWidth="1"/>
    <col min="7" max="8" width="9.33203125" bestFit="1" customWidth="1"/>
    <col min="9" max="10" width="10.5" bestFit="1" customWidth="1"/>
    <col min="11" max="11" width="9.33203125" bestFit="1" customWidth="1"/>
    <col min="12" max="12" width="8.1640625" bestFit="1" customWidth="1"/>
    <col min="13" max="13" width="10.5" bestFit="1" customWidth="1"/>
  </cols>
  <sheetData>
    <row r="1" spans="1:14" s="8" customFormat="1" ht="19" x14ac:dyDescent="0.25">
      <c r="E1" s="29" t="s">
        <v>21</v>
      </c>
      <c r="F1" s="29"/>
      <c r="G1" s="29"/>
      <c r="H1" s="29"/>
      <c r="I1" s="29"/>
      <c r="J1" s="29"/>
      <c r="K1" s="29"/>
      <c r="L1" s="29"/>
      <c r="M1" s="29"/>
      <c r="N1" s="29"/>
    </row>
    <row r="2" spans="1:14" s="14" customFormat="1" ht="19" x14ac:dyDescent="0.25">
      <c r="A2" s="13" t="str">
        <f>'Pivot 1'!A1</f>
        <v>Primary Sector</v>
      </c>
      <c r="B2" s="13" t="s">
        <v>17</v>
      </c>
      <c r="C2" s="13" t="s">
        <v>18</v>
      </c>
      <c r="D2" s="13" t="s">
        <v>19</v>
      </c>
      <c r="E2" s="13" t="s">
        <v>20</v>
      </c>
      <c r="F2" s="13" t="s">
        <v>23</v>
      </c>
      <c r="G2" s="13" t="s">
        <v>24</v>
      </c>
      <c r="H2" s="13" t="s">
        <v>25</v>
      </c>
      <c r="I2" s="13" t="s">
        <v>26</v>
      </c>
      <c r="J2" s="13" t="s">
        <v>27</v>
      </c>
      <c r="K2" s="13" t="s">
        <v>28</v>
      </c>
      <c r="L2" s="13" t="s">
        <v>29</v>
      </c>
      <c r="M2" s="13" t="s">
        <v>30</v>
      </c>
      <c r="N2" s="15" t="s">
        <v>22</v>
      </c>
    </row>
    <row r="3" spans="1:14" s="8" customFormat="1" ht="19" x14ac:dyDescent="0.25">
      <c r="A3" s="9" t="str">
        <f>'Pivot 1'!A2</f>
        <v>Communication Services</v>
      </c>
      <c r="B3" s="10">
        <f>'Pivot 1'!B2</f>
        <v>1682</v>
      </c>
      <c r="C3" s="11">
        <f>'Pivot 1'!C2</f>
        <v>7341637.7799999993</v>
      </c>
      <c r="D3" s="11">
        <f>'Pivot 1'!L2</f>
        <v>6396994.2600000016</v>
      </c>
      <c r="E3" s="12">
        <f>'Pivot 1'!D2/'Pivot 1'!C2-1</f>
        <v>-9.5053667984129619E-3</v>
      </c>
      <c r="F3" s="12">
        <f>'Pivot 1'!E2/'Pivot 1'!D2-1</f>
        <v>-8.3909478794981673E-2</v>
      </c>
      <c r="G3" s="12">
        <f>'Pivot 1'!F2/'Pivot 1'!E2-1</f>
        <v>9.2247964575098429E-4</v>
      </c>
      <c r="H3" s="12">
        <f>'Pivot 1'!G2/'Pivot 1'!F2-1</f>
        <v>-0.10177464729967922</v>
      </c>
      <c r="I3" s="12">
        <f>'Pivot 1'!H2/'Pivot 1'!G2-1</f>
        <v>-8.3215001001136435E-2</v>
      </c>
      <c r="J3" s="12">
        <f>'Pivot 1'!I2/'Pivot 1'!H2-1</f>
        <v>6.3220023385060609E-2</v>
      </c>
      <c r="K3" s="12">
        <f>'Pivot 1'!J2/'Pivot 1'!I2-1</f>
        <v>-1.134257997914867E-2</v>
      </c>
      <c r="L3" s="12">
        <f>'Pivot 1'!K2/'Pivot 1'!J2-1</f>
        <v>7.7356557874457943E-2</v>
      </c>
      <c r="M3" s="12">
        <f>'Pivot 1'!L2/'Pivot 1'!K2-1</f>
        <v>2.8752263711322668E-2</v>
      </c>
      <c r="N3" s="16">
        <f>D3/C3-1</f>
        <v>-0.12866931716154451</v>
      </c>
    </row>
    <row r="4" spans="1:14" s="8" customFormat="1" ht="19" x14ac:dyDescent="0.25">
      <c r="A4" s="9" t="str">
        <f>'Pivot 1'!A3</f>
        <v>Consumer Discretionary</v>
      </c>
      <c r="B4" s="10">
        <f>'Pivot 1'!B3</f>
        <v>4945</v>
      </c>
      <c r="C4" s="11">
        <f>'Pivot 1'!C3</f>
        <v>10158897.90999998</v>
      </c>
      <c r="D4" s="11">
        <f>'Pivot 1'!L3</f>
        <v>8555017.9909999166</v>
      </c>
      <c r="E4" s="12">
        <f>'Pivot 1'!D3/'Pivot 1'!C3-1</f>
        <v>-6.6957076055477183E-3</v>
      </c>
      <c r="F4" s="12">
        <f>'Pivot 1'!E3/'Pivot 1'!D3-1</f>
        <v>-9.4378021299617365E-2</v>
      </c>
      <c r="G4" s="12">
        <f>'Pivot 1'!F3/'Pivot 1'!E3-1</f>
        <v>-6.5167883441441532E-4</v>
      </c>
      <c r="H4" s="12">
        <f>'Pivot 1'!G3/'Pivot 1'!F3-1</f>
        <v>-0.13414711230852394</v>
      </c>
      <c r="I4" s="12">
        <f>'Pivot 1'!H3/'Pivot 1'!G3-1</f>
        <v>-0.10509287189750249</v>
      </c>
      <c r="J4" s="12">
        <f>'Pivot 1'!I3/'Pivot 1'!H3-1</f>
        <v>9.422287302378618E-2</v>
      </c>
      <c r="K4" s="12">
        <f>'Pivot 1'!J3/'Pivot 1'!I3-1</f>
        <v>-5.6109651517925019E-2</v>
      </c>
      <c r="L4" s="12">
        <f>'Pivot 1'!K3/'Pivot 1'!J3-1</f>
        <v>0.11995807620350307</v>
      </c>
      <c r="M4" s="12">
        <f>'Pivot 1'!L3/'Pivot 1'!K3-1</f>
        <v>4.5146091583554426E-2</v>
      </c>
      <c r="N4" s="16">
        <f t="shared" ref="N4:N14" si="0">D4/C4-1</f>
        <v>-0.1578793224628503</v>
      </c>
    </row>
    <row r="5" spans="1:14" s="8" customFormat="1" ht="19" x14ac:dyDescent="0.25">
      <c r="A5" s="9" t="str">
        <f>'Pivot 1'!A4</f>
        <v>Consumer Staples</v>
      </c>
      <c r="B5" s="10">
        <f>'Pivot 1'!B4</f>
        <v>2298</v>
      </c>
      <c r="C5" s="11">
        <f>'Pivot 1'!C4</f>
        <v>7118491.2800000049</v>
      </c>
      <c r="D5" s="11">
        <f>'Pivot 1'!L4</f>
        <v>6548231.4600000205</v>
      </c>
      <c r="E5" s="12">
        <f>'Pivot 1'!D4/'Pivot 1'!C4-1</f>
        <v>-2.3423011062529975E-3</v>
      </c>
      <c r="F5" s="12">
        <f>'Pivot 1'!E4/'Pivot 1'!D4-1</f>
        <v>-8.7178360844508029E-2</v>
      </c>
      <c r="G5" s="12">
        <f>'Pivot 1'!F4/'Pivot 1'!E4-1</f>
        <v>4.6408220907203424E-2</v>
      </c>
      <c r="H5" s="12">
        <f>'Pivot 1'!G4/'Pivot 1'!F4-1</f>
        <v>-0.10539407279209179</v>
      </c>
      <c r="I5" s="12">
        <f>'Pivot 1'!H4/'Pivot 1'!G4-1</f>
        <v>-5.9743228296519679E-2</v>
      </c>
      <c r="J5" s="12">
        <f>'Pivot 1'!I4/'Pivot 1'!H4-1</f>
        <v>5.2125863967914965E-2</v>
      </c>
      <c r="K5" s="12">
        <f>'Pivot 1'!J4/'Pivot 1'!I4-1</f>
        <v>1.2773662306807321E-2</v>
      </c>
      <c r="L5" s="12">
        <f>'Pivot 1'!K4/'Pivot 1'!J4-1</f>
        <v>5.2349254430655634E-2</v>
      </c>
      <c r="M5" s="12">
        <f>'Pivot 1'!L4/'Pivot 1'!K4-1</f>
        <v>2.3408929728738093E-2</v>
      </c>
      <c r="N5" s="16">
        <f t="shared" si="0"/>
        <v>-8.0109646492393272E-2</v>
      </c>
    </row>
    <row r="6" spans="1:14" s="8" customFormat="1" ht="19" x14ac:dyDescent="0.25">
      <c r="A6" s="9" t="str">
        <f>'Pivot 1'!A5</f>
        <v>Energy</v>
      </c>
      <c r="B6" s="10">
        <f>'Pivot 1'!B5</f>
        <v>1316</v>
      </c>
      <c r="C6" s="11">
        <f>'Pivot 1'!C5</f>
        <v>5938327.5100000007</v>
      </c>
      <c r="D6" s="11">
        <f>'Pivot 1'!L5</f>
        <v>4383093.3600000106</v>
      </c>
      <c r="E6" s="12">
        <f>'Pivot 1'!D5/'Pivot 1'!C5-1</f>
        <v>-2.0034310973882086E-3</v>
      </c>
      <c r="F6" s="12">
        <f>'Pivot 1'!E5/'Pivot 1'!D5-1</f>
        <v>-8.9303148292392609E-2</v>
      </c>
      <c r="G6" s="12">
        <f>'Pivot 1'!F5/'Pivot 1'!E5-1</f>
        <v>-3.3899150193124838E-2</v>
      </c>
      <c r="H6" s="12">
        <f>'Pivot 1'!G5/'Pivot 1'!F5-1</f>
        <v>-0.19986267918019851</v>
      </c>
      <c r="I6" s="12">
        <f>'Pivot 1'!H5/'Pivot 1'!G5-1</f>
        <v>-7.5829975608477818E-2</v>
      </c>
      <c r="J6" s="12">
        <f>'Pivot 1'!I5/'Pivot 1'!H5-1</f>
        <v>5.8202731930748763E-2</v>
      </c>
      <c r="K6" s="12">
        <f>'Pivot 1'!J5/'Pivot 1'!I5-1</f>
        <v>6.3599804594811848E-2</v>
      </c>
      <c r="L6" s="12">
        <f>'Pivot 1'!K5/'Pivot 1'!J5-1</f>
        <v>5.1170763051825663E-2</v>
      </c>
      <c r="M6" s="12">
        <f>'Pivot 1'!L5/'Pivot 1'!K5-1</f>
        <v>-3.9152594886472825E-2</v>
      </c>
      <c r="N6" s="16">
        <f t="shared" si="0"/>
        <v>-0.26189767192547286</v>
      </c>
    </row>
    <row r="7" spans="1:14" s="8" customFormat="1" ht="19" x14ac:dyDescent="0.25">
      <c r="A7" s="9" t="str">
        <f>'Pivot 1'!A6</f>
        <v>Financials</v>
      </c>
      <c r="B7" s="10">
        <f>'Pivot 1'!B6</f>
        <v>3844</v>
      </c>
      <c r="C7" s="11">
        <f>'Pivot 1'!C6</f>
        <v>14919508.130000001</v>
      </c>
      <c r="D7" s="11">
        <f>'Pivot 1'!L6</f>
        <v>10933914.765000019</v>
      </c>
      <c r="E7" s="12">
        <f>'Pivot 1'!D6/'Pivot 1'!C6-1</f>
        <v>-9.7188780445425227E-3</v>
      </c>
      <c r="F7" s="12">
        <f>'Pivot 1'!E6/'Pivot 1'!D6-1</f>
        <v>-9.5791875563222106E-2</v>
      </c>
      <c r="G7" s="12">
        <f>'Pivot 1'!F6/'Pivot 1'!E6-1</f>
        <v>-2.0564659077509262E-2</v>
      </c>
      <c r="H7" s="12">
        <f>'Pivot 1'!G6/'Pivot 1'!F6-1</f>
        <v>-0.13016582873269267</v>
      </c>
      <c r="I7" s="12">
        <f>'Pivot 1'!H6/'Pivot 1'!G6-1</f>
        <v>-0.12867228659748309</v>
      </c>
      <c r="J7" s="12">
        <f>'Pivot 1'!I6/'Pivot 1'!H6-1</f>
        <v>7.3918210525393713E-2</v>
      </c>
      <c r="K7" s="12">
        <f>'Pivot 1'!J6/'Pivot 1'!I6-1</f>
        <v>-5.2133747369982553E-2</v>
      </c>
      <c r="L7" s="12">
        <f>'Pivot 1'!K6/'Pivot 1'!J6-1</f>
        <v>0.10762593184456248</v>
      </c>
      <c r="M7" s="12">
        <f>'Pivot 1'!L6/'Pivot 1'!K6-1</f>
        <v>-2.2111974897267683E-2</v>
      </c>
      <c r="N7" s="16">
        <f t="shared" si="0"/>
        <v>-0.26713972942484543</v>
      </c>
    </row>
    <row r="8" spans="1:14" s="8" customFormat="1" ht="19" x14ac:dyDescent="0.25">
      <c r="A8" s="9" t="str">
        <f>'Pivot 1'!A7</f>
        <v>Global</v>
      </c>
      <c r="B8" s="10">
        <f>'Pivot 1'!B7</f>
        <v>36481</v>
      </c>
      <c r="C8" s="11">
        <f>'Pivot 1'!C7</f>
        <v>90411232.680000022</v>
      </c>
      <c r="D8" s="11">
        <f>'Pivot 1'!L7</f>
        <v>75142898.672000438</v>
      </c>
      <c r="E8" s="12">
        <f>'Pivot 1'!D7/'Pivot 1'!C7-1</f>
        <v>-6.4194015809119209E-3</v>
      </c>
      <c r="F8" s="12">
        <f>'Pivot 1'!E7/'Pivot 1'!D7-1</f>
        <v>-9.2853747840582646E-2</v>
      </c>
      <c r="G8" s="12">
        <f>'Pivot 1'!F7/'Pivot 1'!E7-1</f>
        <v>7.6302774558369979E-3</v>
      </c>
      <c r="H8" s="12">
        <f>'Pivot 1'!G7/'Pivot 1'!F7-1</f>
        <v>-0.12637917749270366</v>
      </c>
      <c r="I8" s="12">
        <f>'Pivot 1'!H7/'Pivot 1'!G7-1</f>
        <v>-0.10559422532997675</v>
      </c>
      <c r="J8" s="12">
        <f>'Pivot 1'!I7/'Pivot 1'!H7-1</f>
        <v>8.0009242562090632E-2</v>
      </c>
      <c r="K8" s="12">
        <f>'Pivot 1'!J7/'Pivot 1'!I7-1</f>
        <v>-2.2642446988386911E-2</v>
      </c>
      <c r="L8" s="12">
        <f>'Pivot 1'!K7/'Pivot 1'!J7-1</f>
        <v>9.2635064658315613E-2</v>
      </c>
      <c r="M8" s="12">
        <f>'Pivot 1'!L7/'Pivot 1'!K7-1</f>
        <v>1.5477443646484845E-2</v>
      </c>
      <c r="N8" s="16">
        <f t="shared" si="0"/>
        <v>-0.16887651628465306</v>
      </c>
    </row>
    <row r="9" spans="1:14" s="8" customFormat="1" ht="19" x14ac:dyDescent="0.25">
      <c r="A9" s="9" t="str">
        <f>'Pivot 1'!A8</f>
        <v>Health Care</v>
      </c>
      <c r="B9" s="10">
        <f>'Pivot 1'!B8</f>
        <v>3411</v>
      </c>
      <c r="C9" s="11">
        <f>'Pivot 1'!C8</f>
        <v>8968840.2599999942</v>
      </c>
      <c r="D9" s="11">
        <f>'Pivot 1'!L8</f>
        <v>8581301.0900000148</v>
      </c>
      <c r="E9" s="12">
        <f>'Pivot 1'!D8/'Pivot 1'!C8-1</f>
        <v>-3.3647505279617018E-3</v>
      </c>
      <c r="F9" s="12">
        <f>'Pivot 1'!E8/'Pivot 1'!D8-1</f>
        <v>-8.9351684930795372E-2</v>
      </c>
      <c r="G9" s="12">
        <f>'Pivot 1'!F8/'Pivot 1'!E8-1</f>
        <v>4.0867481932575611E-2</v>
      </c>
      <c r="H9" s="12">
        <f>'Pivot 1'!G8/'Pivot 1'!F8-1</f>
        <v>-0.10767335510317477</v>
      </c>
      <c r="I9" s="12">
        <f>'Pivot 1'!H8/'Pivot 1'!G8-1</f>
        <v>-8.6489584345924575E-2</v>
      </c>
      <c r="J9" s="12">
        <f>'Pivot 1'!I8/'Pivot 1'!H8-1</f>
        <v>8.4028586392035143E-2</v>
      </c>
      <c r="K9" s="12">
        <f>'Pivot 1'!J8/'Pivot 1'!I8-1</f>
        <v>1.2739624898114421E-2</v>
      </c>
      <c r="L9" s="12">
        <f>'Pivot 1'!K8/'Pivot 1'!J8-1</f>
        <v>7.9218344310515887E-2</v>
      </c>
      <c r="M9" s="12">
        <f>'Pivot 1'!L8/'Pivot 1'!K8-1</f>
        <v>4.8695145097073178E-2</v>
      </c>
      <c r="N9" s="16">
        <f t="shared" si="0"/>
        <v>-4.320950744639307E-2</v>
      </c>
    </row>
    <row r="10" spans="1:14" s="8" customFormat="1" ht="19" x14ac:dyDescent="0.25">
      <c r="A10" s="9" t="str">
        <f>'Pivot 1'!A9</f>
        <v>Industrials</v>
      </c>
      <c r="B10" s="10">
        <f>'Pivot 1'!B9</f>
        <v>6564</v>
      </c>
      <c r="C10" s="11">
        <f>'Pivot 1'!C9</f>
        <v>10121549.98999998</v>
      </c>
      <c r="D10" s="11">
        <f>'Pivot 1'!L9</f>
        <v>7951423.517</v>
      </c>
      <c r="E10" s="12">
        <f>'Pivot 1'!D9/'Pivot 1'!C9-1</f>
        <v>-4.872662788671378E-3</v>
      </c>
      <c r="F10" s="12">
        <f>'Pivot 1'!E9/'Pivot 1'!D9-1</f>
        <v>-9.5868574834300002E-2</v>
      </c>
      <c r="G10" s="12">
        <f>'Pivot 1'!F9/'Pivot 1'!E9-1</f>
        <v>8.6234403538365534E-4</v>
      </c>
      <c r="H10" s="12">
        <f>'Pivot 1'!G9/'Pivot 1'!F9-1</f>
        <v>-0.14349192465550009</v>
      </c>
      <c r="I10" s="12">
        <f>'Pivot 1'!H9/'Pivot 1'!G9-1</f>
        <v>-0.11609349706816563</v>
      </c>
      <c r="J10" s="12">
        <f>'Pivot 1'!I9/'Pivot 1'!H9-1</f>
        <v>9.6092955128296076E-2</v>
      </c>
      <c r="K10" s="12">
        <f>'Pivot 1'!J9/'Pivot 1'!I9-1</f>
        <v>-5.1938041872235385E-2</v>
      </c>
      <c r="L10" s="12">
        <f>'Pivot 1'!K9/'Pivot 1'!J9-1</f>
        <v>0.10470248656172054</v>
      </c>
      <c r="M10" s="12">
        <f>'Pivot 1'!L9/'Pivot 1'!K9-1</f>
        <v>3.7973870817744615E-3</v>
      </c>
      <c r="N10" s="16">
        <f t="shared" si="0"/>
        <v>-0.21440653606849247</v>
      </c>
    </row>
    <row r="11" spans="1:14" s="8" customFormat="1" ht="19" x14ac:dyDescent="0.25">
      <c r="A11" s="9" t="str">
        <f>'Pivot 1'!A10</f>
        <v>Information Technology</v>
      </c>
      <c r="B11" s="10">
        <f>'Pivot 1'!B10</f>
        <v>4875</v>
      </c>
      <c r="C11" s="11">
        <f>'Pivot 1'!C10</f>
        <v>13601118.25000003</v>
      </c>
      <c r="D11" s="11">
        <f>'Pivot 1'!L10</f>
        <v>11798990.161999989</v>
      </c>
      <c r="E11" s="12">
        <f>'Pivot 1'!D10/'Pivot 1'!C10-1</f>
        <v>-1.3284390053736939E-2</v>
      </c>
      <c r="F11" s="12">
        <f>'Pivot 1'!E10/'Pivot 1'!D10-1</f>
        <v>-9.8489042422435391E-2</v>
      </c>
      <c r="G11" s="12">
        <f>'Pivot 1'!F10/'Pivot 1'!E10-1</f>
        <v>8.2458775552773922E-3</v>
      </c>
      <c r="H11" s="12">
        <f>'Pivot 1'!G10/'Pivot 1'!F10-1</f>
        <v>-8.9301780030621059E-2</v>
      </c>
      <c r="I11" s="12">
        <f>'Pivot 1'!H10/'Pivot 1'!G10-1</f>
        <v>-0.12310750925565139</v>
      </c>
      <c r="J11" s="12">
        <f>'Pivot 1'!I10/'Pivot 1'!H10-1</f>
        <v>9.0469116251029602E-2</v>
      </c>
      <c r="K11" s="12">
        <f>'Pivot 1'!J10/'Pivot 1'!I10-1</f>
        <v>-2.7697911475145554E-2</v>
      </c>
      <c r="L11" s="12">
        <f>'Pivot 1'!K10/'Pivot 1'!J10-1</f>
        <v>9.5309280478538705E-2</v>
      </c>
      <c r="M11" s="12">
        <f>'Pivot 1'!L10/'Pivot 1'!K10-1</f>
        <v>4.2962188826542125E-2</v>
      </c>
      <c r="N11" s="16">
        <f t="shared" si="0"/>
        <v>-0.13249852364161574</v>
      </c>
    </row>
    <row r="12" spans="1:14" s="8" customFormat="1" ht="19" x14ac:dyDescent="0.25">
      <c r="A12" s="9" t="str">
        <f>'Pivot 1'!A11</f>
        <v>Materials</v>
      </c>
      <c r="B12" s="10">
        <f>'Pivot 1'!B11</f>
        <v>4414</v>
      </c>
      <c r="C12" s="11">
        <f>'Pivot 1'!C11</f>
        <v>4991380.9400000004</v>
      </c>
      <c r="D12" s="11">
        <f>'Pivot 1'!L11</f>
        <v>4139741.3370000022</v>
      </c>
      <c r="E12" s="12">
        <f>'Pivot 1'!D11/'Pivot 1'!C11-1</f>
        <v>2.7182257101387997E-4</v>
      </c>
      <c r="F12" s="12">
        <f>'Pivot 1'!E11/'Pivot 1'!D11-1</f>
        <v>-0.10011175171468045</v>
      </c>
      <c r="G12" s="12">
        <f>'Pivot 1'!F11/'Pivot 1'!E11-1</f>
        <v>1.9705454589448612E-2</v>
      </c>
      <c r="H12" s="12">
        <f>'Pivot 1'!G11/'Pivot 1'!F11-1</f>
        <v>-0.15509452053162143</v>
      </c>
      <c r="I12" s="12">
        <f>'Pivot 1'!H11/'Pivot 1'!G11-1</f>
        <v>-8.8586810496662394E-2</v>
      </c>
      <c r="J12" s="12">
        <f>'Pivot 1'!I11/'Pivot 1'!H11-1</f>
        <v>7.0389487662283479E-2</v>
      </c>
      <c r="K12" s="12">
        <f>'Pivot 1'!J11/'Pivot 1'!I11-1</f>
        <v>-1.0522074949446791E-2</v>
      </c>
      <c r="L12" s="12">
        <f>'Pivot 1'!K11/'Pivot 1'!J11-1</f>
        <v>0.1034173406180674</v>
      </c>
      <c r="M12" s="12">
        <f>'Pivot 1'!L11/'Pivot 1'!K11-1</f>
        <v>4.0606485324536923E-3</v>
      </c>
      <c r="N12" s="16">
        <f t="shared" si="0"/>
        <v>-0.17062204092160482</v>
      </c>
    </row>
    <row r="13" spans="1:14" s="8" customFormat="1" ht="19" x14ac:dyDescent="0.25">
      <c r="A13" s="9" t="str">
        <f>'Pivot 1'!A12</f>
        <v>Real Estate</v>
      </c>
      <c r="B13" s="10">
        <f>'Pivot 1'!B12</f>
        <v>2311</v>
      </c>
      <c r="C13" s="11">
        <f>'Pivot 1'!C12</f>
        <v>4050061.6999999951</v>
      </c>
      <c r="D13" s="11">
        <f>'Pivot 1'!L12</f>
        <v>3164030.1699999971</v>
      </c>
      <c r="E13" s="12">
        <f>'Pivot 1'!D12/'Pivot 1'!C12-1</f>
        <v>-7.3128935294981545E-3</v>
      </c>
      <c r="F13" s="12">
        <f>'Pivot 1'!E12/'Pivot 1'!D12-1</f>
        <v>-8.2788114326766582E-2</v>
      </c>
      <c r="G13" s="12">
        <f>'Pivot 1'!F12/'Pivot 1'!E12-1</f>
        <v>3.0521959810139165E-2</v>
      </c>
      <c r="H13" s="12">
        <f>'Pivot 1'!G12/'Pivot 1'!F12-1</f>
        <v>-0.13592926998337307</v>
      </c>
      <c r="I13" s="12">
        <f>'Pivot 1'!H12/'Pivot 1'!G12-1</f>
        <v>-0.17503509273422413</v>
      </c>
      <c r="J13" s="12">
        <f>'Pivot 1'!I12/'Pivot 1'!H12-1</f>
        <v>0.10258402119106602</v>
      </c>
      <c r="K13" s="12">
        <f>'Pivot 1'!J12/'Pivot 1'!I12-1</f>
        <v>-4.2584551377396807E-2</v>
      </c>
      <c r="L13" s="12">
        <f>'Pivot 1'!K12/'Pivot 1'!J12-1</f>
        <v>0.12240557560270071</v>
      </c>
      <c r="M13" s="12">
        <f>'Pivot 1'!L12/'Pivot 1'!K12-1</f>
        <v>-1.4190584984851484E-2</v>
      </c>
      <c r="N13" s="16">
        <f t="shared" si="0"/>
        <v>-0.21876988441929146</v>
      </c>
    </row>
    <row r="14" spans="1:14" s="28" customFormat="1" ht="19" x14ac:dyDescent="0.25">
      <c r="A14" s="24" t="str">
        <f>'Pivot 1'!A13</f>
        <v>Utilities</v>
      </c>
      <c r="B14" s="25">
        <f>'Pivot 1'!B13</f>
        <v>817</v>
      </c>
      <c r="C14" s="26">
        <f>'Pivot 1'!C13</f>
        <v>3200580.9300000011</v>
      </c>
      <c r="D14" s="26">
        <f>'Pivot 1'!L13</f>
        <v>2689435.1600000029</v>
      </c>
      <c r="E14" s="27">
        <f>'Pivot 1'!D13/'Pivot 1'!C13-1</f>
        <v>6.0722695113992753E-3</v>
      </c>
      <c r="F14" s="27">
        <f>'Pivot 1'!E13/'Pivot 1'!D13-1</f>
        <v>-9.1974765266054526E-2</v>
      </c>
      <c r="G14" s="27">
        <f>'Pivot 1'!F13/'Pivot 1'!E13-1</f>
        <v>4.6871843903998123E-2</v>
      </c>
      <c r="H14" s="27">
        <f>'Pivot 1'!G13/'Pivot 1'!F13-1</f>
        <v>-0.15568545981852211</v>
      </c>
      <c r="I14" s="27">
        <f>'Pivot 1'!H13/'Pivot 1'!G13-1</f>
        <v>-9.9214975549362983E-2</v>
      </c>
      <c r="J14" s="27">
        <f>'Pivot 1'!I13/'Pivot 1'!H13-1</f>
        <v>9.1757265547152578E-2</v>
      </c>
      <c r="K14" s="27">
        <f>'Pivot 1'!J13/'Pivot 1'!I13-1</f>
        <v>-3.5658595160992568E-2</v>
      </c>
      <c r="L14" s="27">
        <f>'Pivot 1'!K13/'Pivot 1'!J13-1</f>
        <v>0.10252015230058387</v>
      </c>
      <c r="M14" s="27">
        <f>'Pivot 1'!L13/'Pivot 1'!K13-1</f>
        <v>-4.7257184060711666E-3</v>
      </c>
      <c r="N14" s="27">
        <f t="shared" si="0"/>
        <v>-0.15970406035006834</v>
      </c>
    </row>
    <row r="15" spans="1:14" s="28" customFormat="1" ht="19" x14ac:dyDescent="0.25">
      <c r="A15" s="24" t="str">
        <f>'Pivot 1'!A14</f>
        <v>All firms</v>
      </c>
      <c r="B15" s="25">
        <f>'Pivot 1'!B14</f>
        <v>36481</v>
      </c>
      <c r="C15" s="26">
        <f>'Pivot 1'!C14</f>
        <v>90411232.680000022</v>
      </c>
      <c r="D15" s="26">
        <f>'Pivot 1'!L14</f>
        <v>75142898.672000438</v>
      </c>
      <c r="E15" s="27">
        <f>'Pivot 1'!D14/'Pivot 1'!C14-1</f>
        <v>-6.4194015809119209E-3</v>
      </c>
      <c r="F15" s="27">
        <f>'Pivot 1'!E14/'Pivot 1'!D14-1</f>
        <v>-9.2853747840582646E-2</v>
      </c>
      <c r="G15" s="27">
        <f>'Pivot 1'!F14/'Pivot 1'!E14-1</f>
        <v>7.6302774558369979E-3</v>
      </c>
      <c r="H15" s="27">
        <f>'Pivot 1'!G14/'Pivot 1'!F14-1</f>
        <v>-0.12637917749270366</v>
      </c>
      <c r="I15" s="27">
        <f>'Pivot 1'!H14/'Pivot 1'!G14-1</f>
        <v>-0.10559422532997675</v>
      </c>
      <c r="J15" s="27">
        <f>'Pivot 1'!I14/'Pivot 1'!H14-1</f>
        <v>8.0009242562090632E-2</v>
      </c>
      <c r="K15" s="27">
        <f>'Pivot 1'!J14/'Pivot 1'!I14-1</f>
        <v>-2.2642446988386911E-2</v>
      </c>
      <c r="L15" s="27">
        <f>'Pivot 1'!K14/'Pivot 1'!J14-1</f>
        <v>9.2635064658315613E-2</v>
      </c>
      <c r="M15" s="27">
        <f>'Pivot 1'!L14/'Pivot 1'!K14-1</f>
        <v>1.5477443646484845E-2</v>
      </c>
      <c r="N15" s="27">
        <f t="shared" ref="N15" si="1">D15/C15-1</f>
        <v>-0.16887651628465306</v>
      </c>
    </row>
    <row r="16" spans="1:14" s="8" customFormat="1" ht="19" x14ac:dyDescent="0.25"/>
    <row r="17" s="8" customFormat="1" ht="19" x14ac:dyDescent="0.25"/>
  </sheetData>
  <mergeCells count="1">
    <mergeCell ref="E1:N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FE1EE-4159-4E40-992C-8F7B712B461B}">
  <dimension ref="A1:O15"/>
  <sheetViews>
    <sheetView tabSelected="1" workbookViewId="0">
      <selection activeCell="G30" sqref="G30"/>
    </sheetView>
  </sheetViews>
  <sheetFormatPr baseColWidth="10" defaultRowHeight="15" x14ac:dyDescent="0.2"/>
  <cols>
    <col min="1" max="1" width="24.1640625" bestFit="1" customWidth="1"/>
    <col min="2" max="2" width="17.1640625" style="20" bestFit="1" customWidth="1"/>
    <col min="3" max="3" width="15.83203125" style="20" bestFit="1" customWidth="1"/>
    <col min="4" max="4" width="14.6640625" style="20" bestFit="1" customWidth="1"/>
    <col min="5" max="5" width="15.83203125" style="20" bestFit="1" customWidth="1"/>
    <col min="6" max="6" width="12.83203125" style="20" bestFit="1" customWidth="1"/>
    <col min="7" max="7" width="11" style="20" bestFit="1" customWidth="1"/>
    <col min="8" max="8" width="14.6640625" style="20" bestFit="1" customWidth="1"/>
    <col min="9" max="9" width="11" style="20" bestFit="1" customWidth="1"/>
    <col min="10" max="10" width="19.33203125" style="20" customWidth="1"/>
    <col min="11" max="15" width="10.83203125" style="20"/>
  </cols>
  <sheetData>
    <row r="1" spans="1:15" s="1" customFormat="1" ht="19" x14ac:dyDescent="0.25">
      <c r="A1" s="35"/>
      <c r="B1" s="36"/>
      <c r="C1" s="36"/>
      <c r="D1" s="36"/>
      <c r="E1" s="36"/>
      <c r="F1" s="37" t="s">
        <v>78</v>
      </c>
      <c r="G1" s="37"/>
      <c r="H1" s="37" t="s">
        <v>42</v>
      </c>
      <c r="I1" s="38"/>
      <c r="J1" s="32" t="s">
        <v>38</v>
      </c>
      <c r="K1" s="30"/>
      <c r="L1" s="30"/>
      <c r="M1" s="30" t="s">
        <v>39</v>
      </c>
      <c r="N1" s="30"/>
      <c r="O1" s="30"/>
    </row>
    <row r="2" spans="1:15" s="1" customFormat="1" ht="19" x14ac:dyDescent="0.25">
      <c r="A2" s="39" t="str">
        <f>'Pivot 1'!A1</f>
        <v>Primary Sector</v>
      </c>
      <c r="B2" s="18" t="s">
        <v>17</v>
      </c>
      <c r="C2" s="18" t="s">
        <v>32</v>
      </c>
      <c r="D2" s="18" t="s">
        <v>37</v>
      </c>
      <c r="E2" s="18" t="s">
        <v>33</v>
      </c>
      <c r="F2" s="18" t="s">
        <v>41</v>
      </c>
      <c r="G2" s="18" t="s">
        <v>40</v>
      </c>
      <c r="H2" s="18" t="s">
        <v>41</v>
      </c>
      <c r="I2" s="40" t="s">
        <v>40</v>
      </c>
      <c r="J2" s="33" t="s">
        <v>36</v>
      </c>
      <c r="K2" s="21" t="s">
        <v>34</v>
      </c>
      <c r="L2" s="21" t="s">
        <v>35</v>
      </c>
      <c r="M2" s="21" t="s">
        <v>36</v>
      </c>
      <c r="N2" s="21" t="s">
        <v>34</v>
      </c>
      <c r="O2" s="21" t="s">
        <v>35</v>
      </c>
    </row>
    <row r="3" spans="1:15" ht="19" x14ac:dyDescent="0.25">
      <c r="A3" s="41" t="str">
        <f>'Pivot 1'!A2</f>
        <v>Communication Services</v>
      </c>
      <c r="B3" s="43">
        <f>'Pivot 1'!B2</f>
        <v>1682</v>
      </c>
      <c r="C3" s="44">
        <f>'Pivot 1'!C2</f>
        <v>7341637.7799999993</v>
      </c>
      <c r="D3" s="44">
        <f>'Pivot 1'!J2</f>
        <v>5771725.8919999925</v>
      </c>
      <c r="E3" s="44">
        <f>'Pivot 1'!L2</f>
        <v>6396994.2600000016</v>
      </c>
      <c r="F3" s="45">
        <f>E3-D3</f>
        <v>625268.3680000091</v>
      </c>
      <c r="G3" s="46">
        <f>(E3/D3-1)</f>
        <v>0.10833299773758731</v>
      </c>
      <c r="H3" s="45">
        <f>E3-C3</f>
        <v>-944643.51999999769</v>
      </c>
      <c r="I3" s="47">
        <f>E3/C3-1</f>
        <v>-0.12866931716154451</v>
      </c>
      <c r="J3" s="34">
        <f>'Pivot 1'!M2</f>
        <v>1.509433962264151E-2</v>
      </c>
      <c r="K3" s="19">
        <f>'Pivot 1'!N2</f>
        <v>9.1142490372271956E-2</v>
      </c>
      <c r="L3" s="19">
        <f>'Pivot 1'!O2</f>
        <v>0.18897637795275599</v>
      </c>
      <c r="M3" s="19">
        <f>'Pivot 1'!P2</f>
        <v>-0.33333333333333343</v>
      </c>
      <c r="N3" s="19">
        <f>'Pivot 1'!Q2</f>
        <v>-0.19926585547170009</v>
      </c>
      <c r="O3" s="19">
        <f>'Pivot 1'!R2</f>
        <v>-8.4507042253521125E-2</v>
      </c>
    </row>
    <row r="4" spans="1:15" ht="19" x14ac:dyDescent="0.25">
      <c r="A4" s="41" t="str">
        <f>'Pivot 1'!A3</f>
        <v>Consumer Discretionary</v>
      </c>
      <c r="B4" s="43">
        <f>'Pivot 1'!B3</f>
        <v>4945</v>
      </c>
      <c r="C4" s="44">
        <f>'Pivot 1'!C3</f>
        <v>10158897.90999998</v>
      </c>
      <c r="D4" s="44">
        <f>'Pivot 1'!J3</f>
        <v>7308734.0739999842</v>
      </c>
      <c r="E4" s="44">
        <f>'Pivot 1'!L3</f>
        <v>8555017.9909999166</v>
      </c>
      <c r="F4" s="45">
        <f t="shared" ref="F4:F14" si="0">E4-D4</f>
        <v>1246283.9169999324</v>
      </c>
      <c r="G4" s="46">
        <f t="shared" ref="G4:G14" si="1">(E4/D4-1)</f>
        <v>0.17051980608152784</v>
      </c>
      <c r="H4" s="45">
        <f t="shared" ref="H4:H14" si="2">E4-C4</f>
        <v>-1603879.9190000631</v>
      </c>
      <c r="I4" s="47">
        <f t="shared" ref="I4:I14" si="3">E4/C4-1</f>
        <v>-0.1578793224628503</v>
      </c>
      <c r="J4" s="34">
        <f>'Pivot 1'!M3</f>
        <v>1.8421052631579119E-2</v>
      </c>
      <c r="K4" s="19">
        <f>'Pivot 1'!N3</f>
        <v>9.8710865561694394E-2</v>
      </c>
      <c r="L4" s="19">
        <f>'Pivot 1'!O3</f>
        <v>0.20454545454545461</v>
      </c>
      <c r="M4" s="19">
        <f>'Pivot 1'!P3</f>
        <v>-0.35565974547890161</v>
      </c>
      <c r="N4" s="19">
        <f>'Pivot 1'!Q3</f>
        <v>-0.2315311597193562</v>
      </c>
      <c r="O4" s="19">
        <f>'Pivot 1'!R3</f>
        <v>-0.1077102803738318</v>
      </c>
    </row>
    <row r="5" spans="1:15" ht="19" x14ac:dyDescent="0.25">
      <c r="A5" s="41" t="str">
        <f>'Pivot 1'!A4</f>
        <v>Consumer Staples</v>
      </c>
      <c r="B5" s="43">
        <f>'Pivot 1'!B4</f>
        <v>2298</v>
      </c>
      <c r="C5" s="44">
        <f>'Pivot 1'!C4</f>
        <v>7118491.2800000049</v>
      </c>
      <c r="D5" s="44">
        <f>'Pivot 1'!J4</f>
        <v>6080158.8000000063</v>
      </c>
      <c r="E5" s="44">
        <f>'Pivot 1'!L4</f>
        <v>6548231.4600000205</v>
      </c>
      <c r="F5" s="45">
        <f t="shared" si="0"/>
        <v>468072.66000001412</v>
      </c>
      <c r="G5" s="46">
        <f t="shared" si="1"/>
        <v>7.6983624177712873E-2</v>
      </c>
      <c r="H5" s="45">
        <f t="shared" si="2"/>
        <v>-570259.81999998447</v>
      </c>
      <c r="I5" s="47">
        <f t="shared" si="3"/>
        <v>-8.0109646492393272E-2</v>
      </c>
      <c r="J5" s="34">
        <f>'Pivot 1'!M4</f>
        <v>1.490700218818386E-2</v>
      </c>
      <c r="K5" s="19">
        <f>'Pivot 1'!N4</f>
        <v>6.9736842105263097E-2</v>
      </c>
      <c r="L5" s="19">
        <f>'Pivot 1'!O4</f>
        <v>0.14156626506024089</v>
      </c>
      <c r="M5" s="19">
        <f>'Pivot 1'!P4</f>
        <v>-0.233695652173913</v>
      </c>
      <c r="N5" s="19">
        <f>'Pivot 1'!Q4</f>
        <v>-0.1238236886781407</v>
      </c>
      <c r="O5" s="19">
        <f>'Pivot 1'!R4</f>
        <v>-1.3595559652146091E-2</v>
      </c>
    </row>
    <row r="6" spans="1:15" ht="19" x14ac:dyDescent="0.25">
      <c r="A6" s="41" t="str">
        <f>'Pivot 1'!A5</f>
        <v>Energy</v>
      </c>
      <c r="B6" s="43">
        <f>'Pivot 1'!B5</f>
        <v>1316</v>
      </c>
      <c r="C6" s="44">
        <f>'Pivot 1'!C5</f>
        <v>5938327.5100000007</v>
      </c>
      <c r="D6" s="44">
        <f>'Pivot 1'!J5</f>
        <v>4339633.2349999994</v>
      </c>
      <c r="E6" s="44">
        <f>'Pivot 1'!L5</f>
        <v>4383093.3600000106</v>
      </c>
      <c r="F6" s="45">
        <f t="shared" si="0"/>
        <v>43460.125000011176</v>
      </c>
      <c r="G6" s="46">
        <f t="shared" si="1"/>
        <v>1.0014700009552957E-2</v>
      </c>
      <c r="H6" s="45">
        <f t="shared" si="2"/>
        <v>-1555234.1499999901</v>
      </c>
      <c r="I6" s="47">
        <f t="shared" si="3"/>
        <v>-0.26189767192547286</v>
      </c>
      <c r="J6" s="34">
        <f>'Pivot 1'!M5</f>
        <v>-9.5046082949309385E-3</v>
      </c>
      <c r="K6" s="19">
        <f>'Pivot 1'!N5</f>
        <v>5.8091286307053742E-2</v>
      </c>
      <c r="L6" s="19">
        <f>'Pivot 1'!O5</f>
        <v>0.17285446733502249</v>
      </c>
      <c r="M6" s="19">
        <f>'Pivot 1'!P5</f>
        <v>-0.52400455062571105</v>
      </c>
      <c r="N6" s="19">
        <f>'Pivot 1'!Q5</f>
        <v>-0.32606602855266031</v>
      </c>
      <c r="O6" s="19">
        <f>'Pivot 1'!R5</f>
        <v>-0.1499266862170088</v>
      </c>
    </row>
    <row r="7" spans="1:15" ht="19" x14ac:dyDescent="0.25">
      <c r="A7" s="41" t="str">
        <f>'Pivot 1'!A6</f>
        <v>Financials</v>
      </c>
      <c r="B7" s="43">
        <f>'Pivot 1'!B6</f>
        <v>3844</v>
      </c>
      <c r="C7" s="44">
        <f>'Pivot 1'!C6</f>
        <v>14919508.130000001</v>
      </c>
      <c r="D7" s="44">
        <f>'Pivot 1'!J6</f>
        <v>10094700.565000029</v>
      </c>
      <c r="E7" s="44">
        <f>'Pivot 1'!L6</f>
        <v>10933914.765000019</v>
      </c>
      <c r="F7" s="45">
        <f t="shared" si="0"/>
        <v>839214.19999998994</v>
      </c>
      <c r="G7" s="46">
        <f t="shared" si="1"/>
        <v>8.313413504405287E-2</v>
      </c>
      <c r="H7" s="45">
        <f t="shared" si="2"/>
        <v>-3985593.3649999816</v>
      </c>
      <c r="I7" s="47">
        <f t="shared" si="3"/>
        <v>-0.26713972942484543</v>
      </c>
      <c r="J7" s="34">
        <f>'Pivot 1'!M6</f>
        <v>4.2808219178083204E-3</v>
      </c>
      <c r="K7" s="19">
        <f>'Pivot 1'!N6</f>
        <v>5.6571190376942797E-2</v>
      </c>
      <c r="L7" s="19">
        <f>'Pivot 1'!O6</f>
        <v>0.13403880070546739</v>
      </c>
      <c r="M7" s="19">
        <f>'Pivot 1'!P6</f>
        <v>-0.36576889661164202</v>
      </c>
      <c r="N7" s="19">
        <f>'Pivot 1'!Q6</f>
        <v>-0.24824838914120961</v>
      </c>
      <c r="O7" s="19">
        <f>'Pivot 1'!R6</f>
        <v>-0.1246537396121884</v>
      </c>
    </row>
    <row r="8" spans="1:15" ht="19" x14ac:dyDescent="0.25">
      <c r="A8" s="41" t="str">
        <f>'Pivot 1'!A7</f>
        <v>Global</v>
      </c>
      <c r="B8" s="43">
        <f>'Pivot 1'!B7</f>
        <v>36481</v>
      </c>
      <c r="C8" s="44">
        <f>'Pivot 1'!C7</f>
        <v>90411232.680000022</v>
      </c>
      <c r="D8" s="44">
        <f>'Pivot 1'!J7</f>
        <v>67723988.827999339</v>
      </c>
      <c r="E8" s="44">
        <f>'Pivot 1'!L7</f>
        <v>75142898.672000438</v>
      </c>
      <c r="F8" s="45">
        <f t="shared" si="0"/>
        <v>7418909.8440010995</v>
      </c>
      <c r="G8" s="46">
        <f t="shared" si="1"/>
        <v>0.10954626229773812</v>
      </c>
      <c r="H8" s="45">
        <f t="shared" si="2"/>
        <v>-15268334.007999584</v>
      </c>
      <c r="I8" s="47">
        <f t="shared" si="3"/>
        <v>-0.16887651628465306</v>
      </c>
      <c r="J8" s="34">
        <f>'Pivot 1'!M7</f>
        <v>1.8348623853210899E-2</v>
      </c>
      <c r="K8" s="19">
        <f>'Pivot 1'!N7</f>
        <v>8.8322339097878455E-2</v>
      </c>
      <c r="L8" s="19">
        <f>'Pivot 1'!O7</f>
        <v>0.1811023622047245</v>
      </c>
      <c r="M8" s="19">
        <f>'Pivot 1'!P7</f>
        <v>-0.31742762329786012</v>
      </c>
      <c r="N8" s="19">
        <f>'Pivot 1'!Q7</f>
        <v>-0.19426048565121409</v>
      </c>
      <c r="O8" s="19">
        <f>'Pivot 1'!R7</f>
        <v>-7.3813708260105582E-2</v>
      </c>
    </row>
    <row r="9" spans="1:15" ht="19" x14ac:dyDescent="0.25">
      <c r="A9" s="41" t="str">
        <f>'Pivot 1'!A8</f>
        <v>Health Care</v>
      </c>
      <c r="B9" s="43">
        <f>'Pivot 1'!B8</f>
        <v>3411</v>
      </c>
      <c r="C9" s="44">
        <f>'Pivot 1'!C8</f>
        <v>8968840.2599999942</v>
      </c>
      <c r="D9" s="44">
        <f>'Pivot 1'!J8</f>
        <v>7582188.2700000023</v>
      </c>
      <c r="E9" s="44">
        <f>'Pivot 1'!L8</f>
        <v>8581301.0900000148</v>
      </c>
      <c r="F9" s="45">
        <f t="shared" si="0"/>
        <v>999112.82000001241</v>
      </c>
      <c r="G9" s="46">
        <f t="shared" si="1"/>
        <v>0.13177103817813962</v>
      </c>
      <c r="H9" s="45">
        <f t="shared" si="2"/>
        <v>-387539.16999997944</v>
      </c>
      <c r="I9" s="47">
        <f t="shared" si="3"/>
        <v>-4.320950744639307E-2</v>
      </c>
      <c r="J9" s="34">
        <f>'Pivot 1'!M8</f>
        <v>3.7453183520599342E-2</v>
      </c>
      <c r="K9" s="19">
        <f>'Pivot 1'!N8</f>
        <v>0.1177177177177178</v>
      </c>
      <c r="L9" s="19">
        <f>'Pivot 1'!O8</f>
        <v>0.2294437726723095</v>
      </c>
      <c r="M9" s="19">
        <f>'Pivot 1'!P8</f>
        <v>-0.25597484276729571</v>
      </c>
      <c r="N9" s="19">
        <f>'Pivot 1'!Q8</f>
        <v>-0.1237345086402514</v>
      </c>
      <c r="O9" s="19">
        <f>'Pivot 1'!R8</f>
        <v>1.4851485148514859E-2</v>
      </c>
    </row>
    <row r="10" spans="1:15" ht="19" x14ac:dyDescent="0.25">
      <c r="A10" s="41" t="str">
        <f>'Pivot 1'!A9</f>
        <v>Industrials</v>
      </c>
      <c r="B10" s="43">
        <f>'Pivot 1'!B9</f>
        <v>6564</v>
      </c>
      <c r="C10" s="44">
        <f>'Pivot 1'!C9</f>
        <v>10121549.98999998</v>
      </c>
      <c r="D10" s="44">
        <f>'Pivot 1'!J9</f>
        <v>7170566.9239999615</v>
      </c>
      <c r="E10" s="44">
        <f>'Pivot 1'!L9</f>
        <v>7951423.517</v>
      </c>
      <c r="F10" s="45">
        <f t="shared" si="0"/>
        <v>780856.59300003853</v>
      </c>
      <c r="G10" s="46">
        <f t="shared" si="1"/>
        <v>0.10889746951339419</v>
      </c>
      <c r="H10" s="45">
        <f t="shared" si="2"/>
        <v>-2170126.4729999797</v>
      </c>
      <c r="I10" s="47">
        <f t="shared" si="3"/>
        <v>-0.21440653606849247</v>
      </c>
      <c r="J10" s="34">
        <f>'Pivot 1'!M9</f>
        <v>1.9480519480519431E-2</v>
      </c>
      <c r="K10" s="19">
        <f>'Pivot 1'!N9</f>
        <v>8.2152974504249521E-2</v>
      </c>
      <c r="L10" s="19">
        <f>'Pivot 1'!O9</f>
        <v>0.1613394216133941</v>
      </c>
      <c r="M10" s="19">
        <f>'Pivot 1'!P9</f>
        <v>-0.31290761507061421</v>
      </c>
      <c r="N10" s="19">
        <f>'Pivot 1'!Q9</f>
        <v>-0.19709061120947069</v>
      </c>
      <c r="O10" s="19">
        <f>'Pivot 1'!R9</f>
        <v>-7.67336563666694E-2</v>
      </c>
    </row>
    <row r="11" spans="1:15" ht="19" x14ac:dyDescent="0.25">
      <c r="A11" s="41" t="str">
        <f>'Pivot 1'!A10</f>
        <v>Information Technology</v>
      </c>
      <c r="B11" s="43">
        <f>'Pivot 1'!B10</f>
        <v>4875</v>
      </c>
      <c r="C11" s="44">
        <f>'Pivot 1'!C10</f>
        <v>13601118.25000003</v>
      </c>
      <c r="D11" s="44">
        <f>'Pivot 1'!J10</f>
        <v>10328553.59999999</v>
      </c>
      <c r="E11" s="44">
        <f>'Pivot 1'!L10</f>
        <v>11798990.161999989</v>
      </c>
      <c r="F11" s="45">
        <f t="shared" si="0"/>
        <v>1470436.561999999</v>
      </c>
      <c r="G11" s="46">
        <f t="shared" si="1"/>
        <v>0.14236616460992169</v>
      </c>
      <c r="H11" s="45">
        <f t="shared" si="2"/>
        <v>-1802128.0880000405</v>
      </c>
      <c r="I11" s="47">
        <f t="shared" si="3"/>
        <v>-0.13249852364161574</v>
      </c>
      <c r="J11" s="34">
        <f>'Pivot 1'!M10</f>
        <v>4.0392706872370177E-2</v>
      </c>
      <c r="K11" s="19">
        <f>'Pivot 1'!N10</f>
        <v>0.1203007518796992</v>
      </c>
      <c r="L11" s="19">
        <f>'Pivot 1'!O10</f>
        <v>0.20839813374805599</v>
      </c>
      <c r="M11" s="19">
        <f>'Pivot 1'!P10</f>
        <v>-0.27962085308056872</v>
      </c>
      <c r="N11" s="19">
        <f>'Pivot 1'!Q10</f>
        <v>-0.1744791666666666</v>
      </c>
      <c r="O11" s="19">
        <f>'Pivot 1'!R10</f>
        <v>-7.0175438596491224E-2</v>
      </c>
    </row>
    <row r="12" spans="1:15" ht="19" x14ac:dyDescent="0.25">
      <c r="A12" s="41" t="str">
        <f>'Pivot 1'!A11</f>
        <v>Materials</v>
      </c>
      <c r="B12" s="43">
        <f>'Pivot 1'!B11</f>
        <v>4414</v>
      </c>
      <c r="C12" s="44">
        <f>'Pivot 1'!C11</f>
        <v>4991380.9400000004</v>
      </c>
      <c r="D12" s="44">
        <f>'Pivot 1'!J11</f>
        <v>3736572.8579999888</v>
      </c>
      <c r="E12" s="44">
        <f>'Pivot 1'!L11</f>
        <v>4139741.3370000022</v>
      </c>
      <c r="F12" s="45">
        <f t="shared" si="0"/>
        <v>403168.47900001332</v>
      </c>
      <c r="G12" s="46">
        <f t="shared" si="1"/>
        <v>0.10789793062293196</v>
      </c>
      <c r="H12" s="45">
        <f t="shared" si="2"/>
        <v>-851639.60299999826</v>
      </c>
      <c r="I12" s="47">
        <f t="shared" si="3"/>
        <v>-0.17062204092160482</v>
      </c>
      <c r="J12" s="34">
        <f>'Pivot 1'!M11</f>
        <v>2.503767242378574E-2</v>
      </c>
      <c r="K12" s="19">
        <f>'Pivot 1'!N11</f>
        <v>0.1000000000000001</v>
      </c>
      <c r="L12" s="19">
        <f>'Pivot 1'!O11</f>
        <v>0.202054794520548</v>
      </c>
      <c r="M12" s="19">
        <f>'Pivot 1'!P11</f>
        <v>-0.29999999999999988</v>
      </c>
      <c r="N12" s="19">
        <f>'Pivot 1'!Q11</f>
        <v>-0.18422332997592919</v>
      </c>
      <c r="O12" s="19">
        <f>'Pivot 1'!R11</f>
        <v>-6.8623091744479003E-2</v>
      </c>
    </row>
    <row r="13" spans="1:15" ht="19" x14ac:dyDescent="0.25">
      <c r="A13" s="41" t="str">
        <f>'Pivot 1'!A12</f>
        <v>Real Estate</v>
      </c>
      <c r="B13" s="43">
        <f>'Pivot 1'!B12</f>
        <v>2311</v>
      </c>
      <c r="C13" s="44">
        <f>'Pivot 1'!C12</f>
        <v>4050061.6999999951</v>
      </c>
      <c r="D13" s="44">
        <f>'Pivot 1'!J12</f>
        <v>2859550.9499999969</v>
      </c>
      <c r="E13" s="44">
        <f>'Pivot 1'!L12</f>
        <v>3164030.1699999971</v>
      </c>
      <c r="F13" s="45">
        <f t="shared" si="0"/>
        <v>304479.2200000002</v>
      </c>
      <c r="G13" s="46">
        <f t="shared" si="1"/>
        <v>0.10647798389463925</v>
      </c>
      <c r="H13" s="45">
        <f t="shared" si="2"/>
        <v>-886031.52999999793</v>
      </c>
      <c r="I13" s="47">
        <f t="shared" si="3"/>
        <v>-0.21876988441929146</v>
      </c>
      <c r="J13" s="34">
        <f>'Pivot 1'!M12</f>
        <v>8.5611709472521724E-3</v>
      </c>
      <c r="K13" s="19">
        <f>'Pivot 1'!N12</f>
        <v>6.5970404304828367E-2</v>
      </c>
      <c r="L13" s="19">
        <f>'Pivot 1'!O12</f>
        <v>0.15175097276264601</v>
      </c>
      <c r="M13" s="19">
        <f>'Pivot 1'!P12</f>
        <v>-0.34608030592734229</v>
      </c>
      <c r="N13" s="19">
        <f>'Pivot 1'!Q12</f>
        <v>-0.22222222222222221</v>
      </c>
      <c r="O13" s="19">
        <f>'Pivot 1'!R12</f>
        <v>-0.1106167846309403</v>
      </c>
    </row>
    <row r="14" spans="1:15" ht="19" x14ac:dyDescent="0.25">
      <c r="A14" s="41" t="str">
        <f>'Pivot 1'!A13</f>
        <v>Utilities</v>
      </c>
      <c r="B14" s="43">
        <f>'Pivot 1'!B13</f>
        <v>817</v>
      </c>
      <c r="C14" s="44">
        <f>'Pivot 1'!C13</f>
        <v>3200580.9300000011</v>
      </c>
      <c r="D14" s="44">
        <f>'Pivot 1'!J13</f>
        <v>2450934.8099999931</v>
      </c>
      <c r="E14" s="44">
        <f>'Pivot 1'!L13</f>
        <v>2689435.1600000029</v>
      </c>
      <c r="F14" s="45">
        <f t="shared" si="0"/>
        <v>238500.35000000987</v>
      </c>
      <c r="G14" s="46">
        <f t="shared" si="1"/>
        <v>9.7309952523792598E-2</v>
      </c>
      <c r="H14" s="45">
        <f t="shared" si="2"/>
        <v>-511145.76999999816</v>
      </c>
      <c r="I14" s="47">
        <f t="shared" si="3"/>
        <v>-0.15970406035006834</v>
      </c>
      <c r="J14" s="34">
        <f>'Pivot 1'!M13</f>
        <v>1.68776371308017E-2</v>
      </c>
      <c r="K14" s="19">
        <f>'Pivot 1'!N13</f>
        <v>6.545820745216524E-2</v>
      </c>
      <c r="L14" s="19">
        <f>'Pivot 1'!O13</f>
        <v>0.12591721279336809</v>
      </c>
      <c r="M14" s="19">
        <f>'Pivot 1'!P13</f>
        <v>-0.26216067912591579</v>
      </c>
      <c r="N14" s="19">
        <f>'Pivot 1'!Q13</f>
        <v>-0.15164693218514541</v>
      </c>
      <c r="O14" s="19">
        <f>'Pivot 1'!R13</f>
        <v>-5.1447935921133607E-2</v>
      </c>
    </row>
    <row r="15" spans="1:15" ht="20" thickBot="1" x14ac:dyDescent="0.3">
      <c r="A15" s="42" t="str">
        <f>'Pivot 1'!A14</f>
        <v>All firms</v>
      </c>
      <c r="B15" s="48">
        <f>'Pivot 1'!B14</f>
        <v>36481</v>
      </c>
      <c r="C15" s="49">
        <f>'Pivot 1'!C14</f>
        <v>90411232.680000022</v>
      </c>
      <c r="D15" s="49">
        <f>'Pivot 1'!J14</f>
        <v>67723988.827999339</v>
      </c>
      <c r="E15" s="49">
        <f>'Pivot 1'!L14</f>
        <v>75142898.672000438</v>
      </c>
      <c r="F15" s="50">
        <f t="shared" ref="F15" si="4">E15-D15</f>
        <v>7418909.8440010995</v>
      </c>
      <c r="G15" s="51">
        <f t="shared" ref="G15" si="5">(E15/D15-1)</f>
        <v>0.10954626229773812</v>
      </c>
      <c r="H15" s="50">
        <f t="shared" ref="H15" si="6">E15-C15</f>
        <v>-15268334.007999584</v>
      </c>
      <c r="I15" s="52">
        <f t="shared" ref="I15" si="7">E15/C15-1</f>
        <v>-0.16887651628465306</v>
      </c>
      <c r="J15" s="34">
        <f>'Pivot 1'!M14</f>
        <v>1.8348623853210899E-2</v>
      </c>
      <c r="K15" s="19">
        <f>'Pivot 1'!N14</f>
        <v>8.8322339097878455E-2</v>
      </c>
      <c r="L15" s="19">
        <f>'Pivot 1'!O14</f>
        <v>0.1811023622047245</v>
      </c>
      <c r="M15" s="19">
        <f>'Pivot 1'!P14</f>
        <v>-0.31742762329786012</v>
      </c>
      <c r="N15" s="19">
        <f>'Pivot 1'!Q14</f>
        <v>-0.19426048565121409</v>
      </c>
      <c r="O15" s="19">
        <f>'Pivot 1'!R14</f>
        <v>-7.3813708260105582E-2</v>
      </c>
    </row>
  </sheetData>
  <mergeCells count="4">
    <mergeCell ref="J1:L1"/>
    <mergeCell ref="M1:O1"/>
    <mergeCell ref="F1:G1"/>
    <mergeCell ref="H1:I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5A131-B7E2-AB40-BE35-46419BEB3DA1}">
  <dimension ref="A1:M15"/>
  <sheetViews>
    <sheetView workbookViewId="0">
      <selection activeCell="C23" sqref="C23"/>
    </sheetView>
  </sheetViews>
  <sheetFormatPr baseColWidth="10" defaultRowHeight="15" x14ac:dyDescent="0.2"/>
  <cols>
    <col min="1" max="1" width="27" customWidth="1"/>
    <col min="2" max="2" width="18" customWidth="1"/>
    <col min="3" max="5" width="19.33203125" customWidth="1"/>
    <col min="8" max="8" width="17.5" customWidth="1"/>
    <col min="9" max="11" width="20.6640625" customWidth="1"/>
  </cols>
  <sheetData>
    <row r="1" spans="1:13" s="17" customFormat="1" ht="19" x14ac:dyDescent="0.25">
      <c r="A1" s="14"/>
      <c r="B1" s="30" t="s">
        <v>57</v>
      </c>
      <c r="C1" s="30"/>
      <c r="D1" s="31" t="s">
        <v>64</v>
      </c>
      <c r="E1" s="32"/>
      <c r="F1" s="30" t="s">
        <v>62</v>
      </c>
      <c r="G1" s="30"/>
      <c r="H1" s="30" t="s">
        <v>58</v>
      </c>
      <c r="I1" s="30"/>
      <c r="J1" s="31" t="s">
        <v>63</v>
      </c>
      <c r="K1" s="32"/>
      <c r="L1" s="30" t="s">
        <v>59</v>
      </c>
      <c r="M1" s="30"/>
    </row>
    <row r="2" spans="1:13" s="17" customFormat="1" ht="19" x14ac:dyDescent="0.25">
      <c r="A2" s="13" t="str">
        <f>'Pivot 1'!A1</f>
        <v>Primary Sector</v>
      </c>
      <c r="B2" s="22">
        <v>43831</v>
      </c>
      <c r="C2" s="22">
        <v>43938</v>
      </c>
      <c r="D2" s="22" t="s">
        <v>60</v>
      </c>
      <c r="E2" s="22" t="s">
        <v>61</v>
      </c>
      <c r="F2" s="22">
        <v>43831</v>
      </c>
      <c r="G2" s="22">
        <v>43938</v>
      </c>
      <c r="H2" s="22">
        <v>43831</v>
      </c>
      <c r="I2" s="22">
        <v>43938</v>
      </c>
      <c r="J2" s="22" t="s">
        <v>60</v>
      </c>
      <c r="K2" s="22" t="s">
        <v>61</v>
      </c>
      <c r="L2" s="22">
        <v>43831</v>
      </c>
      <c r="M2" s="22">
        <v>43938</v>
      </c>
    </row>
    <row r="3" spans="1:13" ht="19" x14ac:dyDescent="0.25">
      <c r="A3" s="9" t="str">
        <f>'Pivot 1'!A2</f>
        <v>Communication Services</v>
      </c>
      <c r="B3" s="11">
        <f>'Pivot 1'!S2</f>
        <v>7061144.2100000028</v>
      </c>
      <c r="C3" s="11">
        <f>'Pivot 1'!L2</f>
        <v>6396994.2600000016</v>
      </c>
      <c r="D3" s="11">
        <f>'Pivot 1'!U2</f>
        <v>272239.76000000047</v>
      </c>
      <c r="E3" s="11">
        <f>'Pivot 1'!AD2</f>
        <v>268340.3989999998</v>
      </c>
      <c r="F3" s="23">
        <f>'Pivot 1'!S2/'Pivot 1'!U2</f>
        <v>25.937226105400587</v>
      </c>
      <c r="G3" s="23">
        <f>'Pivot 1'!L2/'Pivot 1'!AD2</f>
        <v>23.839102437944899</v>
      </c>
      <c r="H3" s="11">
        <f>'Pivot 1'!S2+'Pivot 1'!T2-'Pivot 1'!W2</f>
        <v>8394814.8599999938</v>
      </c>
      <c r="I3" s="11">
        <f>'Pivot 1'!L2+'Pivot 1'!X2-'Pivot 1'!W2</f>
        <v>8204312.9310000008</v>
      </c>
      <c r="J3" s="11">
        <f>'Pivot 1'!V2</f>
        <v>3075462.2190000061</v>
      </c>
      <c r="K3" s="11">
        <f>'Pivot 1'!AE2</f>
        <v>3275528.0109999999</v>
      </c>
      <c r="L3" s="23">
        <f>H3/'Pivot 1'!V2</f>
        <v>2.7296107909040055</v>
      </c>
      <c r="M3" s="23">
        <f>I3/'Pivot 1'!AE2</f>
        <v>2.5047298949811974</v>
      </c>
    </row>
    <row r="4" spans="1:13" ht="19" x14ac:dyDescent="0.25">
      <c r="A4" s="9" t="str">
        <f>'Pivot 1'!A3</f>
        <v>Consumer Discretionary</v>
      </c>
      <c r="B4" s="11">
        <f>'Pivot 1'!S3</f>
        <v>10001062.964000041</v>
      </c>
      <c r="C4" s="11">
        <f>'Pivot 1'!L3</f>
        <v>8555017.9909999166</v>
      </c>
      <c r="D4" s="11">
        <f>'Pivot 1'!U3</f>
        <v>400379.48099999927</v>
      </c>
      <c r="E4" s="11">
        <f>'Pivot 1'!AD3</f>
        <v>422756.13199999882</v>
      </c>
      <c r="F4" s="23">
        <f>'Pivot 1'!S3/'Pivot 1'!U3</f>
        <v>24.978959808382534</v>
      </c>
      <c r="G4" s="23">
        <f>'Pivot 1'!L3/'Pivot 1'!AD3</f>
        <v>20.236295451298009</v>
      </c>
      <c r="H4" s="11">
        <f>'Pivot 1'!S3+'Pivot 1'!T3-'Pivot 1'!W3</f>
        <v>11670560.527000038</v>
      </c>
      <c r="I4" s="11">
        <f>'Pivot 1'!L3+'Pivot 1'!X3-'Pivot 1'!W3</f>
        <v>10923729.436999928</v>
      </c>
      <c r="J4" s="11">
        <f>'Pivot 1'!V3</f>
        <v>8521351.6049999949</v>
      </c>
      <c r="K4" s="11">
        <f>'Pivot 1'!AE3</f>
        <v>8837248.0679999776</v>
      </c>
      <c r="L4" s="23">
        <f>H4/'Pivot 1'!V3</f>
        <v>1.3695668325846584</v>
      </c>
      <c r="M4" s="23">
        <f>I4/'Pivot 1'!AE3</f>
        <v>1.2361008034339538</v>
      </c>
    </row>
    <row r="5" spans="1:13" ht="19" x14ac:dyDescent="0.25">
      <c r="A5" s="9" t="str">
        <f>'Pivot 1'!A4</f>
        <v>Consumer Staples</v>
      </c>
      <c r="B5" s="11">
        <f>'Pivot 1'!S4</f>
        <v>7119227.7240000041</v>
      </c>
      <c r="C5" s="11">
        <f>'Pivot 1'!L4</f>
        <v>6548231.4600000205</v>
      </c>
      <c r="D5" s="11">
        <f>'Pivot 1'!U4</f>
        <v>253891.10199999961</v>
      </c>
      <c r="E5" s="11">
        <f>'Pivot 1'!AD4</f>
        <v>252123.89899999971</v>
      </c>
      <c r="F5" s="23">
        <f>'Pivot 1'!S4/'Pivot 1'!U4</f>
        <v>28.040477464231948</v>
      </c>
      <c r="G5" s="23">
        <f>'Pivot 1'!L4/'Pivot 1'!AD4</f>
        <v>25.972275876949006</v>
      </c>
      <c r="H5" s="11">
        <f>'Pivot 1'!S4+'Pivot 1'!T4-'Pivot 1'!W4</f>
        <v>8249125.9030000074</v>
      </c>
      <c r="I5" s="11">
        <f>'Pivot 1'!L4+'Pivot 1'!X4-'Pivot 1'!W4</f>
        <v>7914721.5120000215</v>
      </c>
      <c r="J5" s="11">
        <f>'Pivot 1'!V4</f>
        <v>5338558.9639999997</v>
      </c>
      <c r="K5" s="11">
        <f>'Pivot 1'!AE4</f>
        <v>5590613.3999999845</v>
      </c>
      <c r="L5" s="23">
        <f>H5/'Pivot 1'!V4</f>
        <v>1.5451971137955212</v>
      </c>
      <c r="M5" s="23">
        <f>I5/'Pivot 1'!AE4</f>
        <v>1.4157161201667143</v>
      </c>
    </row>
    <row r="6" spans="1:13" ht="19" x14ac:dyDescent="0.25">
      <c r="A6" s="9" t="str">
        <f>'Pivot 1'!A5</f>
        <v>Energy</v>
      </c>
      <c r="B6" s="11">
        <f>'Pivot 1'!S5</f>
        <v>6451348.4319999926</v>
      </c>
      <c r="C6" s="11">
        <f>'Pivot 1'!L5</f>
        <v>4383093.3600000106</v>
      </c>
      <c r="D6" s="11">
        <f>'Pivot 1'!U5</f>
        <v>432427.85399999988</v>
      </c>
      <c r="E6" s="11">
        <f>'Pivot 1'!AD5</f>
        <v>324380.81199999893</v>
      </c>
      <c r="F6" s="23">
        <f>'Pivot 1'!S5/'Pivot 1'!U5</f>
        <v>14.918901204731355</v>
      </c>
      <c r="G6" s="23">
        <f>'Pivot 1'!L5/'Pivot 1'!AD5</f>
        <v>13.512184438332392</v>
      </c>
      <c r="H6" s="11">
        <f>'Pivot 1'!S5+'Pivot 1'!T5-'Pivot 1'!W5</f>
        <v>7947388.5189999929</v>
      </c>
      <c r="I6" s="11">
        <f>'Pivot 1'!L5+'Pivot 1'!X5-'Pivot 1'!W5</f>
        <v>6218675.8420000104</v>
      </c>
      <c r="J6" s="11">
        <f>'Pivot 1'!V5</f>
        <v>6101366.8230000082</v>
      </c>
      <c r="K6" s="11">
        <f>'Pivot 1'!AE5</f>
        <v>6159010.3290000102</v>
      </c>
      <c r="L6" s="23">
        <f>H6/'Pivot 1'!V5</f>
        <v>1.3025587134084664</v>
      </c>
      <c r="M6" s="23">
        <f>I6/'Pivot 1'!AE5</f>
        <v>1.0096875163074597</v>
      </c>
    </row>
    <row r="7" spans="1:13" ht="19" x14ac:dyDescent="0.25">
      <c r="A7" s="9" t="str">
        <f>'Pivot 1'!A6</f>
        <v>Financials</v>
      </c>
      <c r="B7" s="11">
        <f>'Pivot 1'!S6</f>
        <v>15098560.259999979</v>
      </c>
      <c r="C7" s="11">
        <f>'Pivot 1'!L6</f>
        <v>10933914.765000019</v>
      </c>
      <c r="D7" s="11">
        <f>'Pivot 1'!U6</f>
        <v>1176913.922999996</v>
      </c>
      <c r="E7" s="11">
        <f>'Pivot 1'!AD6</f>
        <v>1389055.59</v>
      </c>
      <c r="F7" s="23">
        <f>'Pivot 1'!S6/'Pivot 1'!U6</f>
        <v>12.828941832477609</v>
      </c>
      <c r="G7" s="23">
        <f>'Pivot 1'!L6/'Pivot 1'!AD6</f>
        <v>7.8714738587244151</v>
      </c>
      <c r="H7" s="11">
        <f>'Pivot 1'!S6+'Pivot 1'!T6-'Pivot 1'!W6</f>
        <v>17472728.128000148</v>
      </c>
      <c r="I7" s="11">
        <f>'Pivot 1'!L6+'Pivot 1'!X6-'Pivot 1'!W6</f>
        <v>14789327.357000053</v>
      </c>
      <c r="J7" s="11">
        <f>'Pivot 1'!V6</f>
        <v>7181275.6699999822</v>
      </c>
      <c r="K7" s="11">
        <f>'Pivot 1'!AE6</f>
        <v>8270694.8099999884</v>
      </c>
      <c r="L7" s="23">
        <f>H7/'Pivot 1'!V6</f>
        <v>2.4330953065891969</v>
      </c>
      <c r="M7" s="23">
        <f>I7/'Pivot 1'!AE6</f>
        <v>1.788160208634282</v>
      </c>
    </row>
    <row r="8" spans="1:13" ht="19" x14ac:dyDescent="0.25">
      <c r="A8" s="9" t="str">
        <f>'Pivot 1'!A7</f>
        <v>Global</v>
      </c>
      <c r="B8" s="11">
        <f>'Pivot 1'!S7</f>
        <v>89001908.437001422</v>
      </c>
      <c r="C8" s="11">
        <f>'Pivot 1'!L7</f>
        <v>75142898.672000438</v>
      </c>
      <c r="D8" s="11">
        <f>'Pivot 1'!U7</f>
        <v>4391304.742000049</v>
      </c>
      <c r="E8" s="11">
        <f>'Pivot 1'!AD7</f>
        <v>4377565.8089999231</v>
      </c>
      <c r="F8" s="23">
        <f>'Pivot 1'!S7/'Pivot 1'!U7</f>
        <v>20.267759507955468</v>
      </c>
      <c r="G8" s="23">
        <f>'Pivot 1'!L7/'Pivot 1'!AD7</f>
        <v>17.165452662644771</v>
      </c>
      <c r="H8" s="11">
        <f>'Pivot 1'!S7+'Pivot 1'!T7-'Pivot 1'!W7</f>
        <v>106332833.60700116</v>
      </c>
      <c r="I8" s="11">
        <f>'Pivot 1'!L7+'Pivot 1'!X7-'Pivot 1'!W7</f>
        <v>97102976.562001228</v>
      </c>
      <c r="J8" s="11">
        <f>'Pivot 1'!V7</f>
        <v>56659105.01500009</v>
      </c>
      <c r="K8" s="11">
        <f>'Pivot 1'!AE7</f>
        <v>59944491.407000244</v>
      </c>
      <c r="L8" s="23">
        <f>H8/'Pivot 1'!V7</f>
        <v>1.8767121997223624</v>
      </c>
      <c r="M8" s="23">
        <f>I8/'Pivot 1'!AE7</f>
        <v>1.6198815651418081</v>
      </c>
    </row>
    <row r="9" spans="1:13" ht="19" x14ac:dyDescent="0.25">
      <c r="A9" s="9" t="str">
        <f>'Pivot 1'!A8</f>
        <v>Health Care</v>
      </c>
      <c r="B9" s="11">
        <f>'Pivot 1'!S8</f>
        <v>8632426.694000002</v>
      </c>
      <c r="C9" s="11">
        <f>'Pivot 1'!L8</f>
        <v>8581301.0900000148</v>
      </c>
      <c r="D9" s="11">
        <f>'Pivot 1'!U8</f>
        <v>187642.2219999994</v>
      </c>
      <c r="E9" s="11">
        <f>'Pivot 1'!AD8</f>
        <v>218959.46499999921</v>
      </c>
      <c r="F9" s="23">
        <f>'Pivot 1'!S8/'Pivot 1'!U8</f>
        <v>46.004713661939206</v>
      </c>
      <c r="G9" s="23">
        <f>'Pivot 1'!L8/'Pivot 1'!AD8</f>
        <v>39.191277207404788</v>
      </c>
      <c r="H9" s="11">
        <f>'Pivot 1'!S8+'Pivot 1'!T8-'Pivot 1'!W8</f>
        <v>9283692.1539999954</v>
      </c>
      <c r="I9" s="11">
        <f>'Pivot 1'!L8+'Pivot 1'!X8-'Pivot 1'!W8</f>
        <v>9527166.9450000152</v>
      </c>
      <c r="J9" s="11">
        <f>'Pivot 1'!V8</f>
        <v>3427877.682000007</v>
      </c>
      <c r="K9" s="11">
        <f>'Pivot 1'!AE8</f>
        <v>3884559.5169999842</v>
      </c>
      <c r="L9" s="23">
        <f>H9/'Pivot 1'!V8</f>
        <v>2.7082915480762995</v>
      </c>
      <c r="M9" s="23">
        <f>I9/'Pivot 1'!AE8</f>
        <v>2.4525732977719374</v>
      </c>
    </row>
    <row r="10" spans="1:13" ht="19" x14ac:dyDescent="0.25">
      <c r="A10" s="9" t="str">
        <f>'Pivot 1'!A9</f>
        <v>Industrials</v>
      </c>
      <c r="B10" s="11">
        <f>'Pivot 1'!S9</f>
        <v>10017689.380000019</v>
      </c>
      <c r="C10" s="11">
        <f>'Pivot 1'!L9</f>
        <v>7951423.517</v>
      </c>
      <c r="D10" s="11">
        <f>'Pivot 1'!U9</f>
        <v>492859.40300000081</v>
      </c>
      <c r="E10" s="11">
        <f>'Pivot 1'!AD9</f>
        <v>450653.89600000071</v>
      </c>
      <c r="F10" s="23">
        <f>'Pivot 1'!S9/'Pivot 1'!U9</f>
        <v>20.325653358793691</v>
      </c>
      <c r="G10" s="23">
        <f>'Pivot 1'!L9/'Pivot 1'!AD9</f>
        <v>17.644191224300407</v>
      </c>
      <c r="H10" s="11">
        <f>'Pivot 1'!S9+'Pivot 1'!T9-'Pivot 1'!W9</f>
        <v>12471645.380000008</v>
      </c>
      <c r="I10" s="11">
        <f>'Pivot 1'!L9+'Pivot 1'!X9-'Pivot 1'!W9</f>
        <v>11013497.816999966</v>
      </c>
      <c r="J10" s="11">
        <f>'Pivot 1'!V9</f>
        <v>9882374.7700000089</v>
      </c>
      <c r="K10" s="11">
        <f>'Pivot 1'!AE9</f>
        <v>10347295.94000002</v>
      </c>
      <c r="L10" s="23">
        <f>H10/'Pivot 1'!V9</f>
        <v>1.2620089472684506</v>
      </c>
      <c r="M10" s="23">
        <f>I10/'Pivot 1'!AE9</f>
        <v>1.0643841522329114</v>
      </c>
    </row>
    <row r="11" spans="1:13" ht="19" x14ac:dyDescent="0.25">
      <c r="A11" s="9" t="str">
        <f>'Pivot 1'!A10</f>
        <v>Information Technology</v>
      </c>
      <c r="B11" s="11">
        <f>'Pivot 1'!S10</f>
        <v>12471842.39000001</v>
      </c>
      <c r="C11" s="11">
        <f>'Pivot 1'!L10</f>
        <v>11798990.161999989</v>
      </c>
      <c r="D11" s="11">
        <f>'Pivot 1'!U10</f>
        <v>436974.16499999887</v>
      </c>
      <c r="E11" s="11">
        <f>'Pivot 1'!AD10</f>
        <v>404289.32600000099</v>
      </c>
      <c r="F11" s="23">
        <f>'Pivot 1'!S10/'Pivot 1'!U10</f>
        <v>28.541372440176279</v>
      </c>
      <c r="G11" s="23">
        <f>'Pivot 1'!L10/'Pivot 1'!AD10</f>
        <v>29.184520597508826</v>
      </c>
      <c r="H11" s="11">
        <f>'Pivot 1'!S10+'Pivot 1'!T10-'Pivot 1'!W10</f>
        <v>12549737.831000017</v>
      </c>
      <c r="I11" s="11">
        <f>'Pivot 1'!L10+'Pivot 1'!X10-'Pivot 1'!W10</f>
        <v>12140677.313999986</v>
      </c>
      <c r="J11" s="11">
        <f>'Pivot 1'!V10</f>
        <v>4716370.082000006</v>
      </c>
      <c r="K11" s="11">
        <f>'Pivot 1'!AE10</f>
        <v>4860139.9230000041</v>
      </c>
      <c r="L11" s="23">
        <f>H11/'Pivot 1'!V10</f>
        <v>2.6608891187093238</v>
      </c>
      <c r="M11" s="23">
        <f>I11/'Pivot 1'!AE10</f>
        <v>2.4980098322983975</v>
      </c>
    </row>
    <row r="12" spans="1:13" ht="19" x14ac:dyDescent="0.25">
      <c r="A12" s="9" t="str">
        <f>'Pivot 1'!A11</f>
        <v>Materials</v>
      </c>
      <c r="B12" s="11">
        <f>'Pivot 1'!S11</f>
        <v>5122448.6130000073</v>
      </c>
      <c r="C12" s="11">
        <f>'Pivot 1'!L11</f>
        <v>4139741.3370000022</v>
      </c>
      <c r="D12" s="11">
        <f>'Pivot 1'!U11</f>
        <v>328775.0770000004</v>
      </c>
      <c r="E12" s="11">
        <f>'Pivot 1'!AD11</f>
        <v>220594.75399999999</v>
      </c>
      <c r="F12" s="23">
        <f>'Pivot 1'!S11/'Pivot 1'!U11</f>
        <v>15.58040426829556</v>
      </c>
      <c r="G12" s="23">
        <f>'Pivot 1'!L11/'Pivot 1'!AD11</f>
        <v>18.76627282351421</v>
      </c>
      <c r="H12" s="11">
        <f>'Pivot 1'!S11+'Pivot 1'!T11-'Pivot 1'!W11</f>
        <v>6455495.2230000077</v>
      </c>
      <c r="I12" s="11">
        <f>'Pivot 1'!L11+'Pivot 1'!X11-'Pivot 1'!W11</f>
        <v>5541435.6090000104</v>
      </c>
      <c r="J12" s="11">
        <f>'Pivot 1'!V11</f>
        <v>4727860.8650000254</v>
      </c>
      <c r="K12" s="11">
        <f>'Pivot 1'!AE11</f>
        <v>4787420.1980000073</v>
      </c>
      <c r="L12" s="23">
        <f>H12/'Pivot 1'!V11</f>
        <v>1.3654156514607951</v>
      </c>
      <c r="M12" s="23">
        <f>I12/'Pivot 1'!AE11</f>
        <v>1.1574993169212513</v>
      </c>
    </row>
    <row r="13" spans="1:13" ht="19" x14ac:dyDescent="0.25">
      <c r="A13" s="9" t="str">
        <f>'Pivot 1'!A12</f>
        <v>Real Estate</v>
      </c>
      <c r="B13" s="11">
        <f>'Pivot 1'!S12</f>
        <v>3953469.4200000018</v>
      </c>
      <c r="C13" s="11">
        <f>'Pivot 1'!L12</f>
        <v>3164030.1699999971</v>
      </c>
      <c r="D13" s="11">
        <f>'Pivot 1'!U12</f>
        <v>271496.13300000108</v>
      </c>
      <c r="E13" s="11">
        <f>'Pivot 1'!AD12</f>
        <v>255330.57599999951</v>
      </c>
      <c r="F13" s="23">
        <f>'Pivot 1'!S12/'Pivot 1'!U12</f>
        <v>14.56178906238781</v>
      </c>
      <c r="G13" s="23">
        <f>'Pivot 1'!L12/'Pivot 1'!AD12</f>
        <v>12.391896887429585</v>
      </c>
      <c r="H13" s="11">
        <f>'Pivot 1'!S12+'Pivot 1'!T12-'Pivot 1'!W12</f>
        <v>6549674.4819999961</v>
      </c>
      <c r="I13" s="11">
        <f>'Pivot 1'!L12+'Pivot 1'!X12-'Pivot 1'!W12</f>
        <v>5752049.2089999858</v>
      </c>
      <c r="J13" s="11">
        <f>'Pivot 1'!V12</f>
        <v>1445508.952</v>
      </c>
      <c r="K13" s="11">
        <f>'Pivot 1'!AE12</f>
        <v>1618763.8109999979</v>
      </c>
      <c r="L13" s="23">
        <f>H13/'Pivot 1'!V12</f>
        <v>4.5310507921364955</v>
      </c>
      <c r="M13" s="23">
        <f>I13/'Pivot 1'!AE12</f>
        <v>3.5533591558651376</v>
      </c>
    </row>
    <row r="14" spans="1:13" ht="19" x14ac:dyDescent="0.25">
      <c r="A14" s="9" t="str">
        <f>'Pivot 1'!A13</f>
        <v>Utilities</v>
      </c>
      <c r="B14" s="11">
        <f>'Pivot 1'!S13</f>
        <v>3071851.9500000011</v>
      </c>
      <c r="C14" s="11">
        <f>'Pivot 1'!L13</f>
        <v>2689435.1600000029</v>
      </c>
      <c r="D14" s="11">
        <f>'Pivot 1'!U13</f>
        <v>137700.8719999998</v>
      </c>
      <c r="E14" s="11">
        <f>'Pivot 1'!AD13</f>
        <v>171079.57000000021</v>
      </c>
      <c r="F14" s="23">
        <f>'Pivot 1'!S13/'Pivot 1'!U13</f>
        <v>22.308151759561884</v>
      </c>
      <c r="G14" s="23">
        <f>'Pivot 1'!L13/'Pivot 1'!AD13</f>
        <v>15.720375963067942</v>
      </c>
      <c r="H14" s="11">
        <f>'Pivot 1'!S13+'Pivot 1'!T13-'Pivot 1'!W13</f>
        <v>5287147.5609999988</v>
      </c>
      <c r="I14" s="11">
        <f>'Pivot 1'!L13+'Pivot 1'!X13-'Pivot 1'!W13</f>
        <v>5076670.3740000036</v>
      </c>
      <c r="J14" s="11">
        <f>'Pivot 1'!V13</f>
        <v>2241086.2829999998</v>
      </c>
      <c r="K14" s="11">
        <f>'Pivot 1'!AE13</f>
        <v>2313214.5000000019</v>
      </c>
      <c r="L14" s="23">
        <f>H14/'Pivot 1'!V13</f>
        <v>2.3591896488351312</v>
      </c>
      <c r="M14" s="23">
        <f>I14/'Pivot 1'!AE13</f>
        <v>2.1946388344012195</v>
      </c>
    </row>
    <row r="15" spans="1:13" ht="19" x14ac:dyDescent="0.25">
      <c r="A15" s="9" t="str">
        <f>'Pivot 1'!A14</f>
        <v>All firms</v>
      </c>
      <c r="B15" s="11">
        <f>'Pivot 1'!S14</f>
        <v>89001908.437001422</v>
      </c>
      <c r="C15" s="11">
        <f>'Pivot 1'!L14</f>
        <v>75142898.672000438</v>
      </c>
      <c r="D15" s="11">
        <f>'Pivot 1'!U14</f>
        <v>4391304.742000049</v>
      </c>
      <c r="E15" s="11">
        <f>'Pivot 1'!AD14</f>
        <v>4377565.8089999231</v>
      </c>
      <c r="F15" s="23">
        <f>'Pivot 1'!S14/'Pivot 1'!U14</f>
        <v>20.267759507955468</v>
      </c>
      <c r="G15" s="23">
        <f>'Pivot 1'!L14/'Pivot 1'!AD14</f>
        <v>17.165452662644771</v>
      </c>
      <c r="H15" s="11">
        <f>'Pivot 1'!S14+'Pivot 1'!T14-'Pivot 1'!W14</f>
        <v>106332833.60700116</v>
      </c>
      <c r="I15" s="11">
        <f>'Pivot 1'!L14+'Pivot 1'!X14-'Pivot 1'!W14</f>
        <v>97102976.562001228</v>
      </c>
      <c r="J15" s="11">
        <f>'Pivot 1'!V14</f>
        <v>56659105.01500009</v>
      </c>
      <c r="K15" s="11">
        <f>'Pivot 1'!AE14</f>
        <v>59944491.407000244</v>
      </c>
      <c r="L15" s="23">
        <f>H15/'Pivot 1'!V14</f>
        <v>1.8767121997223624</v>
      </c>
      <c r="M15" s="23">
        <f>I15/'Pivot 1'!AE14</f>
        <v>1.6198815651418081</v>
      </c>
    </row>
  </sheetData>
  <mergeCells count="6">
    <mergeCell ref="F1:G1"/>
    <mergeCell ref="B1:C1"/>
    <mergeCell ref="H1:I1"/>
    <mergeCell ref="L1:M1"/>
    <mergeCell ref="D1:E1"/>
    <mergeCell ref="J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Pivot 1</vt:lpstr>
      <vt:lpstr>By Week</vt:lpstr>
      <vt:lpstr>Aggregate</vt:lpstr>
      <vt:lpstr>Pricing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2020-04-22T16:39:03Z</dcterms:created>
  <dcterms:modified xsi:type="dcterms:W3CDTF">2020-04-23T23:56:30Z</dcterms:modified>
</cp:coreProperties>
</file>