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"/>
    </mc:Choice>
  </mc:AlternateContent>
  <xr:revisionPtr revIDLastSave="0" documentId="13_ncr:1_{815FAA09-9AE5-9D42-B9AB-074D82AC2091}" xr6:coauthVersionLast="47" xr6:coauthVersionMax="47" xr10:uidLastSave="{00000000-0000-0000-0000-000000000000}"/>
  <bookViews>
    <workbookView xWindow="0" yWindow="1060" windowWidth="30580" windowHeight="19280" tabRatio="500" xr2:uid="{00000000-000D-0000-FFFF-FFFF00000000}"/>
  </bookViews>
  <sheets>
    <sheet name="Company bottom up beta estimate" sheetId="2" r:id="rId1"/>
    <sheet name="US industry averages" sheetId="1" r:id="rId2"/>
    <sheet name="Market value of debt" sheetId="5" r:id="rId3"/>
    <sheet name="Lease conversion" sheetId="3" r:id="rId4"/>
    <sheet name="Marginal tax rate" sheetId="4" r:id="rId5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2" l="1"/>
  <c r="D3" i="2" s="1"/>
  <c r="C4" i="2"/>
  <c r="D4" i="2" s="1"/>
  <c r="C5" i="2"/>
  <c r="D5" i="2" s="1"/>
  <c r="C6" i="2"/>
  <c r="D6" i="2" s="1"/>
  <c r="C7" i="2"/>
  <c r="D7" i="2" s="1"/>
  <c r="F20" i="2"/>
  <c r="C20" i="2"/>
  <c r="F19" i="2"/>
  <c r="C19" i="2"/>
  <c r="F18" i="2"/>
  <c r="C18" i="2"/>
  <c r="F17" i="2"/>
  <c r="C17" i="2"/>
  <c r="F16" i="2"/>
  <c r="C16" i="2"/>
  <c r="F15" i="2"/>
  <c r="C15" i="2"/>
  <c r="F14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B7" i="5"/>
  <c r="B25" i="2" s="1"/>
  <c r="B28" i="3"/>
  <c r="A28" i="3"/>
  <c r="C28" i="3"/>
  <c r="B29" i="3"/>
  <c r="C29" i="3" s="1"/>
  <c r="A29" i="3"/>
  <c r="B30" i="3"/>
  <c r="A30" i="3"/>
  <c r="B31" i="3"/>
  <c r="C31" i="3" s="1"/>
  <c r="A31" i="3"/>
  <c r="B32" i="3"/>
  <c r="C32" i="3" s="1"/>
  <c r="A32" i="3"/>
  <c r="D24" i="3"/>
  <c r="B33" i="3" s="1"/>
  <c r="E6" i="5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A33" i="3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B21" i="2"/>
  <c r="C30" i="3" l="1"/>
  <c r="D21" i="2"/>
  <c r="E5" i="2" s="1"/>
  <c r="C33" i="3"/>
  <c r="C34" i="3" s="1"/>
  <c r="B26" i="2" s="1"/>
  <c r="B33" i="2" s="1"/>
  <c r="E4" i="2" l="1"/>
  <c r="E6" i="2"/>
  <c r="E3" i="2"/>
  <c r="E7" i="2"/>
  <c r="E21" i="2" l="1"/>
  <c r="F3" i="2" l="1"/>
  <c r="G3" i="2" s="1"/>
  <c r="F4" i="2"/>
  <c r="G4" i="2" s="1"/>
  <c r="F5" i="2"/>
  <c r="G5" i="2" s="1"/>
  <c r="F6" i="2"/>
  <c r="G6" i="2" s="1"/>
  <c r="F7" i="2"/>
  <c r="G7" i="2" s="1"/>
  <c r="G21" i="2" l="1"/>
  <c r="B30" i="2" l="1"/>
  <c r="B34" i="2" s="1"/>
  <c r="B31" i="2"/>
  <c r="B3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C17" authorId="0" shapeId="0" xr:uid="{00000000-0006-0000-03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your company is rated, use the actual rating. If you want to use a synthetic rating, use the synthetic ratings worksheet (available under spreadsheets).</t>
        </r>
      </text>
    </comment>
  </commentList>
</comments>
</file>

<file path=xl/sharedStrings.xml><?xml version="1.0" encoding="utf-8"?>
<sst xmlns="http://schemas.openxmlformats.org/spreadsheetml/2006/main" count="454" uniqueCount="417">
  <si>
    <t>Advertising</t>
  </si>
  <si>
    <t>Aerospace/Defense</t>
  </si>
  <si>
    <t>Air Transport</t>
  </si>
  <si>
    <t>Apparel</t>
  </si>
  <si>
    <t>Auto Parts</t>
  </si>
  <si>
    <t>Building Materials</t>
  </si>
  <si>
    <t>Cable TV</t>
  </si>
  <si>
    <t>Chemical (Basic)</t>
  </si>
  <si>
    <t>Chemical (Diversified)</t>
  </si>
  <si>
    <t>Chemical (Specialty)</t>
  </si>
  <si>
    <t>Computers/Peripherals</t>
  </si>
  <si>
    <t>Electrical Equipment</t>
  </si>
  <si>
    <t>Entertainment</t>
  </si>
  <si>
    <t>Food Processing</t>
  </si>
  <si>
    <t>Furn/Home Furnishings</t>
  </si>
  <si>
    <t>Homebuilding</t>
  </si>
  <si>
    <t>Hotel/Gaming</t>
  </si>
  <si>
    <t>Household Products</t>
  </si>
  <si>
    <t>Information Services</t>
  </si>
  <si>
    <t>Insurance (Life)</t>
  </si>
  <si>
    <t>Insurance (Prop/Cas.)</t>
  </si>
  <si>
    <t>Machinery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</si>
  <si>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</si>
  <si>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</si>
  <si>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</si>
  <si>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</si>
  <si>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</si>
  <si>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</si>
  <si>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R.E.I.T.</t>
  </si>
  <si>
    <t>Recreation</t>
  </si>
  <si>
    <t>Reinsurance</t>
  </si>
  <si>
    <t>Semiconductor</t>
  </si>
  <si>
    <t>Semiconductor Equip</t>
  </si>
  <si>
    <t>Shoe</t>
  </si>
  <si>
    <t>Steel</t>
  </si>
  <si>
    <t>Telecom. Equipment</t>
  </si>
  <si>
    <t>Telecom. Services</t>
  </si>
  <si>
    <t>Tobacco</t>
  </si>
  <si>
    <t>Trucking</t>
  </si>
  <si>
    <t>Bottom up unlevered beta</t>
  </si>
  <si>
    <t>Business</t>
  </si>
  <si>
    <t>Revenues</t>
  </si>
  <si>
    <t>Other inputs</t>
  </si>
  <si>
    <t>Cash</t>
  </si>
  <si>
    <t>Total Debt</t>
  </si>
  <si>
    <t>PV of lease commitments</t>
  </si>
  <si>
    <t>Market capitalization</t>
  </si>
  <si>
    <t>EV/Sales</t>
  </si>
  <si>
    <t>Estimated value</t>
  </si>
  <si>
    <t>Pure play beta</t>
  </si>
  <si>
    <t>Weights</t>
  </si>
  <si>
    <t>Total operating businesses</t>
  </si>
  <si>
    <t>Weight* Beta</t>
  </si>
  <si>
    <t>Operating Lease Converter</t>
  </si>
  <si>
    <t>Operating lease expenses are really financial expenses, and should be treated as such. Accounting standards allow them to</t>
  </si>
  <si>
    <t>be treated as operating expenses. This program will convert commitments to make operating leases into debt and</t>
  </si>
  <si>
    <t>adjust the operating income accordingly, by adding back the imputed interest expense on this debt.</t>
  </si>
  <si>
    <t>Inputs</t>
  </si>
  <si>
    <t>Operating lease expense in current year =</t>
  </si>
  <si>
    <t>Operating Lease Commitments (From footnote to financials)</t>
  </si>
  <si>
    <t>Year</t>
  </si>
  <si>
    <t>Commitment</t>
  </si>
  <si>
    <t>! Year 1 is next year, ….</t>
  </si>
  <si>
    <t>6 and beyond</t>
  </si>
  <si>
    <t>Pre-tax Cost of Debt =</t>
  </si>
  <si>
    <t>From the current financial statements, enter the following</t>
  </si>
  <si>
    <t>Reported Operating Income (EBIT) =</t>
  </si>
  <si>
    <t>! This is the EBIT reported in the current income statement</t>
  </si>
  <si>
    <t>Reported Debt =</t>
  </si>
  <si>
    <t>! This is the interest-bearing debt reported on the balance sheet</t>
  </si>
  <si>
    <t>Reported Interest Expenses =</t>
  </si>
  <si>
    <t>Output</t>
  </si>
  <si>
    <t>Number of years embedded in yr 6 estimate =</t>
  </si>
  <si>
    <t>! I use the average lease expense over the first five years</t>
  </si>
  <si>
    <t>to estimate the number of years of expenses in yr 6</t>
  </si>
  <si>
    <t>Converting Operating Leases into debt</t>
  </si>
  <si>
    <t>Present Value</t>
  </si>
  <si>
    <t>! Commitment beyond year 6 converted into an annuity for ten years</t>
  </si>
  <si>
    <t>Debt Value of leases =</t>
  </si>
  <si>
    <t>Unlevered beta for operating assets =</t>
  </si>
  <si>
    <t>Unlevered beta for company =</t>
  </si>
  <si>
    <t>D/E ratio =</t>
  </si>
  <si>
    <t>Levered beta for operating assets =</t>
  </si>
  <si>
    <t>Levered beta for company =</t>
  </si>
  <si>
    <t>Marginal tax rate</t>
  </si>
  <si>
    <t>Country</t>
  </si>
  <si>
    <t>Afghanistan</t>
  </si>
  <si>
    <t>Albania</t>
  </si>
  <si>
    <t>Angola</t>
  </si>
  <si>
    <t>Argentina</t>
  </si>
  <si>
    <t>Armenia</t>
  </si>
  <si>
    <t>Aruba</t>
  </si>
  <si>
    <t>Australia</t>
  </si>
  <si>
    <t>Austria</t>
  </si>
  <si>
    <t>Bahamas</t>
  </si>
  <si>
    <t>Bahrain</t>
  </si>
  <si>
    <t>Bangladesh</t>
  </si>
  <si>
    <t>Barbados</t>
  </si>
  <si>
    <t>Belarus</t>
  </si>
  <si>
    <t>Belgium</t>
  </si>
  <si>
    <t>Bermuda</t>
  </si>
  <si>
    <t>Bosnia and Herzegovina</t>
  </si>
  <si>
    <t>Botswana</t>
  </si>
  <si>
    <t>Brazil</t>
  </si>
  <si>
    <t>Bulgaria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</si>
  <si>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</si>
  <si>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</si>
  <si>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</si>
  <si>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</si>
  <si>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</si>
  <si>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</si>
  <si>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</si>
  <si>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</si>
  <si>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Curacao</t>
  </si>
  <si>
    <t>Cyprus</t>
  </si>
  <si>
    <t>Denmark</t>
  </si>
  <si>
    <t>Dominican Republic</t>
  </si>
  <si>
    <t>Ecuador</t>
  </si>
  <si>
    <t>Egypt</t>
  </si>
  <si>
    <t>Estonia</t>
  </si>
  <si>
    <t>El Salvador</t>
  </si>
  <si>
    <t>Fiji</t>
  </si>
  <si>
    <t>Finland</t>
  </si>
  <si>
    <t>France</t>
  </si>
  <si>
    <t>Georgia</t>
  </si>
  <si>
    <t>Germany</t>
  </si>
  <si>
    <t>Gibraltar</t>
  </si>
  <si>
    <t>Greece</t>
  </si>
  <si>
    <t>Guatemala</t>
  </si>
  <si>
    <t>Guernsey</t>
  </si>
  <si>
    <t>Honduras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</si>
  <si>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</si>
  <si>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</si>
  <si>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</si>
  <si>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</si>
  <si>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</si>
  <si>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</si>
  <si>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</si>
  <si>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</si>
  <si>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</si>
  <si>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</si>
  <si>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</si>
  <si>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</si>
  <si>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</si>
  <si>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</si>
  <si>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Kuwait</t>
  </si>
  <si>
    <t>Latvia</t>
  </si>
  <si>
    <t>Libya</t>
  </si>
  <si>
    <t>Liechtenstein</t>
  </si>
  <si>
    <t>Lithuania</t>
  </si>
  <si>
    <t>Luxembourg</t>
  </si>
  <si>
    <t>Malawi</t>
  </si>
  <si>
    <t>Malaysia</t>
  </si>
  <si>
    <t>Malta</t>
  </si>
  <si>
    <t>Mauritius</t>
  </si>
  <si>
    <t>Mexico</t>
  </si>
  <si>
    <t>Montenegro</t>
  </si>
  <si>
    <t>Mozambique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</si>
  <si>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</si>
  <si>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</si>
  <si>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</si>
  <si>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</si>
  <si>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</si>
  <si>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</si>
  <si>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</si>
  <si>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</si>
  <si>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</si>
  <si>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</si>
  <si>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</si>
  <si>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</si>
  <si>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</si>
  <si>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</si>
  <si>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</si>
  <si>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</si>
  <si>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Samoa</t>
  </si>
  <si>
    <t>Saudi Arabia</t>
  </si>
  <si>
    <t>Serbia</t>
  </si>
  <si>
    <t>Singapore</t>
  </si>
  <si>
    <t>Slovenia</t>
  </si>
  <si>
    <t>South Africa</t>
  </si>
  <si>
    <t>Spain</t>
  </si>
  <si>
    <t>Sri Lanka</t>
  </si>
  <si>
    <t>Sudan</t>
  </si>
  <si>
    <t>Sweden</t>
  </si>
  <si>
    <t>Switzerland</t>
  </si>
  <si>
    <t>Taiwan</t>
  </si>
  <si>
    <t>Thailand</t>
  </si>
  <si>
    <t>Trinidad and Tobago</t>
  </si>
  <si>
    <t>Tunisia</t>
  </si>
  <si>
    <t>Turkey</t>
  </si>
  <si>
    <t>Uganda</t>
  </si>
  <si>
    <t>Ukraine</t>
  </si>
  <si>
    <t>United Arab Emirates</t>
  </si>
  <si>
    <t>Uruguay</t>
  </si>
  <si>
    <t>Vanuatu</t>
  </si>
  <si>
    <t>Yemen</t>
  </si>
  <si>
    <t>Zambia</t>
  </si>
  <si>
    <t>Zimbabwe</t>
  </si>
  <si>
    <t>(See worksheet for marginal tax rate, by country)</t>
  </si>
  <si>
    <t>( See worksheet for converting leases)</t>
  </si>
  <si>
    <t>(See worksheet for converting book value of interest bearing debt to market value)</t>
  </si>
  <si>
    <t>Book value of debt</t>
  </si>
  <si>
    <t>Interest expense</t>
  </si>
  <si>
    <t xml:space="preserve">Average maturity </t>
  </si>
  <si>
    <t>Pre-tax cost of debt</t>
  </si>
  <si>
    <t>(Gross interest expense, if you can get it)</t>
  </si>
  <si>
    <t>Estimated market value of debt</t>
  </si>
  <si>
    <t>Book interest rate =</t>
  </si>
  <si>
    <t>This  is the beta to use in your cost of capital computation. Cost of capital applies only to operating assets.</t>
  </si>
  <si>
    <t xml:space="preserve">This is the beta to use if you want a cost of equity for your entire firm. </t>
  </si>
  <si>
    <t>You may use this to compare to an overall return on equity or to discount any cashflow that includes interest income in it.</t>
  </si>
  <si>
    <t>Auto &amp; Truck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</si>
  <si>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</si>
  <si>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</si>
  <si>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</si>
  <si>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</si>
  <si>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</si>
  <si>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</si>
  <si>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Business &amp; Consumer Services</t>
  </si>
  <si>
    <t>Coal &amp; Related Energy</t>
  </si>
  <si>
    <t>Computer Services</t>
  </si>
  <si>
    <t>Construction Supplies</t>
  </si>
  <si>
    <t>Diversified</t>
  </si>
  <si>
    <t>Drugs (Biotechnology)</t>
  </si>
  <si>
    <t>Drugs (Pharmaceutical)</t>
  </si>
  <si>
    <t>Education</t>
  </si>
  <si>
    <t>Electronics (Consumer &amp; Office)</t>
  </si>
  <si>
    <t>Electronics (General)</t>
  </si>
  <si>
    <t>Engineering/Construction</t>
  </si>
  <si>
    <t>Environmental &amp; Waste Services</t>
  </si>
  <si>
    <t>Farming/Agriculture</t>
  </si>
  <si>
    <t>Financial Svcs. (Non-bank &amp; Insurance)</t>
  </si>
  <si>
    <t>Food Wholesalers</t>
  </si>
  <si>
    <t>Green &amp; Renewable Energy</t>
  </si>
  <si>
    <t>Healthcare Products</t>
  </si>
  <si>
    <t>Healthcare Support Services</t>
  </si>
  <si>
    <t>Heathcare Information and Technology</t>
  </si>
  <si>
    <t>Hospitals/Healthcare Facilities</t>
  </si>
  <si>
    <t>Insurance (General)</t>
  </si>
  <si>
    <t>Investments &amp; Asset Management</t>
  </si>
  <si>
    <t>Metals &amp; Mining</t>
  </si>
  <si>
    <t>Office Equipment &amp; Services</t>
  </si>
  <si>
    <t>Oil/Gas (Integrated)</t>
  </si>
  <si>
    <t>Oil/Gas (Production and Exploration)</t>
  </si>
  <si>
    <t>Real Estate (Development)</t>
  </si>
  <si>
    <t>Real Estate (General/Diversified)</t>
  </si>
  <si>
    <t>Real Estate (Operations &amp; Services)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</si>
  <si>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</si>
  <si>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</si>
  <si>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</si>
  <si>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</si>
  <si>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</si>
  <si>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</si>
  <si>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(Special Lines)</t>
  </si>
  <si>
    <t>Rubber&amp; Tires</t>
  </si>
  <si>
    <t>Shipbuilding &amp; Marine</t>
  </si>
  <si>
    <t>Software (Entertainment)</t>
  </si>
  <si>
    <t>Software (Internet)</t>
  </si>
  <si>
    <t>Software (System &amp; Application)</t>
  </si>
  <si>
    <t>Telecom (Wireless)</t>
  </si>
  <si>
    <t>Transportation</t>
  </si>
  <si>
    <t>Transportation (Railroads)</t>
  </si>
  <si>
    <t>Utility (General)</t>
  </si>
  <si>
    <t>Utility (Water)</t>
  </si>
  <si>
    <t>Algeria</t>
  </si>
  <si>
    <t>Cameroon</t>
  </si>
  <si>
    <t>Ghana</t>
  </si>
  <si>
    <t>Iraq</t>
  </si>
  <si>
    <t>Lebanon</t>
  </si>
  <si>
    <t>Morocco</t>
  </si>
  <si>
    <t>Sierra Leone</t>
  </si>
  <si>
    <t>Sint Maarten (Dutch part)</t>
  </si>
  <si>
    <t>Slovakia</t>
  </si>
  <si>
    <t>Suriname</t>
  </si>
  <si>
    <t>Number of firms</t>
  </si>
  <si>
    <t xml:space="preserve">Beta </t>
  </si>
  <si>
    <t>D/E Ratio</t>
  </si>
  <si>
    <t>Unlevered beta</t>
  </si>
  <si>
    <t>Cash/Firm value</t>
  </si>
  <si>
    <t>Unlevered beta corrected for cash</t>
  </si>
  <si>
    <t>Publishing &amp; Newspapers</t>
  </si>
  <si>
    <t>Effective Tax rate</t>
  </si>
  <si>
    <t>Andorra</t>
  </si>
  <si>
    <t>Anguilla</t>
  </si>
  <si>
    <t>Antigua and Barbuda</t>
  </si>
  <si>
    <t>Azerbaijan</t>
  </si>
  <si>
    <t>Benin</t>
  </si>
  <si>
    <t>Brunei Darussalam</t>
  </si>
  <si>
    <t>Burkina Faso</t>
  </si>
  <si>
    <t>Burundi</t>
  </si>
  <si>
    <t>Djibouti</t>
  </si>
  <si>
    <t>Dominica</t>
  </si>
  <si>
    <t>Ethiopia</t>
  </si>
  <si>
    <t>Gabon</t>
  </si>
  <si>
    <t>Gambia</t>
  </si>
  <si>
    <t>Grenada</t>
  </si>
  <si>
    <t>Kyrgyzstan</t>
  </si>
  <si>
    <t>Madagascar</t>
  </si>
  <si>
    <t>Monaco</t>
  </si>
  <si>
    <t>Mongolia</t>
  </si>
  <si>
    <t>Myanmar</t>
  </si>
  <si>
    <t>Nicaragua</t>
  </si>
  <si>
    <t>Rwanda</t>
  </si>
  <si>
    <t>Saint Kitts and Nevis</t>
  </si>
  <si>
    <t>Saint Lucia</t>
  </si>
  <si>
    <t>Saint Vincent and the Grenadines</t>
  </si>
  <si>
    <t>Senegal</t>
  </si>
  <si>
    <t>Solomon Islands</t>
  </si>
  <si>
    <t>Swaziland</t>
  </si>
  <si>
    <t>Turkmenistan</t>
  </si>
  <si>
    <t>Turks and Caicos Islands</t>
  </si>
  <si>
    <t>Uzbekistan</t>
  </si>
  <si>
    <t>Industry Name</t>
  </si>
  <si>
    <t>Congo</t>
  </si>
  <si>
    <t>Retail (REITs)</t>
  </si>
  <si>
    <t>Total Market</t>
  </si>
  <si>
    <t>Total Market (without financials)</t>
  </si>
  <si>
    <t>NA</t>
  </si>
  <si>
    <t>Aland Islands</t>
  </si>
  <si>
    <t>American Samoa</t>
  </si>
  <si>
    <t>Antarctica</t>
  </si>
  <si>
    <t>Belize</t>
  </si>
  <si>
    <t>Bhutan</t>
  </si>
  <si>
    <t>Bolivia (Plurinational State of)</t>
  </si>
  <si>
    <t>Bonaire, Sint Eustatius and Saba</t>
  </si>
  <si>
    <t>Bouvet Island</t>
  </si>
  <si>
    <t>British Indian Ocean Territory</t>
  </si>
  <si>
    <t>British Virgin Islands</t>
  </si>
  <si>
    <t>Cabo Verde</t>
  </si>
  <si>
    <t>Central African Republic</t>
  </si>
  <si>
    <t>Chad</t>
  </si>
  <si>
    <t>China, Hong Kong Special Administrative Region</t>
  </si>
  <si>
    <t>China, Macao Special Administrative Region</t>
  </si>
  <si>
    <t>Christmas Island</t>
  </si>
  <si>
    <t>Cocos (Keeling) Islands</t>
  </si>
  <si>
    <t>Comoros</t>
  </si>
  <si>
    <t>Cook Islands</t>
  </si>
  <si>
    <t>Cote d'Ivoire</t>
  </si>
  <si>
    <t>Cuba</t>
  </si>
  <si>
    <t>Czechia</t>
  </si>
  <si>
    <t>Democratic People's Republic of Korea</t>
  </si>
  <si>
    <t>Democratic Republic of the Congo</t>
  </si>
  <si>
    <t>Equatorial Guinea</t>
  </si>
  <si>
    <t>Eritrea</t>
  </si>
  <si>
    <t>Falkland Islands (Malvinas)</t>
  </si>
  <si>
    <t>Faroe Islands</t>
  </si>
  <si>
    <t>French Guiana</t>
  </si>
  <si>
    <t>French Polynesia</t>
  </si>
  <si>
    <t>French Southern Territories</t>
  </si>
  <si>
    <t>Greenland</t>
  </si>
  <si>
    <t>Guadeloupe</t>
  </si>
  <si>
    <t>Guam</t>
  </si>
  <si>
    <t>Guinea</t>
  </si>
  <si>
    <t>Guinea-Bissau</t>
  </si>
  <si>
    <t>Guyana</t>
  </si>
  <si>
    <t>Haiti</t>
  </si>
  <si>
    <t>Heard Island and McDonald Islands</t>
  </si>
  <si>
    <t>Holy See</t>
  </si>
  <si>
    <t>Iran (Islamic Republic of)</t>
  </si>
  <si>
    <t>Kiribati</t>
  </si>
  <si>
    <t>Kosovo, Republic of</t>
  </si>
  <si>
    <t>Lao People's Democratic Republic</t>
  </si>
  <si>
    <t>Lesotho</t>
  </si>
  <si>
    <t>Liberia</t>
  </si>
  <si>
    <t>Maldives</t>
  </si>
  <si>
    <t>Mali</t>
  </si>
  <si>
    <t>Marshall Islands</t>
  </si>
  <si>
    <t>Martinique</t>
  </si>
  <si>
    <t>Mauritania</t>
  </si>
  <si>
    <t>Mayotte</t>
  </si>
  <si>
    <t>Micronesia (Federated States of)</t>
  </si>
  <si>
    <t>Montserrat</t>
  </si>
  <si>
    <t>Nauru</t>
  </si>
  <si>
    <t>Nepal</t>
  </si>
  <si>
    <t>Netherlands Antilles</t>
  </si>
  <si>
    <t>New Caledonia</t>
  </si>
  <si>
    <t>Niger</t>
  </si>
  <si>
    <t>Niue</t>
  </si>
  <si>
    <t>Norfolk Island</t>
  </si>
  <si>
    <t>Northern Mariana Islands</t>
  </si>
  <si>
    <t>Palau</t>
  </si>
  <si>
    <t>Pitcairn</t>
  </si>
  <si>
    <t>Puerto Rico</t>
  </si>
  <si>
    <t>Republic of Korea</t>
  </si>
  <si>
    <t>Republic of Moldova</t>
  </si>
  <si>
    <t>Reunion</t>
  </si>
  <si>
    <t>Russian Federation</t>
  </si>
  <si>
    <t>Saint Barthelemy</t>
  </si>
  <si>
    <t>Saint Helena</t>
  </si>
  <si>
    <t>Saint Martin (French Part)</t>
  </si>
  <si>
    <t>Saint Pierre and Miquelon</t>
  </si>
  <si>
    <t>San Marino</t>
  </si>
  <si>
    <t>Sao Tome and Principe</t>
  </si>
  <si>
    <t>Seychelles</t>
  </si>
  <si>
    <t>Somalia</t>
  </si>
  <si>
    <t>South Georgia and the South Sandwich Islands</t>
  </si>
  <si>
    <t>South Sudan</t>
  </si>
  <si>
    <t>State of Palestine</t>
  </si>
  <si>
    <t>Svalbard and Jan Mayen Islands</t>
  </si>
  <si>
    <t>Syrian Arab Republic</t>
  </si>
  <si>
    <t>Tajikistan</t>
  </si>
  <si>
    <t>The former Yugoslav Republic of Macedonia</t>
  </si>
  <si>
    <t>Timor-Leste</t>
  </si>
  <si>
    <t>Togo</t>
  </si>
  <si>
    <t>Tokelau</t>
  </si>
  <si>
    <t>Tonga</t>
  </si>
  <si>
    <t>Tuvalu</t>
  </si>
  <si>
    <t>United Kingdom of Great Britain and Northern Ireland</t>
  </si>
  <si>
    <t>United Republic of Tanzania</t>
  </si>
  <si>
    <t>United States Minor Outlying Islands</t>
  </si>
  <si>
    <t>United States of America</t>
  </si>
  <si>
    <t>United States Virgin Islands</t>
  </si>
  <si>
    <t>Venezuela (Bolivarian Republic of)</t>
  </si>
  <si>
    <t>Viet Nam</t>
  </si>
  <si>
    <t>Wallis and Futuna Islands</t>
  </si>
  <si>
    <t>Western Sahara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</si>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</sst>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0.00000"/>
    <numFmt numFmtId="165" formatCode="&quot;$&quot;#,##0.00"/>
    <numFmt numFmtId="166" formatCode="0.0000"/>
    <numFmt numFmtId="167" formatCode="&quot;$&quot;#,##0"/>
  </numFmts>
  <fonts count="15">
    <font>
      <sz val="12"/>
      <color theme="1"/>
      <name val="Calibri"/>
      <family val="2"/>
      <scheme val="minor"/>
    </font>
    <font>
      <sz val="8"/>
      <name val="Calibri"/>
      <family val="2"/>
    </font>
    <font>
      <b/>
      <sz val="14"/>
      <name val="Times"/>
      <family val="1"/>
    </font>
    <font>
      <sz val="12"/>
      <name val="Times"/>
      <family val="1"/>
    </font>
    <font>
      <b/>
      <sz val="10"/>
      <name val="Times"/>
      <family val="1"/>
    </font>
    <font>
      <sz val="10"/>
      <name val="Times"/>
      <family val="1"/>
    </font>
    <font>
      <i/>
      <sz val="10"/>
      <name val="Times"/>
      <family val="1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i/>
      <sz val="10"/>
      <name val="Verdan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Arial"/>
      <family val="2"/>
    </font>
    <font>
      <i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3">
    <xf numFmtId="0" fontId="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81">
    <xf numFmtId="0" fontId="0" fillId="0" borderId="0" xfId="0"/>
    <xf numFmtId="0" fontId="11" fillId="0" borderId="0" xfId="0" applyFont="1"/>
    <xf numFmtId="0" fontId="0" fillId="4" borderId="1" xfId="0" applyFill="1" applyBorder="1"/>
    <xf numFmtId="0" fontId="0" fillId="5" borderId="1" xfId="0" applyFill="1" applyBorder="1"/>
    <xf numFmtId="164" fontId="0" fillId="5" borderId="1" xfId="0" applyNumberFormat="1" applyFill="1" applyBorder="1"/>
    <xf numFmtId="165" fontId="0" fillId="5" borderId="1" xfId="0" applyNumberFormat="1" applyFill="1" applyBorder="1"/>
    <xf numFmtId="165" fontId="0" fillId="4" borderId="1" xfId="0" applyNumberFormat="1" applyFill="1" applyBorder="1"/>
    <xf numFmtId="10" fontId="10" fillId="5" borderId="1" xfId="2" applyNumberFormat="1" applyFont="1" applyFill="1" applyBorder="1"/>
    <xf numFmtId="166" fontId="0" fillId="5" borderId="2" xfId="0" applyNumberFormat="1" applyFill="1" applyBorder="1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Continuous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44" fontId="5" fillId="3" borderId="1" xfId="1" applyFont="1" applyFill="1" applyBorder="1"/>
    <xf numFmtId="0" fontId="6" fillId="0" borderId="0" xfId="0" applyFont="1"/>
    <xf numFmtId="0" fontId="5" fillId="0" borderId="1" xfId="0" applyFont="1" applyBorder="1" applyAlignment="1">
      <alignment horizontal="center"/>
    </xf>
    <xf numFmtId="10" fontId="5" fillId="3" borderId="11" xfId="0" applyNumberFormat="1" applyFont="1" applyFill="1" applyBorder="1" applyAlignment="1">
      <alignment horizontal="center"/>
    </xf>
    <xf numFmtId="44" fontId="4" fillId="0" borderId="0" xfId="1" applyFont="1" applyBorder="1"/>
    <xf numFmtId="0" fontId="5" fillId="2" borderId="1" xfId="0" applyFont="1" applyFill="1" applyBorder="1" applyAlignment="1">
      <alignment horizontal="center"/>
    </xf>
    <xf numFmtId="0" fontId="5" fillId="0" borderId="1" xfId="0" applyFont="1" applyBorder="1"/>
    <xf numFmtId="44" fontId="5" fillId="2" borderId="1" xfId="0" applyNumberFormat="1" applyFont="1" applyFill="1" applyBorder="1"/>
    <xf numFmtId="44" fontId="5" fillId="2" borderId="1" xfId="1" applyFont="1" applyFill="1" applyBorder="1"/>
    <xf numFmtId="0" fontId="5" fillId="0" borderId="12" xfId="0" applyFont="1" applyBorder="1"/>
    <xf numFmtId="44" fontId="5" fillId="2" borderId="12" xfId="0" applyNumberFormat="1" applyFont="1" applyFill="1" applyBorder="1"/>
    <xf numFmtId="44" fontId="5" fillId="2" borderId="12" xfId="1" applyFont="1" applyFill="1" applyBorder="1"/>
    <xf numFmtId="0" fontId="5" fillId="0" borderId="11" xfId="0" applyFont="1" applyBorder="1"/>
    <xf numFmtId="44" fontId="5" fillId="2" borderId="11" xfId="0" applyNumberFormat="1" applyFont="1" applyFill="1" applyBorder="1"/>
    <xf numFmtId="166" fontId="0" fillId="5" borderId="11" xfId="0" applyNumberFormat="1" applyFill="1" applyBorder="1"/>
    <xf numFmtId="166" fontId="0" fillId="5" borderId="13" xfId="0" applyNumberFormat="1" applyFill="1" applyBorder="1"/>
    <xf numFmtId="9" fontId="0" fillId="4" borderId="1" xfId="0" applyNumberFormat="1" applyFill="1" applyBorder="1"/>
    <xf numFmtId="167" fontId="0" fillId="4" borderId="1" xfId="0" applyNumberFormat="1" applyFill="1" applyBorder="1"/>
    <xf numFmtId="165" fontId="0" fillId="4" borderId="12" xfId="0" applyNumberFormat="1" applyFill="1" applyBorder="1"/>
    <xf numFmtId="164" fontId="0" fillId="5" borderId="12" xfId="0" applyNumberFormat="1" applyFill="1" applyBorder="1"/>
    <xf numFmtId="165" fontId="0" fillId="5" borderId="12" xfId="0" applyNumberFormat="1" applyFill="1" applyBorder="1"/>
    <xf numFmtId="10" fontId="10" fillId="5" borderId="12" xfId="2" applyNumberFormat="1" applyFont="1" applyFill="1" applyBorder="1"/>
    <xf numFmtId="166" fontId="0" fillId="5" borderId="3" xfId="0" applyNumberFormat="1" applyFill="1" applyBorder="1"/>
    <xf numFmtId="0" fontId="0" fillId="5" borderId="12" xfId="0" applyFill="1" applyBorder="1"/>
    <xf numFmtId="0" fontId="0" fillId="5" borderId="14" xfId="0" applyFill="1" applyBorder="1"/>
    <xf numFmtId="165" fontId="0" fillId="5" borderId="15" xfId="0" applyNumberFormat="1" applyFill="1" applyBorder="1"/>
    <xf numFmtId="0" fontId="0" fillId="5" borderId="15" xfId="0" applyFill="1" applyBorder="1"/>
    <xf numFmtId="10" fontId="0" fillId="5" borderId="15" xfId="0" applyNumberFormat="1" applyFill="1" applyBorder="1"/>
    <xf numFmtId="166" fontId="0" fillId="5" borderId="15" xfId="0" applyNumberFormat="1" applyFill="1" applyBorder="1"/>
    <xf numFmtId="0" fontId="0" fillId="5" borderId="16" xfId="0" applyFill="1" applyBorder="1"/>
    <xf numFmtId="165" fontId="0" fillId="0" borderId="0" xfId="0" applyNumberFormat="1"/>
    <xf numFmtId="10" fontId="10" fillId="0" borderId="0" xfId="2" applyNumberFormat="1" applyFont="1"/>
    <xf numFmtId="0" fontId="0" fillId="0" borderId="11" xfId="0" applyBorder="1"/>
    <xf numFmtId="10" fontId="0" fillId="4" borderId="1" xfId="0" applyNumberFormat="1" applyFill="1" applyBorder="1"/>
    <xf numFmtId="165" fontId="0" fillId="5" borderId="11" xfId="0" applyNumberFormat="1" applyFill="1" applyBorder="1"/>
    <xf numFmtId="0" fontId="9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wrapText="1"/>
    </xf>
    <xf numFmtId="2" fontId="9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12" fillId="0" borderId="0" xfId="0" applyFont="1"/>
    <xf numFmtId="0" fontId="9" fillId="0" borderId="1" xfId="0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2" fontId="0" fillId="0" borderId="0" xfId="0" applyNumberFormat="1"/>
    <xf numFmtId="10" fontId="0" fillId="0" borderId="0" xfId="0" applyNumberFormat="1"/>
    <xf numFmtId="2" fontId="13" fillId="0" borderId="1" xfId="0" applyNumberFormat="1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4" fillId="0" borderId="20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0" fillId="0" borderId="22" xfId="0" applyBorder="1"/>
    <xf numFmtId="0" fontId="0" fillId="0" borderId="24" xfId="0" applyBorder="1"/>
    <xf numFmtId="10" fontId="0" fillId="0" borderId="19" xfId="2" applyNumberFormat="1" applyFont="1" applyBorder="1" applyAlignment="1">
      <alignment horizontal="center"/>
    </xf>
    <xf numFmtId="10" fontId="0" fillId="0" borderId="23" xfId="2" applyNumberFormat="1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1"/>
        </left>
        <right style="thin">
          <color theme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Arial"/>
        <family val="2"/>
        <scheme val="none"/>
      </font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border outline="0">
        <bottom style="thin">
          <color theme="1"/>
        </bottom>
      </border>
    </dxf>
    <dxf>
      <border outline="0">
        <right style="thin">
          <color theme="1"/>
        </right>
        <bottom style="thin">
          <color theme="1"/>
        </bottom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678E982-88EA-C349-B868-72BE953E4936}" name="Table33" displayName="Table33" ref="A1:I97" totalsRowShown="0" headerRowDxfId="22" dataDxfId="20" headerRowBorderDxfId="21" tableBorderDxfId="19" totalsRowBorderDxfId="18">
  <autoFilter ref="A1:I97" xr:uid="{DCEF003B-C69B-9142-A5F2-F947ADCCB755}"/>
  <tableColumns count="9">
    <tableColumn id="1" xr3:uid="{1634B1E6-49A1-F845-B3F9-9F1BBA44BC75}" name="Industry Name" dataDxfId="15"/>
    <tableColumn id="2" xr3:uid="{2C49B060-D5CF-9547-A0FB-43C527412871}" name="Number of firms" dataDxfId="14"/>
    <tableColumn id="3" xr3:uid="{6D9053D0-4C32-664B-9460-240AD7644FFA}" name="Beta " dataDxfId="13"/>
    <tableColumn id="4" xr3:uid="{BB57BA0C-268C-1F4D-B5B3-EF0C2A8FD6B7}" name="D/E Ratio" dataDxfId="12"/>
    <tableColumn id="5" xr3:uid="{9794FDC4-F61D-1B4B-A872-A21727C2981A}" name="Effective Tax rate" dataDxfId="11"/>
    <tableColumn id="6" xr3:uid="{B5E578CD-C3AF-F441-BEEF-D3B3D6AE8034}" name="Unlevered beta" dataDxfId="10"/>
    <tableColumn id="7" xr3:uid="{0AAB9B67-CE8A-E64C-8895-0AAE1342D2C4}" name="Cash/Firm value" dataDxfId="9"/>
    <tableColumn id="8" xr3:uid="{FBBEF69B-45B7-C54A-92B2-B8C057BC0031}" name="Unlevered beta corrected for cash" dataDxfId="8"/>
    <tableColumn id="9" xr3:uid="{DCEE8482-109E-B249-B6B6-02A95D3CAFFF}" name="EV/Sales" dataDxfId="7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1333BCE-19A1-6541-A3C6-DE4A5E328A2F}" name="Table14" displayName="Table14" ref="A1:B252" totalsRowShown="0" headerRowDxfId="1" dataDxfId="2" headerRowBorderDxfId="4" tableBorderDxfId="5" totalsRowBorderDxfId="16" dataCellStyle="Percent">
  <autoFilter ref="A1:B252" xr:uid="{1A7830CB-F05A-6746-A1EB-927FD8D42FA1}"/>
  <tableColumns count="2">
    <tableColumn id="1" xr3:uid="{99A6DF91-A3A4-8549-9FEE-DA42ED6ECF49}" name="Country" dataDxfId="3"/>
    <tableColumn id="5" xr3:uid="{4A34DAE5-D9FF-834C-8E93-8E8CE49490F7}" name="2023" dataDxfId="0" dataCellStyle="Percent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B28" sqref="B28"/>
    </sheetView>
  </sheetViews>
  <sheetFormatPr baseColWidth="10" defaultRowHeight="16"/>
  <cols>
    <col min="1" max="1" width="31.83203125" bestFit="1" customWidth="1"/>
    <col min="6" max="6" width="13" bestFit="1" customWidth="1"/>
  </cols>
  <sheetData>
    <row r="1" spans="1:7">
      <c r="A1" s="1" t="s">
        <v>39</v>
      </c>
    </row>
    <row r="2" spans="1:7">
      <c r="A2" t="s">
        <v>40</v>
      </c>
      <c r="B2" t="s">
        <v>41</v>
      </c>
      <c r="C2" t="s">
        <v>47</v>
      </c>
      <c r="D2" t="s">
        <v>48</v>
      </c>
      <c r="E2" t="s">
        <v>50</v>
      </c>
      <c r="F2" t="s">
        <v>49</v>
      </c>
      <c r="G2" t="s">
        <v>52</v>
      </c>
    </row>
    <row r="3" spans="1:7">
      <c r="A3" s="2" t="s">
        <v>3</v>
      </c>
      <c r="B3" s="6">
        <v>12056</v>
      </c>
      <c r="C3" s="4">
        <f>IF(B3=0," ",VLOOKUP(A3,'US industry averages'!$A$2:$I$97,9))</f>
        <v>1.4137613665587494</v>
      </c>
      <c r="D3" s="5">
        <f t="shared" ref="D3:D8" si="0">IF(B3=0," ",B3*C3)</f>
        <v>17044.307035232283</v>
      </c>
      <c r="E3" s="7">
        <f>IF(B3=0," ",D3/$D$21)</f>
        <v>0.13047198216883529</v>
      </c>
      <c r="F3" s="8">
        <f>IF(B3=0," ",VLOOKUP(A3,'US industry averages'!$A$2:$I$94,8))</f>
        <v>0.83</v>
      </c>
      <c r="G3" s="3">
        <f>IF(B3=0," ",E3*F3)</f>
        <v>0.10829174520013329</v>
      </c>
    </row>
    <row r="4" spans="1:7">
      <c r="A4" s="2" t="s">
        <v>5</v>
      </c>
      <c r="B4" s="6">
        <v>17090</v>
      </c>
      <c r="C4" s="4">
        <f>IF(B4=0," ",VLOOKUP(A4,'US industry averages'!$A$2:$I$94,9))</f>
        <v>2.3330552823981074</v>
      </c>
      <c r="D4" s="5">
        <f t="shared" si="0"/>
        <v>39871.914776183658</v>
      </c>
      <c r="E4" s="7">
        <f t="shared" ref="E4:E20" si="1">IF(B4=0," ",D4/$D$21)</f>
        <v>0.30521438876700324</v>
      </c>
      <c r="F4" s="8">
        <f>IF(B4=0," ",VLOOKUP(A4,'US industry averages'!$A$2:$I$94,8))</f>
        <v>1.23</v>
      </c>
      <c r="G4" s="3">
        <f t="shared" ref="G4:G20" si="2">IF(B4=0," ",E4*F4)</f>
        <v>0.37541369818341397</v>
      </c>
    </row>
    <row r="5" spans="1:7">
      <c r="A5" s="2" t="s">
        <v>21</v>
      </c>
      <c r="B5" s="6">
        <v>13964</v>
      </c>
      <c r="C5" s="4">
        <f>IF(B5=0," ",VLOOKUP(A5,'US industry averages'!$A$2:$I$94,9))</f>
        <v>3.2279049143312166</v>
      </c>
      <c r="D5" s="5">
        <f t="shared" si="0"/>
        <v>45074.464223721108</v>
      </c>
      <c r="E5" s="7">
        <f t="shared" si="1"/>
        <v>0.34503923687308757</v>
      </c>
      <c r="F5" s="8">
        <f>IF(B5=0," ",VLOOKUP(A5,'US industry averages'!$A$2:$I$94,8))</f>
        <v>0.98</v>
      </c>
      <c r="G5" s="3">
        <f t="shared" si="2"/>
        <v>0.33813845213562582</v>
      </c>
    </row>
    <row r="6" spans="1:7">
      <c r="A6" s="2" t="s">
        <v>1</v>
      </c>
      <c r="B6" s="6">
        <v>8334</v>
      </c>
      <c r="C6" s="4">
        <f>IF(B6=0," ",VLOOKUP(A6,'US industry averages'!$A$2:$I$94,9))</f>
        <v>2.6041798731605792</v>
      </c>
      <c r="D6" s="5">
        <f t="shared" si="0"/>
        <v>21703.235062920267</v>
      </c>
      <c r="E6" s="7">
        <f t="shared" si="1"/>
        <v>0.16613547809729323</v>
      </c>
      <c r="F6" s="8">
        <f>IF(B6=0," ",VLOOKUP(A6,'US industry averages'!$A$2:$I$94,8))</f>
        <v>0.8</v>
      </c>
      <c r="G6" s="3">
        <f t="shared" si="2"/>
        <v>0.1329083824778346</v>
      </c>
    </row>
    <row r="7" spans="1:7">
      <c r="A7" s="2" t="s">
        <v>2</v>
      </c>
      <c r="B7" s="6">
        <v>6791</v>
      </c>
      <c r="C7" s="4">
        <f>IF(B7=0," ",VLOOKUP(A7,'US industry averages'!$A$2:$I$94,9))</f>
        <v>1.0222121375517874</v>
      </c>
      <c r="D7" s="5">
        <f t="shared" si="0"/>
        <v>6941.8426261141885</v>
      </c>
      <c r="E7" s="7">
        <f t="shared" si="1"/>
        <v>5.3138914093780749E-2</v>
      </c>
      <c r="F7" s="8">
        <f>IF(B7=0," ",VLOOKUP(A7,'US industry averages'!$A$2:$I$94,8))</f>
        <v>0.76</v>
      </c>
      <c r="G7" s="3">
        <f t="shared" si="2"/>
        <v>4.0385574711273367E-2</v>
      </c>
    </row>
    <row r="8" spans="1:7">
      <c r="A8" s="2"/>
      <c r="B8" s="6"/>
      <c r="C8" s="4" t="str">
        <f>IF(B8=0," ",VLOOKUP(A8,'US industry averages'!$A$2:$I$94,9))</f>
        <v xml:space="preserve"> </v>
      </c>
      <c r="D8" s="5" t="str">
        <f t="shared" si="0"/>
        <v xml:space="preserve"> </v>
      </c>
      <c r="E8" s="7" t="str">
        <f t="shared" si="1"/>
        <v xml:space="preserve"> </v>
      </c>
      <c r="F8" s="8" t="str">
        <f>IF(B8=0," ",VLOOKUP(A8,'US industry averages'!$A$2:$I$94,8))</f>
        <v xml:space="preserve"> </v>
      </c>
      <c r="G8" s="3" t="str">
        <f t="shared" si="2"/>
        <v xml:space="preserve"> </v>
      </c>
    </row>
    <row r="9" spans="1:7">
      <c r="A9" s="2"/>
      <c r="B9" s="6"/>
      <c r="C9" s="4" t="str">
        <f>IF(B9=0," ",VLOOKUP(A9,'US industry averages'!$A$2:$I$94,9))</f>
        <v xml:space="preserve"> </v>
      </c>
      <c r="D9" s="5" t="str">
        <f t="shared" ref="D9:D20" si="3">IF(B9=0," ",B9*C9)</f>
        <v xml:space="preserve"> </v>
      </c>
      <c r="E9" s="7" t="str">
        <f t="shared" si="1"/>
        <v xml:space="preserve"> </v>
      </c>
      <c r="F9" s="8" t="str">
        <f>IF(B9=0," ",VLOOKUP(A9,'US industry averages'!$A$2:$I$94,8))</f>
        <v xml:space="preserve"> </v>
      </c>
      <c r="G9" s="3" t="str">
        <f t="shared" si="2"/>
        <v xml:space="preserve"> </v>
      </c>
    </row>
    <row r="10" spans="1:7">
      <c r="A10" s="2"/>
      <c r="B10" s="6"/>
      <c r="C10" s="4" t="str">
        <f>IF(B10=0," ",VLOOKUP(A10,'US industry averages'!$A$2:$I$94,9))</f>
        <v xml:space="preserve"> </v>
      </c>
      <c r="D10" s="5" t="str">
        <f t="shared" si="3"/>
        <v xml:space="preserve"> </v>
      </c>
      <c r="E10" s="7" t="str">
        <f t="shared" si="1"/>
        <v xml:space="preserve"> </v>
      </c>
      <c r="F10" s="8" t="str">
        <f>IF(B10=0," ",VLOOKUP(A10,'US industry averages'!$A$2:$I$94,8))</f>
        <v xml:space="preserve"> </v>
      </c>
      <c r="G10" s="3" t="str">
        <f t="shared" si="2"/>
        <v xml:space="preserve"> </v>
      </c>
    </row>
    <row r="11" spans="1:7">
      <c r="A11" s="2"/>
      <c r="B11" s="6"/>
      <c r="C11" s="4" t="str">
        <f>IF(B11=0," ",VLOOKUP(A11,'US industry averages'!$A$2:$I$94,9))</f>
        <v xml:space="preserve"> </v>
      </c>
      <c r="D11" s="5" t="str">
        <f t="shared" si="3"/>
        <v xml:space="preserve"> </v>
      </c>
      <c r="E11" s="7" t="str">
        <f t="shared" si="1"/>
        <v xml:space="preserve"> </v>
      </c>
      <c r="F11" s="8" t="str">
        <f>IF(B11=0," ",VLOOKUP(A11,'US industry averages'!$A$2:$I$94,8))</f>
        <v xml:space="preserve"> </v>
      </c>
      <c r="G11" s="3" t="str">
        <f t="shared" si="2"/>
        <v xml:space="preserve"> </v>
      </c>
    </row>
    <row r="12" spans="1:7">
      <c r="A12" s="2"/>
      <c r="B12" s="6"/>
      <c r="C12" s="4" t="str">
        <f>IF(B12=0," ",VLOOKUP(A12,'US industry averages'!$A$2:$I$94,9))</f>
        <v xml:space="preserve"> </v>
      </c>
      <c r="D12" s="5" t="str">
        <f t="shared" si="3"/>
        <v xml:space="preserve"> </v>
      </c>
      <c r="E12" s="7" t="str">
        <f t="shared" si="1"/>
        <v xml:space="preserve"> </v>
      </c>
      <c r="F12" s="8" t="str">
        <f>IF(B12=0," ",VLOOKUP(A12,'US industry averages'!$A$2:$I$94,8))</f>
        <v xml:space="preserve"> </v>
      </c>
      <c r="G12" s="3" t="str">
        <f t="shared" si="2"/>
        <v xml:space="preserve"> </v>
      </c>
    </row>
    <row r="13" spans="1:7">
      <c r="A13" s="2"/>
      <c r="B13" s="6"/>
      <c r="C13" s="4" t="str">
        <f>IF(B13=0," ",VLOOKUP(A13,'US industry averages'!$A$2:$I$94,9))</f>
        <v xml:space="preserve"> </v>
      </c>
      <c r="D13" s="5" t="str">
        <f t="shared" si="3"/>
        <v xml:space="preserve"> </v>
      </c>
      <c r="E13" s="7" t="str">
        <f t="shared" si="1"/>
        <v xml:space="preserve"> </v>
      </c>
      <c r="F13" s="8" t="str">
        <f>IF(B13=0," ",VLOOKUP(A13,'US industry averages'!$A$2:$I$94,8))</f>
        <v xml:space="preserve"> </v>
      </c>
      <c r="G13" s="3" t="str">
        <f t="shared" si="2"/>
        <v xml:space="preserve"> </v>
      </c>
    </row>
    <row r="14" spans="1:7">
      <c r="A14" s="2"/>
      <c r="B14" s="6"/>
      <c r="C14" s="4" t="str">
        <f>IF(B14=0," ",VLOOKUP(A14,'US industry averages'!$A$2:$I$94,9))</f>
        <v xml:space="preserve"> </v>
      </c>
      <c r="D14" s="5" t="str">
        <f t="shared" si="3"/>
        <v xml:space="preserve"> </v>
      </c>
      <c r="E14" s="7" t="str">
        <f t="shared" si="1"/>
        <v xml:space="preserve"> </v>
      </c>
      <c r="F14" s="8" t="str">
        <f>IF(B14=0," ",VLOOKUP(A14,'US industry averages'!$A$2:$I$94,8))</f>
        <v xml:space="preserve"> </v>
      </c>
      <c r="G14" s="3" t="str">
        <f t="shared" si="2"/>
        <v xml:space="preserve"> </v>
      </c>
    </row>
    <row r="15" spans="1:7">
      <c r="A15" s="2"/>
      <c r="B15" s="6"/>
      <c r="C15" s="4" t="str">
        <f>IF(B15=0," ",VLOOKUP(A15,'US industry averages'!$A$2:$I$94,9))</f>
        <v xml:space="preserve"> </v>
      </c>
      <c r="D15" s="5" t="str">
        <f t="shared" si="3"/>
        <v xml:space="preserve"> </v>
      </c>
      <c r="E15" s="7" t="str">
        <f t="shared" si="1"/>
        <v xml:space="preserve"> </v>
      </c>
      <c r="F15" s="8" t="str">
        <f>IF(B15=0," ",VLOOKUP(A15,'US industry averages'!$A$2:$I$94,8))</f>
        <v xml:space="preserve"> </v>
      </c>
      <c r="G15" s="3" t="str">
        <f t="shared" si="2"/>
        <v xml:space="preserve"> </v>
      </c>
    </row>
    <row r="16" spans="1:7">
      <c r="A16" s="2"/>
      <c r="B16" s="6"/>
      <c r="C16" s="4" t="str">
        <f>IF(B16=0," ",VLOOKUP(A16,'US industry averages'!$A$2:$I$94,9))</f>
        <v xml:space="preserve"> </v>
      </c>
      <c r="D16" s="5" t="str">
        <f t="shared" si="3"/>
        <v xml:space="preserve"> </v>
      </c>
      <c r="E16" s="7" t="str">
        <f t="shared" si="1"/>
        <v xml:space="preserve"> </v>
      </c>
      <c r="F16" s="8" t="str">
        <f>IF(B16=0," ",VLOOKUP(A16,'US industry averages'!$A$2:$I$94,8))</f>
        <v xml:space="preserve"> </v>
      </c>
      <c r="G16" s="3" t="str">
        <f t="shared" si="2"/>
        <v xml:space="preserve"> </v>
      </c>
    </row>
    <row r="17" spans="1:7">
      <c r="A17" s="2"/>
      <c r="B17" s="6"/>
      <c r="C17" s="4" t="str">
        <f>IF(B17=0," ",VLOOKUP(A17,'US industry averages'!$A$2:$I$94,9))</f>
        <v xml:space="preserve"> </v>
      </c>
      <c r="D17" s="5" t="str">
        <f t="shared" si="3"/>
        <v xml:space="preserve"> </v>
      </c>
      <c r="E17" s="7" t="str">
        <f t="shared" si="1"/>
        <v xml:space="preserve"> </v>
      </c>
      <c r="F17" s="8" t="str">
        <f>IF(B17=0," ",VLOOKUP(A17,'US industry averages'!$A$2:$I$94,8))</f>
        <v xml:space="preserve"> </v>
      </c>
      <c r="G17" s="3" t="str">
        <f t="shared" si="2"/>
        <v xml:space="preserve"> </v>
      </c>
    </row>
    <row r="18" spans="1:7">
      <c r="A18" s="2"/>
      <c r="B18" s="6"/>
      <c r="C18" s="4" t="str">
        <f>IF(B18=0," ",VLOOKUP(A18,'US industry averages'!$A$2:$I$94,9))</f>
        <v xml:space="preserve"> </v>
      </c>
      <c r="D18" s="5" t="str">
        <f t="shared" si="3"/>
        <v xml:space="preserve"> </v>
      </c>
      <c r="E18" s="7" t="str">
        <f t="shared" si="1"/>
        <v xml:space="preserve"> </v>
      </c>
      <c r="F18" s="8" t="str">
        <f>IF(B18=0," ",VLOOKUP(A18,'US industry averages'!$A$2:$I$94,8))</f>
        <v xml:space="preserve"> </v>
      </c>
      <c r="G18" s="3" t="str">
        <f t="shared" si="2"/>
        <v xml:space="preserve"> </v>
      </c>
    </row>
    <row r="19" spans="1:7">
      <c r="A19" s="2"/>
      <c r="B19" s="6"/>
      <c r="C19" s="4" t="str">
        <f>IF(B19=0," ",VLOOKUP(A19,'US industry averages'!$A$2:$I$94,9))</f>
        <v xml:space="preserve"> </v>
      </c>
      <c r="D19" s="5" t="str">
        <f t="shared" si="3"/>
        <v xml:space="preserve"> </v>
      </c>
      <c r="E19" s="7" t="str">
        <f t="shared" si="1"/>
        <v xml:space="preserve"> </v>
      </c>
      <c r="F19" s="8" t="str">
        <f>IF(B19=0," ",VLOOKUP(A19,'US industry averages'!$A$2:$I$94,8))</f>
        <v xml:space="preserve"> </v>
      </c>
      <c r="G19" s="3" t="str">
        <f t="shared" si="2"/>
        <v xml:space="preserve"> </v>
      </c>
    </row>
    <row r="20" spans="1:7" ht="17" thickBot="1">
      <c r="A20" s="2"/>
      <c r="B20" s="42"/>
      <c r="C20" s="43" t="str">
        <f>IF(B20=0," ",VLOOKUP(A20,'US industry averages'!$A$2:$I$94,9))</f>
        <v xml:space="preserve"> </v>
      </c>
      <c r="D20" s="44" t="str">
        <f t="shared" si="3"/>
        <v xml:space="preserve"> </v>
      </c>
      <c r="E20" s="45" t="str">
        <f t="shared" si="1"/>
        <v xml:space="preserve"> </v>
      </c>
      <c r="F20" s="46" t="str">
        <f>IF(B20=0," ",VLOOKUP(A20,'US industry averages'!$A$2:$I$94,8))</f>
        <v xml:space="preserve"> </v>
      </c>
      <c r="G20" s="47" t="str">
        <f t="shared" si="2"/>
        <v xml:space="preserve"> </v>
      </c>
    </row>
    <row r="21" spans="1:7" ht="17" thickBot="1">
      <c r="A21" s="48" t="s">
        <v>51</v>
      </c>
      <c r="B21" s="49">
        <f>SUM(B3:B20)</f>
        <v>58235</v>
      </c>
      <c r="C21" s="50"/>
      <c r="D21" s="49">
        <f>SUM(D3:D20)</f>
        <v>130635.7637241715</v>
      </c>
      <c r="E21" s="51">
        <f>SUM(E3:E7)</f>
        <v>1</v>
      </c>
      <c r="F21" s="52"/>
      <c r="G21" s="53">
        <f>SUM(G3:G20)</f>
        <v>0.99513785270828103</v>
      </c>
    </row>
    <row r="23" spans="1:7">
      <c r="A23" s="1" t="s">
        <v>42</v>
      </c>
    </row>
    <row r="24" spans="1:7">
      <c r="A24" t="s">
        <v>43</v>
      </c>
      <c r="B24" s="41">
        <v>4819</v>
      </c>
    </row>
    <row r="25" spans="1:7">
      <c r="A25" t="s">
        <v>44</v>
      </c>
      <c r="B25" s="41">
        <f>'Market value of debt'!$B$7</f>
        <v>24019.940934605132</v>
      </c>
      <c r="C25" t="s">
        <v>200</v>
      </c>
    </row>
    <row r="26" spans="1:7">
      <c r="A26" t="s">
        <v>45</v>
      </c>
      <c r="B26" s="41">
        <f>'Lease conversion'!C34</f>
        <v>2265.0252501500167</v>
      </c>
      <c r="C26" t="s">
        <v>199</v>
      </c>
    </row>
    <row r="27" spans="1:7">
      <c r="A27" t="s">
        <v>46</v>
      </c>
      <c r="B27" s="41">
        <v>84050</v>
      </c>
    </row>
    <row r="28" spans="1:7">
      <c r="A28" t="s">
        <v>84</v>
      </c>
      <c r="B28" s="40">
        <v>0.24</v>
      </c>
      <c r="C28" t="s">
        <v>198</v>
      </c>
    </row>
    <row r="29" spans="1:7" ht="17" thickBot="1"/>
    <row r="30" spans="1:7" ht="17" thickBot="1">
      <c r="A30" t="s">
        <v>79</v>
      </c>
      <c r="B30" s="38">
        <f>G21</f>
        <v>0.99513785270828103</v>
      </c>
    </row>
    <row r="31" spans="1:7" ht="17" thickBot="1">
      <c r="A31" t="s">
        <v>80</v>
      </c>
      <c r="B31" s="38">
        <f>G21*D21/(D21+B24)+0*(B24/(B24+D21))</f>
        <v>0.95973437792191996</v>
      </c>
    </row>
    <row r="33" spans="1:3" ht="17" thickBot="1">
      <c r="A33" t="s">
        <v>81</v>
      </c>
      <c r="B33" s="7">
        <f>(B25+B26)/B27</f>
        <v>0.31273011522611721</v>
      </c>
    </row>
    <row r="34" spans="1:3" ht="17" thickBot="1">
      <c r="A34" t="s">
        <v>82</v>
      </c>
      <c r="B34" s="38">
        <f>B30*(1+(1-B28)*B33)</f>
        <v>1.2316571299692129</v>
      </c>
      <c r="C34" t="s">
        <v>208</v>
      </c>
    </row>
    <row r="35" spans="1:3" ht="17" thickBot="1">
      <c r="A35" t="s">
        <v>83</v>
      </c>
      <c r="B35" s="39">
        <f>B31*(1+(1-0.4)*B33)</f>
        <v>1.1398170834783126</v>
      </c>
      <c r="C35" t="s">
        <v>209</v>
      </c>
    </row>
    <row r="36" spans="1:3">
      <c r="C36" t="s">
        <v>210</v>
      </c>
    </row>
  </sheetData>
  <pageMargins left="0.75" right="0.75" top="1" bottom="1" header="0.5" footer="0.5"/>
  <pageSetup orientation="portrait" horizontalDpi="4294967292" verticalDpi="4294967292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6147D87-246F-904D-B3B4-6D43701B65C9}">
          <x14:formula1>
            <xm:f>'US industry averages'!$A$2:$A$95</xm:f>
          </x14:formula1>
          <xm:sqref>A3:A20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7"/>
  <sheetViews>
    <sheetView workbookViewId="0">
      <selection activeCell="I2" sqref="I2:I97"/>
    </sheetView>
  </sheetViews>
  <sheetFormatPr baseColWidth="10" defaultRowHeight="16"/>
  <cols>
    <col min="1" max="1" width="20.5" bestFit="1" customWidth="1"/>
    <col min="2" max="2" width="15.1640625" customWidth="1"/>
    <col min="3" max="3" width="12.1640625" bestFit="1" customWidth="1"/>
    <col min="4" max="4" width="15.33203125" bestFit="1" customWidth="1"/>
    <col min="5" max="5" width="9.6640625" customWidth="1"/>
    <col min="6" max="6" width="14.6640625" customWidth="1"/>
    <col min="7" max="7" width="15.1640625" customWidth="1"/>
    <col min="8" max="8" width="28.6640625" bestFit="1" customWidth="1"/>
    <col min="9" max="9" width="9.83203125" style="66" customWidth="1"/>
  </cols>
  <sheetData>
    <row r="1" spans="1:9" ht="29">
      <c r="A1" s="63" t="s">
        <v>312</v>
      </c>
      <c r="B1" s="59" t="s">
        <v>274</v>
      </c>
      <c r="C1" s="64" t="s">
        <v>275</v>
      </c>
      <c r="D1" s="59" t="s">
        <v>276</v>
      </c>
      <c r="E1" s="59" t="s">
        <v>281</v>
      </c>
      <c r="F1" s="59" t="s">
        <v>277</v>
      </c>
      <c r="G1" s="59" t="s">
        <v>278</v>
      </c>
      <c r="H1" s="59" t="s">
        <v>279</v>
      </c>
      <c r="I1" s="68" t="s">
        <v>47</v>
      </c>
    </row>
    <row r="2" spans="1:9">
      <c r="A2" s="65" t="s">
        <v>0</v>
      </c>
      <c r="B2" s="60">
        <v>54</v>
      </c>
      <c r="C2" s="61">
        <v>1.34</v>
      </c>
      <c r="D2" s="62">
        <v>0.26200000000000001</v>
      </c>
      <c r="E2" s="62">
        <v>7.6700000000000004E-2</v>
      </c>
      <c r="F2" s="61">
        <v>1.1199331383201006</v>
      </c>
      <c r="G2" s="62">
        <v>6.5600000000000006E-2</v>
      </c>
      <c r="H2" s="61">
        <v>1.2</v>
      </c>
      <c r="I2" s="69">
        <v>2.7530320630511635</v>
      </c>
    </row>
    <row r="3" spans="1:9">
      <c r="A3" s="65" t="s">
        <v>1</v>
      </c>
      <c r="B3" s="60">
        <v>67</v>
      </c>
      <c r="C3" s="61">
        <v>0.9</v>
      </c>
      <c r="D3" s="62">
        <v>0.22789999999999999</v>
      </c>
      <c r="E3" s="62">
        <v>0.11020000000000001</v>
      </c>
      <c r="F3" s="61">
        <v>0.76862309712406862</v>
      </c>
      <c r="G3" s="62">
        <v>3.8699999999999998E-2</v>
      </c>
      <c r="H3" s="61">
        <v>0.8</v>
      </c>
      <c r="I3" s="69">
        <v>2.6041798731605792</v>
      </c>
    </row>
    <row r="4" spans="1:9">
      <c r="A4" s="65" t="s">
        <v>2</v>
      </c>
      <c r="B4" s="60">
        <v>24</v>
      </c>
      <c r="C4" s="61">
        <v>1.24</v>
      </c>
      <c r="D4" s="62">
        <v>1.0683</v>
      </c>
      <c r="E4" s="62">
        <v>0.10150000000000001</v>
      </c>
      <c r="F4" s="61">
        <v>0.6884203805743313</v>
      </c>
      <c r="G4" s="62">
        <v>0.1028</v>
      </c>
      <c r="H4" s="61">
        <v>0.76</v>
      </c>
      <c r="I4" s="69">
        <v>1.0222121375517874</v>
      </c>
    </row>
    <row r="5" spans="1:9">
      <c r="A5" s="65" t="s">
        <v>3</v>
      </c>
      <c r="B5" s="60">
        <v>37</v>
      </c>
      <c r="C5" s="61">
        <v>0.99</v>
      </c>
      <c r="D5" s="62">
        <v>0.45889999999999997</v>
      </c>
      <c r="E5" s="62">
        <v>8.0799999999999997E-2</v>
      </c>
      <c r="F5" s="61">
        <v>0.73651124295571635</v>
      </c>
      <c r="G5" s="62">
        <v>0.1086</v>
      </c>
      <c r="H5" s="61">
        <v>0.83</v>
      </c>
      <c r="I5" s="69">
        <v>1.4137613665587494</v>
      </c>
    </row>
    <row r="6" spans="1:9">
      <c r="A6" s="65" t="s">
        <v>211</v>
      </c>
      <c r="B6" s="60">
        <v>34</v>
      </c>
      <c r="C6" s="61">
        <v>1.62</v>
      </c>
      <c r="D6" s="62">
        <v>0.224</v>
      </c>
      <c r="E6" s="62">
        <v>2.1100000000000001E-2</v>
      </c>
      <c r="F6" s="61">
        <v>1.3869863013698631</v>
      </c>
      <c r="G6" s="62">
        <v>3.5099999999999999E-2</v>
      </c>
      <c r="H6" s="61">
        <v>1.43</v>
      </c>
      <c r="I6" s="69">
        <v>3.4699548342384703</v>
      </c>
    </row>
    <row r="7" spans="1:9">
      <c r="A7" s="65" t="s">
        <v>4</v>
      </c>
      <c r="B7" s="60">
        <v>33</v>
      </c>
      <c r="C7" s="61">
        <v>1.23</v>
      </c>
      <c r="D7" s="62">
        <v>0.4783</v>
      </c>
      <c r="E7" s="62">
        <v>0.12770000000000001</v>
      </c>
      <c r="F7" s="61">
        <v>0.90526044637435832</v>
      </c>
      <c r="G7" s="62">
        <v>8.6099999999999996E-2</v>
      </c>
      <c r="H7" s="61">
        <v>0.99</v>
      </c>
      <c r="I7" s="69">
        <v>0.74586436580485549</v>
      </c>
    </row>
    <row r="8" spans="1:9">
      <c r="A8" s="65" t="s">
        <v>212</v>
      </c>
      <c r="B8" s="60">
        <v>15</v>
      </c>
      <c r="C8" s="61">
        <v>0.88</v>
      </c>
      <c r="D8" s="62">
        <v>1.8319000000000001</v>
      </c>
      <c r="E8" s="62">
        <v>0.18099999999999999</v>
      </c>
      <c r="F8" s="61">
        <v>0.37069410364691391</v>
      </c>
      <c r="G8" s="62">
        <v>0.29770000000000002</v>
      </c>
      <c r="H8" s="61">
        <v>0.53</v>
      </c>
      <c r="I8" s="69" t="s">
        <v>317</v>
      </c>
    </row>
    <row r="9" spans="1:9">
      <c r="A9" s="65" t="s">
        <v>213</v>
      </c>
      <c r="B9" s="60">
        <v>591</v>
      </c>
      <c r="C9" s="61">
        <v>0.52</v>
      </c>
      <c r="D9" s="62">
        <v>0.60319999999999996</v>
      </c>
      <c r="E9" s="62">
        <v>0.16839999999999999</v>
      </c>
      <c r="F9" s="61">
        <v>0.35802809143486647</v>
      </c>
      <c r="G9" s="62">
        <v>0.2475</v>
      </c>
      <c r="H9" s="61">
        <v>0.48</v>
      </c>
      <c r="I9" s="69" t="s">
        <v>317</v>
      </c>
    </row>
    <row r="10" spans="1:9">
      <c r="A10" s="65" t="s">
        <v>214</v>
      </c>
      <c r="B10" s="60">
        <v>18</v>
      </c>
      <c r="C10" s="61">
        <v>0.61</v>
      </c>
      <c r="D10" s="62">
        <v>0.30470000000000003</v>
      </c>
      <c r="E10" s="62">
        <v>8.2799999999999999E-2</v>
      </c>
      <c r="F10" s="61">
        <v>0.49653039213691208</v>
      </c>
      <c r="G10" s="62">
        <v>1.8599999999999998E-2</v>
      </c>
      <c r="H10" s="61">
        <v>0.51</v>
      </c>
      <c r="I10" s="69">
        <v>3.3006470733953042</v>
      </c>
    </row>
    <row r="11" spans="1:9">
      <c r="A11" s="65" t="s">
        <v>215</v>
      </c>
      <c r="B11" s="60">
        <v>29</v>
      </c>
      <c r="C11" s="61">
        <v>0.56999999999999995</v>
      </c>
      <c r="D11" s="62">
        <v>0.1973</v>
      </c>
      <c r="E11" s="62">
        <v>6.9400000000000003E-2</v>
      </c>
      <c r="F11" s="61">
        <v>0.49652649230166157</v>
      </c>
      <c r="G11" s="62">
        <v>3.5700000000000003E-2</v>
      </c>
      <c r="H11" s="61">
        <v>0.51</v>
      </c>
      <c r="I11" s="69">
        <v>4.00109810652223</v>
      </c>
    </row>
    <row r="12" spans="1:9">
      <c r="A12" s="65" t="s">
        <v>216</v>
      </c>
      <c r="B12" s="60">
        <v>22</v>
      </c>
      <c r="C12" s="61">
        <v>0.92</v>
      </c>
      <c r="D12" s="62">
        <v>1.4956</v>
      </c>
      <c r="E12" s="62">
        <v>0.1074</v>
      </c>
      <c r="F12" s="61">
        <v>0.43361455436678137</v>
      </c>
      <c r="G12" s="62">
        <v>9.4700000000000006E-2</v>
      </c>
      <c r="H12" s="61">
        <v>0.48</v>
      </c>
      <c r="I12" s="69">
        <v>1.2871011667112966</v>
      </c>
    </row>
    <row r="13" spans="1:9">
      <c r="A13" s="65" t="s">
        <v>217</v>
      </c>
      <c r="B13" s="60">
        <v>30</v>
      </c>
      <c r="C13" s="61">
        <v>0.95</v>
      </c>
      <c r="D13" s="62">
        <v>1.8658999999999999</v>
      </c>
      <c r="E13" s="62">
        <v>0.14419999999999999</v>
      </c>
      <c r="F13" s="61">
        <v>0.3959281911291247</v>
      </c>
      <c r="G13" s="62">
        <v>0.15590000000000001</v>
      </c>
      <c r="H13" s="61">
        <v>0.47</v>
      </c>
      <c r="I13" s="69" t="s">
        <v>317</v>
      </c>
    </row>
    <row r="14" spans="1:9">
      <c r="A14" s="65" t="s">
        <v>5</v>
      </c>
      <c r="B14" s="60">
        <v>39</v>
      </c>
      <c r="C14" s="61">
        <v>1.36</v>
      </c>
      <c r="D14" s="62">
        <v>0.18970000000000001</v>
      </c>
      <c r="E14" s="62">
        <v>0.19109999999999999</v>
      </c>
      <c r="F14" s="61">
        <v>1.1906064651681951</v>
      </c>
      <c r="G14" s="62">
        <v>3.5700000000000003E-2</v>
      </c>
      <c r="H14" s="61">
        <v>1.23</v>
      </c>
      <c r="I14" s="69">
        <v>2.3330552823981074</v>
      </c>
    </row>
    <row r="15" spans="1:9">
      <c r="A15" s="65" t="s">
        <v>218</v>
      </c>
      <c r="B15" s="60">
        <v>152</v>
      </c>
      <c r="C15" s="61">
        <v>1</v>
      </c>
      <c r="D15" s="62">
        <v>0.1678</v>
      </c>
      <c r="E15" s="62">
        <v>0.12479999999999999</v>
      </c>
      <c r="F15" s="61">
        <v>0.88821779100235376</v>
      </c>
      <c r="G15" s="62">
        <v>3.27E-2</v>
      </c>
      <c r="H15" s="61">
        <v>0.92</v>
      </c>
      <c r="I15" s="69">
        <v>2.9329096063095581</v>
      </c>
    </row>
    <row r="16" spans="1:9">
      <c r="A16" s="65" t="s">
        <v>6</v>
      </c>
      <c r="B16" s="60">
        <v>9</v>
      </c>
      <c r="C16" s="61">
        <v>0.96</v>
      </c>
      <c r="D16" s="62">
        <v>1.2635000000000001</v>
      </c>
      <c r="E16" s="62">
        <v>0.1047</v>
      </c>
      <c r="F16" s="61">
        <v>0.49290802900969127</v>
      </c>
      <c r="G16" s="62">
        <v>2.1899999999999999E-2</v>
      </c>
      <c r="H16" s="61">
        <v>0.5</v>
      </c>
      <c r="I16" s="69">
        <v>2.2740102173874628</v>
      </c>
    </row>
    <row r="17" spans="1:9">
      <c r="A17" s="65" t="s">
        <v>7</v>
      </c>
      <c r="B17" s="60">
        <v>31</v>
      </c>
      <c r="C17" s="61">
        <v>1.1499999999999999</v>
      </c>
      <c r="D17" s="62">
        <v>0.58250000000000002</v>
      </c>
      <c r="E17" s="62">
        <v>7.9699999999999993E-2</v>
      </c>
      <c r="F17" s="61">
        <v>0.80034797738147012</v>
      </c>
      <c r="G17" s="62">
        <v>7.1599999999999997E-2</v>
      </c>
      <c r="H17" s="61">
        <v>0.86</v>
      </c>
      <c r="I17" s="69">
        <v>1.0328956410360037</v>
      </c>
    </row>
    <row r="18" spans="1:9">
      <c r="A18" s="65" t="s">
        <v>8</v>
      </c>
      <c r="B18" s="60">
        <v>4</v>
      </c>
      <c r="C18" s="61">
        <v>0.99</v>
      </c>
      <c r="D18" s="62">
        <v>1.1312</v>
      </c>
      <c r="E18" s="62">
        <v>0</v>
      </c>
      <c r="F18" s="61">
        <v>0.53559835533434319</v>
      </c>
      <c r="G18" s="62">
        <v>7.3400000000000007E-2</v>
      </c>
      <c r="H18" s="61">
        <v>0.57999999999999996</v>
      </c>
      <c r="I18" s="69">
        <v>0.99834666477464096</v>
      </c>
    </row>
    <row r="19" spans="1:9">
      <c r="A19" s="65" t="s">
        <v>9</v>
      </c>
      <c r="B19" s="60">
        <v>60</v>
      </c>
      <c r="C19" s="61">
        <v>0.92</v>
      </c>
      <c r="D19" s="62">
        <v>0.2712</v>
      </c>
      <c r="E19" s="62">
        <v>9.9900000000000003E-2</v>
      </c>
      <c r="F19" s="61">
        <v>0.76450058168522517</v>
      </c>
      <c r="G19" s="62">
        <v>3.5799999999999998E-2</v>
      </c>
      <c r="H19" s="61">
        <v>0.79</v>
      </c>
      <c r="I19" s="69">
        <v>2.7705093015104674</v>
      </c>
    </row>
    <row r="20" spans="1:9">
      <c r="A20" s="65" t="s">
        <v>219</v>
      </c>
      <c r="B20" s="60">
        <v>16</v>
      </c>
      <c r="C20" s="61">
        <v>1.18</v>
      </c>
      <c r="D20" s="62">
        <v>9.4700000000000006E-2</v>
      </c>
      <c r="E20" s="62">
        <v>2.7699999999999999E-2</v>
      </c>
      <c r="F20" s="61">
        <v>1.1017483252024927</v>
      </c>
      <c r="G20" s="62">
        <v>0.12870000000000001</v>
      </c>
      <c r="H20" s="61">
        <v>1.27</v>
      </c>
      <c r="I20" s="69">
        <v>1.5677608367812537</v>
      </c>
    </row>
    <row r="21" spans="1:9">
      <c r="A21" s="65" t="s">
        <v>220</v>
      </c>
      <c r="B21" s="60">
        <v>63</v>
      </c>
      <c r="C21" s="61">
        <v>1.23</v>
      </c>
      <c r="D21" s="62">
        <v>0.26329999999999998</v>
      </c>
      <c r="E21" s="62">
        <v>0.10780000000000001</v>
      </c>
      <c r="F21" s="61">
        <v>1.0271613186079041</v>
      </c>
      <c r="G21" s="62">
        <v>5.5800000000000002E-2</v>
      </c>
      <c r="H21" s="61">
        <v>1.0900000000000001</v>
      </c>
      <c r="I21" s="69">
        <v>1.384128746459615</v>
      </c>
    </row>
    <row r="22" spans="1:9">
      <c r="A22" s="65" t="s">
        <v>10</v>
      </c>
      <c r="B22" s="60">
        <v>35</v>
      </c>
      <c r="C22" s="61">
        <v>1.1399999999999999</v>
      </c>
      <c r="D22" s="62">
        <v>4.82E-2</v>
      </c>
      <c r="E22" s="62">
        <v>8.9899999999999994E-2</v>
      </c>
      <c r="F22" s="61">
        <v>1.1002268011388312</v>
      </c>
      <c r="G22" s="62">
        <v>1.4200000000000001E-2</v>
      </c>
      <c r="H22" s="61">
        <v>1.1200000000000001</v>
      </c>
      <c r="I22" s="69">
        <v>6.6791419060864801</v>
      </c>
    </row>
    <row r="23" spans="1:9">
      <c r="A23" s="65" t="s">
        <v>221</v>
      </c>
      <c r="B23" s="60">
        <v>46</v>
      </c>
      <c r="C23" s="61">
        <v>1.29</v>
      </c>
      <c r="D23" s="62">
        <v>0.21560000000000001</v>
      </c>
      <c r="E23" s="62">
        <v>0.13550000000000001</v>
      </c>
      <c r="F23" s="61">
        <v>1.110441594215374</v>
      </c>
      <c r="G23" s="62">
        <v>3.4000000000000002E-2</v>
      </c>
      <c r="H23" s="61">
        <v>1.1499999999999999</v>
      </c>
      <c r="I23" s="69">
        <v>2.4608867902074083</v>
      </c>
    </row>
    <row r="24" spans="1:9">
      <c r="A24" s="65" t="s">
        <v>222</v>
      </c>
      <c r="B24" s="60">
        <v>21</v>
      </c>
      <c r="C24" s="61">
        <v>1.0900000000000001</v>
      </c>
      <c r="D24" s="62">
        <v>0.16089999999999999</v>
      </c>
      <c r="E24" s="62">
        <v>5.0099999999999999E-2</v>
      </c>
      <c r="F24" s="61">
        <v>0.97262810359827778</v>
      </c>
      <c r="G24" s="62">
        <v>4.0800000000000003E-2</v>
      </c>
      <c r="H24" s="61">
        <v>1.01</v>
      </c>
      <c r="I24" s="69">
        <v>2.9071161346491126</v>
      </c>
    </row>
    <row r="25" spans="1:9">
      <c r="A25" s="65" t="s">
        <v>223</v>
      </c>
      <c r="B25" s="60">
        <v>535</v>
      </c>
      <c r="C25" s="61">
        <v>1.25</v>
      </c>
      <c r="D25" s="62">
        <v>0.1709</v>
      </c>
      <c r="E25" s="62">
        <v>1.0500000000000001E-2</v>
      </c>
      <c r="F25" s="61">
        <v>1.1079841336672061</v>
      </c>
      <c r="G25" s="62">
        <v>5.0700000000000002E-2</v>
      </c>
      <c r="H25" s="61">
        <v>1.17</v>
      </c>
      <c r="I25" s="69">
        <v>6.7917910997794078</v>
      </c>
    </row>
    <row r="26" spans="1:9">
      <c r="A26" s="65" t="s">
        <v>224</v>
      </c>
      <c r="B26" s="60">
        <v>231</v>
      </c>
      <c r="C26" s="61">
        <v>1.07</v>
      </c>
      <c r="D26" s="62">
        <v>0.16889999999999999</v>
      </c>
      <c r="E26" s="62">
        <v>2.58E-2</v>
      </c>
      <c r="F26" s="61">
        <v>0.94969711762486964</v>
      </c>
      <c r="G26" s="62">
        <v>3.0800000000000001E-2</v>
      </c>
      <c r="H26" s="61">
        <v>0.98</v>
      </c>
      <c r="I26" s="69">
        <v>5.4837121023102311</v>
      </c>
    </row>
    <row r="27" spans="1:9">
      <c r="A27" s="65" t="s">
        <v>225</v>
      </c>
      <c r="B27" s="60">
        <v>29</v>
      </c>
      <c r="C27" s="61">
        <v>0.98</v>
      </c>
      <c r="D27" s="62">
        <v>0.19439999999999999</v>
      </c>
      <c r="E27" s="62">
        <v>0.11890000000000001</v>
      </c>
      <c r="F27" s="61">
        <v>0.85529760865770643</v>
      </c>
      <c r="G27" s="62">
        <v>6.9500000000000006E-2</v>
      </c>
      <c r="H27" s="61">
        <v>0.92</v>
      </c>
      <c r="I27" s="69">
        <v>2.4903031810109364</v>
      </c>
    </row>
    <row r="28" spans="1:9">
      <c r="A28" s="65" t="s">
        <v>11</v>
      </c>
      <c r="B28" s="60">
        <v>101</v>
      </c>
      <c r="C28" s="61">
        <v>1.27</v>
      </c>
      <c r="D28" s="62">
        <v>0.1484</v>
      </c>
      <c r="E28" s="62">
        <v>5.1400000000000001E-2</v>
      </c>
      <c r="F28" s="61">
        <v>1.1428057230270854</v>
      </c>
      <c r="G28" s="62">
        <v>4.87E-2</v>
      </c>
      <c r="H28" s="61">
        <v>1.2</v>
      </c>
      <c r="I28" s="69">
        <v>3.3071962896414302</v>
      </c>
    </row>
    <row r="29" spans="1:9">
      <c r="A29" s="65" t="s">
        <v>226</v>
      </c>
      <c r="B29" s="60">
        <v>11</v>
      </c>
      <c r="C29" s="61">
        <v>0.92</v>
      </c>
      <c r="D29" s="62">
        <v>0.1331</v>
      </c>
      <c r="E29" s="62">
        <v>0</v>
      </c>
      <c r="F29" s="61">
        <v>0.8364967153865388</v>
      </c>
      <c r="G29" s="62">
        <v>0.1232</v>
      </c>
      <c r="H29" s="61">
        <v>0.95</v>
      </c>
      <c r="I29" s="69">
        <v>0.72469458925868457</v>
      </c>
    </row>
    <row r="30" spans="1:9">
      <c r="A30" s="65" t="s">
        <v>227</v>
      </c>
      <c r="B30" s="60">
        <v>122</v>
      </c>
      <c r="C30" s="61">
        <v>1.06</v>
      </c>
      <c r="D30" s="62">
        <v>0.14419999999999999</v>
      </c>
      <c r="E30" s="62">
        <v>6.59E-2</v>
      </c>
      <c r="F30" s="61">
        <v>0.95654920362766782</v>
      </c>
      <c r="G30" s="62">
        <v>5.57E-2</v>
      </c>
      <c r="H30" s="61">
        <v>1.01</v>
      </c>
      <c r="I30" s="69">
        <v>2.4557308639937196</v>
      </c>
    </row>
    <row r="31" spans="1:9">
      <c r="A31" s="65" t="s">
        <v>228</v>
      </c>
      <c r="B31" s="60">
        <v>42</v>
      </c>
      <c r="C31" s="61">
        <v>0.99</v>
      </c>
      <c r="D31" s="62">
        <v>0.1792</v>
      </c>
      <c r="E31" s="62">
        <v>0.14710000000000001</v>
      </c>
      <c r="F31" s="61">
        <v>0.87270803949224252</v>
      </c>
      <c r="G31" s="62">
        <v>5.0500000000000003E-2</v>
      </c>
      <c r="H31" s="61">
        <v>0.92</v>
      </c>
      <c r="I31" s="69">
        <v>1.4093068695496445</v>
      </c>
    </row>
    <row r="32" spans="1:9">
      <c r="A32" s="65" t="s">
        <v>12</v>
      </c>
      <c r="B32" s="60">
        <v>96</v>
      </c>
      <c r="C32" s="61">
        <v>1.04</v>
      </c>
      <c r="D32" s="62">
        <v>0.2034</v>
      </c>
      <c r="E32" s="62">
        <v>2.06E-2</v>
      </c>
      <c r="F32" s="61">
        <v>0.90234696976270012</v>
      </c>
      <c r="G32" s="62">
        <v>3.6700000000000003E-2</v>
      </c>
      <c r="H32" s="61">
        <v>0.94</v>
      </c>
      <c r="I32" s="69">
        <v>3.9046945294667585</v>
      </c>
    </row>
    <row r="33" spans="1:9">
      <c r="A33" s="65" t="s">
        <v>229</v>
      </c>
      <c r="B33" s="60">
        <v>50</v>
      </c>
      <c r="C33" s="61">
        <v>0.92</v>
      </c>
      <c r="D33" s="62">
        <v>0.19320000000000001</v>
      </c>
      <c r="E33" s="62">
        <v>6.8400000000000002E-2</v>
      </c>
      <c r="F33" s="61">
        <v>0.80356363001135467</v>
      </c>
      <c r="G33" s="62">
        <v>1.41E-2</v>
      </c>
      <c r="H33" s="61">
        <v>0.82</v>
      </c>
      <c r="I33" s="69">
        <v>3.6831618180396508</v>
      </c>
    </row>
    <row r="34" spans="1:9">
      <c r="A34" s="65" t="s">
        <v>230</v>
      </c>
      <c r="B34" s="60">
        <v>35</v>
      </c>
      <c r="C34" s="61">
        <v>0.98</v>
      </c>
      <c r="D34" s="62">
        <v>0.5333</v>
      </c>
      <c r="E34" s="62">
        <v>8.8900000000000007E-2</v>
      </c>
      <c r="F34" s="61">
        <v>0.70001250022321826</v>
      </c>
      <c r="G34" s="62">
        <v>4.1099999999999998E-2</v>
      </c>
      <c r="H34" s="61">
        <v>0.73</v>
      </c>
      <c r="I34" s="69">
        <v>1.1820781626784913</v>
      </c>
    </row>
    <row r="35" spans="1:9">
      <c r="A35" s="65" t="s">
        <v>231</v>
      </c>
      <c r="B35" s="60">
        <v>166</v>
      </c>
      <c r="C35" s="61">
        <v>1.07</v>
      </c>
      <c r="D35" s="62">
        <v>2.8666</v>
      </c>
      <c r="E35" s="62">
        <v>0.1181</v>
      </c>
      <c r="F35" s="61">
        <v>0.33968793155446914</v>
      </c>
      <c r="G35" s="62">
        <v>2.7900000000000001E-2</v>
      </c>
      <c r="H35" s="61">
        <v>0.35</v>
      </c>
      <c r="I35" s="69">
        <v>19.303479050947359</v>
      </c>
    </row>
    <row r="36" spans="1:9">
      <c r="A36" s="65" t="s">
        <v>13</v>
      </c>
      <c r="B36" s="60">
        <v>77</v>
      </c>
      <c r="C36" s="61">
        <v>0.47</v>
      </c>
      <c r="D36" s="62">
        <v>0.36520000000000002</v>
      </c>
      <c r="E36" s="62">
        <v>0.1012</v>
      </c>
      <c r="F36" s="61">
        <v>0.36894575712379307</v>
      </c>
      <c r="G36" s="62">
        <v>2.7400000000000001E-2</v>
      </c>
      <c r="H36" s="61">
        <v>0.38</v>
      </c>
      <c r="I36" s="69">
        <v>1.794561254105961</v>
      </c>
    </row>
    <row r="37" spans="1:9">
      <c r="A37" s="65" t="s">
        <v>232</v>
      </c>
      <c r="B37" s="60">
        <v>14</v>
      </c>
      <c r="C37" s="61">
        <v>0.72</v>
      </c>
      <c r="D37" s="62">
        <v>0.43280000000000002</v>
      </c>
      <c r="E37" s="62">
        <v>0.15529999999999999</v>
      </c>
      <c r="F37" s="61">
        <v>0.54356032009663291</v>
      </c>
      <c r="G37" s="62">
        <v>1.3899999999999999E-2</v>
      </c>
      <c r="H37" s="61">
        <v>0.55000000000000004</v>
      </c>
      <c r="I37" s="69">
        <v>0.44417810691387977</v>
      </c>
    </row>
    <row r="38" spans="1:9">
      <c r="A38" s="65" t="s">
        <v>14</v>
      </c>
      <c r="B38" s="60">
        <v>28</v>
      </c>
      <c r="C38" s="61">
        <v>0.87</v>
      </c>
      <c r="D38" s="62">
        <v>0.41930000000000001</v>
      </c>
      <c r="E38" s="62">
        <v>0.11609999999999999</v>
      </c>
      <c r="F38" s="61">
        <v>0.66186119933813881</v>
      </c>
      <c r="G38" s="62">
        <v>4.5199999999999997E-2</v>
      </c>
      <c r="H38" s="61">
        <v>0.69</v>
      </c>
      <c r="I38" s="69">
        <v>1.183895108625572</v>
      </c>
    </row>
    <row r="39" spans="1:9">
      <c r="A39" s="65" t="s">
        <v>233</v>
      </c>
      <c r="B39" s="60">
        <v>18</v>
      </c>
      <c r="C39" s="61">
        <v>1.1299999999999999</v>
      </c>
      <c r="D39" s="62">
        <v>1.7618</v>
      </c>
      <c r="E39" s="62">
        <v>1.2200000000000001E-2</v>
      </c>
      <c r="F39" s="61">
        <v>0.48678570659314624</v>
      </c>
      <c r="G39" s="62">
        <v>2.7099999999999999E-2</v>
      </c>
      <c r="H39" s="61">
        <v>0.5</v>
      </c>
      <c r="I39" s="69">
        <v>6.3834981138408686</v>
      </c>
    </row>
    <row r="40" spans="1:9">
      <c r="A40" s="65" t="s">
        <v>234</v>
      </c>
      <c r="B40" s="60">
        <v>218</v>
      </c>
      <c r="C40" s="61">
        <v>1.01</v>
      </c>
      <c r="D40" s="62">
        <v>0.12790000000000001</v>
      </c>
      <c r="E40" s="62">
        <v>4.1000000000000002E-2</v>
      </c>
      <c r="F40" s="61">
        <v>0.92159591212902336</v>
      </c>
      <c r="G40" s="62">
        <v>3.3799999999999997E-2</v>
      </c>
      <c r="H40" s="61">
        <v>0.96</v>
      </c>
      <c r="I40" s="69">
        <v>5.2006861468857064</v>
      </c>
    </row>
    <row r="41" spans="1:9">
      <c r="A41" s="65" t="s">
        <v>235</v>
      </c>
      <c r="B41" s="60">
        <v>113</v>
      </c>
      <c r="C41" s="61">
        <v>0.94</v>
      </c>
      <c r="D41" s="62">
        <v>0.32200000000000001</v>
      </c>
      <c r="E41" s="62">
        <v>8.7999999999999995E-2</v>
      </c>
      <c r="F41" s="61">
        <v>0.75714861055175187</v>
      </c>
      <c r="G41" s="62">
        <v>7.0199999999999999E-2</v>
      </c>
      <c r="H41" s="61">
        <v>0.82</v>
      </c>
      <c r="I41" s="69">
        <v>0.52599305157977083</v>
      </c>
    </row>
    <row r="42" spans="1:9">
      <c r="A42" s="65" t="s">
        <v>236</v>
      </c>
      <c r="B42" s="60">
        <v>116</v>
      </c>
      <c r="C42" s="61">
        <v>1.22</v>
      </c>
      <c r="D42" s="62">
        <v>0.16200000000000001</v>
      </c>
      <c r="E42" s="62">
        <v>3.8199999999999998E-2</v>
      </c>
      <c r="F42" s="61">
        <v>1.0878288007133303</v>
      </c>
      <c r="G42" s="62">
        <v>2.93E-2</v>
      </c>
      <c r="H42" s="61">
        <v>1.1200000000000001</v>
      </c>
      <c r="I42" s="69">
        <v>5.3118895412282914</v>
      </c>
    </row>
    <row r="43" spans="1:9">
      <c r="A43" s="65" t="s">
        <v>15</v>
      </c>
      <c r="B43" s="60">
        <v>30</v>
      </c>
      <c r="C43" s="61">
        <v>1.43</v>
      </c>
      <c r="D43" s="62">
        <v>0.17499999999999999</v>
      </c>
      <c r="E43" s="62">
        <v>0.17730000000000001</v>
      </c>
      <c r="F43" s="61">
        <v>1.264088397790055</v>
      </c>
      <c r="G43" s="62">
        <v>8.3099999999999993E-2</v>
      </c>
      <c r="H43" s="61">
        <v>1.38</v>
      </c>
      <c r="I43" s="69">
        <v>1.2430969824286757</v>
      </c>
    </row>
    <row r="44" spans="1:9">
      <c r="A44" s="65" t="s">
        <v>237</v>
      </c>
      <c r="B44" s="60">
        <v>33</v>
      </c>
      <c r="C44" s="61">
        <v>0.86</v>
      </c>
      <c r="D44" s="62">
        <v>0.77149999999999996</v>
      </c>
      <c r="E44" s="62">
        <v>9.0499999999999997E-2</v>
      </c>
      <c r="F44" s="61">
        <v>0.54477789215298122</v>
      </c>
      <c r="G44" s="62">
        <v>3.95E-2</v>
      </c>
      <c r="H44" s="61">
        <v>0.56999999999999995</v>
      </c>
      <c r="I44" s="69">
        <v>1.484022296092266</v>
      </c>
    </row>
    <row r="45" spans="1:9">
      <c r="A45" s="65" t="s">
        <v>16</v>
      </c>
      <c r="B45" s="60">
        <v>65</v>
      </c>
      <c r="C45" s="61">
        <v>1.19</v>
      </c>
      <c r="D45" s="62">
        <v>0.43209999999999998</v>
      </c>
      <c r="E45" s="62">
        <v>0.1065</v>
      </c>
      <c r="F45" s="61">
        <v>0.89874063025130735</v>
      </c>
      <c r="G45" s="62">
        <v>5.1700000000000003E-2</v>
      </c>
      <c r="H45" s="61">
        <v>0.95</v>
      </c>
      <c r="I45" s="69">
        <v>4.2829604461317201</v>
      </c>
    </row>
    <row r="46" spans="1:9">
      <c r="A46" s="65" t="s">
        <v>17</v>
      </c>
      <c r="B46" s="60">
        <v>101</v>
      </c>
      <c r="C46" s="61">
        <v>0.9</v>
      </c>
      <c r="D46" s="62">
        <v>0.1522</v>
      </c>
      <c r="E46" s="62">
        <v>0.08</v>
      </c>
      <c r="F46" s="61">
        <v>0.80779069245613255</v>
      </c>
      <c r="G46" s="62">
        <v>3.0700000000000002E-2</v>
      </c>
      <c r="H46" s="61">
        <v>0.83</v>
      </c>
      <c r="I46" s="69">
        <v>3.5277078107468967</v>
      </c>
    </row>
    <row r="47" spans="1:9">
      <c r="A47" s="65" t="s">
        <v>18</v>
      </c>
      <c r="B47" s="60">
        <v>16</v>
      </c>
      <c r="C47" s="61">
        <v>0.98</v>
      </c>
      <c r="D47" s="62">
        <v>0.35370000000000001</v>
      </c>
      <c r="E47" s="62">
        <v>0.1537</v>
      </c>
      <c r="F47" s="61">
        <v>0.77453518009918798</v>
      </c>
      <c r="G47" s="62">
        <v>3.1199999999999999E-2</v>
      </c>
      <c r="H47" s="61">
        <v>0.8</v>
      </c>
      <c r="I47" s="69">
        <v>2.2692123222760889</v>
      </c>
    </row>
    <row r="48" spans="1:9">
      <c r="A48" s="65" t="s">
        <v>238</v>
      </c>
      <c r="B48" s="60">
        <v>22</v>
      </c>
      <c r="C48" s="61">
        <v>0.76</v>
      </c>
      <c r="D48" s="62">
        <v>0.17349999999999999</v>
      </c>
      <c r="E48" s="62">
        <v>8.7800000000000003E-2</v>
      </c>
      <c r="F48" s="61">
        <v>0.67249198097555574</v>
      </c>
      <c r="G48" s="62">
        <v>2.4500000000000001E-2</v>
      </c>
      <c r="H48" s="61">
        <v>0.69</v>
      </c>
      <c r="I48" s="69">
        <v>3.1145339415711861</v>
      </c>
    </row>
    <row r="49" spans="1:9">
      <c r="A49" s="65" t="s">
        <v>19</v>
      </c>
      <c r="B49" s="60">
        <v>19</v>
      </c>
      <c r="C49" s="61">
        <v>0.73</v>
      </c>
      <c r="D49" s="62">
        <v>0.62729999999999997</v>
      </c>
      <c r="E49" s="62">
        <v>0.14510000000000001</v>
      </c>
      <c r="F49" s="61">
        <v>0.49643822574338226</v>
      </c>
      <c r="G49" s="62">
        <v>0.1981</v>
      </c>
      <c r="H49" s="61">
        <v>0.62</v>
      </c>
      <c r="I49" s="69">
        <v>1.2376599868418128</v>
      </c>
    </row>
    <row r="50" spans="1:9">
      <c r="A50" s="65" t="s">
        <v>20</v>
      </c>
      <c r="B50" s="60">
        <v>53</v>
      </c>
      <c r="C50" s="61">
        <v>0.61</v>
      </c>
      <c r="D50" s="62">
        <v>0.15459999999999999</v>
      </c>
      <c r="E50" s="62">
        <v>0.1605</v>
      </c>
      <c r="F50" s="61">
        <v>0.54661947219857521</v>
      </c>
      <c r="G50" s="62">
        <v>4.6199999999999998E-2</v>
      </c>
      <c r="H50" s="61">
        <v>0.56999999999999995</v>
      </c>
      <c r="I50" s="69">
        <v>1.5092144680220723</v>
      </c>
    </row>
    <row r="51" spans="1:9">
      <c r="A51" s="65" t="s">
        <v>239</v>
      </c>
      <c r="B51" s="60">
        <v>231</v>
      </c>
      <c r="C51" s="61">
        <v>0.56999999999999995</v>
      </c>
      <c r="D51" s="62">
        <v>0.35039999999999999</v>
      </c>
      <c r="E51" s="62">
        <v>6.1899999999999997E-2</v>
      </c>
      <c r="F51" s="61">
        <v>0.45137789040228066</v>
      </c>
      <c r="G51" s="62">
        <v>0.10059999999999999</v>
      </c>
      <c r="H51" s="61">
        <v>0.5</v>
      </c>
      <c r="I51" s="69">
        <v>6.0123897466073668</v>
      </c>
    </row>
    <row r="52" spans="1:9">
      <c r="A52" s="65" t="s">
        <v>21</v>
      </c>
      <c r="B52" s="60">
        <v>109</v>
      </c>
      <c r="C52" s="61">
        <v>1.07</v>
      </c>
      <c r="D52" s="62">
        <v>0.157</v>
      </c>
      <c r="E52" s="62">
        <v>0.11219999999999999</v>
      </c>
      <c r="F52" s="61">
        <v>0.95728025050324317</v>
      </c>
      <c r="G52" s="62">
        <v>2.92E-2</v>
      </c>
      <c r="H52" s="61">
        <v>0.98</v>
      </c>
      <c r="I52" s="69">
        <v>3.2279049143312166</v>
      </c>
    </row>
    <row r="53" spans="1:9">
      <c r="A53" s="65" t="s">
        <v>240</v>
      </c>
      <c r="B53" s="60">
        <v>64</v>
      </c>
      <c r="C53" s="61">
        <v>1.02</v>
      </c>
      <c r="D53" s="62">
        <v>0.1676</v>
      </c>
      <c r="E53" s="62">
        <v>1.7999999999999999E-2</v>
      </c>
      <c r="F53" s="61">
        <v>0.9061028693257529</v>
      </c>
      <c r="G53" s="62">
        <v>5.5599999999999997E-2</v>
      </c>
      <c r="H53" s="61">
        <v>0.96</v>
      </c>
      <c r="I53" s="69">
        <v>2.8868180554956622</v>
      </c>
    </row>
    <row r="54" spans="1:9">
      <c r="A54" s="65" t="s">
        <v>241</v>
      </c>
      <c r="B54" s="60">
        <v>14</v>
      </c>
      <c r="C54" s="61">
        <v>1.2</v>
      </c>
      <c r="D54" s="62">
        <v>0.46510000000000001</v>
      </c>
      <c r="E54" s="62">
        <v>0.13450000000000001</v>
      </c>
      <c r="F54" s="61">
        <v>0.88966322539988507</v>
      </c>
      <c r="G54" s="62">
        <v>7.6499999999999999E-2</v>
      </c>
      <c r="H54" s="61">
        <v>0.96</v>
      </c>
      <c r="I54" s="69">
        <v>1.2000344991840515</v>
      </c>
    </row>
    <row r="55" spans="1:9">
      <c r="A55" s="65" t="s">
        <v>242</v>
      </c>
      <c r="B55" s="60">
        <v>4</v>
      </c>
      <c r="C55" s="61">
        <v>0.48</v>
      </c>
      <c r="D55" s="62">
        <v>0.1371</v>
      </c>
      <c r="E55" s="62">
        <v>0.25230000000000002</v>
      </c>
      <c r="F55" s="61">
        <v>0.4352458458957677</v>
      </c>
      <c r="G55" s="62">
        <v>3.7699999999999997E-2</v>
      </c>
      <c r="H55" s="61">
        <v>0.46</v>
      </c>
      <c r="I55" s="69">
        <v>1.5157081668506258</v>
      </c>
    </row>
    <row r="56" spans="1:9">
      <c r="A56" s="65" t="s">
        <v>243</v>
      </c>
      <c r="B56" s="60">
        <v>147</v>
      </c>
      <c r="C56" s="61">
        <v>0.88</v>
      </c>
      <c r="D56" s="62">
        <v>0.26650000000000001</v>
      </c>
      <c r="E56" s="62">
        <v>7.0999999999999994E-2</v>
      </c>
      <c r="F56" s="61">
        <v>0.73340973018022715</v>
      </c>
      <c r="G56" s="62">
        <v>3.2500000000000001E-2</v>
      </c>
      <c r="H56" s="61">
        <v>0.75</v>
      </c>
      <c r="I56" s="69">
        <v>3.0772339511498918</v>
      </c>
    </row>
    <row r="57" spans="1:9">
      <c r="A57" s="65" t="s">
        <v>22</v>
      </c>
      <c r="B57" s="60">
        <v>24</v>
      </c>
      <c r="C57" s="61">
        <v>0.75</v>
      </c>
      <c r="D57" s="62">
        <v>0.51539999999999997</v>
      </c>
      <c r="E57" s="62">
        <v>0.12479999999999999</v>
      </c>
      <c r="F57" s="61">
        <v>0.54091089394540404</v>
      </c>
      <c r="G57" s="62">
        <v>1.17E-2</v>
      </c>
      <c r="H57" s="61">
        <v>0.55000000000000004</v>
      </c>
      <c r="I57" s="69">
        <v>4.9810847118535468</v>
      </c>
    </row>
    <row r="58" spans="1:9">
      <c r="A58" s="65" t="s">
        <v>23</v>
      </c>
      <c r="B58" s="60">
        <v>97</v>
      </c>
      <c r="C58" s="61">
        <v>0.94</v>
      </c>
      <c r="D58" s="62">
        <v>0.38519999999999999</v>
      </c>
      <c r="E58" s="62">
        <v>9.0800000000000006E-2</v>
      </c>
      <c r="F58" s="61">
        <v>0.72930405772364026</v>
      </c>
      <c r="G58" s="62">
        <v>6.4699999999999994E-2</v>
      </c>
      <c r="H58" s="61">
        <v>0.78</v>
      </c>
      <c r="I58" s="69">
        <v>0.60728360169965301</v>
      </c>
    </row>
    <row r="59" spans="1:9">
      <c r="A59" s="65" t="s">
        <v>24</v>
      </c>
      <c r="B59" s="60">
        <v>22</v>
      </c>
      <c r="C59" s="61">
        <v>0.98</v>
      </c>
      <c r="D59" s="62">
        <v>0.52910000000000001</v>
      </c>
      <c r="E59" s="62">
        <v>0.1429</v>
      </c>
      <c r="F59" s="61">
        <v>0.70159110840656491</v>
      </c>
      <c r="G59" s="62">
        <v>5.33E-2</v>
      </c>
      <c r="H59" s="61">
        <v>0.74</v>
      </c>
      <c r="I59" s="69">
        <v>1.540926439760242</v>
      </c>
    </row>
    <row r="60" spans="1:9">
      <c r="A60" s="65" t="s">
        <v>25</v>
      </c>
      <c r="B60" s="60">
        <v>6</v>
      </c>
      <c r="C60" s="61">
        <v>1.07</v>
      </c>
      <c r="D60" s="62">
        <v>0.22570000000000001</v>
      </c>
      <c r="E60" s="62">
        <v>0.2369</v>
      </c>
      <c r="F60" s="61">
        <v>0.91509696179256372</v>
      </c>
      <c r="G60" s="62">
        <v>4.41E-2</v>
      </c>
      <c r="H60" s="61">
        <v>0.96</v>
      </c>
      <c r="I60" s="69">
        <v>1.2326955404636546</v>
      </c>
    </row>
    <row r="61" spans="1:9">
      <c r="A61" s="65" t="s">
        <v>26</v>
      </c>
      <c r="B61" s="60">
        <v>48</v>
      </c>
      <c r="C61" s="61">
        <v>0.54</v>
      </c>
      <c r="D61" s="62">
        <v>0.8034</v>
      </c>
      <c r="E61" s="62">
        <v>0.1211</v>
      </c>
      <c r="F61" s="61">
        <v>0.33696296527409447</v>
      </c>
      <c r="G61" s="62">
        <v>1.2500000000000001E-2</v>
      </c>
      <c r="H61" s="61">
        <v>0.34</v>
      </c>
      <c r="I61" s="69">
        <v>4.3250130953882344</v>
      </c>
    </row>
    <row r="62" spans="1:9">
      <c r="A62" s="65" t="s">
        <v>27</v>
      </c>
      <c r="B62" s="60">
        <v>60</v>
      </c>
      <c r="C62" s="61">
        <v>1.23</v>
      </c>
      <c r="D62" s="62">
        <v>0.189</v>
      </c>
      <c r="E62" s="62">
        <v>1.9900000000000001E-2</v>
      </c>
      <c r="F62" s="61">
        <v>1.0772936282023209</v>
      </c>
      <c r="G62" s="62">
        <v>6.0600000000000001E-2</v>
      </c>
      <c r="H62" s="61">
        <v>1.1499999999999999</v>
      </c>
      <c r="I62" s="69">
        <v>3.0618240426997394</v>
      </c>
    </row>
    <row r="63" spans="1:9">
      <c r="A63" s="65" t="s">
        <v>280</v>
      </c>
      <c r="B63" s="60">
        <v>19</v>
      </c>
      <c r="C63" s="61">
        <v>0.64</v>
      </c>
      <c r="D63" s="62">
        <v>0.28689999999999999</v>
      </c>
      <c r="E63" s="62">
        <v>9.7600000000000006E-2</v>
      </c>
      <c r="F63" s="61">
        <v>0.52667311292612184</v>
      </c>
      <c r="G63" s="62">
        <v>5.8999999999999997E-2</v>
      </c>
      <c r="H63" s="61">
        <v>0.56000000000000005</v>
      </c>
      <c r="I63" s="69">
        <v>1.5926717159618449</v>
      </c>
    </row>
    <row r="64" spans="1:9">
      <c r="A64" s="65" t="s">
        <v>28</v>
      </c>
      <c r="B64" s="60">
        <v>192</v>
      </c>
      <c r="C64" s="61">
        <v>0.95</v>
      </c>
      <c r="D64" s="62">
        <v>0.83489999999999998</v>
      </c>
      <c r="E64" s="62">
        <v>1.7999999999999999E-2</v>
      </c>
      <c r="F64" s="61">
        <v>0.58419296816148325</v>
      </c>
      <c r="G64" s="62">
        <v>2.01E-2</v>
      </c>
      <c r="H64" s="61">
        <v>0.59</v>
      </c>
      <c r="I64" s="69">
        <v>10.830765392411573</v>
      </c>
    </row>
    <row r="65" spans="1:9">
      <c r="A65" s="65" t="s">
        <v>244</v>
      </c>
      <c r="B65" s="60">
        <v>15</v>
      </c>
      <c r="C65" s="61">
        <v>1.03</v>
      </c>
      <c r="D65" s="62">
        <v>1.0871</v>
      </c>
      <c r="E65" s="62">
        <v>2.4899999999999999E-2</v>
      </c>
      <c r="F65" s="61">
        <v>0.56739151391624087</v>
      </c>
      <c r="G65" s="62">
        <v>8.0799999999999997E-2</v>
      </c>
      <c r="H65" s="61">
        <v>0.62</v>
      </c>
      <c r="I65" s="69">
        <v>3.9582480835618168</v>
      </c>
    </row>
    <row r="66" spans="1:9">
      <c r="A66" s="65" t="s">
        <v>245</v>
      </c>
      <c r="B66" s="60">
        <v>11</v>
      </c>
      <c r="C66" s="61">
        <v>0.86</v>
      </c>
      <c r="D66" s="62">
        <v>0.4194</v>
      </c>
      <c r="E66" s="62">
        <v>5.45E-2</v>
      </c>
      <c r="F66" s="61">
        <v>0.6542162717279677</v>
      </c>
      <c r="G66" s="62">
        <v>0.1076</v>
      </c>
      <c r="H66" s="61">
        <v>0.74</v>
      </c>
      <c r="I66" s="69">
        <v>4.0975154467871491</v>
      </c>
    </row>
    <row r="67" spans="1:9">
      <c r="A67" s="65" t="s">
        <v>246</v>
      </c>
      <c r="B67" s="60">
        <v>60</v>
      </c>
      <c r="C67" s="61">
        <v>1.08</v>
      </c>
      <c r="D67" s="62">
        <v>0.28789999999999999</v>
      </c>
      <c r="E67" s="62">
        <v>4.2599999999999999E-2</v>
      </c>
      <c r="F67" s="61">
        <v>0.88821267759113443</v>
      </c>
      <c r="G67" s="62">
        <v>7.0800000000000002E-2</v>
      </c>
      <c r="H67" s="61">
        <v>0.95</v>
      </c>
      <c r="I67" s="69">
        <v>1.5307462963673806</v>
      </c>
    </row>
    <row r="68" spans="1:9">
      <c r="A68" s="65" t="s">
        <v>29</v>
      </c>
      <c r="B68" s="60">
        <v>50</v>
      </c>
      <c r="C68" s="61">
        <v>1.33</v>
      </c>
      <c r="D68" s="62">
        <v>0.65100000000000002</v>
      </c>
      <c r="E68" s="62">
        <v>7.3300000000000004E-2</v>
      </c>
      <c r="F68" s="61">
        <v>0.8936670586259029</v>
      </c>
      <c r="G68" s="62">
        <v>4.4299999999999999E-2</v>
      </c>
      <c r="H68" s="61">
        <v>0.93</v>
      </c>
      <c r="I68" s="69">
        <v>1.9894583442029383</v>
      </c>
    </row>
    <row r="69" spans="1:9">
      <c r="A69" s="65" t="s">
        <v>30</v>
      </c>
      <c r="B69" s="60">
        <v>1</v>
      </c>
      <c r="C69" s="61">
        <v>0.54</v>
      </c>
      <c r="D69" s="62">
        <v>0.36580000000000001</v>
      </c>
      <c r="E69" s="62">
        <v>0.20130000000000001</v>
      </c>
      <c r="F69" s="61">
        <v>0.42374543885117905</v>
      </c>
      <c r="G69" s="62">
        <v>0.27029999999999998</v>
      </c>
      <c r="H69" s="61">
        <v>0.57999999999999996</v>
      </c>
      <c r="I69" s="69">
        <v>0.64106323000960086</v>
      </c>
    </row>
    <row r="70" spans="1:9">
      <c r="A70" s="65" t="s">
        <v>247</v>
      </c>
      <c r="B70" s="60">
        <v>62</v>
      </c>
      <c r="C70" s="61">
        <v>1.01</v>
      </c>
      <c r="D70" s="62">
        <v>0.23139999999999999</v>
      </c>
      <c r="E70" s="62">
        <v>8.8400000000000006E-2</v>
      </c>
      <c r="F70" s="61">
        <v>0.86063653018618713</v>
      </c>
      <c r="G70" s="62">
        <v>1.7299999999999999E-2</v>
      </c>
      <c r="H70" s="61">
        <v>0.87</v>
      </c>
      <c r="I70" s="69">
        <v>4.4691845341919434</v>
      </c>
    </row>
    <row r="71" spans="1:9">
      <c r="A71" s="65" t="s">
        <v>248</v>
      </c>
      <c r="B71" s="60">
        <v>29</v>
      </c>
      <c r="C71" s="61">
        <v>1.35</v>
      </c>
      <c r="D71" s="62">
        <v>0.504</v>
      </c>
      <c r="E71" s="62">
        <v>0.1212</v>
      </c>
      <c r="F71" s="61">
        <v>0.97968069666182878</v>
      </c>
      <c r="G71" s="62">
        <v>9.9000000000000008E-3</v>
      </c>
      <c r="H71" s="61">
        <v>0.99</v>
      </c>
      <c r="I71" s="69">
        <v>1.222045850009327</v>
      </c>
    </row>
    <row r="72" spans="1:9">
      <c r="A72" s="65" t="s">
        <v>249</v>
      </c>
      <c r="B72" s="60">
        <v>13</v>
      </c>
      <c r="C72" s="61">
        <v>1.79</v>
      </c>
      <c r="D72" s="62">
        <v>0.2019</v>
      </c>
      <c r="E72" s="62">
        <v>0.1366</v>
      </c>
      <c r="F72" s="61">
        <v>1.5545953926656102</v>
      </c>
      <c r="G72" s="62">
        <v>1.11E-2</v>
      </c>
      <c r="H72" s="61">
        <v>1.57</v>
      </c>
      <c r="I72" s="69">
        <v>2.5168840644209354</v>
      </c>
    </row>
    <row r="73" spans="1:9">
      <c r="A73" s="65" t="s">
        <v>250</v>
      </c>
      <c r="B73" s="60">
        <v>66</v>
      </c>
      <c r="C73" s="61">
        <v>1.1200000000000001</v>
      </c>
      <c r="D73" s="62">
        <v>0.31269999999999998</v>
      </c>
      <c r="E73" s="62">
        <v>0.13500000000000001</v>
      </c>
      <c r="F73" s="61">
        <v>0.90723152629553883</v>
      </c>
      <c r="G73" s="62">
        <v>2.2200000000000001E-2</v>
      </c>
      <c r="H73" s="61">
        <v>0.93</v>
      </c>
      <c r="I73" s="69">
        <v>1.8141684070556663</v>
      </c>
    </row>
    <row r="74" spans="1:9">
      <c r="A74" s="65" t="s">
        <v>251</v>
      </c>
      <c r="B74" s="60">
        <v>24</v>
      </c>
      <c r="C74" s="61">
        <v>1.06</v>
      </c>
      <c r="D74" s="62">
        <v>8.7300000000000003E-2</v>
      </c>
      <c r="E74" s="62">
        <v>0.16750000000000001</v>
      </c>
      <c r="F74" s="61">
        <v>0.99486144677256627</v>
      </c>
      <c r="G74" s="62">
        <v>2.8299999999999999E-2</v>
      </c>
      <c r="H74" s="61">
        <v>1.03</v>
      </c>
      <c r="I74" s="69">
        <v>2.0508713335644408</v>
      </c>
    </row>
    <row r="75" spans="1:9">
      <c r="A75" s="65" t="s">
        <v>252</v>
      </c>
      <c r="B75" s="60">
        <v>17</v>
      </c>
      <c r="C75" s="61">
        <v>0.57999999999999996</v>
      </c>
      <c r="D75" s="62">
        <v>0.52259999999999995</v>
      </c>
      <c r="E75" s="62">
        <v>0.1328</v>
      </c>
      <c r="F75" s="61">
        <v>0.41668163367937061</v>
      </c>
      <c r="G75" s="62">
        <v>0.1074</v>
      </c>
      <c r="H75" s="61">
        <v>0.47</v>
      </c>
      <c r="I75" s="69">
        <v>0.49497246792900701</v>
      </c>
    </row>
    <row r="76" spans="1:9">
      <c r="A76" s="65" t="s">
        <v>314</v>
      </c>
      <c r="B76" s="60">
        <v>28</v>
      </c>
      <c r="C76" s="61">
        <v>0.95</v>
      </c>
      <c r="D76" s="62">
        <v>0.54769999999999996</v>
      </c>
      <c r="E76" s="62">
        <v>1.1900000000000001E-2</v>
      </c>
      <c r="F76" s="61">
        <v>0.67338874023143303</v>
      </c>
      <c r="G76" s="62">
        <v>2.0799999999999999E-2</v>
      </c>
      <c r="H76" s="61">
        <v>0.69</v>
      </c>
      <c r="I76" s="69">
        <v>12.21753601147776</v>
      </c>
    </row>
    <row r="77" spans="1:9">
      <c r="A77" s="65" t="s">
        <v>253</v>
      </c>
      <c r="B77" s="60">
        <v>98</v>
      </c>
      <c r="C77" s="61">
        <v>1.22</v>
      </c>
      <c r="D77" s="62">
        <v>0.2893</v>
      </c>
      <c r="E77" s="62">
        <v>8.2299999999999998E-2</v>
      </c>
      <c r="F77" s="61">
        <v>1.0024856714394297</v>
      </c>
      <c r="G77" s="62">
        <v>5.0500000000000003E-2</v>
      </c>
      <c r="H77" s="61">
        <v>1.06</v>
      </c>
      <c r="I77" s="69">
        <v>1.0697959500151255</v>
      </c>
    </row>
    <row r="78" spans="1:9">
      <c r="A78" s="65" t="s">
        <v>254</v>
      </c>
      <c r="B78" s="60">
        <v>3</v>
      </c>
      <c r="C78" s="61">
        <v>0.65</v>
      </c>
      <c r="D78" s="62">
        <v>3.8713000000000002</v>
      </c>
      <c r="E78" s="62">
        <v>0</v>
      </c>
      <c r="F78" s="61">
        <v>0.16651829459648135</v>
      </c>
      <c r="G78" s="62">
        <v>7.1599999999999997E-2</v>
      </c>
      <c r="H78" s="61">
        <v>0.18</v>
      </c>
      <c r="I78" s="69">
        <v>0.61570892388864418</v>
      </c>
    </row>
    <row r="79" spans="1:9">
      <c r="A79" s="65" t="s">
        <v>31</v>
      </c>
      <c r="B79" s="60">
        <v>63</v>
      </c>
      <c r="C79" s="61">
        <v>1.49</v>
      </c>
      <c r="D79" s="62">
        <v>3.8899999999999997E-2</v>
      </c>
      <c r="E79" s="62">
        <v>4.19E-2</v>
      </c>
      <c r="F79" s="61">
        <v>1.4477615565865865</v>
      </c>
      <c r="G79" s="62">
        <v>1.1299999999999999E-2</v>
      </c>
      <c r="H79" s="61">
        <v>1.46</v>
      </c>
      <c r="I79" s="69">
        <v>14.645136031617927</v>
      </c>
    </row>
    <row r="80" spans="1:9">
      <c r="A80" s="65" t="s">
        <v>32</v>
      </c>
      <c r="B80" s="60">
        <v>30</v>
      </c>
      <c r="C80" s="61">
        <v>1.48</v>
      </c>
      <c r="D80" s="62">
        <v>8.1799999999999998E-2</v>
      </c>
      <c r="E80" s="62">
        <v>9.9500000000000005E-2</v>
      </c>
      <c r="F80" s="61">
        <v>1.3944504640316577</v>
      </c>
      <c r="G80" s="62">
        <v>5.11E-2</v>
      </c>
      <c r="H80" s="61">
        <v>1.47</v>
      </c>
      <c r="I80" s="69">
        <v>5.0691664490258717</v>
      </c>
    </row>
    <row r="81" spans="1:9">
      <c r="A81" s="65" t="s">
        <v>255</v>
      </c>
      <c r="B81" s="60">
        <v>8</v>
      </c>
      <c r="C81" s="61">
        <v>0.57999999999999996</v>
      </c>
      <c r="D81" s="62">
        <v>0.19109999999999999</v>
      </c>
      <c r="E81" s="62">
        <v>5.7799999999999997E-2</v>
      </c>
      <c r="F81" s="61">
        <v>0.507292327203551</v>
      </c>
      <c r="G81" s="62">
        <v>3.5999999999999997E-2</v>
      </c>
      <c r="H81" s="61">
        <v>0.52</v>
      </c>
      <c r="I81" s="69">
        <v>1.7491091978050035</v>
      </c>
    </row>
    <row r="82" spans="1:9">
      <c r="A82" s="65" t="s">
        <v>33</v>
      </c>
      <c r="B82" s="60">
        <v>12</v>
      </c>
      <c r="C82" s="61">
        <v>1.42</v>
      </c>
      <c r="D82" s="62">
        <v>0.10249999999999999</v>
      </c>
      <c r="E82" s="62">
        <v>0.1106</v>
      </c>
      <c r="F82" s="61">
        <v>1.3186302959953569</v>
      </c>
      <c r="G82" s="62">
        <v>6.1100000000000002E-2</v>
      </c>
      <c r="H82" s="61">
        <v>1.41</v>
      </c>
      <c r="I82" s="69">
        <v>2.4017041674975634</v>
      </c>
    </row>
    <row r="83" spans="1:9">
      <c r="A83" s="65" t="s">
        <v>256</v>
      </c>
      <c r="B83" s="60">
        <v>81</v>
      </c>
      <c r="C83" s="61">
        <v>1.18</v>
      </c>
      <c r="D83" s="62">
        <v>2.4899999999999999E-2</v>
      </c>
      <c r="E83" s="62">
        <v>6.7299999999999999E-2</v>
      </c>
      <c r="F83" s="61">
        <v>1.15836748717697</v>
      </c>
      <c r="G83" s="62">
        <v>1.8800000000000001E-2</v>
      </c>
      <c r="H83" s="61">
        <v>1.18</v>
      </c>
      <c r="I83" s="69">
        <v>7.3454628560496653</v>
      </c>
    </row>
    <row r="84" spans="1:9">
      <c r="A84" s="65" t="s">
        <v>257</v>
      </c>
      <c r="B84" s="60">
        <v>29</v>
      </c>
      <c r="C84" s="61">
        <v>1.69</v>
      </c>
      <c r="D84" s="62">
        <v>0.1154</v>
      </c>
      <c r="E84" s="62">
        <v>2.18E-2</v>
      </c>
      <c r="F84" s="61">
        <v>1.5553817127605725</v>
      </c>
      <c r="G84" s="62">
        <v>2.8799999999999999E-2</v>
      </c>
      <c r="H84" s="61">
        <v>1.6</v>
      </c>
      <c r="I84" s="69">
        <v>7.5890875657943946</v>
      </c>
    </row>
    <row r="85" spans="1:9">
      <c r="A85" s="65" t="s">
        <v>258</v>
      </c>
      <c r="B85" s="60">
        <v>333</v>
      </c>
      <c r="C85" s="61">
        <v>1.24</v>
      </c>
      <c r="D85" s="62">
        <v>4.9000000000000002E-2</v>
      </c>
      <c r="E85" s="62">
        <v>4.4400000000000002E-2</v>
      </c>
      <c r="F85" s="61">
        <v>1.1960453339763684</v>
      </c>
      <c r="G85" s="62">
        <v>1.7399999999999999E-2</v>
      </c>
      <c r="H85" s="61">
        <v>1.22</v>
      </c>
      <c r="I85" s="69">
        <v>11.543734848591981</v>
      </c>
    </row>
    <row r="86" spans="1:9">
      <c r="A86" s="65" t="s">
        <v>34</v>
      </c>
      <c r="B86" s="60">
        <v>27</v>
      </c>
      <c r="C86" s="61">
        <v>1.06</v>
      </c>
      <c r="D86" s="62">
        <v>0.25900000000000001</v>
      </c>
      <c r="E86" s="62">
        <v>0.1176</v>
      </c>
      <c r="F86" s="61">
        <v>0.88758635126648522</v>
      </c>
      <c r="G86" s="62">
        <v>7.9399999999999998E-2</v>
      </c>
      <c r="H86" s="61">
        <v>0.96</v>
      </c>
      <c r="I86" s="69">
        <v>0.88738811682505903</v>
      </c>
    </row>
    <row r="87" spans="1:9">
      <c r="A87" s="65" t="s">
        <v>259</v>
      </c>
      <c r="B87" s="60">
        <v>11</v>
      </c>
      <c r="C87" s="61">
        <v>0.77</v>
      </c>
      <c r="D87" s="62">
        <v>0.47610000000000002</v>
      </c>
      <c r="E87" s="62">
        <v>0.14899999999999999</v>
      </c>
      <c r="F87" s="61">
        <v>0.56739679089217621</v>
      </c>
      <c r="G87" s="62">
        <v>2.7300000000000001E-2</v>
      </c>
      <c r="H87" s="61">
        <v>0.59</v>
      </c>
      <c r="I87" s="69">
        <v>4.1515030889879903</v>
      </c>
    </row>
    <row r="88" spans="1:9">
      <c r="A88" s="65" t="s">
        <v>35</v>
      </c>
      <c r="B88" s="60">
        <v>61</v>
      </c>
      <c r="C88" s="61">
        <v>1</v>
      </c>
      <c r="D88" s="62">
        <v>0.128</v>
      </c>
      <c r="E88" s="62">
        <v>4.3499999999999997E-2</v>
      </c>
      <c r="F88" s="61">
        <v>0.91240875912408748</v>
      </c>
      <c r="G88" s="62">
        <v>3.8300000000000001E-2</v>
      </c>
      <c r="H88" s="61">
        <v>0.95</v>
      </c>
      <c r="I88" s="69">
        <v>5.4799000529607049</v>
      </c>
    </row>
    <row r="89" spans="1:9">
      <c r="A89" s="65" t="s">
        <v>36</v>
      </c>
      <c r="B89" s="60">
        <v>32</v>
      </c>
      <c r="C89" s="61">
        <v>0.89</v>
      </c>
      <c r="D89" s="62">
        <v>1.0017</v>
      </c>
      <c r="E89" s="62">
        <v>3.6499999999999998E-2</v>
      </c>
      <c r="F89" s="61">
        <v>0.5082011677206606</v>
      </c>
      <c r="G89" s="62">
        <v>1.77E-2</v>
      </c>
      <c r="H89" s="61">
        <v>0.52</v>
      </c>
      <c r="I89" s="69">
        <v>2.5635058648544642</v>
      </c>
    </row>
    <row r="90" spans="1:9">
      <c r="A90" s="65" t="s">
        <v>37</v>
      </c>
      <c r="B90" s="60">
        <v>12</v>
      </c>
      <c r="C90" s="61">
        <v>0.98</v>
      </c>
      <c r="D90" s="62">
        <v>0.27960000000000002</v>
      </c>
      <c r="E90" s="62">
        <v>0.125</v>
      </c>
      <c r="F90" s="61">
        <v>0.81011821112672566</v>
      </c>
      <c r="G90" s="62">
        <v>1.8100000000000002E-2</v>
      </c>
      <c r="H90" s="61">
        <v>0.83</v>
      </c>
      <c r="I90" s="69">
        <v>5.5373739749755284</v>
      </c>
    </row>
    <row r="91" spans="1:9">
      <c r="A91" s="65" t="s">
        <v>260</v>
      </c>
      <c r="B91" s="60">
        <v>21</v>
      </c>
      <c r="C91" s="61">
        <v>1.03</v>
      </c>
      <c r="D91" s="62">
        <v>0.3871</v>
      </c>
      <c r="E91" s="62">
        <v>0.11899999999999999</v>
      </c>
      <c r="F91" s="61">
        <v>0.79824850328405639</v>
      </c>
      <c r="G91" s="62">
        <v>4.3799999999999999E-2</v>
      </c>
      <c r="H91" s="61">
        <v>0.83</v>
      </c>
      <c r="I91" s="69">
        <v>1.5760401872467884</v>
      </c>
    </row>
    <row r="92" spans="1:9">
      <c r="A92" s="65" t="s">
        <v>261</v>
      </c>
      <c r="B92" s="60">
        <v>4</v>
      </c>
      <c r="C92" s="61">
        <v>0.99</v>
      </c>
      <c r="D92" s="62">
        <v>0.28389999999999999</v>
      </c>
      <c r="E92" s="62">
        <v>0.1714</v>
      </c>
      <c r="F92" s="61">
        <v>0.8162087515716141</v>
      </c>
      <c r="G92" s="62">
        <v>1.0999999999999999E-2</v>
      </c>
      <c r="H92" s="61">
        <v>0.83</v>
      </c>
      <c r="I92" s="69">
        <v>6.2760962190032874</v>
      </c>
    </row>
    <row r="93" spans="1:9">
      <c r="A93" s="65" t="s">
        <v>38</v>
      </c>
      <c r="B93" s="60">
        <v>24</v>
      </c>
      <c r="C93" s="61">
        <v>1.1000000000000001</v>
      </c>
      <c r="D93" s="62">
        <v>0.22919999999999999</v>
      </c>
      <c r="E93" s="62">
        <v>0.186</v>
      </c>
      <c r="F93" s="61">
        <v>0.93864664220496641</v>
      </c>
      <c r="G93" s="62">
        <v>2.2700000000000001E-2</v>
      </c>
      <c r="H93" s="61">
        <v>0.96</v>
      </c>
      <c r="I93" s="69">
        <v>1.8533738985390344</v>
      </c>
    </row>
    <row r="94" spans="1:9">
      <c r="A94" s="65" t="s">
        <v>262</v>
      </c>
      <c r="B94" s="60">
        <v>14</v>
      </c>
      <c r="C94" s="61">
        <v>0.39</v>
      </c>
      <c r="D94" s="62">
        <v>0.78059999999999996</v>
      </c>
      <c r="E94" s="62">
        <v>0.1065</v>
      </c>
      <c r="F94" s="61">
        <v>0.2459869437699076</v>
      </c>
      <c r="G94" s="62">
        <v>8.0999999999999996E-3</v>
      </c>
      <c r="H94" s="61">
        <v>0.25</v>
      </c>
      <c r="I94" s="69">
        <v>5.2386033733076012</v>
      </c>
    </row>
    <row r="95" spans="1:9">
      <c r="A95" s="65" t="s">
        <v>263</v>
      </c>
      <c r="B95" s="60">
        <v>15</v>
      </c>
      <c r="C95" s="61">
        <v>0.68</v>
      </c>
      <c r="D95" s="62">
        <v>0.58640000000000003</v>
      </c>
      <c r="E95" s="62">
        <v>0.11360000000000001</v>
      </c>
      <c r="F95" s="61">
        <v>0.47228781775246564</v>
      </c>
      <c r="G95" s="62">
        <v>4.1000000000000003E-3</v>
      </c>
      <c r="H95" s="61">
        <v>0.47</v>
      </c>
      <c r="I95" s="69">
        <v>7.5093192749480862</v>
      </c>
    </row>
    <row r="96" spans="1:9">
      <c r="A96" t="s">
        <v>315</v>
      </c>
      <c r="B96">
        <v>6062</v>
      </c>
      <c r="C96" s="70">
        <v>1</v>
      </c>
      <c r="D96" s="71">
        <v>0.39179999999999998</v>
      </c>
      <c r="E96" s="71">
        <v>8.0299999999999996E-2</v>
      </c>
      <c r="F96" s="70">
        <v>0.772887119836148</v>
      </c>
      <c r="G96" s="71">
        <v>5.11E-2</v>
      </c>
      <c r="H96" s="70">
        <v>0.82</v>
      </c>
      <c r="I96" s="72">
        <v>3.6461555004355399</v>
      </c>
    </row>
    <row r="97" spans="1:9">
      <c r="A97" t="s">
        <v>316</v>
      </c>
      <c r="B97">
        <v>4935</v>
      </c>
      <c r="C97" s="70">
        <v>1.0900000000000001</v>
      </c>
      <c r="D97" s="71">
        <v>0.19289999999999999</v>
      </c>
      <c r="E97" s="71">
        <v>6.7500000000000004E-2</v>
      </c>
      <c r="F97" s="70">
        <v>0.9522353506453799</v>
      </c>
      <c r="G97" s="71">
        <v>2.8899999999999999E-2</v>
      </c>
      <c r="H97" s="70">
        <v>0.98</v>
      </c>
      <c r="I97" s="72">
        <v>2.9877222862024149</v>
      </c>
    </row>
  </sheetData>
  <phoneticPr fontId="1" type="noConversion"/>
  <pageMargins left="0.75" right="0.75" top="1" bottom="1" header="0.5" footer="0.5"/>
  <pageSetup scale="60" orientation="landscape" horizontalDpi="4294967292" verticalDpi="4294967292"/>
  <headerFooter alignWithMargins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workbookViewId="0">
      <selection activeCell="B46" sqref="B46"/>
    </sheetView>
  </sheetViews>
  <sheetFormatPr baseColWidth="10" defaultRowHeight="16"/>
  <cols>
    <col min="1" max="1" width="26.83203125" bestFit="1" customWidth="1"/>
    <col min="4" max="4" width="17.33203125" bestFit="1" customWidth="1"/>
  </cols>
  <sheetData>
    <row r="1" spans="1:5">
      <c r="B1" t="s">
        <v>57</v>
      </c>
    </row>
    <row r="2" spans="1:5">
      <c r="A2" t="s">
        <v>201</v>
      </c>
      <c r="B2" s="6">
        <v>23221</v>
      </c>
    </row>
    <row r="3" spans="1:5">
      <c r="A3" t="s">
        <v>202</v>
      </c>
      <c r="B3" s="2">
        <v>893</v>
      </c>
      <c r="C3" t="s">
        <v>205</v>
      </c>
    </row>
    <row r="4" spans="1:5">
      <c r="A4" t="s">
        <v>203</v>
      </c>
      <c r="B4" s="2">
        <v>12.45</v>
      </c>
    </row>
    <row r="5" spans="1:5">
      <c r="A5" t="s">
        <v>204</v>
      </c>
      <c r="B5" s="57">
        <v>3.5000000000000003E-2</v>
      </c>
    </row>
    <row r="6" spans="1:5" ht="17" thickBot="1">
      <c r="D6" t="s">
        <v>207</v>
      </c>
      <c r="E6" s="7">
        <f>B3/B2</f>
        <v>3.8456569484518324E-2</v>
      </c>
    </row>
    <row r="7" spans="1:5" ht="17" thickBot="1">
      <c r="A7" t="s">
        <v>206</v>
      </c>
      <c r="B7" s="58">
        <f>B3*(1-(1+B5)^-B4)/B5+B2/(1+B5)^B4</f>
        <v>24019.940934605132</v>
      </c>
    </row>
    <row r="11" spans="1:5">
      <c r="B11" s="54"/>
      <c r="D11" s="55"/>
    </row>
    <row r="12" spans="1:5">
      <c r="B12" s="54"/>
      <c r="D12" s="55"/>
    </row>
    <row r="13" spans="1:5">
      <c r="B13" s="54"/>
      <c r="D13" s="55"/>
    </row>
    <row r="14" spans="1:5">
      <c r="B14" s="54"/>
      <c r="D14" s="55"/>
    </row>
    <row r="15" spans="1:5">
      <c r="B15" s="54"/>
      <c r="D15" s="55"/>
    </row>
    <row r="16" spans="1:5">
      <c r="B16" s="54"/>
      <c r="D16" s="55"/>
    </row>
    <row r="17" spans="2:4">
      <c r="B17" s="54"/>
      <c r="D17" s="55"/>
    </row>
    <row r="18" spans="2:4">
      <c r="B18" s="54"/>
      <c r="D18" s="55"/>
    </row>
    <row r="19" spans="2:4">
      <c r="B19" s="54"/>
      <c r="D19" s="55"/>
    </row>
    <row r="20" spans="2:4">
      <c r="B20" s="54"/>
      <c r="D20" s="55"/>
    </row>
    <row r="21" spans="2:4">
      <c r="B21" s="54"/>
      <c r="D21" s="55"/>
    </row>
    <row r="22" spans="2:4">
      <c r="B22" s="54"/>
      <c r="D22" s="55"/>
    </row>
    <row r="23" spans="2:4">
      <c r="B23" s="54"/>
      <c r="D23" s="55"/>
    </row>
    <row r="24" spans="2:4">
      <c r="B24" s="54"/>
      <c r="D24" s="55"/>
    </row>
    <row r="25" spans="2:4">
      <c r="B25" s="54"/>
      <c r="D25" s="55"/>
    </row>
    <row r="26" spans="2:4">
      <c r="B26" s="54"/>
      <c r="D26" s="55"/>
    </row>
    <row r="27" spans="2:4">
      <c r="B27" s="54"/>
      <c r="D27" s="55"/>
    </row>
    <row r="28" spans="2:4">
      <c r="B28" s="54"/>
      <c r="D28" s="55"/>
    </row>
    <row r="29" spans="2:4">
      <c r="B29" s="54"/>
      <c r="D29" s="55"/>
    </row>
    <row r="30" spans="2:4">
      <c r="B30" s="54"/>
      <c r="D30" s="55"/>
    </row>
    <row r="31" spans="2:4">
      <c r="B31" s="54"/>
      <c r="D31" s="55"/>
    </row>
    <row r="32" spans="2:4">
      <c r="B32" s="54"/>
      <c r="D32" s="55"/>
    </row>
    <row r="33" spans="2:5">
      <c r="B33" s="54"/>
      <c r="D33" s="55"/>
    </row>
    <row r="34" spans="2:5">
      <c r="B34" s="54"/>
      <c r="D34" s="55"/>
    </row>
    <row r="35" spans="2:5">
      <c r="B35" s="54"/>
      <c r="D35" s="55"/>
    </row>
    <row r="36" spans="2:5">
      <c r="B36" s="54"/>
      <c r="D36" s="55"/>
    </row>
    <row r="37" spans="2:5">
      <c r="B37" s="54"/>
      <c r="D37" s="55"/>
    </row>
    <row r="38" spans="2:5">
      <c r="B38" s="54"/>
      <c r="D38" s="55"/>
    </row>
    <row r="39" spans="2:5" ht="17" thickBot="1">
      <c r="B39" s="54"/>
      <c r="D39" s="55"/>
    </row>
    <row r="40" spans="2:5" ht="17" thickBot="1">
      <c r="B40" s="54"/>
      <c r="D40" s="55"/>
      <c r="E40" s="56"/>
    </row>
  </sheetData>
  <pageMargins left="0.75" right="0.75" top="1" bottom="1" header="0.5" footer="0.5"/>
  <pageSetup orientation="portrait" horizontalDpi="4294967292" verticalDpi="429496729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4"/>
  <sheetViews>
    <sheetView workbookViewId="0">
      <selection activeCell="C18" sqref="C18"/>
    </sheetView>
  </sheetViews>
  <sheetFormatPr baseColWidth="10" defaultRowHeight="16"/>
  <sheetData>
    <row r="1" spans="1:11" s="10" customFormat="1" ht="18">
      <c r="A1" s="9" t="s">
        <v>53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5" customFormat="1">
      <c r="A2" s="11" t="s">
        <v>54</v>
      </c>
      <c r="B2" s="12"/>
      <c r="C2" s="12"/>
      <c r="D2" s="12"/>
      <c r="E2" s="12"/>
      <c r="F2" s="12"/>
      <c r="G2" s="12"/>
      <c r="H2" s="12"/>
      <c r="I2" s="12"/>
      <c r="J2" s="13"/>
      <c r="K2" s="14"/>
    </row>
    <row r="3" spans="1:11" s="15" customFormat="1">
      <c r="A3" s="16" t="s">
        <v>55</v>
      </c>
      <c r="B3" s="14"/>
      <c r="C3" s="14"/>
      <c r="D3" s="14"/>
      <c r="E3" s="14"/>
      <c r="F3" s="14"/>
      <c r="G3" s="14"/>
      <c r="H3" s="14"/>
      <c r="I3" s="14"/>
      <c r="J3" s="17"/>
      <c r="K3" s="14"/>
    </row>
    <row r="4" spans="1:11" s="21" customFormat="1">
      <c r="A4" s="18" t="s">
        <v>56</v>
      </c>
      <c r="B4" s="19"/>
      <c r="C4" s="19"/>
      <c r="D4" s="19"/>
      <c r="E4" s="19"/>
      <c r="F4" s="19"/>
      <c r="G4" s="19"/>
      <c r="H4" s="19"/>
      <c r="I4" s="19"/>
      <c r="J4" s="20"/>
    </row>
    <row r="5" spans="1:11" s="10" customFormat="1" ht="18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s="22" customFormat="1" ht="13">
      <c r="A6" s="22" t="s">
        <v>57</v>
      </c>
    </row>
    <row r="7" spans="1:11" s="23" customFormat="1" ht="13">
      <c r="A7" s="23" t="s">
        <v>58</v>
      </c>
      <c r="E7" s="24">
        <v>646</v>
      </c>
    </row>
    <row r="8" spans="1:11" s="25" customFormat="1" ht="13">
      <c r="A8" s="25" t="s">
        <v>59</v>
      </c>
    </row>
    <row r="9" spans="1:11" s="23" customFormat="1" ht="13">
      <c r="A9" s="26" t="s">
        <v>60</v>
      </c>
      <c r="B9" s="26" t="s">
        <v>61</v>
      </c>
      <c r="C9" s="23" t="s">
        <v>62</v>
      </c>
    </row>
    <row r="10" spans="1:11" s="23" customFormat="1" ht="13">
      <c r="A10" s="26">
        <v>1</v>
      </c>
      <c r="B10" s="24">
        <v>646</v>
      </c>
    </row>
    <row r="11" spans="1:11" s="23" customFormat="1" ht="13">
      <c r="A11" s="26">
        <v>2</v>
      </c>
      <c r="B11" s="24">
        <v>444</v>
      </c>
    </row>
    <row r="12" spans="1:11" s="23" customFormat="1" ht="13">
      <c r="A12" s="26">
        <v>3</v>
      </c>
      <c r="B12" s="24">
        <v>444</v>
      </c>
    </row>
    <row r="13" spans="1:11" s="23" customFormat="1" ht="13">
      <c r="A13" s="26">
        <v>4</v>
      </c>
      <c r="B13" s="24">
        <v>206.5</v>
      </c>
    </row>
    <row r="14" spans="1:11" s="23" customFormat="1" ht="13">
      <c r="A14" s="26">
        <v>5</v>
      </c>
      <c r="B14" s="24">
        <v>206.5</v>
      </c>
    </row>
    <row r="15" spans="1:11" s="23" customFormat="1" ht="13">
      <c r="A15" s="26" t="s">
        <v>63</v>
      </c>
      <c r="B15" s="24">
        <v>539</v>
      </c>
    </row>
    <row r="16" spans="1:11" s="23" customFormat="1" ht="14" thickBot="1"/>
    <row r="17" spans="1:5" s="23" customFormat="1" ht="14" thickBot="1">
      <c r="A17" s="23" t="s">
        <v>64</v>
      </c>
      <c r="C17" s="27">
        <v>0.03</v>
      </c>
    </row>
    <row r="18" spans="1:5" s="23" customFormat="1" ht="13"/>
    <row r="19" spans="1:5" s="25" customFormat="1" ht="13">
      <c r="A19" s="25" t="s">
        <v>65</v>
      </c>
    </row>
    <row r="20" spans="1:5" s="23" customFormat="1" ht="13">
      <c r="A20" s="23" t="s">
        <v>66</v>
      </c>
      <c r="D20" s="24">
        <v>10000</v>
      </c>
      <c r="E20" s="23" t="s">
        <v>67</v>
      </c>
    </row>
    <row r="21" spans="1:5" s="23" customFormat="1" ht="13">
      <c r="A21" s="23" t="s">
        <v>68</v>
      </c>
      <c r="D21" s="24">
        <v>25000</v>
      </c>
      <c r="E21" s="23" t="s">
        <v>69</v>
      </c>
    </row>
    <row r="22" spans="1:5" s="23" customFormat="1" ht="13">
      <c r="A22" s="23" t="s">
        <v>70</v>
      </c>
      <c r="D22" s="24">
        <v>2000</v>
      </c>
    </row>
    <row r="23" spans="1:5" s="22" customFormat="1" ht="13">
      <c r="A23" s="22" t="s">
        <v>71</v>
      </c>
      <c r="D23" s="28"/>
    </row>
    <row r="24" spans="1:5" s="23" customFormat="1" ht="13">
      <c r="A24" s="23" t="s">
        <v>72</v>
      </c>
      <c r="D24" s="29">
        <f>ROUND(B15/AVERAGE(B10:B14),0)</f>
        <v>1</v>
      </c>
      <c r="E24" s="23" t="s">
        <v>73</v>
      </c>
    </row>
    <row r="25" spans="1:5" s="22" customFormat="1" ht="13">
      <c r="E25" s="23" t="s">
        <v>74</v>
      </c>
    </row>
    <row r="26" spans="1:5" s="25" customFormat="1" ht="13">
      <c r="A26" s="25" t="s">
        <v>75</v>
      </c>
    </row>
    <row r="27" spans="1:5" s="23" customFormat="1" ht="13">
      <c r="A27" s="26" t="s">
        <v>60</v>
      </c>
      <c r="B27" s="26" t="s">
        <v>61</v>
      </c>
      <c r="C27" s="26" t="s">
        <v>76</v>
      </c>
    </row>
    <row r="28" spans="1:5" s="23" customFormat="1" ht="13">
      <c r="A28" s="30">
        <f>A10</f>
        <v>1</v>
      </c>
      <c r="B28" s="31">
        <f>B10</f>
        <v>646</v>
      </c>
      <c r="C28" s="32">
        <f>B28/(1+$C$17)^A28</f>
        <v>627.18446601941741</v>
      </c>
    </row>
    <row r="29" spans="1:5" s="23" customFormat="1" ht="13">
      <c r="A29" s="30">
        <f t="shared" ref="A29:B32" si="0">A11</f>
        <v>2</v>
      </c>
      <c r="B29" s="31">
        <f t="shared" si="0"/>
        <v>444</v>
      </c>
      <c r="C29" s="32">
        <f>B29/(1+$C$17)^A29</f>
        <v>418.51258365538695</v>
      </c>
    </row>
    <row r="30" spans="1:5" s="23" customFormat="1" ht="13">
      <c r="A30" s="30">
        <f t="shared" si="0"/>
        <v>3</v>
      </c>
      <c r="B30" s="31">
        <f t="shared" si="0"/>
        <v>444</v>
      </c>
      <c r="C30" s="32">
        <f>B30/(1+$C$17)^A30</f>
        <v>406.32289675280288</v>
      </c>
    </row>
    <row r="31" spans="1:5" s="23" customFormat="1" ht="13">
      <c r="A31" s="30">
        <f t="shared" si="0"/>
        <v>4</v>
      </c>
      <c r="B31" s="31">
        <f t="shared" si="0"/>
        <v>206.5</v>
      </c>
      <c r="C31" s="32">
        <f>B31/(1+$C$17)^A31</f>
        <v>183.47257539458977</v>
      </c>
    </row>
    <row r="32" spans="1:5" s="23" customFormat="1" ht="13">
      <c r="A32" s="30">
        <f t="shared" si="0"/>
        <v>5</v>
      </c>
      <c r="B32" s="31">
        <f t="shared" si="0"/>
        <v>206.5</v>
      </c>
      <c r="C32" s="32">
        <f>B32/(1+$C$17)^A32</f>
        <v>178.12871397532987</v>
      </c>
    </row>
    <row r="33" spans="1:4" s="23" customFormat="1" ht="14" thickBot="1">
      <c r="A33" s="33" t="str">
        <f>A15</f>
        <v>6 and beyond</v>
      </c>
      <c r="B33" s="34">
        <f>IF(B15&gt;0,IF(D24&gt;1,B15/D24,B15),0)</f>
        <v>539</v>
      </c>
      <c r="C33" s="35">
        <f>IF(D24&gt;0,(B33*(1-(1+C17)^(-D24))/C17)/(1+$C$17)^5,B33/(1+C17)^6)</f>
        <v>451.40401435248953</v>
      </c>
      <c r="D33" s="23" t="s">
        <v>77</v>
      </c>
    </row>
    <row r="34" spans="1:4" s="23" customFormat="1" ht="14" thickBot="1">
      <c r="A34" s="36" t="s">
        <v>78</v>
      </c>
      <c r="B34" s="36"/>
      <c r="C34" s="37">
        <f>SUM(C28:C33)</f>
        <v>2265.0252501500167</v>
      </c>
    </row>
  </sheetData>
  <pageMargins left="0.75" right="0.75" top="1" bottom="1" header="0.5" footer="0.5"/>
  <headerFooter alignWithMargins="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52"/>
  <sheetViews>
    <sheetView workbookViewId="0">
      <selection activeCell="K25" sqref="K25"/>
    </sheetView>
  </sheetViews>
  <sheetFormatPr baseColWidth="10" defaultRowHeight="16"/>
  <cols>
    <col min="1" max="1" width="20.6640625" bestFit="1" customWidth="1"/>
    <col min="2" max="2" width="10.83203125" style="66"/>
  </cols>
  <sheetData>
    <row r="1" spans="1:2" s="67" customFormat="1">
      <c r="A1" s="75" t="s">
        <v>85</v>
      </c>
      <c r="B1" s="76" t="s">
        <v>416</v>
      </c>
    </row>
    <row r="2" spans="1:2">
      <c r="A2" s="74" t="s">
        <v>86</v>
      </c>
      <c r="B2" s="79">
        <v>0.2</v>
      </c>
    </row>
    <row r="3" spans="1:2">
      <c r="A3" s="74" t="s">
        <v>318</v>
      </c>
      <c r="B3" s="79">
        <v>0.2</v>
      </c>
    </row>
    <row r="4" spans="1:2">
      <c r="A4" s="74" t="s">
        <v>87</v>
      </c>
      <c r="B4" s="79">
        <v>0.15</v>
      </c>
    </row>
    <row r="5" spans="1:2">
      <c r="A5" s="74" t="s">
        <v>264</v>
      </c>
      <c r="B5" s="79">
        <v>0.26</v>
      </c>
    </row>
    <row r="6" spans="1:2">
      <c r="A6" s="74" t="s">
        <v>319</v>
      </c>
      <c r="B6" s="79">
        <v>0.34</v>
      </c>
    </row>
    <row r="7" spans="1:2">
      <c r="A7" s="74" t="s">
        <v>282</v>
      </c>
      <c r="B7" s="79">
        <v>0.1</v>
      </c>
    </row>
    <row r="8" spans="1:2">
      <c r="A8" s="74" t="s">
        <v>88</v>
      </c>
      <c r="B8" s="79">
        <v>0.25</v>
      </c>
    </row>
    <row r="9" spans="1:2">
      <c r="A9" s="74" t="s">
        <v>283</v>
      </c>
      <c r="B9" s="79">
        <v>0</v>
      </c>
    </row>
    <row r="10" spans="1:2">
      <c r="A10" s="74" t="s">
        <v>320</v>
      </c>
      <c r="B10" s="79" t="s">
        <v>317</v>
      </c>
    </row>
    <row r="11" spans="1:2">
      <c r="A11" s="74" t="s">
        <v>284</v>
      </c>
      <c r="B11" s="79">
        <v>0.25</v>
      </c>
    </row>
    <row r="12" spans="1:2">
      <c r="A12" s="74" t="s">
        <v>89</v>
      </c>
      <c r="B12" s="79">
        <v>0.35</v>
      </c>
    </row>
    <row r="13" spans="1:2">
      <c r="A13" s="74" t="s">
        <v>90</v>
      </c>
      <c r="B13" s="79">
        <v>0.18</v>
      </c>
    </row>
    <row r="14" spans="1:2">
      <c r="A14" s="74" t="s">
        <v>91</v>
      </c>
      <c r="B14" s="79">
        <v>0.22</v>
      </c>
    </row>
    <row r="15" spans="1:2">
      <c r="A15" s="74" t="s">
        <v>92</v>
      </c>
      <c r="B15" s="79">
        <v>0.3</v>
      </c>
    </row>
    <row r="16" spans="1:2">
      <c r="A16" s="74" t="s">
        <v>93</v>
      </c>
      <c r="B16" s="79">
        <v>0.24</v>
      </c>
    </row>
    <row r="17" spans="1:2">
      <c r="A17" s="74" t="s">
        <v>285</v>
      </c>
      <c r="B17" s="79">
        <v>0.2</v>
      </c>
    </row>
    <row r="18" spans="1:2">
      <c r="A18" s="74" t="s">
        <v>94</v>
      </c>
      <c r="B18" s="79">
        <v>0</v>
      </c>
    </row>
    <row r="19" spans="1:2">
      <c r="A19" s="74" t="s">
        <v>95</v>
      </c>
      <c r="B19" s="79">
        <v>0</v>
      </c>
    </row>
    <row r="20" spans="1:2">
      <c r="A20" s="74" t="s">
        <v>96</v>
      </c>
      <c r="B20" s="79">
        <v>0.27500000000000002</v>
      </c>
    </row>
    <row r="21" spans="1:2">
      <c r="A21" s="74" t="s">
        <v>97</v>
      </c>
      <c r="B21" s="79">
        <v>5.5E-2</v>
      </c>
    </row>
    <row r="22" spans="1:2">
      <c r="A22" s="74" t="s">
        <v>98</v>
      </c>
      <c r="B22" s="79">
        <v>0.2</v>
      </c>
    </row>
    <row r="23" spans="1:2">
      <c r="A23" s="74" t="s">
        <v>99</v>
      </c>
      <c r="B23" s="79">
        <v>0.25</v>
      </c>
    </row>
    <row r="24" spans="1:2">
      <c r="A24" s="74" t="s">
        <v>321</v>
      </c>
      <c r="B24" s="79">
        <v>0</v>
      </c>
    </row>
    <row r="25" spans="1:2">
      <c r="A25" s="74" t="s">
        <v>286</v>
      </c>
      <c r="B25" s="79">
        <v>0.3</v>
      </c>
    </row>
    <row r="26" spans="1:2">
      <c r="A26" s="74" t="s">
        <v>100</v>
      </c>
      <c r="B26" s="79">
        <v>0</v>
      </c>
    </row>
    <row r="27" spans="1:2">
      <c r="A27" s="74" t="s">
        <v>322</v>
      </c>
      <c r="B27" s="79">
        <v>0.25</v>
      </c>
    </row>
    <row r="28" spans="1:2">
      <c r="A28" s="74" t="s">
        <v>323</v>
      </c>
      <c r="B28" s="79">
        <v>0.25</v>
      </c>
    </row>
    <row r="29" spans="1:2">
      <c r="A29" s="74" t="s">
        <v>324</v>
      </c>
      <c r="B29" s="79">
        <v>0.25800000000000001</v>
      </c>
    </row>
    <row r="30" spans="1:2">
      <c r="A30" s="74" t="s">
        <v>101</v>
      </c>
      <c r="B30" s="79">
        <v>0.1</v>
      </c>
    </row>
    <row r="31" spans="1:2">
      <c r="A31" s="74" t="s">
        <v>102</v>
      </c>
      <c r="B31" s="79">
        <v>0.22</v>
      </c>
    </row>
    <row r="32" spans="1:2">
      <c r="A32" s="74" t="s">
        <v>325</v>
      </c>
      <c r="B32" s="79" t="s">
        <v>317</v>
      </c>
    </row>
    <row r="33" spans="1:2">
      <c r="A33" s="74" t="s">
        <v>103</v>
      </c>
      <c r="B33" s="79">
        <v>0.34</v>
      </c>
    </row>
    <row r="34" spans="1:2">
      <c r="A34" s="74" t="s">
        <v>326</v>
      </c>
      <c r="B34" s="79" t="s">
        <v>317</v>
      </c>
    </row>
    <row r="35" spans="1:2">
      <c r="A35" s="74" t="s">
        <v>327</v>
      </c>
      <c r="B35" s="79">
        <v>0</v>
      </c>
    </row>
    <row r="36" spans="1:2">
      <c r="A36" s="74" t="s">
        <v>287</v>
      </c>
      <c r="B36" s="79">
        <v>0.185</v>
      </c>
    </row>
    <row r="37" spans="1:2">
      <c r="A37" s="74" t="s">
        <v>104</v>
      </c>
      <c r="B37" s="79">
        <v>0.1</v>
      </c>
    </row>
    <row r="38" spans="1:2">
      <c r="A38" s="74" t="s">
        <v>288</v>
      </c>
      <c r="B38" s="79">
        <v>0.27500000000000002</v>
      </c>
    </row>
    <row r="39" spans="1:2">
      <c r="A39" s="74" t="s">
        <v>289</v>
      </c>
      <c r="B39" s="79">
        <v>0.3</v>
      </c>
    </row>
    <row r="40" spans="1:2">
      <c r="A40" s="74" t="s">
        <v>328</v>
      </c>
      <c r="B40" s="79">
        <v>0.22440000000000002</v>
      </c>
    </row>
    <row r="41" spans="1:2">
      <c r="A41" s="74" t="s">
        <v>105</v>
      </c>
      <c r="B41" s="79">
        <v>0.2</v>
      </c>
    </row>
    <row r="42" spans="1:2">
      <c r="A42" s="74" t="s">
        <v>265</v>
      </c>
      <c r="B42" s="79">
        <v>0.33</v>
      </c>
    </row>
    <row r="43" spans="1:2">
      <c r="A43" s="74" t="s">
        <v>106</v>
      </c>
      <c r="B43" s="79">
        <v>0.2621</v>
      </c>
    </row>
    <row r="44" spans="1:2">
      <c r="A44" s="74" t="s">
        <v>107</v>
      </c>
      <c r="B44" s="79">
        <v>0</v>
      </c>
    </row>
    <row r="45" spans="1:2">
      <c r="A45" s="74" t="s">
        <v>329</v>
      </c>
      <c r="B45" s="79">
        <v>0.3</v>
      </c>
    </row>
    <row r="46" spans="1:2">
      <c r="A46" s="74" t="s">
        <v>330</v>
      </c>
      <c r="B46" s="79">
        <v>0.35</v>
      </c>
    </row>
    <row r="47" spans="1:2">
      <c r="A47" s="74" t="s">
        <v>108</v>
      </c>
      <c r="B47" s="79">
        <v>0.27</v>
      </c>
    </row>
    <row r="48" spans="1:2">
      <c r="A48" s="74" t="s">
        <v>109</v>
      </c>
      <c r="B48" s="79">
        <v>0.25</v>
      </c>
    </row>
    <row r="49" spans="1:2">
      <c r="A49" s="74" t="s">
        <v>331</v>
      </c>
      <c r="B49" s="79">
        <v>0.16500000000000001</v>
      </c>
    </row>
    <row r="50" spans="1:2">
      <c r="A50" s="74" t="s">
        <v>332</v>
      </c>
      <c r="B50" s="79">
        <v>0.12</v>
      </c>
    </row>
    <row r="51" spans="1:2">
      <c r="A51" s="74" t="s">
        <v>333</v>
      </c>
      <c r="B51" s="79" t="s">
        <v>317</v>
      </c>
    </row>
    <row r="52" spans="1:2">
      <c r="A52" s="74" t="s">
        <v>334</v>
      </c>
      <c r="B52" s="79" t="s">
        <v>317</v>
      </c>
    </row>
    <row r="53" spans="1:2">
      <c r="A53" s="74" t="s">
        <v>110</v>
      </c>
      <c r="B53" s="79">
        <v>0.35</v>
      </c>
    </row>
    <row r="54" spans="1:2">
      <c r="A54" s="74" t="s">
        <v>335</v>
      </c>
      <c r="B54" s="79">
        <v>0.5</v>
      </c>
    </row>
    <row r="55" spans="1:2">
      <c r="A55" s="74" t="s">
        <v>313</v>
      </c>
      <c r="B55" s="79">
        <v>0.28000000000000003</v>
      </c>
    </row>
    <row r="56" spans="1:2">
      <c r="A56" s="74" t="s">
        <v>336</v>
      </c>
      <c r="B56" s="79">
        <v>0.2</v>
      </c>
    </row>
    <row r="57" spans="1:2">
      <c r="A57" s="74" t="s">
        <v>111</v>
      </c>
      <c r="B57" s="79">
        <v>0.3</v>
      </c>
    </row>
    <row r="58" spans="1:2">
      <c r="A58" s="74" t="s">
        <v>337</v>
      </c>
      <c r="B58" s="79">
        <v>0.25</v>
      </c>
    </row>
    <row r="59" spans="1:2">
      <c r="A59" s="74" t="s">
        <v>112</v>
      </c>
      <c r="B59" s="79">
        <v>0.18</v>
      </c>
    </row>
    <row r="60" spans="1:2">
      <c r="A60" s="74" t="s">
        <v>338</v>
      </c>
      <c r="B60" s="79">
        <v>0.35</v>
      </c>
    </row>
    <row r="61" spans="1:2">
      <c r="A61" s="74" t="s">
        <v>113</v>
      </c>
      <c r="B61" s="79">
        <v>0.22</v>
      </c>
    </row>
    <row r="62" spans="1:2">
      <c r="A62" s="74" t="s">
        <v>114</v>
      </c>
      <c r="B62" s="79">
        <v>0.125</v>
      </c>
    </row>
    <row r="63" spans="1:2">
      <c r="A63" s="74" t="s">
        <v>339</v>
      </c>
      <c r="B63" s="79">
        <v>0.19</v>
      </c>
    </row>
    <row r="64" spans="1:2">
      <c r="A64" s="74" t="s">
        <v>340</v>
      </c>
      <c r="B64" s="79" t="s">
        <v>317</v>
      </c>
    </row>
    <row r="65" spans="1:2">
      <c r="A65" s="74" t="s">
        <v>341</v>
      </c>
      <c r="B65" s="79">
        <v>0.3</v>
      </c>
    </row>
    <row r="66" spans="1:2">
      <c r="A66" s="74" t="s">
        <v>115</v>
      </c>
      <c r="B66" s="79">
        <v>0.22</v>
      </c>
    </row>
    <row r="67" spans="1:2">
      <c r="A67" s="74" t="s">
        <v>290</v>
      </c>
      <c r="B67" s="79">
        <v>0.25</v>
      </c>
    </row>
    <row r="68" spans="1:2">
      <c r="A68" s="74" t="s">
        <v>291</v>
      </c>
      <c r="B68" s="79">
        <v>0.25</v>
      </c>
    </row>
    <row r="69" spans="1:2">
      <c r="A69" s="74" t="s">
        <v>116</v>
      </c>
      <c r="B69" s="79">
        <v>0.27</v>
      </c>
    </row>
    <row r="70" spans="1:2">
      <c r="A70" s="74" t="s">
        <v>117</v>
      </c>
      <c r="B70" s="79">
        <v>0.25</v>
      </c>
    </row>
    <row r="71" spans="1:2">
      <c r="A71" s="74" t="s">
        <v>118</v>
      </c>
      <c r="B71" s="79">
        <v>0.22500000000000001</v>
      </c>
    </row>
    <row r="72" spans="1:2">
      <c r="A72" s="74" t="s">
        <v>120</v>
      </c>
      <c r="B72" s="79">
        <v>0.3</v>
      </c>
    </row>
    <row r="73" spans="1:2">
      <c r="A73" s="74" t="s">
        <v>342</v>
      </c>
      <c r="B73" s="79">
        <v>0.35</v>
      </c>
    </row>
    <row r="74" spans="1:2">
      <c r="A74" s="74" t="s">
        <v>343</v>
      </c>
      <c r="B74" s="79">
        <v>0.3</v>
      </c>
    </row>
    <row r="75" spans="1:2">
      <c r="A75" s="74" t="s">
        <v>119</v>
      </c>
      <c r="B75" s="79">
        <v>0.2</v>
      </c>
    </row>
    <row r="76" spans="1:2">
      <c r="A76" s="74" t="s">
        <v>292</v>
      </c>
      <c r="B76" s="79">
        <v>0.3</v>
      </c>
    </row>
    <row r="77" spans="1:2">
      <c r="A77" s="74" t="s">
        <v>344</v>
      </c>
      <c r="B77" s="79">
        <v>0.26</v>
      </c>
    </row>
    <row r="78" spans="1:2">
      <c r="A78" s="74" t="s">
        <v>345</v>
      </c>
      <c r="B78" s="79">
        <v>0.18</v>
      </c>
    </row>
    <row r="79" spans="1:2">
      <c r="A79" s="74" t="s">
        <v>121</v>
      </c>
      <c r="B79" s="79">
        <v>0.2</v>
      </c>
    </row>
    <row r="80" spans="1:2">
      <c r="A80" s="74" t="s">
        <v>122</v>
      </c>
      <c r="B80" s="79">
        <v>0.2</v>
      </c>
    </row>
    <row r="81" spans="1:2">
      <c r="A81" s="74" t="s">
        <v>123</v>
      </c>
      <c r="B81" s="79">
        <v>0.25824999999999998</v>
      </c>
    </row>
    <row r="82" spans="1:2">
      <c r="A82" s="74" t="s">
        <v>346</v>
      </c>
      <c r="B82" s="79" t="s">
        <v>317</v>
      </c>
    </row>
    <row r="83" spans="1:2">
      <c r="A83" s="74" t="s">
        <v>347</v>
      </c>
      <c r="B83" s="79">
        <v>0.25</v>
      </c>
    </row>
    <row r="84" spans="1:2">
      <c r="A84" s="74" t="s">
        <v>348</v>
      </c>
      <c r="B84" s="79" t="s">
        <v>317</v>
      </c>
    </row>
    <row r="85" spans="1:2">
      <c r="A85" s="74" t="s">
        <v>293</v>
      </c>
      <c r="B85" s="79">
        <v>0.3</v>
      </c>
    </row>
    <row r="86" spans="1:2">
      <c r="A86" s="74" t="s">
        <v>294</v>
      </c>
      <c r="B86" s="79">
        <v>0.27</v>
      </c>
    </row>
    <row r="87" spans="1:2">
      <c r="A87" s="74" t="s">
        <v>124</v>
      </c>
      <c r="B87" s="79">
        <v>0.15</v>
      </c>
    </row>
    <row r="88" spans="1:2">
      <c r="A88" s="74" t="s">
        <v>125</v>
      </c>
      <c r="B88" s="79">
        <v>0.29941000000000001</v>
      </c>
    </row>
    <row r="89" spans="1:2">
      <c r="A89" s="74" t="s">
        <v>266</v>
      </c>
      <c r="B89" s="79">
        <v>0.25</v>
      </c>
    </row>
    <row r="90" spans="1:2">
      <c r="A90" s="74" t="s">
        <v>126</v>
      </c>
      <c r="B90" s="79">
        <v>0.125</v>
      </c>
    </row>
    <row r="91" spans="1:2">
      <c r="A91" s="74" t="s">
        <v>127</v>
      </c>
      <c r="B91" s="79">
        <v>0.22</v>
      </c>
    </row>
    <row r="92" spans="1:2">
      <c r="A92" s="74" t="s">
        <v>349</v>
      </c>
      <c r="B92" s="79">
        <v>0.26500000000000001</v>
      </c>
    </row>
    <row r="93" spans="1:2">
      <c r="A93" s="74" t="s">
        <v>295</v>
      </c>
      <c r="B93" s="79">
        <v>0.28000000000000003</v>
      </c>
    </row>
    <row r="94" spans="1:2">
      <c r="A94" s="74" t="s">
        <v>350</v>
      </c>
      <c r="B94" s="79" t="s">
        <v>317</v>
      </c>
    </row>
    <row r="95" spans="1:2">
      <c r="A95" s="74" t="s">
        <v>351</v>
      </c>
      <c r="B95" s="79">
        <v>0.21</v>
      </c>
    </row>
    <row r="96" spans="1:2">
      <c r="A96" s="74" t="s">
        <v>128</v>
      </c>
      <c r="B96" s="79">
        <v>0.25</v>
      </c>
    </row>
    <row r="97" spans="1:2">
      <c r="A97" s="74" t="s">
        <v>129</v>
      </c>
      <c r="B97" s="79">
        <v>0</v>
      </c>
    </row>
    <row r="98" spans="1:2">
      <c r="A98" s="74" t="s">
        <v>352</v>
      </c>
      <c r="B98" s="79">
        <v>0.25</v>
      </c>
    </row>
    <row r="99" spans="1:2">
      <c r="A99" s="74" t="s">
        <v>353</v>
      </c>
      <c r="B99" s="79">
        <v>0.25</v>
      </c>
    </row>
    <row r="100" spans="1:2">
      <c r="A100" s="74" t="s">
        <v>354</v>
      </c>
      <c r="B100" s="79">
        <v>0.25</v>
      </c>
    </row>
    <row r="101" spans="1:2">
      <c r="A101" s="74" t="s">
        <v>355</v>
      </c>
      <c r="B101" s="79">
        <v>0.3</v>
      </c>
    </row>
    <row r="102" spans="1:2">
      <c r="A102" s="74" t="s">
        <v>356</v>
      </c>
      <c r="B102" s="79" t="s">
        <v>317</v>
      </c>
    </row>
    <row r="103" spans="1:2">
      <c r="A103" s="74" t="s">
        <v>357</v>
      </c>
      <c r="B103" s="79" t="s">
        <v>317</v>
      </c>
    </row>
    <row r="104" spans="1:2">
      <c r="A104" s="74" t="s">
        <v>130</v>
      </c>
      <c r="B104" s="79">
        <v>0.3</v>
      </c>
    </row>
    <row r="105" spans="1:2">
      <c r="A105" s="74" t="s">
        <v>131</v>
      </c>
      <c r="B105" s="79">
        <v>0.09</v>
      </c>
    </row>
    <row r="106" spans="1:2">
      <c r="A106" s="74" t="s">
        <v>132</v>
      </c>
      <c r="B106" s="79">
        <v>0.2</v>
      </c>
    </row>
    <row r="107" spans="1:2">
      <c r="A107" s="74" t="s">
        <v>133</v>
      </c>
      <c r="B107" s="79">
        <v>0.3</v>
      </c>
    </row>
    <row r="108" spans="1:2">
      <c r="A108" s="74" t="s">
        <v>134</v>
      </c>
      <c r="B108" s="79">
        <v>0.22</v>
      </c>
    </row>
    <row r="109" spans="1:2">
      <c r="A109" s="74" t="s">
        <v>358</v>
      </c>
      <c r="B109" s="79">
        <v>0.25</v>
      </c>
    </row>
    <row r="110" spans="1:2">
      <c r="A110" s="74" t="s">
        <v>267</v>
      </c>
      <c r="B110" s="79">
        <v>0.15</v>
      </c>
    </row>
    <row r="111" spans="1:2">
      <c r="A111" s="74" t="s">
        <v>135</v>
      </c>
      <c r="B111" s="79">
        <v>0.125</v>
      </c>
    </row>
    <row r="112" spans="1:2">
      <c r="A112" s="74" t="s">
        <v>136</v>
      </c>
      <c r="B112" s="79">
        <v>0</v>
      </c>
    </row>
    <row r="113" spans="1:2">
      <c r="A113" s="74" t="s">
        <v>137</v>
      </c>
      <c r="B113" s="79">
        <v>0.23</v>
      </c>
    </row>
    <row r="114" spans="1:2">
      <c r="A114" s="74" t="s">
        <v>138</v>
      </c>
      <c r="B114" s="79">
        <v>0.27810000000000001</v>
      </c>
    </row>
    <row r="115" spans="1:2">
      <c r="A115" s="74" t="s">
        <v>139</v>
      </c>
      <c r="B115" s="79">
        <v>0.25</v>
      </c>
    </row>
    <row r="116" spans="1:2">
      <c r="A116" s="74" t="s">
        <v>140</v>
      </c>
      <c r="B116" s="79">
        <v>0.2974</v>
      </c>
    </row>
    <row r="117" spans="1:2">
      <c r="A117" s="74" t="s">
        <v>141</v>
      </c>
      <c r="B117" s="79">
        <v>0</v>
      </c>
    </row>
    <row r="118" spans="1:2">
      <c r="A118" s="74" t="s">
        <v>142</v>
      </c>
      <c r="B118" s="79">
        <v>0.2</v>
      </c>
    </row>
    <row r="119" spans="1:2">
      <c r="A119" s="74" t="s">
        <v>143</v>
      </c>
      <c r="B119" s="79">
        <v>0.2</v>
      </c>
    </row>
    <row r="120" spans="1:2">
      <c r="A120" s="74" t="s">
        <v>144</v>
      </c>
      <c r="B120" s="79">
        <v>0.3</v>
      </c>
    </row>
    <row r="121" spans="1:2">
      <c r="A121" s="74" t="s">
        <v>359</v>
      </c>
      <c r="B121" s="79">
        <v>0.3</v>
      </c>
    </row>
    <row r="122" spans="1:2">
      <c r="A122" s="74" t="s">
        <v>360</v>
      </c>
      <c r="B122" s="79">
        <v>0.1</v>
      </c>
    </row>
    <row r="123" spans="1:2">
      <c r="A123" s="74" t="s">
        <v>145</v>
      </c>
      <c r="B123" s="79">
        <v>0.15</v>
      </c>
    </row>
    <row r="124" spans="1:2">
      <c r="A124" s="74" t="s">
        <v>296</v>
      </c>
      <c r="B124" s="79">
        <v>0.1</v>
      </c>
    </row>
    <row r="125" spans="1:2">
      <c r="A125" s="74" t="s">
        <v>361</v>
      </c>
      <c r="B125" s="79">
        <v>0.2</v>
      </c>
    </row>
    <row r="126" spans="1:2">
      <c r="A126" s="74" t="s">
        <v>146</v>
      </c>
      <c r="B126" s="79">
        <v>0.2</v>
      </c>
    </row>
    <row r="127" spans="1:2">
      <c r="A127" s="74" t="s">
        <v>268</v>
      </c>
      <c r="B127" s="79">
        <v>0.17</v>
      </c>
    </row>
    <row r="128" spans="1:2">
      <c r="A128" s="74" t="s">
        <v>362</v>
      </c>
      <c r="B128" s="79">
        <v>0.25</v>
      </c>
    </row>
    <row r="129" spans="1:2">
      <c r="A129" s="74" t="s">
        <v>363</v>
      </c>
      <c r="B129" s="79">
        <v>0.25</v>
      </c>
    </row>
    <row r="130" spans="1:2">
      <c r="A130" s="74" t="s">
        <v>147</v>
      </c>
      <c r="B130" s="79">
        <v>0.2</v>
      </c>
    </row>
    <row r="131" spans="1:2">
      <c r="A131" s="74" t="s">
        <v>148</v>
      </c>
      <c r="B131" s="79">
        <v>0.125</v>
      </c>
    </row>
    <row r="132" spans="1:2">
      <c r="A132" s="74" t="s">
        <v>149</v>
      </c>
      <c r="B132" s="79">
        <v>0.15</v>
      </c>
    </row>
    <row r="133" spans="1:2">
      <c r="A133" s="74" t="s">
        <v>150</v>
      </c>
      <c r="B133" s="79">
        <v>0.24940000000000001</v>
      </c>
    </row>
    <row r="134" spans="1:2">
      <c r="A134" s="74" t="s">
        <v>297</v>
      </c>
      <c r="B134" s="79">
        <v>0.2</v>
      </c>
    </row>
    <row r="135" spans="1:2">
      <c r="A135" s="74" t="s">
        <v>151</v>
      </c>
      <c r="B135" s="79">
        <v>0.3</v>
      </c>
    </row>
    <row r="136" spans="1:2">
      <c r="A136" s="74" t="s">
        <v>152</v>
      </c>
      <c r="B136" s="79">
        <v>0.24</v>
      </c>
    </row>
    <row r="137" spans="1:2">
      <c r="A137" s="74" t="s">
        <v>364</v>
      </c>
      <c r="B137" s="79">
        <v>0.15</v>
      </c>
    </row>
    <row r="138" spans="1:2">
      <c r="A138" s="74" t="s">
        <v>365</v>
      </c>
      <c r="B138" s="79">
        <v>0.3</v>
      </c>
    </row>
    <row r="139" spans="1:2">
      <c r="A139" s="74" t="s">
        <v>153</v>
      </c>
      <c r="B139" s="79">
        <v>0.35</v>
      </c>
    </row>
    <row r="140" spans="1:2">
      <c r="A140" s="74" t="s">
        <v>366</v>
      </c>
      <c r="B140" s="79" t="s">
        <v>317</v>
      </c>
    </row>
    <row r="141" spans="1:2">
      <c r="A141" s="74" t="s">
        <v>367</v>
      </c>
      <c r="B141" s="79" t="s">
        <v>317</v>
      </c>
    </row>
    <row r="142" spans="1:2">
      <c r="A142" s="74" t="s">
        <v>368</v>
      </c>
      <c r="B142" s="79">
        <v>0.25</v>
      </c>
    </row>
    <row r="143" spans="1:2">
      <c r="A143" s="74" t="s">
        <v>154</v>
      </c>
      <c r="B143" s="79">
        <v>0.15</v>
      </c>
    </row>
    <row r="144" spans="1:2">
      <c r="A144" s="74" t="s">
        <v>369</v>
      </c>
      <c r="B144" s="79" t="s">
        <v>317</v>
      </c>
    </row>
    <row r="145" spans="1:2">
      <c r="A145" s="74" t="s">
        <v>155</v>
      </c>
      <c r="B145" s="79">
        <v>0.3</v>
      </c>
    </row>
    <row r="146" spans="1:2">
      <c r="A146" s="74" t="s">
        <v>370</v>
      </c>
      <c r="B146" s="79">
        <v>0.3</v>
      </c>
    </row>
    <row r="147" spans="1:2">
      <c r="A147" s="74" t="s">
        <v>298</v>
      </c>
      <c r="B147" s="79">
        <v>0.25</v>
      </c>
    </row>
    <row r="148" spans="1:2">
      <c r="A148" s="74" t="s">
        <v>299</v>
      </c>
      <c r="B148" s="79">
        <v>0.25</v>
      </c>
    </row>
    <row r="149" spans="1:2">
      <c r="A149" s="74" t="s">
        <v>156</v>
      </c>
      <c r="B149" s="79">
        <v>0.15</v>
      </c>
    </row>
    <row r="150" spans="1:2">
      <c r="A150" s="74" t="s">
        <v>371</v>
      </c>
      <c r="B150" s="79">
        <v>0.3</v>
      </c>
    </row>
    <row r="151" spans="1:2">
      <c r="A151" s="74" t="s">
        <v>269</v>
      </c>
      <c r="B151" s="79">
        <v>0.32</v>
      </c>
    </row>
    <row r="152" spans="1:2">
      <c r="A152" s="74" t="s">
        <v>157</v>
      </c>
      <c r="B152" s="79">
        <v>0.32</v>
      </c>
    </row>
    <row r="153" spans="1:2">
      <c r="A153" s="74" t="s">
        <v>300</v>
      </c>
      <c r="B153" s="79">
        <v>0.22</v>
      </c>
    </row>
    <row r="154" spans="1:2">
      <c r="A154" s="74" t="s">
        <v>158</v>
      </c>
      <c r="B154" s="79">
        <v>0.32</v>
      </c>
    </row>
    <row r="155" spans="1:2">
      <c r="A155" s="74" t="s">
        <v>372</v>
      </c>
      <c r="B155" s="79">
        <v>0.25</v>
      </c>
    </row>
    <row r="156" spans="1:2">
      <c r="A156" s="74" t="s">
        <v>373</v>
      </c>
      <c r="B156" s="79">
        <v>0.25</v>
      </c>
    </row>
    <row r="157" spans="1:2">
      <c r="A157" s="74" t="s">
        <v>159</v>
      </c>
      <c r="B157" s="79">
        <v>0.25800000000000001</v>
      </c>
    </row>
    <row r="158" spans="1:2">
      <c r="A158" s="74" t="s">
        <v>374</v>
      </c>
      <c r="B158" s="79" t="s">
        <v>317</v>
      </c>
    </row>
    <row r="159" spans="1:2">
      <c r="A159" s="74" t="s">
        <v>375</v>
      </c>
      <c r="B159" s="79">
        <v>0.3</v>
      </c>
    </row>
    <row r="160" spans="1:2">
      <c r="A160" s="74" t="s">
        <v>160</v>
      </c>
      <c r="B160" s="79">
        <v>0.28000000000000003</v>
      </c>
    </row>
    <row r="161" spans="1:2">
      <c r="A161" s="74" t="s">
        <v>301</v>
      </c>
      <c r="B161" s="79">
        <v>0.3</v>
      </c>
    </row>
    <row r="162" spans="1:2">
      <c r="A162" s="74" t="s">
        <v>376</v>
      </c>
      <c r="B162" s="79">
        <v>0.3</v>
      </c>
    </row>
    <row r="163" spans="1:2">
      <c r="A163" s="74" t="s">
        <v>161</v>
      </c>
      <c r="B163" s="79">
        <v>0.3</v>
      </c>
    </row>
    <row r="164" spans="1:2">
      <c r="A164" s="74" t="s">
        <v>377</v>
      </c>
      <c r="B164" s="79">
        <v>0.3</v>
      </c>
    </row>
    <row r="165" spans="1:2">
      <c r="A165" s="74" t="s">
        <v>378</v>
      </c>
      <c r="B165" s="79" t="s">
        <v>317</v>
      </c>
    </row>
    <row r="166" spans="1:2">
      <c r="A166" s="74" t="s">
        <v>379</v>
      </c>
      <c r="B166" s="79">
        <v>0.21</v>
      </c>
    </row>
    <row r="167" spans="1:2">
      <c r="A167" s="74" t="s">
        <v>162</v>
      </c>
      <c r="B167" s="79">
        <v>0.22</v>
      </c>
    </row>
    <row r="168" spans="1:2">
      <c r="A168" s="74" t="s">
        <v>163</v>
      </c>
      <c r="B168" s="79">
        <v>0.15</v>
      </c>
    </row>
    <row r="169" spans="1:2">
      <c r="A169" s="74" t="s">
        <v>164</v>
      </c>
      <c r="B169" s="79">
        <v>0.28999999999999998</v>
      </c>
    </row>
    <row r="170" spans="1:2">
      <c r="A170" s="74" t="s">
        <v>380</v>
      </c>
      <c r="B170" s="79" t="s">
        <v>317</v>
      </c>
    </row>
    <row r="171" spans="1:2">
      <c r="A171" s="74" t="s">
        <v>165</v>
      </c>
      <c r="B171" s="79">
        <v>0.25</v>
      </c>
    </row>
    <row r="172" spans="1:2">
      <c r="A172" s="74" t="s">
        <v>166</v>
      </c>
      <c r="B172" s="79">
        <v>0.3</v>
      </c>
    </row>
    <row r="173" spans="1:2">
      <c r="A173" s="74" t="s">
        <v>167</v>
      </c>
      <c r="B173" s="79">
        <v>0.1</v>
      </c>
    </row>
    <row r="174" spans="1:2">
      <c r="A174" s="74" t="s">
        <v>168</v>
      </c>
      <c r="B174" s="79">
        <v>0.29499999999999998</v>
      </c>
    </row>
    <row r="175" spans="1:2">
      <c r="A175" s="74" t="s">
        <v>169</v>
      </c>
      <c r="B175" s="79">
        <v>0.25</v>
      </c>
    </row>
    <row r="176" spans="1:2">
      <c r="A176" s="74" t="s">
        <v>381</v>
      </c>
      <c r="B176" s="79" t="s">
        <v>317</v>
      </c>
    </row>
    <row r="177" spans="1:2">
      <c r="A177" s="74" t="s">
        <v>170</v>
      </c>
      <c r="B177" s="79">
        <v>0.19</v>
      </c>
    </row>
    <row r="178" spans="1:2">
      <c r="A178" s="74" t="s">
        <v>171</v>
      </c>
      <c r="B178" s="79">
        <v>0.315</v>
      </c>
    </row>
    <row r="179" spans="1:2">
      <c r="A179" s="74" t="s">
        <v>382</v>
      </c>
      <c r="B179" s="79">
        <v>0.375</v>
      </c>
    </row>
    <row r="180" spans="1:2">
      <c r="A180" s="74" t="s">
        <v>172</v>
      </c>
      <c r="B180" s="79">
        <v>0.1</v>
      </c>
    </row>
    <row r="181" spans="1:2">
      <c r="A181" s="74" t="s">
        <v>383</v>
      </c>
      <c r="B181" s="79">
        <v>0.26500000000000001</v>
      </c>
    </row>
    <row r="182" spans="1:2">
      <c r="A182" s="74" t="s">
        <v>384</v>
      </c>
      <c r="B182" s="79">
        <v>0.12</v>
      </c>
    </row>
    <row r="183" spans="1:2">
      <c r="A183" s="74" t="s">
        <v>385</v>
      </c>
      <c r="B183" s="79" t="s">
        <v>317</v>
      </c>
    </row>
    <row r="184" spans="1:2">
      <c r="A184" s="77" t="s">
        <v>173</v>
      </c>
      <c r="B184" s="79">
        <v>0.16</v>
      </c>
    </row>
    <row r="185" spans="1:2">
      <c r="A185" s="73" t="s">
        <v>386</v>
      </c>
      <c r="B185" s="79">
        <v>0.2</v>
      </c>
    </row>
    <row r="186" spans="1:2">
      <c r="A186" s="73" t="s">
        <v>302</v>
      </c>
      <c r="B186" s="79">
        <v>0.3</v>
      </c>
    </row>
    <row r="187" spans="1:2">
      <c r="A187" s="73" t="s">
        <v>387</v>
      </c>
      <c r="B187" s="79">
        <v>0</v>
      </c>
    </row>
    <row r="188" spans="1:2">
      <c r="A188" s="73" t="s">
        <v>388</v>
      </c>
      <c r="B188" s="79">
        <v>0.25</v>
      </c>
    </row>
    <row r="189" spans="1:2">
      <c r="A189" s="73" t="s">
        <v>303</v>
      </c>
      <c r="B189" s="79">
        <v>0.33</v>
      </c>
    </row>
    <row r="190" spans="1:2">
      <c r="A190" s="73" t="s">
        <v>304</v>
      </c>
      <c r="B190" s="79">
        <v>0.3</v>
      </c>
    </row>
    <row r="191" spans="1:2">
      <c r="A191" s="73" t="s">
        <v>389</v>
      </c>
      <c r="B191" s="79">
        <v>0.2</v>
      </c>
    </row>
    <row r="192" spans="1:2">
      <c r="A192" s="73" t="s">
        <v>390</v>
      </c>
      <c r="B192" s="79" t="s">
        <v>317</v>
      </c>
    </row>
    <row r="193" spans="1:2">
      <c r="A193" s="73" t="s">
        <v>305</v>
      </c>
      <c r="B193" s="79">
        <v>0.28000000000000003</v>
      </c>
    </row>
    <row r="194" spans="1:2">
      <c r="A194" s="73" t="s">
        <v>174</v>
      </c>
      <c r="B194" s="79">
        <v>0.27</v>
      </c>
    </row>
    <row r="195" spans="1:2">
      <c r="A195" s="73" t="s">
        <v>391</v>
      </c>
      <c r="B195" s="79">
        <v>0.17</v>
      </c>
    </row>
    <row r="196" spans="1:2">
      <c r="A196" s="73" t="s">
        <v>392</v>
      </c>
      <c r="B196" s="79">
        <v>0.25</v>
      </c>
    </row>
    <row r="197" spans="1:2">
      <c r="A197" s="73" t="s">
        <v>175</v>
      </c>
      <c r="B197" s="79">
        <v>0.2</v>
      </c>
    </row>
    <row r="198" spans="1:2">
      <c r="A198" s="73" t="s">
        <v>306</v>
      </c>
      <c r="B198" s="79">
        <v>0.3</v>
      </c>
    </row>
    <row r="199" spans="1:2">
      <c r="A199" s="73" t="s">
        <v>176</v>
      </c>
      <c r="B199" s="79">
        <v>0.15</v>
      </c>
    </row>
    <row r="200" spans="1:2">
      <c r="A200" s="73" t="s">
        <v>393</v>
      </c>
      <c r="B200" s="79">
        <v>0.25</v>
      </c>
    </row>
    <row r="201" spans="1:2">
      <c r="A201" s="73" t="s">
        <v>270</v>
      </c>
      <c r="B201" s="79">
        <v>0.25</v>
      </c>
    </row>
    <row r="202" spans="1:2">
      <c r="A202" s="73" t="s">
        <v>177</v>
      </c>
      <c r="B202" s="79">
        <v>0.17</v>
      </c>
    </row>
    <row r="203" spans="1:2">
      <c r="A203" s="73" t="s">
        <v>271</v>
      </c>
      <c r="B203" s="79">
        <v>0.34499999999999997</v>
      </c>
    </row>
    <row r="204" spans="1:2">
      <c r="A204" s="73" t="s">
        <v>272</v>
      </c>
      <c r="B204" s="79">
        <v>0.21</v>
      </c>
    </row>
    <row r="205" spans="1:2">
      <c r="A205" s="73" t="s">
        <v>178</v>
      </c>
      <c r="B205" s="79">
        <v>0.19</v>
      </c>
    </row>
    <row r="206" spans="1:2">
      <c r="A206" s="73" t="s">
        <v>307</v>
      </c>
      <c r="B206" s="79">
        <v>0.3</v>
      </c>
    </row>
    <row r="207" spans="1:2">
      <c r="A207" s="73" t="s">
        <v>394</v>
      </c>
      <c r="B207" s="79" t="s">
        <v>317</v>
      </c>
    </row>
    <row r="208" spans="1:2">
      <c r="A208" s="73" t="s">
        <v>179</v>
      </c>
      <c r="B208" s="79">
        <v>0.27</v>
      </c>
    </row>
    <row r="209" spans="1:2">
      <c r="A209" s="73" t="s">
        <v>395</v>
      </c>
      <c r="B209" s="79" t="s">
        <v>317</v>
      </c>
    </row>
    <row r="210" spans="1:2">
      <c r="A210" s="73" t="s">
        <v>396</v>
      </c>
      <c r="B210" s="79">
        <v>0.3</v>
      </c>
    </row>
    <row r="211" spans="1:2">
      <c r="A211" s="73" t="s">
        <v>180</v>
      </c>
      <c r="B211" s="79">
        <v>0.25</v>
      </c>
    </row>
    <row r="212" spans="1:2">
      <c r="A212" s="73" t="s">
        <v>181</v>
      </c>
      <c r="B212" s="79">
        <v>0.3</v>
      </c>
    </row>
    <row r="213" spans="1:2">
      <c r="A213" s="73" t="s">
        <v>397</v>
      </c>
      <c r="B213" s="79">
        <v>0.15</v>
      </c>
    </row>
    <row r="214" spans="1:2">
      <c r="A214" s="73" t="s">
        <v>182</v>
      </c>
      <c r="B214" s="79">
        <v>0.35</v>
      </c>
    </row>
    <row r="215" spans="1:2">
      <c r="A215" s="73" t="s">
        <v>273</v>
      </c>
      <c r="B215" s="79">
        <v>0.36</v>
      </c>
    </row>
    <row r="216" spans="1:2">
      <c r="A216" s="73" t="s">
        <v>398</v>
      </c>
      <c r="B216" s="79" t="s">
        <v>317</v>
      </c>
    </row>
    <row r="217" spans="1:2">
      <c r="A217" s="73" t="s">
        <v>308</v>
      </c>
      <c r="B217" s="79">
        <v>0.27500000000000002</v>
      </c>
    </row>
    <row r="218" spans="1:2">
      <c r="A218" s="73" t="s">
        <v>183</v>
      </c>
      <c r="B218" s="79">
        <v>0.20600000000000002</v>
      </c>
    </row>
    <row r="219" spans="1:2">
      <c r="A219" s="73" t="s">
        <v>184</v>
      </c>
      <c r="B219" s="79">
        <v>0.19652999999999998</v>
      </c>
    </row>
    <row r="220" spans="1:2">
      <c r="A220" s="73" t="s">
        <v>399</v>
      </c>
      <c r="B220" s="79">
        <v>0.28000000000000003</v>
      </c>
    </row>
    <row r="221" spans="1:2">
      <c r="A221" s="73" t="s">
        <v>185</v>
      </c>
      <c r="B221" s="79">
        <v>0.2</v>
      </c>
    </row>
    <row r="222" spans="1:2">
      <c r="A222" s="73" t="s">
        <v>400</v>
      </c>
      <c r="B222" s="79">
        <v>0.18</v>
      </c>
    </row>
    <row r="223" spans="1:2">
      <c r="A223" s="73" t="s">
        <v>186</v>
      </c>
      <c r="B223" s="79">
        <v>0.2</v>
      </c>
    </row>
    <row r="224" spans="1:2">
      <c r="A224" s="73" t="s">
        <v>401</v>
      </c>
      <c r="B224" s="79">
        <v>0.1</v>
      </c>
    </row>
    <row r="225" spans="1:2">
      <c r="A225" s="73" t="s">
        <v>402</v>
      </c>
      <c r="B225" s="79">
        <v>0.1</v>
      </c>
    </row>
    <row r="226" spans="1:2">
      <c r="A226" s="73" t="s">
        <v>403</v>
      </c>
      <c r="B226" s="79">
        <v>0.27</v>
      </c>
    </row>
    <row r="227" spans="1:2">
      <c r="A227" s="73" t="s">
        <v>404</v>
      </c>
      <c r="B227" s="79">
        <v>0</v>
      </c>
    </row>
    <row r="228" spans="1:2">
      <c r="A228" s="73" t="s">
        <v>405</v>
      </c>
      <c r="B228" s="79">
        <v>0.25</v>
      </c>
    </row>
    <row r="229" spans="1:2">
      <c r="A229" s="73" t="s">
        <v>187</v>
      </c>
      <c r="B229" s="79">
        <v>0.3</v>
      </c>
    </row>
    <row r="230" spans="1:2">
      <c r="A230" s="73" t="s">
        <v>188</v>
      </c>
      <c r="B230" s="79">
        <v>0.15</v>
      </c>
    </row>
    <row r="231" spans="1:2">
      <c r="A231" s="73" t="s">
        <v>189</v>
      </c>
      <c r="B231" s="79">
        <v>0.25</v>
      </c>
    </row>
    <row r="232" spans="1:2">
      <c r="A232" s="73" t="s">
        <v>309</v>
      </c>
      <c r="B232" s="79">
        <v>0.08</v>
      </c>
    </row>
    <row r="233" spans="1:2">
      <c r="A233" s="73" t="s">
        <v>310</v>
      </c>
      <c r="B233" s="79">
        <v>0</v>
      </c>
    </row>
    <row r="234" spans="1:2">
      <c r="A234" s="73" t="s">
        <v>406</v>
      </c>
      <c r="B234" s="79" t="s">
        <v>317</v>
      </c>
    </row>
    <row r="235" spans="1:2">
      <c r="A235" s="73" t="s">
        <v>190</v>
      </c>
      <c r="B235" s="79">
        <v>0.3</v>
      </c>
    </row>
    <row r="236" spans="1:2">
      <c r="A236" s="73" t="s">
        <v>191</v>
      </c>
      <c r="B236" s="79">
        <v>0.18</v>
      </c>
    </row>
    <row r="237" spans="1:2">
      <c r="A237" s="73" t="s">
        <v>192</v>
      </c>
      <c r="B237" s="79">
        <v>0.09</v>
      </c>
    </row>
    <row r="238" spans="1:2">
      <c r="A238" s="73" t="s">
        <v>407</v>
      </c>
      <c r="B238" s="79">
        <v>0.25</v>
      </c>
    </row>
    <row r="239" spans="1:2">
      <c r="A239" s="73" t="s">
        <v>408</v>
      </c>
      <c r="B239" s="79">
        <v>0.3</v>
      </c>
    </row>
    <row r="240" spans="1:2">
      <c r="A240" s="73" t="s">
        <v>409</v>
      </c>
      <c r="B240" s="79" t="s">
        <v>317</v>
      </c>
    </row>
    <row r="241" spans="1:2">
      <c r="A241" s="73" t="s">
        <v>410</v>
      </c>
      <c r="B241" s="79">
        <v>0.25768000000000002</v>
      </c>
    </row>
    <row r="242" spans="1:2">
      <c r="A242" s="73" t="s">
        <v>411</v>
      </c>
      <c r="B242" s="79">
        <v>0.23100000000000001</v>
      </c>
    </row>
    <row r="243" spans="1:2">
      <c r="A243" s="73" t="s">
        <v>193</v>
      </c>
      <c r="B243" s="79">
        <v>0.25</v>
      </c>
    </row>
    <row r="244" spans="1:2">
      <c r="A244" s="73" t="s">
        <v>311</v>
      </c>
      <c r="B244" s="79">
        <v>0.15</v>
      </c>
    </row>
    <row r="245" spans="1:2">
      <c r="A245" s="73" t="s">
        <v>194</v>
      </c>
      <c r="B245" s="79">
        <v>0</v>
      </c>
    </row>
    <row r="246" spans="1:2">
      <c r="A246" s="73" t="s">
        <v>412</v>
      </c>
      <c r="B246" s="79">
        <v>0.34</v>
      </c>
    </row>
    <row r="247" spans="1:2">
      <c r="A247" s="73" t="s">
        <v>413</v>
      </c>
      <c r="B247" s="79">
        <v>0.2</v>
      </c>
    </row>
    <row r="248" spans="1:2">
      <c r="A248" s="73" t="s">
        <v>414</v>
      </c>
      <c r="B248" s="79">
        <v>0</v>
      </c>
    </row>
    <row r="249" spans="1:2">
      <c r="A249" s="73" t="s">
        <v>415</v>
      </c>
      <c r="B249" s="79" t="s">
        <v>317</v>
      </c>
    </row>
    <row r="250" spans="1:2">
      <c r="A250" s="73" t="s">
        <v>195</v>
      </c>
      <c r="B250" s="79">
        <v>0.2</v>
      </c>
    </row>
    <row r="251" spans="1:2">
      <c r="A251" s="73" t="s">
        <v>196</v>
      </c>
      <c r="B251" s="79">
        <v>0.3</v>
      </c>
    </row>
    <row r="252" spans="1:2">
      <c r="A252" s="78" t="s">
        <v>197</v>
      </c>
      <c r="B252" s="80">
        <v>0.24719999999999998</v>
      </c>
    </row>
  </sheetData>
  <pageMargins left="0.75" right="0.75" top="1" bottom="1" header="0.5" footer="0.5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Company bottom up beta estimate</vt:lpstr>
      <vt:lpstr>US industry averages</vt:lpstr>
      <vt:lpstr>Market value of debt</vt:lpstr>
      <vt:lpstr>Lease conversion</vt:lpstr>
      <vt:lpstr>Marginal tax rate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2013-01-13T18:51:34Z</cp:lastPrinted>
  <dcterms:created xsi:type="dcterms:W3CDTF">2013-01-05T21:02:00Z</dcterms:created>
  <dcterms:modified xsi:type="dcterms:W3CDTF">2025-01-22T02:24:14Z</dcterms:modified>
</cp:coreProperties>
</file>