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hared/Previously Relocated Items/Security/All My Stuff/Datasets/Datasets26/To Transfer/"/>
    </mc:Choice>
  </mc:AlternateContent>
  <xr:revisionPtr revIDLastSave="0" documentId="8_{8F447861-65C2-9342-A3D6-EDA06D9608D8}" xr6:coauthVersionLast="47" xr6:coauthVersionMax="47" xr10:uidLastSave="{00000000-0000-0000-0000-000000000000}"/>
  <bookViews>
    <workbookView xWindow="1360" yWindow="1280" windowWidth="30240" windowHeight="16560" activeTab="2" xr2:uid="{00000000-000D-0000-FFFF-FFFF00000000}"/>
  </bookViews>
  <sheets>
    <sheet name="Pivot 1" sheetId="1" r:id="rId1"/>
    <sheet name="Multiples" sheetId="2" r:id="rId2"/>
    <sheet name="Risk" sheetId="3" r:id="rId3"/>
  </sheets>
  <calcPr calcId="191029" iterateDelta="9.999999999999445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3" i="1" l="1"/>
  <c r="Q13" i="2"/>
  <c r="P13" i="2"/>
  <c r="O13" i="2"/>
  <c r="N13" i="2"/>
  <c r="M13" i="2"/>
  <c r="L13" i="2"/>
  <c r="K13" i="2"/>
  <c r="J13" i="2"/>
  <c r="I13" i="2"/>
  <c r="H13" i="2"/>
  <c r="G13" i="2"/>
  <c r="F13" i="2"/>
  <c r="E13" i="2"/>
  <c r="D13" i="2"/>
  <c r="C13" i="2"/>
  <c r="B13" i="2" l="1"/>
  <c r="X26" i="1"/>
  <c r="X25" i="1"/>
  <c r="X24" i="1"/>
  <c r="X23" i="1"/>
  <c r="X22" i="1"/>
  <c r="X21" i="1"/>
  <c r="X20" i="1"/>
  <c r="X19" i="1"/>
  <c r="X18" i="1"/>
  <c r="X17" i="1"/>
  <c r="W26" i="1"/>
  <c r="V26" i="1"/>
  <c r="U26" i="1"/>
  <c r="T26" i="1"/>
  <c r="W25" i="1"/>
  <c r="V25" i="1"/>
  <c r="U25" i="1"/>
  <c r="T25" i="1"/>
  <c r="W24" i="1"/>
  <c r="V24" i="1"/>
  <c r="U24" i="1"/>
  <c r="T24" i="1"/>
  <c r="W23" i="1"/>
  <c r="V23" i="1"/>
  <c r="U23" i="1"/>
  <c r="T23" i="1"/>
  <c r="W22" i="1"/>
  <c r="V22" i="1"/>
  <c r="U22" i="1"/>
  <c r="T22" i="1"/>
  <c r="W21" i="1"/>
  <c r="V21" i="1"/>
  <c r="U21" i="1"/>
  <c r="T21" i="1"/>
  <c r="W20" i="1"/>
  <c r="V20" i="1"/>
  <c r="U20" i="1"/>
  <c r="T20" i="1"/>
  <c r="W19" i="1"/>
  <c r="V19" i="1"/>
  <c r="U19" i="1"/>
  <c r="T19" i="1"/>
  <c r="W18" i="1"/>
  <c r="V18" i="1"/>
  <c r="U18" i="1"/>
  <c r="T18" i="1"/>
  <c r="W17" i="1"/>
  <c r="V17" i="1"/>
  <c r="U17" i="1"/>
  <c r="T17" i="1"/>
  <c r="A12" i="3" l="1"/>
  <c r="A11" i="3"/>
  <c r="A10" i="3"/>
  <c r="A9" i="3"/>
  <c r="A8" i="3"/>
  <c r="A7" i="3"/>
  <c r="A6" i="3"/>
  <c r="A5" i="3"/>
  <c r="A4" i="3"/>
  <c r="A3" i="3"/>
  <c r="A2" i="3"/>
  <c r="K12" i="3"/>
  <c r="J12" i="3"/>
  <c r="H12" i="3"/>
  <c r="G12" i="3"/>
  <c r="F12" i="3"/>
  <c r="I12" i="3" s="1"/>
  <c r="E12" i="3"/>
  <c r="D12" i="3"/>
  <c r="C12" i="3"/>
  <c r="K11" i="3"/>
  <c r="J11" i="3"/>
  <c r="H11" i="3"/>
  <c r="G11" i="3"/>
  <c r="F11" i="3"/>
  <c r="E11" i="3"/>
  <c r="D11" i="3"/>
  <c r="C11" i="3"/>
  <c r="B11" i="3"/>
  <c r="K10" i="3"/>
  <c r="J10" i="3"/>
  <c r="H10" i="3"/>
  <c r="G10" i="3"/>
  <c r="F10" i="3"/>
  <c r="I10" i="3" s="1"/>
  <c r="E10" i="3"/>
  <c r="D10" i="3"/>
  <c r="C10" i="3"/>
  <c r="B10" i="3"/>
  <c r="K9" i="3"/>
  <c r="J9" i="3"/>
  <c r="H9" i="3"/>
  <c r="G9" i="3"/>
  <c r="F9" i="3"/>
  <c r="E9" i="3"/>
  <c r="D9" i="3"/>
  <c r="C9" i="3"/>
  <c r="B9" i="3"/>
  <c r="K8" i="3"/>
  <c r="J8" i="3"/>
  <c r="H8" i="3"/>
  <c r="G8" i="3"/>
  <c r="F8" i="3"/>
  <c r="I8" i="3" s="1"/>
  <c r="E8" i="3"/>
  <c r="D8" i="3"/>
  <c r="C8" i="3"/>
  <c r="B8" i="3"/>
  <c r="K7" i="3"/>
  <c r="J7" i="3"/>
  <c r="H7" i="3"/>
  <c r="G7" i="3"/>
  <c r="F7" i="3"/>
  <c r="E7" i="3"/>
  <c r="D7" i="3"/>
  <c r="C7" i="3"/>
  <c r="B7" i="3"/>
  <c r="K6" i="3"/>
  <c r="J6" i="3"/>
  <c r="H6" i="3"/>
  <c r="G6" i="3"/>
  <c r="F6" i="3"/>
  <c r="E6" i="3"/>
  <c r="D6" i="3"/>
  <c r="C6" i="3"/>
  <c r="B6" i="3"/>
  <c r="K5" i="3"/>
  <c r="J5" i="3"/>
  <c r="H5" i="3"/>
  <c r="G5" i="3"/>
  <c r="F5" i="3"/>
  <c r="E5" i="3"/>
  <c r="D5" i="3"/>
  <c r="C5" i="3"/>
  <c r="B5" i="3"/>
  <c r="K4" i="3"/>
  <c r="J4" i="3"/>
  <c r="H4" i="3"/>
  <c r="G4" i="3"/>
  <c r="F4" i="3"/>
  <c r="I4" i="3" s="1"/>
  <c r="E4" i="3"/>
  <c r="D4" i="3"/>
  <c r="C4" i="3"/>
  <c r="B4" i="3"/>
  <c r="K3" i="3"/>
  <c r="J3" i="3"/>
  <c r="H3" i="3"/>
  <c r="G3" i="3"/>
  <c r="F3" i="3"/>
  <c r="E3" i="3"/>
  <c r="D3" i="3"/>
  <c r="C3" i="3"/>
  <c r="B3" i="3"/>
  <c r="K2" i="3"/>
  <c r="J2" i="3"/>
  <c r="H2" i="3"/>
  <c r="G2" i="3"/>
  <c r="F2" i="3"/>
  <c r="E2" i="3"/>
  <c r="D2" i="3"/>
  <c r="C2" i="3"/>
  <c r="B2" i="3"/>
  <c r="B12" i="3"/>
  <c r="Q12" i="2"/>
  <c r="P12" i="2"/>
  <c r="O12" i="2"/>
  <c r="N12" i="2"/>
  <c r="M12" i="2"/>
  <c r="L12" i="2"/>
  <c r="K12" i="2"/>
  <c r="J12" i="2"/>
  <c r="I12" i="2"/>
  <c r="H12" i="2"/>
  <c r="G12" i="2"/>
  <c r="F12" i="2"/>
  <c r="D12" i="2"/>
  <c r="C12" i="2"/>
  <c r="E12" i="2" s="1"/>
  <c r="B12" i="2"/>
  <c r="Q11" i="2"/>
  <c r="P11" i="2"/>
  <c r="O11" i="2"/>
  <c r="N11" i="2"/>
  <c r="M11" i="2"/>
  <c r="L11" i="2"/>
  <c r="K11" i="2"/>
  <c r="J11" i="2"/>
  <c r="I11" i="2"/>
  <c r="H11" i="2"/>
  <c r="G11" i="2"/>
  <c r="F11" i="2"/>
  <c r="D11" i="2"/>
  <c r="C11" i="2"/>
  <c r="E11" i="2" s="1"/>
  <c r="B11" i="2"/>
  <c r="Q10" i="2"/>
  <c r="P10" i="2"/>
  <c r="O10" i="2"/>
  <c r="N10" i="2"/>
  <c r="M10" i="2"/>
  <c r="L10" i="2"/>
  <c r="K10" i="2"/>
  <c r="J10" i="2"/>
  <c r="I10" i="2"/>
  <c r="H10" i="2"/>
  <c r="G10" i="2"/>
  <c r="F10" i="2"/>
  <c r="D10" i="2"/>
  <c r="C10" i="2"/>
  <c r="E10" i="2" s="1"/>
  <c r="B10" i="2"/>
  <c r="Q9" i="2"/>
  <c r="P9" i="2"/>
  <c r="O9" i="2"/>
  <c r="N9" i="2"/>
  <c r="M9" i="2"/>
  <c r="L9" i="2"/>
  <c r="K9" i="2"/>
  <c r="J9" i="2"/>
  <c r="I9" i="2"/>
  <c r="H9" i="2"/>
  <c r="G9" i="2"/>
  <c r="F9" i="2"/>
  <c r="D9" i="2"/>
  <c r="C9" i="2"/>
  <c r="E9" i="2" s="1"/>
  <c r="B9" i="2"/>
  <c r="Q8" i="2"/>
  <c r="P8" i="2"/>
  <c r="O8" i="2"/>
  <c r="N8" i="2"/>
  <c r="M8" i="2"/>
  <c r="L8" i="2"/>
  <c r="K8" i="2"/>
  <c r="J8" i="2"/>
  <c r="I8" i="2"/>
  <c r="H8" i="2"/>
  <c r="G8" i="2"/>
  <c r="F8" i="2"/>
  <c r="D8" i="2"/>
  <c r="C8" i="2"/>
  <c r="E8" i="2" s="1"/>
  <c r="B8" i="2"/>
  <c r="Q7" i="2"/>
  <c r="P7" i="2"/>
  <c r="O7" i="2"/>
  <c r="N7" i="2"/>
  <c r="M7" i="2"/>
  <c r="L7" i="2"/>
  <c r="K7" i="2"/>
  <c r="J7" i="2"/>
  <c r="I7" i="2"/>
  <c r="H7" i="2"/>
  <c r="G7" i="2"/>
  <c r="F7" i="2"/>
  <c r="D7" i="2"/>
  <c r="C7" i="2"/>
  <c r="E7" i="2" s="1"/>
  <c r="B7" i="2"/>
  <c r="Q6" i="2"/>
  <c r="P6" i="2"/>
  <c r="O6" i="2"/>
  <c r="N6" i="2"/>
  <c r="M6" i="2"/>
  <c r="L6" i="2"/>
  <c r="K6" i="2"/>
  <c r="J6" i="2"/>
  <c r="I6" i="2"/>
  <c r="H6" i="2"/>
  <c r="G6" i="2"/>
  <c r="F6" i="2"/>
  <c r="D6" i="2"/>
  <c r="C6" i="2"/>
  <c r="E6" i="2" s="1"/>
  <c r="B6" i="2"/>
  <c r="Q5" i="2"/>
  <c r="P5" i="2"/>
  <c r="O5" i="2"/>
  <c r="N5" i="2"/>
  <c r="M5" i="2"/>
  <c r="L5" i="2"/>
  <c r="K5" i="2"/>
  <c r="J5" i="2"/>
  <c r="I5" i="2"/>
  <c r="H5" i="2"/>
  <c r="G5" i="2"/>
  <c r="F5" i="2"/>
  <c r="D5" i="2"/>
  <c r="C5" i="2"/>
  <c r="E5" i="2" s="1"/>
  <c r="B5" i="2"/>
  <c r="Q4" i="2"/>
  <c r="P4" i="2"/>
  <c r="O4" i="2"/>
  <c r="N4" i="2"/>
  <c r="M4" i="2"/>
  <c r="L4" i="2"/>
  <c r="K4" i="2"/>
  <c r="J4" i="2"/>
  <c r="I4" i="2"/>
  <c r="H4" i="2"/>
  <c r="G4" i="2"/>
  <c r="F4" i="2"/>
  <c r="D4" i="2"/>
  <c r="C4" i="2"/>
  <c r="E4" i="2" s="1"/>
  <c r="B4" i="2"/>
  <c r="Q3" i="2"/>
  <c r="P3" i="2"/>
  <c r="O3" i="2"/>
  <c r="N3" i="2"/>
  <c r="L3" i="2"/>
  <c r="M3" i="2"/>
  <c r="K3" i="2"/>
  <c r="J3" i="2"/>
  <c r="I3" i="2"/>
  <c r="H3" i="2"/>
  <c r="G3" i="2"/>
  <c r="F3" i="2"/>
  <c r="D3" i="2"/>
  <c r="C3" i="2"/>
  <c r="E3" i="2" s="1"/>
  <c r="B3" i="2"/>
  <c r="I6" i="3" l="1"/>
  <c r="I5" i="3"/>
  <c r="I9" i="3"/>
  <c r="I3" i="3"/>
  <c r="I7" i="3"/>
  <c r="I2" i="3"/>
  <c r="I11" i="3"/>
</calcChain>
</file>

<file path=xl/sharedStrings.xml><?xml version="1.0" encoding="utf-8"?>
<sst xmlns="http://schemas.openxmlformats.org/spreadsheetml/2006/main" count="131" uniqueCount="74">
  <si>
    <t>decile(Market Cap (in US $))</t>
  </si>
  <si>
    <t>count</t>
  </si>
  <si>
    <t>median(Trailing PE)</t>
  </si>
  <si>
    <t>median(Forward PE)</t>
  </si>
  <si>
    <t>median(PBV)</t>
  </si>
  <si>
    <t>median(PS)</t>
  </si>
  <si>
    <t>median(EV/EBIT)</t>
  </si>
  <si>
    <t>median(EV/EBITDA)</t>
  </si>
  <si>
    <t>median(EV/Sales)</t>
  </si>
  <si>
    <t>median(Return on Equity)</t>
  </si>
  <si>
    <t>median(Return on Capital (ROC or ROIC))</t>
  </si>
  <si>
    <t>median(Net Profit Margin)</t>
  </si>
  <si>
    <t>median(Pre-tax Operating Margin)</t>
  </si>
  <si>
    <t>[Trailing Net Income &lt; $0.00]</t>
  </si>
  <si>
    <t>False</t>
  </si>
  <si>
    <t>True</t>
  </si>
  <si>
    <t>median(Cash/ Firm Value)</t>
  </si>
  <si>
    <t>sum(Market Cap (in US $))</t>
  </si>
  <si>
    <t>sum(Total Debt incl leases (in US $))</t>
  </si>
  <si>
    <t>median(Beta)</t>
  </si>
  <si>
    <t>median(Correlation with market)</t>
  </si>
  <si>
    <t>median(Standard deviation in stock price)</t>
  </si>
  <si>
    <t>median(HiL0 Risk Measure (Hi- lo)/ (Hi+Lo))</t>
  </si>
  <si>
    <t>sum(Enterprise Value (in US $))</t>
  </si>
  <si>
    <t>sum(Trailing Net Income)</t>
  </si>
  <si>
    <t>sum(Trailing Operating Income (adj for leases))</t>
  </si>
  <si>
    <t>sum(Trailing Revenues)</t>
  </si>
  <si>
    <t>sum(Trailing EBITDA (adj for leases))</t>
  </si>
  <si>
    <t>sum(Book Value of Equity - 4 qtrs ago)</t>
  </si>
  <si>
    <t>sum(Invested Capital - 4 qtre ago)</t>
  </si>
  <si>
    <t>Bottom decile</t>
  </si>
  <si>
    <t>2nd decile</t>
  </si>
  <si>
    <t>3rd decile</t>
  </si>
  <si>
    <t>4th decile</t>
  </si>
  <si>
    <t>5th decile</t>
  </si>
  <si>
    <t>6th decile</t>
  </si>
  <si>
    <t>7th decile</t>
  </si>
  <si>
    <t>8th decile</t>
  </si>
  <si>
    <t>9th decile</t>
  </si>
  <si>
    <t>Top decile</t>
  </si>
  <si>
    <t>median(EV/Invested Capital)</t>
  </si>
  <si>
    <t>median(Market Debt to capital ratio)</t>
  </si>
  <si>
    <t>Market Cap Decile</t>
  </si>
  <si>
    <t>Number of firms</t>
  </si>
  <si>
    <t>Trailing PE</t>
  </si>
  <si>
    <t>Forward PE</t>
  </si>
  <si>
    <t>PEG Ratio</t>
  </si>
  <si>
    <t>PBV</t>
  </si>
  <si>
    <t>Price/Sales</t>
  </si>
  <si>
    <t>EV/EBIT</t>
  </si>
  <si>
    <t>EV/EBITDA</t>
  </si>
  <si>
    <t>EV/Sales</t>
  </si>
  <si>
    <t>EV/Invested Capital</t>
  </si>
  <si>
    <t>ROE</t>
  </si>
  <si>
    <t>Pre-tax ROIC</t>
  </si>
  <si>
    <t>Net Margin</t>
  </si>
  <si>
    <t>Operating Margin</t>
  </si>
  <si>
    <t>% of companies with Net Income &lt;0</t>
  </si>
  <si>
    <t>% of companies with Operating Income &lt;0</t>
  </si>
  <si>
    <t>All firms</t>
  </si>
  <si>
    <t>Market Cap in millions of US$</t>
  </si>
  <si>
    <t>Aggregate Market Cap</t>
  </si>
  <si>
    <t>Cash/Firm Value</t>
  </si>
  <si>
    <t>Market Debt to capital ratio (median)</t>
  </si>
  <si>
    <t>Median Beta</t>
  </si>
  <si>
    <t>Correlation with market (median)</t>
  </si>
  <si>
    <t xml:space="preserve"> Standard deviation in stock price (median)</t>
  </si>
  <si>
    <t>Total Beta</t>
  </si>
  <si>
    <t>HiL0 Risk Measure (Hi- lo)/ (Hi+Lo) (median)</t>
  </si>
  <si>
    <t>Interest Coverage Ratio</t>
  </si>
  <si>
    <t>Median values</t>
  </si>
  <si>
    <t>median(Expected growth rate in EPS- Next 5 years)</t>
  </si>
  <si>
    <t>[Trailing Operating Income (adj for leases) &lt; $0.00]</t>
  </si>
  <si>
    <t>sum(Interest expense)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</si>
</sst>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8" formatCode="&quot;$&quot;#,##0.00_);[Red]\(&quot;$&quot;#,##0.00\)"/>
    <numFmt numFmtId="164" formatCode="#,##0.00%"/>
    <numFmt numFmtId="165" formatCode="\$#,##0.00"/>
    <numFmt numFmtId="167" formatCode="#,##0.0000"/>
  </numFmts>
  <fonts count="7" x14ac:knownFonts="1"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4"/>
      <color theme="0"/>
      <name val="Calibri (Body)"/>
    </font>
    <font>
      <i/>
      <sz val="12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1"/>
        <bgColor theme="6" tint="-0.249977111117893"/>
      </patternFill>
    </fill>
  </fills>
  <borders count="9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43">
    <xf numFmtId="0" fontId="0" fillId="0" borderId="0" xfId="0"/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3" fontId="0" fillId="0" borderId="0" xfId="0" applyNumberFormat="1"/>
    <xf numFmtId="164" fontId="0" fillId="0" borderId="0" xfId="0" applyNumberFormat="1"/>
    <xf numFmtId="165" fontId="0" fillId="0" borderId="0" xfId="0" applyNumberFormat="1"/>
    <xf numFmtId="2" fontId="0" fillId="0" borderId="0" xfId="0" applyNumberFormat="1"/>
    <xf numFmtId="10" fontId="0" fillId="0" borderId="0" xfId="1" applyNumberFormat="1" applyFont="1"/>
    <xf numFmtId="10" fontId="0" fillId="0" borderId="0" xfId="0" applyNumberFormat="1"/>
    <xf numFmtId="0" fontId="0" fillId="0" borderId="4" xfId="0" applyBorder="1"/>
    <xf numFmtId="3" fontId="0" fillId="0" borderId="5" xfId="0" applyNumberFormat="1" applyBorder="1" applyAlignment="1">
      <alignment horizontal="center"/>
    </xf>
    <xf numFmtId="2" fontId="0" fillId="0" borderId="5" xfId="0" applyNumberFormat="1" applyBorder="1" applyAlignment="1">
      <alignment horizontal="center"/>
    </xf>
    <xf numFmtId="10" fontId="0" fillId="0" borderId="5" xfId="0" applyNumberFormat="1" applyBorder="1" applyAlignment="1">
      <alignment horizontal="center"/>
    </xf>
    <xf numFmtId="10" fontId="0" fillId="0" borderId="6" xfId="1" applyNumberFormat="1" applyFont="1" applyBorder="1" applyAlignment="1">
      <alignment horizontal="center"/>
    </xf>
    <xf numFmtId="0" fontId="0" fillId="0" borderId="7" xfId="0" applyBorder="1"/>
    <xf numFmtId="8" fontId="0" fillId="0" borderId="0" xfId="0" applyNumberFormat="1"/>
    <xf numFmtId="0" fontId="4" fillId="2" borderId="1" xfId="0" applyFont="1" applyFill="1" applyBorder="1"/>
    <xf numFmtId="0" fontId="4" fillId="2" borderId="2" xfId="0" applyFont="1" applyFill="1" applyBorder="1" applyAlignment="1">
      <alignment horizontal="center"/>
    </xf>
    <xf numFmtId="10" fontId="6" fillId="3" borderId="2" xfId="1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3" fontId="0" fillId="0" borderId="0" xfId="0" applyNumberFormat="1" applyAlignment="1">
      <alignment horizontal="center"/>
    </xf>
    <xf numFmtId="165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  <xf numFmtId="4" fontId="0" fillId="0" borderId="0" xfId="0" applyNumberFormat="1" applyAlignment="1">
      <alignment horizontal="center"/>
    </xf>
    <xf numFmtId="167" fontId="0" fillId="0" borderId="0" xfId="0" applyNumberFormat="1" applyAlignment="1">
      <alignment horizontal="center"/>
    </xf>
    <xf numFmtId="0" fontId="0" fillId="0" borderId="1" xfId="0" applyBorder="1"/>
    <xf numFmtId="3" fontId="0" fillId="0" borderId="2" xfId="0" applyNumberFormat="1" applyBorder="1" applyAlignment="1">
      <alignment horizontal="center"/>
    </xf>
    <xf numFmtId="2" fontId="0" fillId="0" borderId="2" xfId="0" applyNumberFormat="1" applyBorder="1" applyAlignment="1">
      <alignment horizontal="center"/>
    </xf>
    <xf numFmtId="10" fontId="0" fillId="0" borderId="2" xfId="0" applyNumberFormat="1" applyBorder="1" applyAlignment="1">
      <alignment horizontal="center"/>
    </xf>
    <xf numFmtId="10" fontId="0" fillId="0" borderId="3" xfId="1" applyNumberFormat="1" applyFont="1" applyBorder="1" applyAlignment="1">
      <alignment horizontal="center"/>
    </xf>
    <xf numFmtId="0" fontId="0" fillId="0" borderId="8" xfId="0" applyBorder="1" applyAlignment="1">
      <alignment wrapText="1"/>
    </xf>
    <xf numFmtId="0" fontId="0" fillId="0" borderId="8" xfId="0" applyBorder="1" applyAlignment="1">
      <alignment horizontal="center" wrapText="1"/>
    </xf>
    <xf numFmtId="2" fontId="0" fillId="0" borderId="8" xfId="0" applyNumberFormat="1" applyBorder="1" applyAlignment="1">
      <alignment horizontal="center" wrapText="1"/>
    </xf>
    <xf numFmtId="10" fontId="0" fillId="0" borderId="8" xfId="0" applyNumberFormat="1" applyBorder="1" applyAlignment="1">
      <alignment horizontal="center" wrapText="1"/>
    </xf>
    <xf numFmtId="10" fontId="0" fillId="0" borderId="8" xfId="0" applyNumberFormat="1" applyBorder="1" applyAlignment="1">
      <alignment wrapText="1"/>
    </xf>
    <xf numFmtId="0" fontId="1" fillId="0" borderId="0" xfId="0" applyFont="1" applyAlignment="1">
      <alignment horizontal="center"/>
    </xf>
    <xf numFmtId="0" fontId="0" fillId="0" borderId="0" xfId="0" applyAlignment="1">
      <alignment vertical="center"/>
    </xf>
    <xf numFmtId="0" fontId="2" fillId="0" borderId="0" xfId="0" applyFont="1" applyAlignment="1">
      <alignment horizontal="center"/>
    </xf>
    <xf numFmtId="0" fontId="0" fillId="0" borderId="0" xfId="0"/>
    <xf numFmtId="0" fontId="0" fillId="0" borderId="0" xfId="0" applyAlignment="1">
      <alignment horizontal="center" vertical="center"/>
    </xf>
    <xf numFmtId="0" fontId="5" fillId="2" borderId="8" xfId="0" applyFont="1" applyFill="1" applyBorder="1" applyAlignment="1">
      <alignment horizontal="center"/>
    </xf>
    <xf numFmtId="0" fontId="0" fillId="2" borderId="8" xfId="0" applyFill="1" applyBorder="1" applyAlignment="1">
      <alignment horizontal="center"/>
    </xf>
  </cellXfs>
  <cellStyles count="2">
    <cellStyle name="Normal" xfId="0" builtinId="0"/>
    <cellStyle name="Percent" xfId="1" builtinId="5"/>
  </cellStyles>
  <dxfs count="35">
    <dxf>
      <alignment horizontal="center" vertical="bottom" textRotation="0" wrapText="0" indent="0" justifyLastLine="0" shrinkToFit="0" readingOrder="0"/>
    </dxf>
    <dxf>
      <numFmt numFmtId="169" formatCode="0.0000"/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9" formatCode="0.00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70" formatCode="_(&quot;$&quot;* #,##0_);_(&quot;$&quot;* \(#,##0\);_(&quot;$&quot;* &quot;-&quot;??_);_(@_)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3" formatCode="#,##0"/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alignment horizontal="general" vertical="center" textRotation="0" wrapText="0" indent="0" justifyLastLine="0" shrinkToFit="0" readingOrder="0"/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>
        <top style="thin">
          <color indexed="64"/>
        </top>
      </border>
    </dxf>
    <dxf>
      <border outline="0">
        <left style="thin">
          <color auto="1"/>
        </left>
        <right style="thin">
          <color auto="1"/>
        </right>
        <top style="thin">
          <color indexed="64"/>
        </top>
        <bottom style="thin">
          <color indexed="64"/>
        </bottom>
      </border>
    </dxf>
    <dxf>
      <alignment horizontal="center" vertical="bottom" textRotation="0" wrapText="0" indent="0" justifyLastLine="0" shrinkToFit="0" readingOrder="0"/>
    </dxf>
    <dxf>
      <border outline="0">
        <bottom style="thin">
          <color indexed="64"/>
        </bottom>
      </border>
    </dxf>
    <dxf>
      <font>
        <b val="0"/>
        <i/>
        <strike val="0"/>
        <condense val="0"/>
        <extend val="0"/>
        <outline val="0"/>
        <shadow val="0"/>
        <u val="none"/>
        <vertAlign val="baseline"/>
        <sz val="12"/>
        <color theme="0"/>
        <name val="Calibri"/>
        <family val="2"/>
        <scheme val="minor"/>
      </font>
      <fill>
        <patternFill patternType="solid">
          <fgColor theme="6" tint="-0.249977111117893"/>
          <bgColor theme="1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numFmt numFmtId="14" formatCode="0.00%"/>
    </dxf>
    <dxf>
      <numFmt numFmtId="14" formatCode="0.00%"/>
    </dxf>
    <dxf>
      <numFmt numFmtId="14" formatCode="0.00%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Calibri"/>
        <family val="2"/>
        <scheme val="minor"/>
      </font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4" formatCode="0.00%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2" formatCode="0.0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3" formatCode="#,##0"/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>
        <bottom style="thin">
          <color theme="0"/>
        </bottom>
      </border>
    </dxf>
    <dxf>
      <alignment vertical="bottom" textRotation="0" wrapText="1" indent="0" justifyLastLine="0" shrinkToFit="0" readingOrder="0"/>
      <border diagonalUp="0" diagonalDown="0">
        <left style="thin">
          <color theme="0"/>
        </left>
        <right style="thin">
          <color theme="0"/>
        </right>
        <top/>
        <bottom/>
        <vertical style="thin">
          <color theme="0"/>
        </vertical>
        <horizontal style="thin">
          <color theme="0"/>
        </horizontal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FA8A0FDF-6A6C-824C-9DF6-6BCFFBC4B640}" name="Table1" displayName="Table1" ref="A2:Q13" totalsRowShown="0" headerRowDxfId="34" headerRowBorderDxfId="33">
  <autoFilter ref="A2:Q13" xr:uid="{FA8A0FDF-6A6C-824C-9DF6-6BCFFBC4B640}"/>
  <tableColumns count="17">
    <tableColumn id="1" xr3:uid="{FC06C6C8-4066-CB49-9BCD-E8AF628AE55C}" name="Market Cap Decile" dataDxfId="32"/>
    <tableColumn id="2" xr3:uid="{928845BB-FA16-214E-AF29-A36B02251360}" name="Number of firms" dataDxfId="31"/>
    <tableColumn id="3" xr3:uid="{FA0C8EDC-13C3-934D-AF34-6F963865CC2A}" name="Trailing PE" dataDxfId="30"/>
    <tableColumn id="4" xr3:uid="{81EDE85B-8F1B-C245-A99A-CBCC8E4A3459}" name="Forward PE" dataDxfId="29"/>
    <tableColumn id="5" xr3:uid="{A432F10A-49E8-A14A-8122-0F2BCB3B83D1}" name="PEG Ratio" dataDxfId="28"/>
    <tableColumn id="6" xr3:uid="{FBE6A0DA-4753-3A45-8D57-6E4DDA1F590D}" name="PBV" dataDxfId="27"/>
    <tableColumn id="7" xr3:uid="{28824BE6-737D-5C4C-BFE1-378394AC532B}" name="Price/Sales" dataDxfId="26"/>
    <tableColumn id="8" xr3:uid="{447A6205-2BA6-7342-BAFE-ED702A8EB464}" name="EV/EBIT" dataDxfId="25"/>
    <tableColumn id="9" xr3:uid="{C45BE85E-7008-A84E-8586-36D5B1BA9270}" name="EV/EBITDA" dataDxfId="24"/>
    <tableColumn id="10" xr3:uid="{64C6DEE6-7CA0-CF47-B3C7-AADFFD89641B}" name="EV/Sales" dataDxfId="23"/>
    <tableColumn id="11" xr3:uid="{44611F31-B604-AF48-B318-6F20A669441F}" name="EV/Invested Capital" dataDxfId="22"/>
    <tableColumn id="12" xr3:uid="{91D38951-D017-F742-B5E2-8631578F6CED}" name="ROE" dataDxfId="21"/>
    <tableColumn id="13" xr3:uid="{F3223611-5335-C140-8249-6B2569931A76}" name="Pre-tax ROIC" dataDxfId="20"/>
    <tableColumn id="14" xr3:uid="{652A0FA7-1D35-114E-AFF1-B0CD67F0F46B}" name="Net Margin" dataDxfId="19" dataCellStyle="Percent"/>
    <tableColumn id="15" xr3:uid="{E2F56E0F-5D69-D842-9C3F-9E5F848B746E}" name="Operating Margin" dataDxfId="18"/>
    <tableColumn id="16" xr3:uid="{3D496080-84B1-014A-91E0-3960747A3616}" name="% of companies with Net Income &lt;0" dataDxfId="17"/>
    <tableColumn id="17" xr3:uid="{61239990-B989-C846-9DDC-4F9056FDFA1F}" name="% of companies with Operating Income &lt;0" dataDxfId="16"/>
  </tableColumns>
  <tableStyleInfo name="TableStyleLight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29499A4-64F6-C642-AAEA-F93D636F6FB4}" name="Table13" displayName="Table13" ref="A1:K12" totalsRowShown="0" headerRowDxfId="15" dataDxfId="13" headerRowBorderDxfId="14" tableBorderDxfId="12" totalsRowBorderDxfId="11">
  <autoFilter ref="A1:K12" xr:uid="{D29499A4-64F6-C642-AAEA-F93D636F6FB4}"/>
  <tableColumns count="11">
    <tableColumn id="1" xr3:uid="{C361F279-7B00-844E-ACC8-955C46CC1B64}" name="Market Cap in millions of US$" dataDxfId="10"/>
    <tableColumn id="2" xr3:uid="{C60175E2-560A-B141-A522-709A297056C2}" name="Number of firms" dataDxfId="9"/>
    <tableColumn id="3" xr3:uid="{B8B86536-98CE-384E-86B5-5C6422E8ADB5}" name="Aggregate Market Cap" dataDxfId="8"/>
    <tableColumn id="4" xr3:uid="{F1B80684-D212-8B42-96F6-0A664EF638B4}" name="Cash/Firm Value" dataDxfId="7" dataCellStyle="Percent"/>
    <tableColumn id="6" xr3:uid="{76CE76B5-6DD9-6A48-9201-EBFF1AD8ACD8}" name="Market Debt to capital ratio (median)" dataDxfId="6" dataCellStyle="Percent"/>
    <tableColumn id="7" xr3:uid="{315942FC-0D3F-2F48-A2C8-3754C695FC00}" name="Median Beta" dataDxfId="5"/>
    <tableColumn id="8" xr3:uid="{8C48FB64-65B8-A84E-9A2D-BA8D2CB9FC95}" name="Correlation with market (median)" dataDxfId="4"/>
    <tableColumn id="9" xr3:uid="{F4F94070-23F4-6040-803E-D586A5394B1E}" name=" Standard deviation in stock price (median)" dataDxfId="3" dataCellStyle="Percent"/>
    <tableColumn id="10" xr3:uid="{D863652C-0B47-E04E-8F58-139866B15C59}" name="Total Beta" dataDxfId="2"/>
    <tableColumn id="11" xr3:uid="{7819190C-247B-4B4D-9F03-61F5C9C630A3}" name="HiL0 Risk Measure (Hi- lo)/ (Hi+Lo) (median)" dataDxfId="1"/>
    <tableColumn id="12" xr3:uid="{287B42BA-C2BC-974D-BBA2-618E399CC84C}" name="Interest Coverage Ratio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27"/>
  <sheetViews>
    <sheetView workbookViewId="0">
      <pane xSplit="1" topLeftCell="U1" activePane="topRight" state="frozen"/>
      <selection pane="topRight" activeCell="AI3" sqref="AI3:AI9"/>
    </sheetView>
  </sheetViews>
  <sheetFormatPr baseColWidth="10" defaultColWidth="8.83203125" defaultRowHeight="15" x14ac:dyDescent="0.2"/>
  <cols>
    <col min="1" max="1" width="17.5" style="1" customWidth="1"/>
    <col min="2" max="31" width="17.5" customWidth="1"/>
  </cols>
  <sheetData>
    <row r="1" spans="1:35" x14ac:dyDescent="0.2">
      <c r="A1" s="36" t="s">
        <v>0</v>
      </c>
      <c r="B1" s="38" t="s">
        <v>1</v>
      </c>
      <c r="C1" s="38" t="s">
        <v>2</v>
      </c>
      <c r="D1" s="38" t="s">
        <v>3</v>
      </c>
      <c r="E1" s="38" t="s">
        <v>4</v>
      </c>
      <c r="F1" s="38" t="s">
        <v>5</v>
      </c>
      <c r="G1" s="38" t="s">
        <v>6</v>
      </c>
      <c r="H1" s="38" t="s">
        <v>7</v>
      </c>
      <c r="I1" s="38" t="s">
        <v>40</v>
      </c>
      <c r="J1" s="38" t="s">
        <v>8</v>
      </c>
      <c r="K1" s="38" t="s">
        <v>9</v>
      </c>
      <c r="L1" s="38" t="s">
        <v>10</v>
      </c>
      <c r="M1" s="38" t="s">
        <v>11</v>
      </c>
      <c r="N1" s="38" t="s">
        <v>12</v>
      </c>
      <c r="O1" s="40" t="s">
        <v>13</v>
      </c>
      <c r="P1" s="39"/>
      <c r="Q1" s="38" t="s">
        <v>16</v>
      </c>
      <c r="R1" s="38" t="s">
        <v>17</v>
      </c>
      <c r="S1" s="38" t="s">
        <v>18</v>
      </c>
      <c r="T1" s="38" t="s">
        <v>41</v>
      </c>
      <c r="U1" s="38" t="s">
        <v>19</v>
      </c>
      <c r="V1" s="38" t="s">
        <v>20</v>
      </c>
      <c r="W1" s="38" t="s">
        <v>21</v>
      </c>
      <c r="X1" s="38" t="s">
        <v>22</v>
      </c>
      <c r="Y1" s="38" t="s">
        <v>23</v>
      </c>
      <c r="Z1" s="38" t="s">
        <v>24</v>
      </c>
      <c r="AA1" s="38" t="s">
        <v>25</v>
      </c>
      <c r="AB1" s="38" t="s">
        <v>26</v>
      </c>
      <c r="AC1" s="38" t="s">
        <v>27</v>
      </c>
      <c r="AD1" s="38" t="s">
        <v>28</v>
      </c>
      <c r="AE1" s="38" t="s">
        <v>29</v>
      </c>
      <c r="AF1" s="38" t="s">
        <v>71</v>
      </c>
      <c r="AG1" s="40" t="s">
        <v>72</v>
      </c>
      <c r="AH1" s="39"/>
      <c r="AI1" s="38" t="s">
        <v>73</v>
      </c>
    </row>
    <row r="2" spans="1:35" x14ac:dyDescent="0.2">
      <c r="A2" s="37"/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2" t="s">
        <v>14</v>
      </c>
      <c r="P2" s="2" t="s">
        <v>15</v>
      </c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2" t="s">
        <v>14</v>
      </c>
      <c r="AH2" s="2" t="s">
        <v>15</v>
      </c>
      <c r="AI2" s="39"/>
    </row>
    <row r="3" spans="1:35" x14ac:dyDescent="0.2">
      <c r="A3" s="1" t="s">
        <v>30</v>
      </c>
      <c r="B3" s="3">
        <v>385</v>
      </c>
      <c r="C3" s="6">
        <v>11.428571428571431</v>
      </c>
      <c r="D3" s="6">
        <v>5.4545454545454541</v>
      </c>
      <c r="E3" s="6">
        <v>0.98639455782312935</v>
      </c>
      <c r="F3" s="6">
        <v>0.95909090909090911</v>
      </c>
      <c r="G3" s="6">
        <v>14.24589235127479</v>
      </c>
      <c r="H3" s="6">
        <v>10.751543209876541</v>
      </c>
      <c r="I3" s="6">
        <v>1.072175081171767</v>
      </c>
      <c r="J3" s="6">
        <v>1.2278708942145189</v>
      </c>
      <c r="K3" s="8">
        <v>-0.2420681551116334</v>
      </c>
      <c r="L3" s="8">
        <v>-6.5287562300237842E-2</v>
      </c>
      <c r="M3" s="8">
        <v>-2.824106517168886E-2</v>
      </c>
      <c r="N3" s="8">
        <v>-2.5803277969063829E-2</v>
      </c>
      <c r="O3">
        <v>180</v>
      </c>
      <c r="P3">
        <v>205</v>
      </c>
      <c r="Q3" s="7">
        <v>5.1131221719457012E-2</v>
      </c>
      <c r="R3" s="5">
        <v>5995.7</v>
      </c>
      <c r="S3" s="5">
        <v>9347.1876389200825</v>
      </c>
      <c r="T3" s="7">
        <v>0.11375661375661381</v>
      </c>
      <c r="U3" s="6">
        <v>0.73489086552897898</v>
      </c>
      <c r="V3" s="6">
        <v>0.1183215956619923</v>
      </c>
      <c r="W3" s="7">
        <v>0.57370973248050894</v>
      </c>
      <c r="X3" s="7">
        <v>0.57173447537473232</v>
      </c>
      <c r="Y3" s="5">
        <v>13785.33463892008</v>
      </c>
      <c r="Z3" s="5">
        <v>-3063.7280000000001</v>
      </c>
      <c r="AA3" s="5">
        <v>-2065.1547277840159</v>
      </c>
      <c r="AB3" s="5">
        <v>18025.862000000001</v>
      </c>
      <c r="AC3" s="5">
        <v>-780.96799999999973</v>
      </c>
      <c r="AD3" s="5">
        <v>3606.049</v>
      </c>
      <c r="AE3" s="5">
        <v>10904.769166374859</v>
      </c>
      <c r="AF3" s="7">
        <v>0.2</v>
      </c>
      <c r="AG3">
        <v>178</v>
      </c>
      <c r="AH3">
        <v>207</v>
      </c>
      <c r="AI3" s="5">
        <v>830.46099999999979</v>
      </c>
    </row>
    <row r="4" spans="1:35" x14ac:dyDescent="0.2">
      <c r="A4" s="1" t="s">
        <v>31</v>
      </c>
      <c r="B4" s="3">
        <v>393</v>
      </c>
      <c r="C4" s="6">
        <v>11.14155251141552</v>
      </c>
      <c r="D4" s="6">
        <v>12.6530612244898</v>
      </c>
      <c r="E4" s="6">
        <v>1.444444444444444</v>
      </c>
      <c r="F4" s="6">
        <v>1.3262032085561499</v>
      </c>
      <c r="G4" s="6">
        <v>13.191826923076921</v>
      </c>
      <c r="H4" s="6">
        <v>10.029470700984749</v>
      </c>
      <c r="I4" s="6">
        <v>1.621605185282732</v>
      </c>
      <c r="J4" s="6">
        <v>1.7094594594594601</v>
      </c>
      <c r="K4" s="8">
        <v>-0.20056497175141241</v>
      </c>
      <c r="L4" s="8">
        <v>-4.9555747998311778E-2</v>
      </c>
      <c r="M4" s="8">
        <v>-5.1477449455676519E-2</v>
      </c>
      <c r="N4" s="8">
        <v>-2.5382927405862669E-2</v>
      </c>
      <c r="O4">
        <v>158</v>
      </c>
      <c r="P4">
        <v>235</v>
      </c>
      <c r="Q4" s="7">
        <v>5.527386470403952E-2</v>
      </c>
      <c r="R4" s="5">
        <v>13786.8</v>
      </c>
      <c r="S4" s="5">
        <v>17106.68528803665</v>
      </c>
      <c r="T4" s="7">
        <v>0.10277237227430951</v>
      </c>
      <c r="U4" s="6">
        <v>0.86953896967553468</v>
      </c>
      <c r="V4" s="6">
        <v>0.14832396974191331</v>
      </c>
      <c r="W4" s="7">
        <v>0.61274921937071125</v>
      </c>
      <c r="X4" s="7">
        <v>0.51986183074265979</v>
      </c>
      <c r="Y4" s="5">
        <v>26745.52428803665</v>
      </c>
      <c r="Z4" s="5">
        <v>-4837.8120000000008</v>
      </c>
      <c r="AA4" s="5">
        <v>-3204.2850576073311</v>
      </c>
      <c r="AB4" s="5">
        <v>25355.848000000002</v>
      </c>
      <c r="AC4" s="5">
        <v>-873.46499999999935</v>
      </c>
      <c r="AD4" s="5">
        <v>7697.3329999999996</v>
      </c>
      <c r="AE4" s="5">
        <v>19374.104635283831</v>
      </c>
      <c r="AF4" s="7">
        <v>0.18</v>
      </c>
      <c r="AG4">
        <v>168</v>
      </c>
      <c r="AH4">
        <v>225</v>
      </c>
      <c r="AI4" s="5">
        <v>1366.9760000000001</v>
      </c>
    </row>
    <row r="5" spans="1:35" x14ac:dyDescent="0.2">
      <c r="A5" s="1" t="s">
        <v>32</v>
      </c>
      <c r="B5" s="3">
        <v>390</v>
      </c>
      <c r="C5" s="6">
        <v>13.774373259052931</v>
      </c>
      <c r="D5" s="6">
        <v>17.173913043478262</v>
      </c>
      <c r="E5" s="6">
        <v>1.3969335604770019</v>
      </c>
      <c r="F5" s="6">
        <v>1.1625239005736141</v>
      </c>
      <c r="G5" s="6">
        <v>12.664108718778699</v>
      </c>
      <c r="H5" s="6">
        <v>9.2326001610953803</v>
      </c>
      <c r="I5" s="6">
        <v>1.5010145461129401</v>
      </c>
      <c r="J5" s="6">
        <v>1.4753023256144719</v>
      </c>
      <c r="K5" s="8">
        <v>-0.1393939393939394</v>
      </c>
      <c r="L5" s="8">
        <v>-1.6463401562172322E-2</v>
      </c>
      <c r="M5" s="8">
        <v>-4.0133519639807477E-2</v>
      </c>
      <c r="N5" s="8">
        <v>-6.1382637098395679E-3</v>
      </c>
      <c r="O5">
        <v>156</v>
      </c>
      <c r="P5">
        <v>234</v>
      </c>
      <c r="Q5" s="7">
        <v>7.3930411061767204E-2</v>
      </c>
      <c r="R5" s="5">
        <v>29986.2</v>
      </c>
      <c r="S5" s="5">
        <v>37995.002880721222</v>
      </c>
      <c r="T5" s="7">
        <v>0.1447248827633974</v>
      </c>
      <c r="U5" s="6">
        <v>0.82214068688901298</v>
      </c>
      <c r="V5" s="6">
        <v>0.16431676725154981</v>
      </c>
      <c r="W5" s="7">
        <v>0.52860646988095028</v>
      </c>
      <c r="X5" s="7">
        <v>0.49358974358974361</v>
      </c>
      <c r="Y5" s="5">
        <v>58552.693880721228</v>
      </c>
      <c r="Z5" s="5">
        <v>-12837.433999999999</v>
      </c>
      <c r="AA5" s="5">
        <v>-3306.8759761442461</v>
      </c>
      <c r="AB5" s="5">
        <v>65309.252999999997</v>
      </c>
      <c r="AC5" s="5">
        <v>1659.6389999999999</v>
      </c>
      <c r="AD5" s="5">
        <v>24585.701000000001</v>
      </c>
      <c r="AE5" s="5">
        <v>44054.379986289227</v>
      </c>
      <c r="AF5" s="7">
        <v>0.15</v>
      </c>
      <c r="AG5">
        <v>178</v>
      </c>
      <c r="AH5">
        <v>212</v>
      </c>
      <c r="AI5" s="5">
        <v>3611.1289999999999</v>
      </c>
    </row>
    <row r="6" spans="1:35" x14ac:dyDescent="0.2">
      <c r="A6" s="1" t="s">
        <v>33</v>
      </c>
      <c r="B6" s="3">
        <v>389</v>
      </c>
      <c r="C6" s="6">
        <v>15.52201257861635</v>
      </c>
      <c r="D6" s="6">
        <v>15.92805755395684</v>
      </c>
      <c r="E6" s="6">
        <v>1.7274900398406381</v>
      </c>
      <c r="F6" s="6">
        <v>2.171929824561404</v>
      </c>
      <c r="G6" s="6">
        <v>16.061293984108971</v>
      </c>
      <c r="H6" s="6">
        <v>10.92238805970149</v>
      </c>
      <c r="I6" s="6">
        <v>1.668467239447468</v>
      </c>
      <c r="J6" s="6">
        <v>2.342219006986181</v>
      </c>
      <c r="K6" s="8">
        <v>-0.1185617103984451</v>
      </c>
      <c r="L6" s="8">
        <v>-2.2956834514739202E-2</v>
      </c>
      <c r="M6" s="8">
        <v>-4.4179405341844447E-2</v>
      </c>
      <c r="N6" s="8">
        <v>-8.4419544765887561E-3</v>
      </c>
      <c r="O6">
        <v>165</v>
      </c>
      <c r="P6">
        <v>224</v>
      </c>
      <c r="Q6" s="7">
        <v>7.0158507559516678E-2</v>
      </c>
      <c r="R6" s="5">
        <v>67277.299999999988</v>
      </c>
      <c r="S6" s="5">
        <v>45765.246585643552</v>
      </c>
      <c r="T6" s="7">
        <v>0.1212664939006643</v>
      </c>
      <c r="U6" s="6">
        <v>1.0033472787745741</v>
      </c>
      <c r="V6" s="6">
        <v>0.21908902300206651</v>
      </c>
      <c r="W6" s="7">
        <v>0.54489193102379974</v>
      </c>
      <c r="X6" s="7">
        <v>0.48747433264887058</v>
      </c>
      <c r="Y6" s="5">
        <v>101067.6995856435</v>
      </c>
      <c r="Z6" s="5">
        <v>-12843.665999999999</v>
      </c>
      <c r="AA6" s="5">
        <v>-5062.0143171287109</v>
      </c>
      <c r="AB6" s="5">
        <v>86550.326000000001</v>
      </c>
      <c r="AC6" s="5">
        <v>1211.8280000000011</v>
      </c>
      <c r="AD6" s="5">
        <v>38700.811999999991</v>
      </c>
      <c r="AE6" s="5">
        <v>63795.672906435313</v>
      </c>
      <c r="AF6" s="7">
        <v>0.14000000000000001</v>
      </c>
      <c r="AG6">
        <v>181</v>
      </c>
      <c r="AH6">
        <v>208</v>
      </c>
      <c r="AI6" s="5">
        <v>3133.7869999999998</v>
      </c>
    </row>
    <row r="7" spans="1:35" x14ac:dyDescent="0.2">
      <c r="A7" s="1" t="s">
        <v>34</v>
      </c>
      <c r="B7" s="3">
        <v>390</v>
      </c>
      <c r="C7" s="6">
        <v>16.792899408284029</v>
      </c>
      <c r="D7" s="6">
        <v>15.200433369447451</v>
      </c>
      <c r="E7" s="6">
        <v>1.553921568627451</v>
      </c>
      <c r="F7" s="6">
        <v>1.538914598233067</v>
      </c>
      <c r="G7" s="6">
        <v>16.62127071823204</v>
      </c>
      <c r="H7" s="6">
        <v>9.5558517430583265</v>
      </c>
      <c r="I7" s="6">
        <v>1.6703221384509941</v>
      </c>
      <c r="J7" s="6">
        <v>1.874423963133641</v>
      </c>
      <c r="K7" s="8">
        <v>4.4303091172860172E-3</v>
      </c>
      <c r="L7" s="8">
        <v>3.0462961008254349E-2</v>
      </c>
      <c r="M7" s="8">
        <v>8.9774802191113813E-3</v>
      </c>
      <c r="N7" s="8">
        <v>4.0240610371521157E-2</v>
      </c>
      <c r="O7">
        <v>193</v>
      </c>
      <c r="P7">
        <v>197</v>
      </c>
      <c r="Q7" s="7">
        <v>6.9300490427648187E-2</v>
      </c>
      <c r="R7" s="5">
        <v>147949.5</v>
      </c>
      <c r="S7" s="5">
        <v>139341.40284720939</v>
      </c>
      <c r="T7" s="7">
        <v>0.18037390606036641</v>
      </c>
      <c r="U7" s="6">
        <v>0.97380623182804016</v>
      </c>
      <c r="V7" s="6">
        <v>0.27568097504180439</v>
      </c>
      <c r="W7" s="7">
        <v>0.43310932131567692</v>
      </c>
      <c r="X7" s="7">
        <v>0.39568345323741011</v>
      </c>
      <c r="Y7" s="5">
        <v>262117.9268472094</v>
      </c>
      <c r="Z7" s="5">
        <v>-15808.19</v>
      </c>
      <c r="AA7" s="5">
        <v>3873.707030558131</v>
      </c>
      <c r="AB7" s="5">
        <v>203355.52100000001</v>
      </c>
      <c r="AC7" s="5">
        <v>19060.834999999999</v>
      </c>
      <c r="AD7" s="5">
        <v>97112.627000000008</v>
      </c>
      <c r="AE7" s="5">
        <v>187299.69224300669</v>
      </c>
      <c r="AF7" s="7">
        <v>0.11</v>
      </c>
      <c r="AG7">
        <v>223</v>
      </c>
      <c r="AH7">
        <v>167</v>
      </c>
      <c r="AI7" s="5">
        <v>8540.848</v>
      </c>
    </row>
    <row r="8" spans="1:35" x14ac:dyDescent="0.2">
      <c r="A8" s="1" t="s">
        <v>35</v>
      </c>
      <c r="B8" s="3">
        <v>389</v>
      </c>
      <c r="C8" s="6">
        <v>21.50232558139535</v>
      </c>
      <c r="D8" s="6">
        <v>17.29020979020979</v>
      </c>
      <c r="E8" s="6">
        <v>1.95772917178668</v>
      </c>
      <c r="F8" s="6">
        <v>1.683776076842264</v>
      </c>
      <c r="G8" s="6">
        <v>19.686892369535169</v>
      </c>
      <c r="H8" s="6">
        <v>10.446527696515281</v>
      </c>
      <c r="I8" s="6">
        <v>2.1775895523449771</v>
      </c>
      <c r="J8" s="6">
        <v>2.1893143895511811</v>
      </c>
      <c r="K8" s="8">
        <v>3.472914589564639E-3</v>
      </c>
      <c r="L8" s="8">
        <v>3.6100944170861918E-2</v>
      </c>
      <c r="M8" s="8">
        <v>5.7416267942583732E-3</v>
      </c>
      <c r="N8" s="8">
        <v>4.3040454124994521E-2</v>
      </c>
      <c r="O8">
        <v>191</v>
      </c>
      <c r="P8">
        <v>198</v>
      </c>
      <c r="Q8" s="7">
        <v>5.6355010101579221E-2</v>
      </c>
      <c r="R8" s="5">
        <v>313608.09999999992</v>
      </c>
      <c r="S8" s="5">
        <v>249257.88889096971</v>
      </c>
      <c r="T8" s="7">
        <v>0.17620387212851399</v>
      </c>
      <c r="U8" s="6">
        <v>1.020899875367919</v>
      </c>
      <c r="V8" s="6">
        <v>0.29832867780352601</v>
      </c>
      <c r="W8" s="7">
        <v>0.42562569983923237</v>
      </c>
      <c r="X8" s="7">
        <v>0.39065673662830058</v>
      </c>
      <c r="Y8" s="5">
        <v>522143.29889096972</v>
      </c>
      <c r="Z8" s="5">
        <v>-16989.15700000001</v>
      </c>
      <c r="AA8" s="5">
        <v>7454.046621806061</v>
      </c>
      <c r="AB8" s="5">
        <v>321682.37400000001</v>
      </c>
      <c r="AC8" s="5">
        <v>38209.971999999987</v>
      </c>
      <c r="AD8" s="5">
        <v>160076.16399999999</v>
      </c>
      <c r="AE8" s="5">
        <v>291162.65984513907</v>
      </c>
      <c r="AF8" s="7">
        <v>0.11</v>
      </c>
      <c r="AG8">
        <v>240</v>
      </c>
      <c r="AH8">
        <v>149</v>
      </c>
      <c r="AI8" s="5">
        <v>14996.97</v>
      </c>
    </row>
    <row r="9" spans="1:35" x14ac:dyDescent="0.2">
      <c r="A9" s="1" t="s">
        <v>36</v>
      </c>
      <c r="B9" s="3">
        <v>389</v>
      </c>
      <c r="C9" s="6">
        <v>21.718525179856119</v>
      </c>
      <c r="D9" s="6">
        <v>16.578140960163431</v>
      </c>
      <c r="E9" s="6">
        <v>2.1910631741140221</v>
      </c>
      <c r="F9" s="6">
        <v>1.7400601403274309</v>
      </c>
      <c r="G9" s="6">
        <v>19.305347148965129</v>
      </c>
      <c r="H9" s="6">
        <v>10.82228085498857</v>
      </c>
      <c r="I9" s="6">
        <v>2.622127337083354</v>
      </c>
      <c r="J9" s="6">
        <v>2.2081133126488779</v>
      </c>
      <c r="K9" s="8">
        <v>4.4375644994840042E-2</v>
      </c>
      <c r="L9" s="8">
        <v>6.7755236184280559E-2</v>
      </c>
      <c r="M9" s="8">
        <v>2.4404529480671611E-2</v>
      </c>
      <c r="N9" s="8">
        <v>6.863247230876296E-2</v>
      </c>
      <c r="O9">
        <v>222</v>
      </c>
      <c r="P9">
        <v>167</v>
      </c>
      <c r="Q9" s="7">
        <v>5.2141110839327737E-2</v>
      </c>
      <c r="R9" s="5">
        <v>698237.80000000016</v>
      </c>
      <c r="S9" s="5">
        <v>450429.69053483708</v>
      </c>
      <c r="T9" s="7">
        <v>0.2098625206869667</v>
      </c>
      <c r="U9" s="6">
        <v>0.98333068827455672</v>
      </c>
      <c r="V9" s="6">
        <v>0.33015148038438358</v>
      </c>
      <c r="W9" s="7">
        <v>0.372758531863354</v>
      </c>
      <c r="X9" s="7">
        <v>0.34818288393903868</v>
      </c>
      <c r="Y9" s="5">
        <v>1064577.2405348369</v>
      </c>
      <c r="Z9" s="5">
        <v>-13329.072</v>
      </c>
      <c r="AA9" s="5">
        <v>35351.430493032582</v>
      </c>
      <c r="AB9" s="5">
        <v>782424.56599999988</v>
      </c>
      <c r="AC9" s="5">
        <v>89082.508000000016</v>
      </c>
      <c r="AD9" s="5">
        <v>327029.42</v>
      </c>
      <c r="AE9" s="5">
        <v>547116.03883950925</v>
      </c>
      <c r="AF9" s="7">
        <v>0.12</v>
      </c>
      <c r="AG9">
        <v>286</v>
      </c>
      <c r="AH9">
        <v>103</v>
      </c>
      <c r="AI9" s="5">
        <v>23360.274000000001</v>
      </c>
    </row>
    <row r="10" spans="1:35" x14ac:dyDescent="0.2">
      <c r="A10" s="1" t="s">
        <v>37</v>
      </c>
      <c r="B10" s="3">
        <v>390</v>
      </c>
      <c r="C10" s="6">
        <v>22.441558441558438</v>
      </c>
      <c r="D10" s="6">
        <v>19.11159263271939</v>
      </c>
      <c r="E10" s="6">
        <v>2.9848858534117499</v>
      </c>
      <c r="F10" s="6">
        <v>2.5073650835590202</v>
      </c>
      <c r="G10" s="6">
        <v>18.210472707887838</v>
      </c>
      <c r="H10" s="6">
        <v>11.9907649868632</v>
      </c>
      <c r="I10" s="6">
        <v>3.2485875315966868</v>
      </c>
      <c r="J10" s="6">
        <v>3.1048579370499061</v>
      </c>
      <c r="K10" s="8">
        <v>8.9466525615837997E-2</v>
      </c>
      <c r="L10" s="8">
        <v>9.9831321592822486E-2</v>
      </c>
      <c r="M10" s="8">
        <v>5.4502438881911378E-2</v>
      </c>
      <c r="N10" s="8">
        <v>0.10722772041849719</v>
      </c>
      <c r="O10">
        <v>279</v>
      </c>
      <c r="P10">
        <v>111</v>
      </c>
      <c r="Q10" s="7">
        <v>4.1062930556039143E-2</v>
      </c>
      <c r="R10" s="5">
        <v>1559049.5</v>
      </c>
      <c r="S10" s="5">
        <v>698907.78769766865</v>
      </c>
      <c r="T10" s="7">
        <v>0.17715671500185351</v>
      </c>
      <c r="U10" s="6">
        <v>0.90850591331231789</v>
      </c>
      <c r="V10" s="6">
        <v>0.37148351242013422</v>
      </c>
      <c r="W10" s="7">
        <v>0.31264457408208812</v>
      </c>
      <c r="X10" s="7">
        <v>0.3029197080291971</v>
      </c>
      <c r="Y10" s="5">
        <v>2138816.3506976692</v>
      </c>
      <c r="Z10" s="5">
        <v>24383.767</v>
      </c>
      <c r="AA10" s="5">
        <v>88832.997860466246</v>
      </c>
      <c r="AB10" s="5">
        <v>1126359.19</v>
      </c>
      <c r="AC10" s="5">
        <v>162174.52799999999</v>
      </c>
      <c r="AD10" s="5">
        <v>581705.84</v>
      </c>
      <c r="AE10" s="5">
        <v>927349.89221540885</v>
      </c>
      <c r="AF10" s="7">
        <v>0.10299999999999999</v>
      </c>
      <c r="AG10">
        <v>316</v>
      </c>
      <c r="AH10">
        <v>74</v>
      </c>
      <c r="AI10" s="5">
        <v>33532.506000000001</v>
      </c>
    </row>
    <row r="11" spans="1:35" x14ac:dyDescent="0.2">
      <c r="A11" s="1" t="s">
        <v>38</v>
      </c>
      <c r="B11" s="3">
        <v>389</v>
      </c>
      <c r="C11" s="6">
        <v>25.13150371640937</v>
      </c>
      <c r="D11" s="6">
        <v>19.966216216216221</v>
      </c>
      <c r="E11" s="6">
        <v>3.4349168646080761</v>
      </c>
      <c r="F11" s="6">
        <v>2.992265850756417</v>
      </c>
      <c r="G11" s="6">
        <v>20.077886380987941</v>
      </c>
      <c r="H11" s="6">
        <v>13.486753585508771</v>
      </c>
      <c r="I11" s="6">
        <v>3.970684200352423</v>
      </c>
      <c r="J11" s="6">
        <v>3.5020197188182198</v>
      </c>
      <c r="K11" s="8">
        <v>0.1178417624657437</v>
      </c>
      <c r="L11" s="8">
        <v>0.12667829412971271</v>
      </c>
      <c r="M11" s="8">
        <v>7.9315849486887136E-2</v>
      </c>
      <c r="N11" s="8">
        <v>0.1246727410505392</v>
      </c>
      <c r="O11">
        <v>302</v>
      </c>
      <c r="P11">
        <v>87</v>
      </c>
      <c r="Q11" s="7">
        <v>2.8349789031392951E-2</v>
      </c>
      <c r="R11" s="5">
        <v>3958411.2</v>
      </c>
      <c r="S11" s="5">
        <v>1368617.458975313</v>
      </c>
      <c r="T11" s="7">
        <v>0.1754404534635268</v>
      </c>
      <c r="U11" s="6">
        <v>0.88454693256162631</v>
      </c>
      <c r="V11" s="6">
        <v>0.3872983346207417</v>
      </c>
      <c r="W11" s="7">
        <v>0.27697696945908379</v>
      </c>
      <c r="X11" s="7">
        <v>0.26514266644418488</v>
      </c>
      <c r="Y11" s="5">
        <v>5114596.0739753135</v>
      </c>
      <c r="Z11" s="5">
        <v>97263.659999999989</v>
      </c>
      <c r="AA11" s="5">
        <v>208120.1674049375</v>
      </c>
      <c r="AB11" s="5">
        <v>2396972.25</v>
      </c>
      <c r="AC11" s="5">
        <v>366026.65299999999</v>
      </c>
      <c r="AD11" s="5">
        <v>1197303.99</v>
      </c>
      <c r="AE11" s="5">
        <v>1810569.571398732</v>
      </c>
      <c r="AF11" s="7">
        <v>0.109</v>
      </c>
      <c r="AG11">
        <v>332</v>
      </c>
      <c r="AH11">
        <v>57</v>
      </c>
      <c r="AI11" s="5">
        <v>58807.896000000001</v>
      </c>
    </row>
    <row r="12" spans="1:35" x14ac:dyDescent="0.2">
      <c r="A12" s="1" t="s">
        <v>39</v>
      </c>
      <c r="B12" s="3">
        <v>390</v>
      </c>
      <c r="C12" s="6">
        <v>27.770036991368681</v>
      </c>
      <c r="D12" s="6">
        <v>22.220663265306129</v>
      </c>
      <c r="E12" s="6">
        <v>5.3779498621866386</v>
      </c>
      <c r="F12" s="6">
        <v>4.2291534391534391</v>
      </c>
      <c r="G12" s="6">
        <v>22.8502135986319</v>
      </c>
      <c r="H12" s="6">
        <v>16.104522915542191</v>
      </c>
      <c r="I12" s="6">
        <v>6.1328641433638307</v>
      </c>
      <c r="J12" s="6">
        <v>5.1102679462985252</v>
      </c>
      <c r="K12" s="8">
        <v>0.18363326343924979</v>
      </c>
      <c r="L12" s="8">
        <v>0.19234449377421031</v>
      </c>
      <c r="M12" s="8">
        <v>0.12070874861572541</v>
      </c>
      <c r="N12" s="8">
        <v>0.18116598358466129</v>
      </c>
      <c r="O12">
        <v>356</v>
      </c>
      <c r="P12">
        <v>34</v>
      </c>
      <c r="Q12" s="7">
        <v>2.5380933369781391E-2</v>
      </c>
      <c r="R12" s="5">
        <v>53612895.299999997</v>
      </c>
      <c r="S12" s="5">
        <v>7001451.3004357852</v>
      </c>
      <c r="T12" s="7">
        <v>0.13617635051601559</v>
      </c>
      <c r="U12" s="6">
        <v>0.78349630245455781</v>
      </c>
      <c r="V12" s="6">
        <v>0.41593268686170842</v>
      </c>
      <c r="W12" s="7">
        <v>0.24119578392991661</v>
      </c>
      <c r="X12" s="7">
        <v>0.22863075814722211</v>
      </c>
      <c r="Y12" s="5">
        <v>59332898.800435781</v>
      </c>
      <c r="Z12" s="5">
        <v>1632356.77</v>
      </c>
      <c r="AA12" s="5">
        <v>2229903.3079128428</v>
      </c>
      <c r="AB12" s="5">
        <v>14856105.800000001</v>
      </c>
      <c r="AC12" s="5">
        <v>3135178.716</v>
      </c>
      <c r="AD12" s="5">
        <v>6712338.4000000022</v>
      </c>
      <c r="AE12" s="5">
        <v>9135241.2789395172</v>
      </c>
      <c r="AF12" s="7">
        <v>0.111</v>
      </c>
      <c r="AG12">
        <v>363</v>
      </c>
      <c r="AH12">
        <v>27</v>
      </c>
      <c r="AI12" s="5">
        <v>241618.992</v>
      </c>
    </row>
    <row r="13" spans="1:35" x14ac:dyDescent="0.2">
      <c r="A13" s="1" t="s">
        <v>59</v>
      </c>
      <c r="B13" s="3">
        <f>SUM(B3:B12)</f>
        <v>3894</v>
      </c>
      <c r="C13" s="6">
        <v>20.21374045801527</v>
      </c>
      <c r="D13" s="6">
        <v>18.940776699029129</v>
      </c>
      <c r="E13" s="6">
        <v>1.846994535519126</v>
      </c>
      <c r="F13" s="6">
        <v>1.745633437571505</v>
      </c>
      <c r="G13" s="6">
        <v>18.332380986529451</v>
      </c>
      <c r="H13" s="6">
        <v>11.92888888888889</v>
      </c>
      <c r="I13" s="6">
        <v>2.0592006242776471</v>
      </c>
      <c r="J13" s="6">
        <v>2.3171263750352211</v>
      </c>
      <c r="K13" s="8">
        <v>2.0817684300890649E-2</v>
      </c>
      <c r="L13" s="8">
        <v>4.1291097629728268E-2</v>
      </c>
      <c r="M13" s="8">
        <v>1.218263281416684E-2</v>
      </c>
      <c r="N13" s="8">
        <v>3.9100134434167232E-2</v>
      </c>
      <c r="O13">
        <v>3212</v>
      </c>
      <c r="P13">
        <v>2201</v>
      </c>
      <c r="Q13" s="7">
        <v>3.5452285467492448E-2</v>
      </c>
      <c r="R13" s="5">
        <v>60407197.399999999</v>
      </c>
      <c r="S13" s="5">
        <v>10048115.21975912</v>
      </c>
      <c r="T13" s="7">
        <v>0.1146093861861493</v>
      </c>
      <c r="U13" s="6">
        <v>0.87258536214196525</v>
      </c>
      <c r="V13" s="6">
        <v>0.2</v>
      </c>
      <c r="W13" s="7">
        <v>0.39728142837708053</v>
      </c>
      <c r="X13" s="7">
        <v>0.45030361137743702</v>
      </c>
      <c r="Y13" s="5">
        <v>68666642.895759121</v>
      </c>
      <c r="Z13" s="5">
        <v>1659944.21</v>
      </c>
      <c r="AA13" s="5">
        <v>2550550.6914481758</v>
      </c>
      <c r="AB13" s="5">
        <v>19905544.135000002</v>
      </c>
      <c r="AC13" s="5">
        <v>3809000.739000001</v>
      </c>
      <c r="AD13" s="5">
        <v>9153000.0480000004</v>
      </c>
      <c r="AE13" s="5">
        <v>13067378.5081774</v>
      </c>
      <c r="AF13" s="7">
        <v>0.11</v>
      </c>
      <c r="AG13">
        <v>3475</v>
      </c>
      <c r="AH13">
        <v>1938</v>
      </c>
      <c r="AI13" s="5">
        <v>392569.66700000002</v>
      </c>
    </row>
    <row r="15" spans="1:35" x14ac:dyDescent="0.2">
      <c r="A15" s="36" t="s">
        <v>0</v>
      </c>
      <c r="B15" s="38" t="s">
        <v>1</v>
      </c>
      <c r="C15" s="38" t="s">
        <v>2</v>
      </c>
      <c r="D15" s="38" t="s">
        <v>3</v>
      </c>
      <c r="E15" s="38" t="s">
        <v>4</v>
      </c>
      <c r="F15" s="38" t="s">
        <v>5</v>
      </c>
      <c r="G15" s="38" t="s">
        <v>6</v>
      </c>
      <c r="H15" s="38" t="s">
        <v>7</v>
      </c>
      <c r="I15" s="38" t="s">
        <v>40</v>
      </c>
      <c r="J15" s="38" t="s">
        <v>8</v>
      </c>
      <c r="K15" s="38" t="s">
        <v>9</v>
      </c>
      <c r="L15" s="38" t="s">
        <v>10</v>
      </c>
      <c r="M15" s="38" t="s">
        <v>11</v>
      </c>
      <c r="N15" s="38" t="s">
        <v>12</v>
      </c>
      <c r="O15" s="40" t="s">
        <v>13</v>
      </c>
      <c r="P15" s="39"/>
      <c r="Q15" s="38" t="s">
        <v>16</v>
      </c>
      <c r="R15" s="38" t="s">
        <v>17</v>
      </c>
      <c r="S15" s="38" t="s">
        <v>18</v>
      </c>
      <c r="T15" s="38" t="s">
        <v>41</v>
      </c>
      <c r="U15" s="38" t="s">
        <v>19</v>
      </c>
      <c r="V15" s="38" t="s">
        <v>20</v>
      </c>
      <c r="W15" s="38" t="s">
        <v>21</v>
      </c>
      <c r="X15" s="38" t="s">
        <v>22</v>
      </c>
      <c r="Y15" s="38" t="s">
        <v>23</v>
      </c>
      <c r="Z15" s="38" t="s">
        <v>24</v>
      </c>
      <c r="AA15" s="38" t="s">
        <v>25</v>
      </c>
      <c r="AB15" s="38" t="s">
        <v>26</v>
      </c>
      <c r="AC15" s="38" t="s">
        <v>27</v>
      </c>
      <c r="AD15" s="38" t="s">
        <v>28</v>
      </c>
      <c r="AE15" s="38" t="s">
        <v>29</v>
      </c>
    </row>
    <row r="16" spans="1:35" x14ac:dyDescent="0.2">
      <c r="A16" s="37"/>
      <c r="B16" s="39"/>
      <c r="C16" s="39"/>
      <c r="D16" s="39"/>
      <c r="E16" s="39"/>
      <c r="F16" s="39"/>
      <c r="G16" s="39"/>
      <c r="H16" s="39"/>
      <c r="I16" s="39"/>
      <c r="J16" s="39"/>
      <c r="K16" s="39"/>
      <c r="L16" s="39"/>
      <c r="M16" s="39"/>
      <c r="N16" s="39"/>
      <c r="O16" s="2" t="s">
        <v>14</v>
      </c>
      <c r="P16" s="2" t="s">
        <v>15</v>
      </c>
      <c r="Q16" s="39"/>
      <c r="R16" s="39"/>
      <c r="S16" s="39"/>
      <c r="T16" s="39"/>
      <c r="U16" s="39"/>
      <c r="V16" s="39"/>
      <c r="W16" s="39"/>
      <c r="X16" s="39"/>
      <c r="Y16" s="39"/>
      <c r="Z16" s="39"/>
      <c r="AA16" s="39"/>
      <c r="AB16" s="39"/>
      <c r="AC16" s="39"/>
      <c r="AD16" s="39"/>
      <c r="AE16" s="39"/>
    </row>
    <row r="17" spans="1:37" x14ac:dyDescent="0.2">
      <c r="A17" s="1" t="s">
        <v>30</v>
      </c>
      <c r="B17" s="3">
        <v>490</v>
      </c>
      <c r="C17" s="6">
        <v>10.30150753768844</v>
      </c>
      <c r="D17" s="6">
        <v>16.214285714285719</v>
      </c>
      <c r="E17" s="6">
        <v>0.97826086956521752</v>
      </c>
      <c r="F17" s="6">
        <v>1.2666666666666671</v>
      </c>
      <c r="G17" s="6">
        <v>14.697959560282561</v>
      </c>
      <c r="H17" s="6">
        <v>13.948777261659689</v>
      </c>
      <c r="I17" s="6">
        <v>1.64357390109318</v>
      </c>
      <c r="J17" s="6">
        <v>1.6829125520169059</v>
      </c>
      <c r="K17" s="7">
        <v>-0.4339805825242718</v>
      </c>
      <c r="L17" s="7">
        <v>-0.34728076665230778</v>
      </c>
      <c r="M17" s="7">
        <v>-0.31451612903225812</v>
      </c>
      <c r="N17" s="7">
        <v>-0.22747943597650819</v>
      </c>
      <c r="O17">
        <v>184</v>
      </c>
      <c r="P17">
        <v>306</v>
      </c>
      <c r="Q17" s="7">
        <v>5.1150798419699203E-2</v>
      </c>
      <c r="R17" s="5">
        <v>8162.0999999999995</v>
      </c>
      <c r="S17" s="5">
        <v>33633.192428970789</v>
      </c>
      <c r="T17" s="4">
        <f>T3</f>
        <v>0.11375661375661381</v>
      </c>
      <c r="U17" s="4">
        <f t="shared" ref="U17:W17" si="0">U3</f>
        <v>0.73489086552897898</v>
      </c>
      <c r="V17" s="4">
        <f t="shared" si="0"/>
        <v>0.1183215956619923</v>
      </c>
      <c r="W17" s="4">
        <f t="shared" si="0"/>
        <v>0.57370973248050894</v>
      </c>
      <c r="X17" s="6">
        <f>X3</f>
        <v>0.57173447537473232</v>
      </c>
      <c r="Y17" s="5">
        <v>17171.356092239392</v>
      </c>
      <c r="Z17" s="5">
        <v>-6881.4409999999998</v>
      </c>
      <c r="AA17" s="5">
        <v>-4158.8788184478781</v>
      </c>
      <c r="AB17" s="5">
        <v>19472.955000000002</v>
      </c>
      <c r="AC17" s="5">
        <v>-2318.574000000001</v>
      </c>
      <c r="AD17" s="5">
        <v>8057.5540000000001</v>
      </c>
      <c r="AE17" s="5">
        <v>15714.26093720431</v>
      </c>
      <c r="AK17" s="15"/>
    </row>
    <row r="18" spans="1:37" x14ac:dyDescent="0.2">
      <c r="A18" s="1" t="s">
        <v>31</v>
      </c>
      <c r="B18" s="3">
        <v>492</v>
      </c>
      <c r="C18" s="6">
        <v>10.714285714285721</v>
      </c>
      <c r="D18" s="6">
        <v>14.55813953488372</v>
      </c>
      <c r="E18" s="6">
        <v>0.94397759103641454</v>
      </c>
      <c r="F18" s="6">
        <v>1.623893805309734</v>
      </c>
      <c r="G18" s="6">
        <v>14.88075745856456</v>
      </c>
      <c r="H18" s="6">
        <v>12.52386218348634</v>
      </c>
      <c r="I18" s="6">
        <v>1.177147239263804</v>
      </c>
      <c r="J18" s="6">
        <v>1.916954087356521</v>
      </c>
      <c r="K18" s="7">
        <v>-0.2442622950819672</v>
      </c>
      <c r="L18" s="7">
        <v>-0.1040744232681992</v>
      </c>
      <c r="M18" s="7">
        <v>-0.125</v>
      </c>
      <c r="N18" s="7">
        <v>-4.4248433374227708E-2</v>
      </c>
      <c r="O18">
        <v>199</v>
      </c>
      <c r="P18">
        <v>293</v>
      </c>
      <c r="Q18" s="7">
        <v>8.282858896674769E-2</v>
      </c>
      <c r="R18" s="5">
        <v>18369.500000000011</v>
      </c>
      <c r="S18" s="5">
        <v>27873.344816760331</v>
      </c>
      <c r="T18" s="4">
        <f t="shared" ref="T18:X18" si="1">T4</f>
        <v>0.10277237227430951</v>
      </c>
      <c r="U18" s="4">
        <f t="shared" si="1"/>
        <v>0.86953896967553468</v>
      </c>
      <c r="V18" s="4">
        <f t="shared" si="1"/>
        <v>0.14832396974191331</v>
      </c>
      <c r="W18" s="4">
        <f t="shared" si="1"/>
        <v>0.61274921937071125</v>
      </c>
      <c r="X18" s="6">
        <f t="shared" si="1"/>
        <v>0.51986183074265979</v>
      </c>
      <c r="Y18" s="5">
        <v>45742.785652124338</v>
      </c>
      <c r="Z18" s="5">
        <v>-9246.7090000000007</v>
      </c>
      <c r="AA18" s="5">
        <v>-6535.8799304248687</v>
      </c>
      <c r="AB18" s="5">
        <v>40125.471000000012</v>
      </c>
      <c r="AC18" s="5">
        <v>-2364.2280000000001</v>
      </c>
      <c r="AD18" s="5">
        <v>14555.11</v>
      </c>
      <c r="AE18" s="5">
        <v>40085.948631574181</v>
      </c>
    </row>
    <row r="19" spans="1:37" x14ac:dyDescent="0.2">
      <c r="A19" s="1" t="s">
        <v>32</v>
      </c>
      <c r="B19" s="3">
        <v>495</v>
      </c>
      <c r="C19" s="6">
        <v>12.277847309136421</v>
      </c>
      <c r="D19" s="6">
        <v>11.56880733944954</v>
      </c>
      <c r="E19" s="6">
        <v>1.063551401869159</v>
      </c>
      <c r="F19" s="6">
        <v>1.903133903133903</v>
      </c>
      <c r="G19" s="6">
        <v>29.897995576511569</v>
      </c>
      <c r="H19" s="6">
        <v>39.56771646611918</v>
      </c>
      <c r="I19" s="6">
        <v>1.222352796192939</v>
      </c>
      <c r="J19" s="6">
        <v>2.1193633952254638</v>
      </c>
      <c r="K19" s="7">
        <v>-1.0450819672131149E-3</v>
      </c>
      <c r="L19" s="7">
        <v>-4.9644742345852311E-2</v>
      </c>
      <c r="M19" s="7">
        <v>0</v>
      </c>
      <c r="N19" s="7">
        <v>-5.6914494154556069E-3</v>
      </c>
      <c r="O19">
        <v>270</v>
      </c>
      <c r="P19">
        <v>225</v>
      </c>
      <c r="Q19" s="7">
        <v>7.4063721696464552E-2</v>
      </c>
      <c r="R19" s="5">
        <v>37122.700000000012</v>
      </c>
      <c r="S19" s="5">
        <v>61353.693486646123</v>
      </c>
      <c r="T19" s="4">
        <f t="shared" ref="T19:X19" si="2">T5</f>
        <v>0.1447248827633974</v>
      </c>
      <c r="U19" s="4">
        <f t="shared" si="2"/>
        <v>0.82214068688901298</v>
      </c>
      <c r="V19" s="4">
        <f t="shared" si="2"/>
        <v>0.16431676725154981</v>
      </c>
      <c r="W19" s="4">
        <f t="shared" si="2"/>
        <v>0.52860646988095028</v>
      </c>
      <c r="X19" s="6">
        <f t="shared" si="2"/>
        <v>0.49358974358974361</v>
      </c>
      <c r="Y19" s="5">
        <v>61666.324585933253</v>
      </c>
      <c r="Z19" s="5">
        <v>-12025.465</v>
      </c>
      <c r="AA19" s="5">
        <v>-8615.7617171866477</v>
      </c>
      <c r="AB19" s="5">
        <v>46575.206999999988</v>
      </c>
      <c r="AC19" s="5">
        <v>-4901.8020000000006</v>
      </c>
      <c r="AD19" s="5">
        <v>29496.148000000001</v>
      </c>
      <c r="AE19" s="5">
        <v>46222.502773996923</v>
      </c>
    </row>
    <row r="20" spans="1:37" x14ac:dyDescent="0.2">
      <c r="A20" s="1" t="s">
        <v>33</v>
      </c>
      <c r="B20" s="3">
        <v>492</v>
      </c>
      <c r="C20" s="6">
        <v>12.87179487179487</v>
      </c>
      <c r="D20" s="6">
        <v>14.77794793261868</v>
      </c>
      <c r="E20" s="6">
        <v>1.152610441767068</v>
      </c>
      <c r="F20" s="6">
        <v>1.877488514548239</v>
      </c>
      <c r="G20" s="6">
        <v>21.862025196385389</v>
      </c>
      <c r="H20" s="6">
        <v>21.02967057767442</v>
      </c>
      <c r="I20" s="6">
        <v>1.289547383841688</v>
      </c>
      <c r="J20" s="6">
        <v>2.2380704739346742</v>
      </c>
      <c r="K20" s="7">
        <v>-4.7972972972972969E-2</v>
      </c>
      <c r="L20" s="7">
        <v>-1.9302180525292919E-2</v>
      </c>
      <c r="M20" s="7">
        <v>-5.1771653543307081E-3</v>
      </c>
      <c r="N20" s="7">
        <v>-4.6322584661522776E-3</v>
      </c>
      <c r="O20">
        <v>249</v>
      </c>
      <c r="P20">
        <v>243</v>
      </c>
      <c r="Q20" s="7">
        <v>8.4252478108890055E-2</v>
      </c>
      <c r="R20" s="5">
        <v>70953</v>
      </c>
      <c r="S20" s="5">
        <v>57252.975631528781</v>
      </c>
      <c r="T20" s="4">
        <f t="shared" ref="T20:X20" si="3">T6</f>
        <v>0.1212664939006643</v>
      </c>
      <c r="U20" s="4">
        <f t="shared" si="3"/>
        <v>1.0033472787745741</v>
      </c>
      <c r="V20" s="4">
        <f t="shared" si="3"/>
        <v>0.21908902300206651</v>
      </c>
      <c r="W20" s="4">
        <f t="shared" si="3"/>
        <v>0.54489193102379974</v>
      </c>
      <c r="X20" s="6">
        <f t="shared" si="3"/>
        <v>0.48747433264887058</v>
      </c>
      <c r="Y20" s="5">
        <v>172059.8971336562</v>
      </c>
      <c r="Z20" s="5">
        <v>-14099.487999999999</v>
      </c>
      <c r="AA20" s="5">
        <v>-6387.4706267312322</v>
      </c>
      <c r="AB20" s="5">
        <v>107828.43700000001</v>
      </c>
      <c r="AC20" s="5">
        <v>1048.1579999999999</v>
      </c>
      <c r="AD20" s="5">
        <v>66050.806999999986</v>
      </c>
      <c r="AE20" s="5">
        <v>140159.1013395793</v>
      </c>
    </row>
    <row r="21" spans="1:37" x14ac:dyDescent="0.2">
      <c r="A21" s="1" t="s">
        <v>34</v>
      </c>
      <c r="B21" s="3">
        <v>493</v>
      </c>
      <c r="C21" s="6">
        <v>13.08196721311475</v>
      </c>
      <c r="D21" s="6">
        <v>12.720664589823469</v>
      </c>
      <c r="E21" s="6">
        <v>1.426311407160699</v>
      </c>
      <c r="F21" s="6">
        <v>2.1765129682997122</v>
      </c>
      <c r="G21" s="6">
        <v>20.612318527510421</v>
      </c>
      <c r="H21" s="6">
        <v>14.74995716141285</v>
      </c>
      <c r="I21" s="6">
        <v>1.5646288599298941</v>
      </c>
      <c r="J21" s="6">
        <v>2.4012880730768278</v>
      </c>
      <c r="K21" s="7">
        <v>-4.0527182866556839E-3</v>
      </c>
      <c r="L21" s="7">
        <v>-3.2492694585686919E-4</v>
      </c>
      <c r="M21" s="7">
        <v>5.6617523403778231E-3</v>
      </c>
      <c r="N21" s="7">
        <v>0</v>
      </c>
      <c r="O21">
        <v>251</v>
      </c>
      <c r="P21">
        <v>242</v>
      </c>
      <c r="Q21" s="7">
        <v>8.969403620940572E-2</v>
      </c>
      <c r="R21" s="5">
        <v>147563.79999999999</v>
      </c>
      <c r="S21" s="5">
        <v>153701.67360062519</v>
      </c>
      <c r="T21" s="4">
        <f t="shared" ref="T21:X21" si="4">T7</f>
        <v>0.18037390606036641</v>
      </c>
      <c r="U21" s="4">
        <f t="shared" si="4"/>
        <v>0.97380623182804016</v>
      </c>
      <c r="V21" s="4">
        <f t="shared" si="4"/>
        <v>0.27568097504180439</v>
      </c>
      <c r="W21" s="4">
        <f t="shared" si="4"/>
        <v>0.43310932131567692</v>
      </c>
      <c r="X21" s="6">
        <f t="shared" si="4"/>
        <v>0.39568345323741011</v>
      </c>
      <c r="Y21" s="5">
        <v>298328.98659520672</v>
      </c>
      <c r="Z21" s="5">
        <v>-16141.762000000001</v>
      </c>
      <c r="AA21" s="5">
        <v>-3836.2113190413429</v>
      </c>
      <c r="AB21" s="5">
        <v>169757.12</v>
      </c>
      <c r="AC21" s="5">
        <v>8369.7630000000008</v>
      </c>
      <c r="AD21" s="5">
        <v>112135.72100000001</v>
      </c>
      <c r="AE21" s="5">
        <v>210095.55177909089</v>
      </c>
    </row>
    <row r="22" spans="1:37" x14ac:dyDescent="0.2">
      <c r="A22" s="1" t="s">
        <v>35</v>
      </c>
      <c r="B22" s="3">
        <v>492</v>
      </c>
      <c r="C22" s="6">
        <v>14.558823529411759</v>
      </c>
      <c r="D22" s="6">
        <v>14.48606811145511</v>
      </c>
      <c r="E22" s="6">
        <v>1.488268708323043</v>
      </c>
      <c r="F22" s="6">
        <v>1.835755173932188</v>
      </c>
      <c r="G22" s="6">
        <v>17.725125142318031</v>
      </c>
      <c r="H22" s="6">
        <v>11.70179882021017</v>
      </c>
      <c r="I22" s="6">
        <v>1.7282213220218301</v>
      </c>
      <c r="J22" s="6">
        <v>2.326252859438108</v>
      </c>
      <c r="K22" s="7">
        <v>2.141691152464904E-2</v>
      </c>
      <c r="L22" s="7">
        <v>4.3615070096270714E-3</v>
      </c>
      <c r="M22" s="7">
        <v>2.7102154273801249E-2</v>
      </c>
      <c r="N22" s="7">
        <v>1.418376828268466E-2</v>
      </c>
      <c r="O22">
        <v>270</v>
      </c>
      <c r="P22">
        <v>222</v>
      </c>
      <c r="Q22" s="7">
        <v>7.7355181900851638E-2</v>
      </c>
      <c r="R22" s="5">
        <v>318407.29999999987</v>
      </c>
      <c r="S22" s="5">
        <v>294125.21319681162</v>
      </c>
      <c r="T22" s="4">
        <f t="shared" ref="T22:X22" si="5">T8</f>
        <v>0.17620387212851399</v>
      </c>
      <c r="U22" s="4">
        <f t="shared" si="5"/>
        <v>1.020899875367919</v>
      </c>
      <c r="V22" s="4">
        <f t="shared" si="5"/>
        <v>0.29832867780352601</v>
      </c>
      <c r="W22" s="4">
        <f t="shared" si="5"/>
        <v>0.42562569983923237</v>
      </c>
      <c r="X22" s="6">
        <f t="shared" si="5"/>
        <v>0.39065673662830058</v>
      </c>
      <c r="Y22" s="5">
        <v>671216.97181568923</v>
      </c>
      <c r="Z22" s="5">
        <v>-10225.85</v>
      </c>
      <c r="AA22" s="5">
        <v>10389.17083686214</v>
      </c>
      <c r="AB22" s="5">
        <v>384763.95199999987</v>
      </c>
      <c r="AC22" s="5">
        <v>37010.517999999996</v>
      </c>
      <c r="AD22" s="5">
        <v>212608.05600000001</v>
      </c>
      <c r="AE22" s="5">
        <v>441396.8157060761</v>
      </c>
    </row>
    <row r="23" spans="1:37" x14ac:dyDescent="0.2">
      <c r="A23" s="1" t="s">
        <v>36</v>
      </c>
      <c r="B23" s="3">
        <v>492</v>
      </c>
      <c r="C23" s="6">
        <v>18.287878787878789</v>
      </c>
      <c r="D23" s="6">
        <v>14.945454545454551</v>
      </c>
      <c r="E23" s="6">
        <v>1.821007353961426</v>
      </c>
      <c r="F23" s="6">
        <v>2.0897244178594319</v>
      </c>
      <c r="G23" s="6">
        <v>17.836007360893461</v>
      </c>
      <c r="H23" s="6">
        <v>12.50596325260611</v>
      </c>
      <c r="I23" s="6">
        <v>2.1014895509115159</v>
      </c>
      <c r="J23" s="6">
        <v>2.684225472099957</v>
      </c>
      <c r="K23" s="7">
        <v>5.0024929366794077E-2</v>
      </c>
      <c r="L23" s="7">
        <v>4.2634464912821149E-2</v>
      </c>
      <c r="M23" s="7">
        <v>2.9817534490431691E-2</v>
      </c>
      <c r="N23" s="7">
        <v>4.7728559945439772E-2</v>
      </c>
      <c r="O23">
        <v>305</v>
      </c>
      <c r="P23">
        <v>187</v>
      </c>
      <c r="Q23" s="7">
        <v>6.1241498239807658E-2</v>
      </c>
      <c r="R23" s="5">
        <v>699599.10000000009</v>
      </c>
      <c r="S23" s="5">
        <v>587451.35932004661</v>
      </c>
      <c r="T23" s="4">
        <f t="shared" ref="T23:X23" si="6">T9</f>
        <v>0.2098625206869667</v>
      </c>
      <c r="U23" s="4">
        <f t="shared" si="6"/>
        <v>0.98333068827455672</v>
      </c>
      <c r="V23" s="4">
        <f t="shared" si="6"/>
        <v>0.33015148038438358</v>
      </c>
      <c r="W23" s="4">
        <f t="shared" si="6"/>
        <v>0.372758531863354</v>
      </c>
      <c r="X23" s="6">
        <f t="shared" si="6"/>
        <v>0.34818288393903868</v>
      </c>
      <c r="Y23" s="5">
        <v>1261057.220339526</v>
      </c>
      <c r="Z23" s="5">
        <v>-3484.0399999999981</v>
      </c>
      <c r="AA23" s="5">
        <v>20634.916732094749</v>
      </c>
      <c r="AB23" s="5">
        <v>735595.20200000028</v>
      </c>
      <c r="AC23" s="5">
        <v>68953.937000000005</v>
      </c>
      <c r="AD23" s="5">
        <v>402041.38</v>
      </c>
      <c r="AE23" s="5">
        <v>751698.19368919975</v>
      </c>
    </row>
    <row r="24" spans="1:37" x14ac:dyDescent="0.2">
      <c r="A24" s="1" t="s">
        <v>37</v>
      </c>
      <c r="B24" s="3">
        <v>493</v>
      </c>
      <c r="C24" s="6">
        <v>19.451433121019111</v>
      </c>
      <c r="D24" s="6">
        <v>17.600361663652802</v>
      </c>
      <c r="E24" s="6">
        <v>2.3993699369936992</v>
      </c>
      <c r="F24" s="6">
        <v>2.4101112629318759</v>
      </c>
      <c r="G24" s="6">
        <v>20.322559041240751</v>
      </c>
      <c r="H24" s="6">
        <v>13.258516029753819</v>
      </c>
      <c r="I24" s="6">
        <v>2.6301094812712189</v>
      </c>
      <c r="J24" s="6">
        <v>3.2478625492252791</v>
      </c>
      <c r="K24" s="7">
        <v>8.2032445668809309E-2</v>
      </c>
      <c r="L24" s="7">
        <v>6.2626605478762018E-2</v>
      </c>
      <c r="M24" s="7">
        <v>5.7345318548651658E-2</v>
      </c>
      <c r="N24" s="7">
        <v>7.5049762651997559E-2</v>
      </c>
      <c r="O24">
        <v>347</v>
      </c>
      <c r="P24">
        <v>146</v>
      </c>
      <c r="Q24" s="7">
        <v>4.6583082362361312E-2</v>
      </c>
      <c r="R24" s="5">
        <v>1525874.1</v>
      </c>
      <c r="S24" s="5">
        <v>4081036.3698149258</v>
      </c>
      <c r="T24" s="4">
        <f t="shared" ref="T24:X24" si="7">T10</f>
        <v>0.17715671500185351</v>
      </c>
      <c r="U24" s="4">
        <f t="shared" si="7"/>
        <v>0.90850591331231789</v>
      </c>
      <c r="V24" s="4">
        <f t="shared" si="7"/>
        <v>0.37148351242013422</v>
      </c>
      <c r="W24" s="4">
        <f t="shared" si="7"/>
        <v>0.31264457408208812</v>
      </c>
      <c r="X24" s="6">
        <f t="shared" si="7"/>
        <v>0.3029197080291971</v>
      </c>
      <c r="Y24" s="5">
        <v>2418469.5970125729</v>
      </c>
      <c r="Z24" s="5">
        <v>39032.998999999989</v>
      </c>
      <c r="AA24" s="5">
        <v>92747.045597485005</v>
      </c>
      <c r="AB24" s="5">
        <v>1364065.34</v>
      </c>
      <c r="AC24" s="5">
        <v>174147.63500000001</v>
      </c>
      <c r="AD24" s="5">
        <v>721546.48199999996</v>
      </c>
      <c r="AE24" s="5">
        <v>1183302.6413580561</v>
      </c>
    </row>
    <row r="25" spans="1:37" x14ac:dyDescent="0.2">
      <c r="A25" s="1" t="s">
        <v>38</v>
      </c>
      <c r="B25" s="3">
        <v>492</v>
      </c>
      <c r="C25" s="6">
        <v>20.933708567854911</v>
      </c>
      <c r="D25" s="6">
        <v>17.923529411764711</v>
      </c>
      <c r="E25" s="6">
        <v>2.9791754756871041</v>
      </c>
      <c r="F25" s="6">
        <v>2.289775165901812</v>
      </c>
      <c r="G25" s="6">
        <v>18.44206011223805</v>
      </c>
      <c r="H25" s="6">
        <v>13.412249873345489</v>
      </c>
      <c r="I25" s="6">
        <v>3.112226113361992</v>
      </c>
      <c r="J25" s="6">
        <v>3.123025596170157</v>
      </c>
      <c r="K25" s="7">
        <v>0.12672238536254801</v>
      </c>
      <c r="L25" s="7">
        <v>0.129516563450806</v>
      </c>
      <c r="M25" s="7">
        <v>7.7584239151823331E-2</v>
      </c>
      <c r="N25" s="7">
        <v>0.1120245393283255</v>
      </c>
      <c r="O25">
        <v>394</v>
      </c>
      <c r="P25">
        <v>98</v>
      </c>
      <c r="Q25" s="7">
        <v>3.455604476179587E-2</v>
      </c>
      <c r="R25" s="5">
        <v>3736071.2</v>
      </c>
      <c r="S25" s="5">
        <v>6003104.5280142576</v>
      </c>
      <c r="T25" s="4">
        <f t="shared" ref="T25:X25" si="8">T11</f>
        <v>0.1754404534635268</v>
      </c>
      <c r="U25" s="4">
        <f t="shared" si="8"/>
        <v>0.88454693256162631</v>
      </c>
      <c r="V25" s="4">
        <f t="shared" si="8"/>
        <v>0.3872983346207417</v>
      </c>
      <c r="W25" s="4">
        <f t="shared" si="8"/>
        <v>0.27697696945908379</v>
      </c>
      <c r="X25" s="6">
        <f t="shared" si="8"/>
        <v>0.26514266644418488</v>
      </c>
      <c r="Y25" s="5">
        <v>9096649.2863023151</v>
      </c>
      <c r="Z25" s="5">
        <v>130540.76300000001</v>
      </c>
      <c r="AA25" s="5">
        <v>227172.7431395367</v>
      </c>
      <c r="AB25" s="5">
        <v>2821622.142</v>
      </c>
      <c r="AC25" s="5">
        <v>398008.35100000008</v>
      </c>
      <c r="AD25" s="5">
        <v>1405557.949999999</v>
      </c>
      <c r="AE25" s="5">
        <v>5527099.6579229841</v>
      </c>
    </row>
    <row r="26" spans="1:37" x14ac:dyDescent="0.2">
      <c r="A26" s="1" t="s">
        <v>39</v>
      </c>
      <c r="B26" s="3">
        <v>493</v>
      </c>
      <c r="C26" s="6">
        <v>25.53157894736842</v>
      </c>
      <c r="D26" s="6">
        <v>20.430434782608689</v>
      </c>
      <c r="E26" s="6">
        <v>3.8928578298420762</v>
      </c>
      <c r="F26" s="6">
        <v>3.3385328981274691</v>
      </c>
      <c r="G26" s="6">
        <v>21.597953132065221</v>
      </c>
      <c r="H26" s="6">
        <v>16.287730270720012</v>
      </c>
      <c r="I26" s="6">
        <v>4.6922822479034236</v>
      </c>
      <c r="J26" s="6">
        <v>4.3407205909288473</v>
      </c>
      <c r="K26" s="7">
        <v>0.17469476501087139</v>
      </c>
      <c r="L26" s="7">
        <v>0.1790356646378734</v>
      </c>
      <c r="M26" s="7">
        <v>0.11698520185417551</v>
      </c>
      <c r="N26" s="7">
        <v>0.16210192385214439</v>
      </c>
      <c r="O26">
        <v>447</v>
      </c>
      <c r="P26">
        <v>46</v>
      </c>
      <c r="Q26" s="7">
        <v>2.7546766865266602E-2</v>
      </c>
      <c r="R26" s="5">
        <v>42590578.900000013</v>
      </c>
      <c r="S26" s="5">
        <v>11368324.90551688</v>
      </c>
      <c r="T26" s="4">
        <f t="shared" ref="T26:X26" si="9">T12</f>
        <v>0.13617635051601559</v>
      </c>
      <c r="U26" s="4">
        <f t="shared" si="9"/>
        <v>0.78349630245455781</v>
      </c>
      <c r="V26" s="4">
        <f t="shared" si="9"/>
        <v>0.41593268686170842</v>
      </c>
      <c r="W26" s="4">
        <f t="shared" si="9"/>
        <v>0.24119578392991661</v>
      </c>
      <c r="X26" s="6">
        <f t="shared" si="9"/>
        <v>0.22863075814722211</v>
      </c>
      <c r="Y26" s="5">
        <v>65274251.373633027</v>
      </c>
      <c r="Z26" s="5">
        <v>1805796.2</v>
      </c>
      <c r="AA26" s="5">
        <v>2304997.495273395</v>
      </c>
      <c r="AB26" s="5">
        <v>16045788</v>
      </c>
      <c r="AC26" s="5">
        <v>3194501.824</v>
      </c>
      <c r="AD26" s="5">
        <v>8865857.1000000015</v>
      </c>
      <c r="AE26" s="5">
        <v>17431434.931298729</v>
      </c>
    </row>
    <row r="27" spans="1:37" x14ac:dyDescent="0.2">
      <c r="A27" s="1" t="s">
        <v>59</v>
      </c>
    </row>
  </sheetData>
  <mergeCells count="63">
    <mergeCell ref="AI1:AI2"/>
    <mergeCell ref="AG1:AH1"/>
    <mergeCell ref="AA15:AA16"/>
    <mergeCell ref="AB15:AB16"/>
    <mergeCell ref="AC15:AC16"/>
    <mergeCell ref="AD15:AD16"/>
    <mergeCell ref="AE15:AE16"/>
    <mergeCell ref="AA1:AA2"/>
    <mergeCell ref="AB1:AB2"/>
    <mergeCell ref="AC1:AC2"/>
    <mergeCell ref="AD1:AD2"/>
    <mergeCell ref="AE1:AE2"/>
    <mergeCell ref="AF1:AF2"/>
    <mergeCell ref="V15:V16"/>
    <mergeCell ref="W15:W16"/>
    <mergeCell ref="X15:X16"/>
    <mergeCell ref="Y15:Y16"/>
    <mergeCell ref="Z15:Z16"/>
    <mergeCell ref="Q15:Q16"/>
    <mergeCell ref="R15:R16"/>
    <mergeCell ref="S15:S16"/>
    <mergeCell ref="T15:T16"/>
    <mergeCell ref="U15:U16"/>
    <mergeCell ref="K15:K16"/>
    <mergeCell ref="L15:L16"/>
    <mergeCell ref="M15:M16"/>
    <mergeCell ref="N15:N16"/>
    <mergeCell ref="O15:P15"/>
    <mergeCell ref="F15:F16"/>
    <mergeCell ref="G15:G16"/>
    <mergeCell ref="H15:H16"/>
    <mergeCell ref="I15:I16"/>
    <mergeCell ref="J15:J16"/>
    <mergeCell ref="A15:A16"/>
    <mergeCell ref="B15:B16"/>
    <mergeCell ref="C15:C16"/>
    <mergeCell ref="D15:D16"/>
    <mergeCell ref="E15:E16"/>
    <mergeCell ref="V1:V2"/>
    <mergeCell ref="W1:W2"/>
    <mergeCell ref="X1:X2"/>
    <mergeCell ref="Y1:Y2"/>
    <mergeCell ref="Z1:Z2"/>
    <mergeCell ref="Q1:Q2"/>
    <mergeCell ref="R1:R2"/>
    <mergeCell ref="S1:S2"/>
    <mergeCell ref="T1:T2"/>
    <mergeCell ref="U1:U2"/>
    <mergeCell ref="K1:K2"/>
    <mergeCell ref="L1:L2"/>
    <mergeCell ref="M1:M2"/>
    <mergeCell ref="N1:N2"/>
    <mergeCell ref="O1:P1"/>
    <mergeCell ref="F1:F2"/>
    <mergeCell ref="G1:G2"/>
    <mergeCell ref="H1:H2"/>
    <mergeCell ref="I1:I2"/>
    <mergeCell ref="J1:J2"/>
    <mergeCell ref="A1:A2"/>
    <mergeCell ref="B1:B2"/>
    <mergeCell ref="C1:C2"/>
    <mergeCell ref="D1:D2"/>
    <mergeCell ref="E1:E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AF70EC-421A-3845-93F2-D142A962947F}">
  <dimension ref="A1:Q13"/>
  <sheetViews>
    <sheetView workbookViewId="0">
      <selection activeCell="Q4" sqref="Q4"/>
    </sheetView>
  </sheetViews>
  <sheetFormatPr baseColWidth="10" defaultRowHeight="15" x14ac:dyDescent="0.2"/>
  <cols>
    <col min="15" max="15" width="15.33203125" customWidth="1"/>
    <col min="16" max="16" width="16.83203125" customWidth="1"/>
    <col min="17" max="17" width="19.83203125" customWidth="1"/>
  </cols>
  <sheetData>
    <row r="1" spans="1:17" ht="19" x14ac:dyDescent="0.25">
      <c r="C1" s="41" t="s">
        <v>70</v>
      </c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7" ht="45" customHeight="1" x14ac:dyDescent="0.2">
      <c r="A2" s="31" t="s">
        <v>42</v>
      </c>
      <c r="B2" s="31" t="s">
        <v>43</v>
      </c>
      <c r="C2" s="32" t="s">
        <v>44</v>
      </c>
      <c r="D2" s="32" t="s">
        <v>45</v>
      </c>
      <c r="E2" s="32" t="s">
        <v>46</v>
      </c>
      <c r="F2" s="33" t="s">
        <v>47</v>
      </c>
      <c r="G2" s="32" t="s">
        <v>48</v>
      </c>
      <c r="H2" s="32" t="s">
        <v>49</v>
      </c>
      <c r="I2" s="32" t="s">
        <v>50</v>
      </c>
      <c r="J2" s="32" t="s">
        <v>51</v>
      </c>
      <c r="K2" s="32" t="s">
        <v>52</v>
      </c>
      <c r="L2" s="34" t="s">
        <v>53</v>
      </c>
      <c r="M2" s="34" t="s">
        <v>54</v>
      </c>
      <c r="N2" s="34" t="s">
        <v>55</v>
      </c>
      <c r="O2" s="35" t="s">
        <v>56</v>
      </c>
      <c r="P2" s="31" t="s">
        <v>57</v>
      </c>
      <c r="Q2" s="31" t="s">
        <v>58</v>
      </c>
    </row>
    <row r="3" spans="1:17" x14ac:dyDescent="0.2">
      <c r="A3" s="26" t="s">
        <v>30</v>
      </c>
      <c r="B3" s="27">
        <f>'Pivot 1'!B3</f>
        <v>385</v>
      </c>
      <c r="C3" s="28">
        <f>'Pivot 1'!C3</f>
        <v>11.428571428571431</v>
      </c>
      <c r="D3" s="28">
        <f>'Pivot 1'!D3</f>
        <v>5.4545454545454541</v>
      </c>
      <c r="E3" s="28">
        <f>Table1[[#This Row],[Trailing PE]]/('Pivot 1'!AF3*100)</f>
        <v>0.57142857142857151</v>
      </c>
      <c r="F3" s="28">
        <f>'Pivot 1'!E3</f>
        <v>0.98639455782312935</v>
      </c>
      <c r="G3" s="28">
        <f>'Pivot 1'!F3</f>
        <v>0.95909090909090911</v>
      </c>
      <c r="H3" s="28">
        <f>'Pivot 1'!G3</f>
        <v>14.24589235127479</v>
      </c>
      <c r="I3" s="28">
        <f>'Pivot 1'!H3</f>
        <v>10.751543209876541</v>
      </c>
      <c r="J3" s="28">
        <f>'Pivot 1'!J3</f>
        <v>1.2278708942145189</v>
      </c>
      <c r="K3" s="28">
        <f>'Pivot 1'!I3</f>
        <v>1.072175081171767</v>
      </c>
      <c r="L3" s="29">
        <f>'Pivot 1'!K3</f>
        <v>-0.2420681551116334</v>
      </c>
      <c r="M3" s="29">
        <f>'Pivot 1'!L3</f>
        <v>-6.5287562300237842E-2</v>
      </c>
      <c r="N3" s="30">
        <f>'Pivot 1'!M3</f>
        <v>-2.824106517168886E-2</v>
      </c>
      <c r="O3" s="8">
        <f>'Pivot 1'!N3</f>
        <v>-2.5803277969063829E-2</v>
      </c>
      <c r="P3" s="8">
        <f>1-'Pivot 1'!O3/('Pivot 1'!O3+'Pivot 1'!P3)</f>
        <v>0.53246753246753253</v>
      </c>
      <c r="Q3" s="8">
        <f>1-'Pivot 1'!AG3/('Pivot 1'!AG3+'Pivot 1'!AH3)</f>
        <v>0.53766233766233773</v>
      </c>
    </row>
    <row r="4" spans="1:17" x14ac:dyDescent="0.2">
      <c r="A4" s="9" t="s">
        <v>31</v>
      </c>
      <c r="B4" s="10">
        <f>'Pivot 1'!B4</f>
        <v>393</v>
      </c>
      <c r="C4" s="11">
        <f>'Pivot 1'!C4</f>
        <v>11.14155251141552</v>
      </c>
      <c r="D4" s="11">
        <f>'Pivot 1'!D4</f>
        <v>12.6530612244898</v>
      </c>
      <c r="E4" s="11">
        <f>Table1[[#This Row],[Trailing PE]]/('Pivot 1'!AF4*100)</f>
        <v>0.61897513952308447</v>
      </c>
      <c r="F4" s="11">
        <f>'Pivot 1'!E4</f>
        <v>1.444444444444444</v>
      </c>
      <c r="G4" s="11">
        <f>'Pivot 1'!F4</f>
        <v>1.3262032085561499</v>
      </c>
      <c r="H4" s="11">
        <f>'Pivot 1'!G4</f>
        <v>13.191826923076921</v>
      </c>
      <c r="I4" s="11">
        <f>'Pivot 1'!H4</f>
        <v>10.029470700984749</v>
      </c>
      <c r="J4" s="11">
        <f>'Pivot 1'!J4</f>
        <v>1.7094594594594601</v>
      </c>
      <c r="K4" s="11">
        <f>'Pivot 1'!I4</f>
        <v>1.621605185282732</v>
      </c>
      <c r="L4" s="12">
        <f>'Pivot 1'!K4</f>
        <v>-0.20056497175141241</v>
      </c>
      <c r="M4" s="12">
        <f>'Pivot 1'!L4</f>
        <v>-4.9555747998311778E-2</v>
      </c>
      <c r="N4" s="13">
        <f>'Pivot 1'!M4</f>
        <v>-5.1477449455676519E-2</v>
      </c>
      <c r="O4" s="8">
        <f>'Pivot 1'!N4</f>
        <v>-2.5382927405862669E-2</v>
      </c>
      <c r="P4" s="8">
        <f>1-'Pivot 1'!O4/('Pivot 1'!O4+'Pivot 1'!P4)</f>
        <v>0.59796437659033086</v>
      </c>
      <c r="Q4" s="8">
        <f>1-'Pivot 1'!AG4/('Pivot 1'!AG4+'Pivot 1'!AH4)</f>
        <v>0.5725190839694656</v>
      </c>
    </row>
    <row r="5" spans="1:17" x14ac:dyDescent="0.2">
      <c r="A5" s="9" t="s">
        <v>32</v>
      </c>
      <c r="B5" s="10">
        <f>'Pivot 1'!B5</f>
        <v>390</v>
      </c>
      <c r="C5" s="11">
        <f>'Pivot 1'!C5</f>
        <v>13.774373259052931</v>
      </c>
      <c r="D5" s="11">
        <f>'Pivot 1'!D5</f>
        <v>17.173913043478262</v>
      </c>
      <c r="E5" s="11">
        <f>Table1[[#This Row],[Trailing PE]]/('Pivot 1'!AF5*100)</f>
        <v>0.91829155060352874</v>
      </c>
      <c r="F5" s="11">
        <f>'Pivot 1'!E5</f>
        <v>1.3969335604770019</v>
      </c>
      <c r="G5" s="11">
        <f>'Pivot 1'!F5</f>
        <v>1.1625239005736141</v>
      </c>
      <c r="H5" s="11">
        <f>'Pivot 1'!G5</f>
        <v>12.664108718778699</v>
      </c>
      <c r="I5" s="11">
        <f>'Pivot 1'!H5</f>
        <v>9.2326001610953803</v>
      </c>
      <c r="J5" s="11">
        <f>'Pivot 1'!J5</f>
        <v>1.4753023256144719</v>
      </c>
      <c r="K5" s="11">
        <f>'Pivot 1'!I5</f>
        <v>1.5010145461129401</v>
      </c>
      <c r="L5" s="12">
        <f>'Pivot 1'!K5</f>
        <v>-0.1393939393939394</v>
      </c>
      <c r="M5" s="12">
        <f>'Pivot 1'!L5</f>
        <v>-1.6463401562172322E-2</v>
      </c>
      <c r="N5" s="13">
        <f>'Pivot 1'!M5</f>
        <v>-4.0133519639807477E-2</v>
      </c>
      <c r="O5" s="8">
        <f>'Pivot 1'!N5</f>
        <v>-6.1382637098395679E-3</v>
      </c>
      <c r="P5" s="8">
        <f>1-'Pivot 1'!O5/('Pivot 1'!O5+'Pivot 1'!P5)</f>
        <v>0.6</v>
      </c>
      <c r="Q5" s="8">
        <f>1-'Pivot 1'!AG5/('Pivot 1'!AG5+'Pivot 1'!AH5)</f>
        <v>0.54358974358974366</v>
      </c>
    </row>
    <row r="6" spans="1:17" x14ac:dyDescent="0.2">
      <c r="A6" s="9" t="s">
        <v>33</v>
      </c>
      <c r="B6" s="10">
        <f>'Pivot 1'!B6</f>
        <v>389</v>
      </c>
      <c r="C6" s="11">
        <f>'Pivot 1'!C6</f>
        <v>15.52201257861635</v>
      </c>
      <c r="D6" s="11">
        <f>'Pivot 1'!D6</f>
        <v>15.92805755395684</v>
      </c>
      <c r="E6" s="11">
        <f>Table1[[#This Row],[Trailing PE]]/('Pivot 1'!AF6*100)</f>
        <v>1.1087151841868821</v>
      </c>
      <c r="F6" s="11">
        <f>'Pivot 1'!E6</f>
        <v>1.7274900398406381</v>
      </c>
      <c r="G6" s="11">
        <f>'Pivot 1'!F6</f>
        <v>2.171929824561404</v>
      </c>
      <c r="H6" s="11">
        <f>'Pivot 1'!G6</f>
        <v>16.061293984108971</v>
      </c>
      <c r="I6" s="11">
        <f>'Pivot 1'!H6</f>
        <v>10.92238805970149</v>
      </c>
      <c r="J6" s="11">
        <f>'Pivot 1'!J6</f>
        <v>2.342219006986181</v>
      </c>
      <c r="K6" s="11">
        <f>'Pivot 1'!I6</f>
        <v>1.668467239447468</v>
      </c>
      <c r="L6" s="12">
        <f>'Pivot 1'!K6</f>
        <v>-0.1185617103984451</v>
      </c>
      <c r="M6" s="12">
        <f>'Pivot 1'!L6</f>
        <v>-2.2956834514739202E-2</v>
      </c>
      <c r="N6" s="13">
        <f>'Pivot 1'!M6</f>
        <v>-4.4179405341844447E-2</v>
      </c>
      <c r="O6" s="8">
        <f>'Pivot 1'!N6</f>
        <v>-8.4419544765887561E-3</v>
      </c>
      <c r="P6" s="8">
        <f>1-'Pivot 1'!O6/('Pivot 1'!O6+'Pivot 1'!P6)</f>
        <v>0.5758354755784062</v>
      </c>
      <c r="Q6" s="8">
        <f>1-'Pivot 1'!AG6/('Pivot 1'!AG6+'Pivot 1'!AH6)</f>
        <v>0.53470437017994854</v>
      </c>
    </row>
    <row r="7" spans="1:17" x14ac:dyDescent="0.2">
      <c r="A7" s="9" t="s">
        <v>34</v>
      </c>
      <c r="B7" s="10">
        <f>'Pivot 1'!B7</f>
        <v>390</v>
      </c>
      <c r="C7" s="11">
        <f>'Pivot 1'!C7</f>
        <v>16.792899408284029</v>
      </c>
      <c r="D7" s="11">
        <f>'Pivot 1'!D7</f>
        <v>15.200433369447451</v>
      </c>
      <c r="E7" s="11">
        <f>Table1[[#This Row],[Trailing PE]]/('Pivot 1'!AF7*100)</f>
        <v>1.5266272189349117</v>
      </c>
      <c r="F7" s="11">
        <f>'Pivot 1'!E7</f>
        <v>1.553921568627451</v>
      </c>
      <c r="G7" s="11">
        <f>'Pivot 1'!F7</f>
        <v>1.538914598233067</v>
      </c>
      <c r="H7" s="11">
        <f>'Pivot 1'!G7</f>
        <v>16.62127071823204</v>
      </c>
      <c r="I7" s="11">
        <f>'Pivot 1'!H7</f>
        <v>9.5558517430583265</v>
      </c>
      <c r="J7" s="11">
        <f>'Pivot 1'!J7</f>
        <v>1.874423963133641</v>
      </c>
      <c r="K7" s="11">
        <f>'Pivot 1'!I7</f>
        <v>1.6703221384509941</v>
      </c>
      <c r="L7" s="12">
        <f>'Pivot 1'!K7</f>
        <v>4.4303091172860172E-3</v>
      </c>
      <c r="M7" s="12">
        <f>'Pivot 1'!L7</f>
        <v>3.0462961008254349E-2</v>
      </c>
      <c r="N7" s="13">
        <f>'Pivot 1'!M7</f>
        <v>8.9774802191113813E-3</v>
      </c>
      <c r="O7" s="8">
        <f>'Pivot 1'!N7</f>
        <v>4.0240610371521157E-2</v>
      </c>
      <c r="P7" s="8">
        <f>1-'Pivot 1'!O7/('Pivot 1'!O7+'Pivot 1'!P7)</f>
        <v>0.50512820512820511</v>
      </c>
      <c r="Q7" s="8">
        <f>1-'Pivot 1'!AG7/('Pivot 1'!AG7+'Pivot 1'!AH7)</f>
        <v>0.42820512820512824</v>
      </c>
    </row>
    <row r="8" spans="1:17" x14ac:dyDescent="0.2">
      <c r="A8" s="9" t="s">
        <v>35</v>
      </c>
      <c r="B8" s="10">
        <f>'Pivot 1'!B8</f>
        <v>389</v>
      </c>
      <c r="C8" s="11">
        <f>'Pivot 1'!C8</f>
        <v>21.50232558139535</v>
      </c>
      <c r="D8" s="11">
        <f>'Pivot 1'!D8</f>
        <v>17.29020979020979</v>
      </c>
      <c r="E8" s="11">
        <f>Table1[[#This Row],[Trailing PE]]/('Pivot 1'!AF8*100)</f>
        <v>1.9547568710359409</v>
      </c>
      <c r="F8" s="11">
        <f>'Pivot 1'!E8</f>
        <v>1.95772917178668</v>
      </c>
      <c r="G8" s="11">
        <f>'Pivot 1'!F8</f>
        <v>1.683776076842264</v>
      </c>
      <c r="H8" s="11">
        <f>'Pivot 1'!G8</f>
        <v>19.686892369535169</v>
      </c>
      <c r="I8" s="11">
        <f>'Pivot 1'!H8</f>
        <v>10.446527696515281</v>
      </c>
      <c r="J8" s="11">
        <f>'Pivot 1'!J8</f>
        <v>2.1893143895511811</v>
      </c>
      <c r="K8" s="11">
        <f>'Pivot 1'!I8</f>
        <v>2.1775895523449771</v>
      </c>
      <c r="L8" s="12">
        <f>'Pivot 1'!K8</f>
        <v>3.472914589564639E-3</v>
      </c>
      <c r="M8" s="12">
        <f>'Pivot 1'!L8</f>
        <v>3.6100944170861918E-2</v>
      </c>
      <c r="N8" s="13">
        <f>'Pivot 1'!M8</f>
        <v>5.7416267942583732E-3</v>
      </c>
      <c r="O8" s="8">
        <f>'Pivot 1'!N8</f>
        <v>4.3040454124994521E-2</v>
      </c>
      <c r="P8" s="8">
        <f>1-'Pivot 1'!O8/('Pivot 1'!O8+'Pivot 1'!P8)</f>
        <v>0.50899742930591252</v>
      </c>
      <c r="Q8" s="8">
        <f>1-'Pivot 1'!AG8/('Pivot 1'!AG8+'Pivot 1'!AH8)</f>
        <v>0.38303341902313626</v>
      </c>
    </row>
    <row r="9" spans="1:17" x14ac:dyDescent="0.2">
      <c r="A9" s="9" t="s">
        <v>36</v>
      </c>
      <c r="B9" s="10">
        <f>'Pivot 1'!B9</f>
        <v>389</v>
      </c>
      <c r="C9" s="11">
        <f>'Pivot 1'!C9</f>
        <v>21.718525179856119</v>
      </c>
      <c r="D9" s="11">
        <f>'Pivot 1'!D9</f>
        <v>16.578140960163431</v>
      </c>
      <c r="E9" s="11">
        <f>Table1[[#This Row],[Trailing PE]]/('Pivot 1'!AF9*100)</f>
        <v>1.8098770983213432</v>
      </c>
      <c r="F9" s="11">
        <f>'Pivot 1'!E9</f>
        <v>2.1910631741140221</v>
      </c>
      <c r="G9" s="11">
        <f>'Pivot 1'!F9</f>
        <v>1.7400601403274309</v>
      </c>
      <c r="H9" s="11">
        <f>'Pivot 1'!G9</f>
        <v>19.305347148965129</v>
      </c>
      <c r="I9" s="11">
        <f>'Pivot 1'!H9</f>
        <v>10.82228085498857</v>
      </c>
      <c r="J9" s="11">
        <f>'Pivot 1'!J9</f>
        <v>2.2081133126488779</v>
      </c>
      <c r="K9" s="11">
        <f>'Pivot 1'!I9</f>
        <v>2.622127337083354</v>
      </c>
      <c r="L9" s="12">
        <f>'Pivot 1'!K9</f>
        <v>4.4375644994840042E-2</v>
      </c>
      <c r="M9" s="12">
        <f>'Pivot 1'!L9</f>
        <v>6.7755236184280559E-2</v>
      </c>
      <c r="N9" s="13">
        <f>'Pivot 1'!M9</f>
        <v>2.4404529480671611E-2</v>
      </c>
      <c r="O9" s="8">
        <f>'Pivot 1'!N9</f>
        <v>6.863247230876296E-2</v>
      </c>
      <c r="P9" s="8">
        <f>1-'Pivot 1'!O9/('Pivot 1'!O9+'Pivot 1'!P9)</f>
        <v>0.42930591259640105</v>
      </c>
      <c r="Q9" s="8">
        <f>1-'Pivot 1'!AG9/('Pivot 1'!AG9+'Pivot 1'!AH9)</f>
        <v>0.26478149100257065</v>
      </c>
    </row>
    <row r="10" spans="1:17" x14ac:dyDescent="0.2">
      <c r="A10" s="9" t="s">
        <v>37</v>
      </c>
      <c r="B10" s="10">
        <f>'Pivot 1'!B10</f>
        <v>390</v>
      </c>
      <c r="C10" s="11">
        <f>'Pivot 1'!C10</f>
        <v>22.441558441558438</v>
      </c>
      <c r="D10" s="11">
        <f>'Pivot 1'!D10</f>
        <v>19.11159263271939</v>
      </c>
      <c r="E10" s="11">
        <f>Table1[[#This Row],[Trailing PE]]/('Pivot 1'!AF10*100)</f>
        <v>2.1787920817047031</v>
      </c>
      <c r="F10" s="11">
        <f>'Pivot 1'!E10</f>
        <v>2.9848858534117499</v>
      </c>
      <c r="G10" s="11">
        <f>'Pivot 1'!F10</f>
        <v>2.5073650835590202</v>
      </c>
      <c r="H10" s="11">
        <f>'Pivot 1'!G10</f>
        <v>18.210472707887838</v>
      </c>
      <c r="I10" s="11">
        <f>'Pivot 1'!H10</f>
        <v>11.9907649868632</v>
      </c>
      <c r="J10" s="11">
        <f>'Pivot 1'!J10</f>
        <v>3.1048579370499061</v>
      </c>
      <c r="K10" s="11">
        <f>'Pivot 1'!I10</f>
        <v>3.2485875315966868</v>
      </c>
      <c r="L10" s="12">
        <f>'Pivot 1'!K10</f>
        <v>8.9466525615837997E-2</v>
      </c>
      <c r="M10" s="12">
        <f>'Pivot 1'!L10</f>
        <v>9.9831321592822486E-2</v>
      </c>
      <c r="N10" s="13">
        <f>'Pivot 1'!M10</f>
        <v>5.4502438881911378E-2</v>
      </c>
      <c r="O10" s="8">
        <f>'Pivot 1'!N10</f>
        <v>0.10722772041849719</v>
      </c>
      <c r="P10" s="8">
        <f>1-'Pivot 1'!O10/('Pivot 1'!O10+'Pivot 1'!P10)</f>
        <v>0.2846153846153846</v>
      </c>
      <c r="Q10" s="8">
        <f>1-'Pivot 1'!AG10/('Pivot 1'!AG10+'Pivot 1'!AH10)</f>
        <v>0.18974358974358974</v>
      </c>
    </row>
    <row r="11" spans="1:17" x14ac:dyDescent="0.2">
      <c r="A11" s="9" t="s">
        <v>38</v>
      </c>
      <c r="B11" s="10">
        <f>'Pivot 1'!B11</f>
        <v>389</v>
      </c>
      <c r="C11" s="11">
        <f>'Pivot 1'!C11</f>
        <v>25.13150371640937</v>
      </c>
      <c r="D11" s="11">
        <f>'Pivot 1'!D11</f>
        <v>19.966216216216221</v>
      </c>
      <c r="E11" s="11">
        <f>Table1[[#This Row],[Trailing PE]]/('Pivot 1'!AF11*100)</f>
        <v>2.3056425427898501</v>
      </c>
      <c r="F11" s="11">
        <f>'Pivot 1'!E11</f>
        <v>3.4349168646080761</v>
      </c>
      <c r="G11" s="11">
        <f>'Pivot 1'!F11</f>
        <v>2.992265850756417</v>
      </c>
      <c r="H11" s="11">
        <f>'Pivot 1'!G11</f>
        <v>20.077886380987941</v>
      </c>
      <c r="I11" s="11">
        <f>'Pivot 1'!H11</f>
        <v>13.486753585508771</v>
      </c>
      <c r="J11" s="11">
        <f>'Pivot 1'!J11</f>
        <v>3.5020197188182198</v>
      </c>
      <c r="K11" s="11">
        <f>'Pivot 1'!I11</f>
        <v>3.970684200352423</v>
      </c>
      <c r="L11" s="12">
        <f>'Pivot 1'!K11</f>
        <v>0.1178417624657437</v>
      </c>
      <c r="M11" s="12">
        <f>'Pivot 1'!L11</f>
        <v>0.12667829412971271</v>
      </c>
      <c r="N11" s="13">
        <f>'Pivot 1'!M11</f>
        <v>7.9315849486887136E-2</v>
      </c>
      <c r="O11" s="8">
        <f>'Pivot 1'!N11</f>
        <v>0.1246727410505392</v>
      </c>
      <c r="P11" s="8">
        <f>1-'Pivot 1'!O11/('Pivot 1'!O11+'Pivot 1'!P11)</f>
        <v>0.2236503856041131</v>
      </c>
      <c r="Q11" s="8">
        <f>1-'Pivot 1'!AG11/('Pivot 1'!AG11+'Pivot 1'!AH11)</f>
        <v>0.14652956298200515</v>
      </c>
    </row>
    <row r="12" spans="1:17" x14ac:dyDescent="0.2">
      <c r="A12" s="9" t="s">
        <v>39</v>
      </c>
      <c r="B12" s="10">
        <f>'Pivot 1'!B12</f>
        <v>390</v>
      </c>
      <c r="C12" s="11">
        <f>'Pivot 1'!C12</f>
        <v>27.770036991368681</v>
      </c>
      <c r="D12" s="11">
        <f>'Pivot 1'!D12</f>
        <v>22.220663265306129</v>
      </c>
      <c r="E12" s="11">
        <f>Table1[[#This Row],[Trailing PE]]/('Pivot 1'!AF12*100)</f>
        <v>2.5018051343575389</v>
      </c>
      <c r="F12" s="11">
        <f>'Pivot 1'!E12</f>
        <v>5.3779498621866386</v>
      </c>
      <c r="G12" s="11">
        <f>'Pivot 1'!F12</f>
        <v>4.2291534391534391</v>
      </c>
      <c r="H12" s="11">
        <f>'Pivot 1'!G12</f>
        <v>22.8502135986319</v>
      </c>
      <c r="I12" s="11">
        <f>'Pivot 1'!H12</f>
        <v>16.104522915542191</v>
      </c>
      <c r="J12" s="11">
        <f>'Pivot 1'!J12</f>
        <v>5.1102679462985252</v>
      </c>
      <c r="K12" s="11">
        <f>'Pivot 1'!I12</f>
        <v>6.1328641433638307</v>
      </c>
      <c r="L12" s="12">
        <f>'Pivot 1'!K12</f>
        <v>0.18363326343924979</v>
      </c>
      <c r="M12" s="12">
        <f>'Pivot 1'!L12</f>
        <v>0.19234449377421031</v>
      </c>
      <c r="N12" s="13">
        <f>'Pivot 1'!M12</f>
        <v>0.12070874861572541</v>
      </c>
      <c r="O12" s="8">
        <f>'Pivot 1'!N12</f>
        <v>0.18116598358466129</v>
      </c>
      <c r="P12" s="8">
        <f>1-'Pivot 1'!O12/('Pivot 1'!O12+'Pivot 1'!P12)</f>
        <v>8.7179487179487203E-2</v>
      </c>
      <c r="Q12" s="8">
        <f>1-'Pivot 1'!AG12/('Pivot 1'!AG12+'Pivot 1'!AH12)</f>
        <v>6.9230769230769207E-2</v>
      </c>
    </row>
    <row r="13" spans="1:17" x14ac:dyDescent="0.2">
      <c r="A13" s="14" t="s">
        <v>59</v>
      </c>
      <c r="B13" s="10">
        <f>'Pivot 1'!B13</f>
        <v>3894</v>
      </c>
      <c r="C13" s="11">
        <f>'Pivot 1'!C13</f>
        <v>20.21374045801527</v>
      </c>
      <c r="D13" s="11">
        <f>'Pivot 1'!D13</f>
        <v>18.940776699029129</v>
      </c>
      <c r="E13" s="11">
        <f>Table1[[#This Row],[Trailing PE]]/('Pivot 1'!AF13*100)</f>
        <v>1.8376127689104791</v>
      </c>
      <c r="F13" s="11">
        <f>'Pivot 1'!E13</f>
        <v>1.846994535519126</v>
      </c>
      <c r="G13" s="11">
        <f>'Pivot 1'!F13</f>
        <v>1.745633437571505</v>
      </c>
      <c r="H13" s="11">
        <f>'Pivot 1'!G13</f>
        <v>18.332380986529451</v>
      </c>
      <c r="I13" s="11">
        <f>'Pivot 1'!H13</f>
        <v>11.92888888888889</v>
      </c>
      <c r="J13" s="11">
        <f>'Pivot 1'!J13</f>
        <v>2.3171263750352211</v>
      </c>
      <c r="K13" s="11">
        <f>'Pivot 1'!I13</f>
        <v>2.0592006242776471</v>
      </c>
      <c r="L13" s="12">
        <f>'Pivot 1'!K13</f>
        <v>2.0817684300890649E-2</v>
      </c>
      <c r="M13" s="12">
        <f>'Pivot 1'!L13</f>
        <v>4.1291097629728268E-2</v>
      </c>
      <c r="N13" s="13">
        <f>'Pivot 1'!M13</f>
        <v>1.218263281416684E-2</v>
      </c>
      <c r="O13" s="8">
        <f>'Pivot 1'!N13</f>
        <v>3.9100134434167232E-2</v>
      </c>
      <c r="P13" s="8">
        <f>1-'Pivot 1'!O13/('Pivot 1'!O13+'Pivot 1'!P13)</f>
        <v>0.40661370774062444</v>
      </c>
      <c r="Q13" s="8">
        <f>1-'Pivot 1'!AG13/('Pivot 1'!AG13+'Pivot 1'!AH13)</f>
        <v>0.35802697210419365</v>
      </c>
    </row>
  </sheetData>
  <mergeCells count="1">
    <mergeCell ref="C1:O1"/>
  </mergeCells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C70486-5057-404E-9355-AF7C75B84637}">
  <dimension ref="A1:K12"/>
  <sheetViews>
    <sheetView tabSelected="1" topLeftCell="C1" workbookViewId="0">
      <selection sqref="A1:K12"/>
    </sheetView>
  </sheetViews>
  <sheetFormatPr baseColWidth="10" defaultRowHeight="15" x14ac:dyDescent="0.2"/>
  <cols>
    <col min="1" max="1" width="28.5" bestFit="1" customWidth="1"/>
    <col min="2" max="2" width="19.83203125" bestFit="1" customWidth="1"/>
    <col min="3" max="3" width="24.83203125" bestFit="1" customWidth="1"/>
    <col min="4" max="4" width="20.5" bestFit="1" customWidth="1"/>
    <col min="5" max="5" width="38.5" bestFit="1" customWidth="1"/>
    <col min="6" max="6" width="17.33203125" bestFit="1" customWidth="1"/>
    <col min="7" max="7" width="35" bestFit="1" customWidth="1"/>
    <col min="8" max="8" width="43" bestFit="1" customWidth="1"/>
    <col min="9" max="9" width="15.33203125" bestFit="1" customWidth="1"/>
    <col min="10" max="10" width="44.6640625" bestFit="1" customWidth="1"/>
    <col min="11" max="11" width="26.33203125" bestFit="1" customWidth="1"/>
  </cols>
  <sheetData>
    <row r="1" spans="1:11" ht="16" x14ac:dyDescent="0.2">
      <c r="A1" s="16" t="s">
        <v>60</v>
      </c>
      <c r="B1" s="17" t="s">
        <v>43</v>
      </c>
      <c r="C1" s="17" t="s">
        <v>61</v>
      </c>
      <c r="D1" s="18" t="s">
        <v>62</v>
      </c>
      <c r="E1" s="18" t="s">
        <v>63</v>
      </c>
      <c r="F1" s="19" t="s">
        <v>64</v>
      </c>
      <c r="G1" s="19" t="s">
        <v>65</v>
      </c>
      <c r="H1" s="19" t="s">
        <v>66</v>
      </c>
      <c r="I1" s="19" t="s">
        <v>67</v>
      </c>
      <c r="J1" s="20" t="s">
        <v>68</v>
      </c>
      <c r="K1" s="19" t="s">
        <v>69</v>
      </c>
    </row>
    <row r="2" spans="1:11" x14ac:dyDescent="0.2">
      <c r="A2" s="1" t="str">
        <f>'Pivot 1'!A3</f>
        <v>Bottom decile</v>
      </c>
      <c r="B2" s="21">
        <f>'Pivot 1'!B3</f>
        <v>385</v>
      </c>
      <c r="C2" s="22">
        <f>'Pivot 1'!R3</f>
        <v>5995.7</v>
      </c>
      <c r="D2" s="23">
        <f>'Pivot 1'!Q3</f>
        <v>5.1131221719457012E-2</v>
      </c>
      <c r="E2" s="23">
        <f>'Pivot 1'!T3</f>
        <v>0.11375661375661381</v>
      </c>
      <c r="F2" s="24">
        <f>'Pivot 1'!U3</f>
        <v>0.73489086552897898</v>
      </c>
      <c r="G2" s="23">
        <f>'Pivot 1'!V3</f>
        <v>0.1183215956619923</v>
      </c>
      <c r="H2" s="23">
        <f>'Pivot 1'!W3</f>
        <v>0.57370973248050894</v>
      </c>
      <c r="I2" s="11">
        <f>Table13[[#This Row],[Median Beta]]/Table13[[#This Row],[Correlation with market (median)]]</f>
        <v>6.2109614176293881</v>
      </c>
      <c r="J2" s="25">
        <f>'Pivot 1'!X3</f>
        <v>0.57173447537473232</v>
      </c>
      <c r="K2" s="24" t="str">
        <f>IF('Pivot 1'!AA3&gt;0,'Pivot 1'!AA3/'Pivot 1'!AI3,"NA")</f>
        <v>NA</v>
      </c>
    </row>
    <row r="3" spans="1:11" x14ac:dyDescent="0.2">
      <c r="A3" s="1" t="str">
        <f>'Pivot 1'!A4</f>
        <v>2nd decile</v>
      </c>
      <c r="B3" s="21">
        <f>'Pivot 1'!B4</f>
        <v>393</v>
      </c>
      <c r="C3" s="22">
        <f>'Pivot 1'!R4</f>
        <v>13786.8</v>
      </c>
      <c r="D3" s="23">
        <f>'Pivot 1'!Q4</f>
        <v>5.527386470403952E-2</v>
      </c>
      <c r="E3" s="23">
        <f>'Pivot 1'!T4</f>
        <v>0.10277237227430951</v>
      </c>
      <c r="F3" s="24">
        <f>'Pivot 1'!U4</f>
        <v>0.86953896967553468</v>
      </c>
      <c r="G3" s="23">
        <f>'Pivot 1'!V4</f>
        <v>0.14832396974191331</v>
      </c>
      <c r="H3" s="23">
        <f>'Pivot 1'!W4</f>
        <v>0.61274921937071125</v>
      </c>
      <c r="I3" s="11">
        <f>Table13[[#This Row],[Median Beta]]/Table13[[#This Row],[Correlation with market (median)]]</f>
        <v>5.8624305376167456</v>
      </c>
      <c r="J3" s="25">
        <f>'Pivot 1'!X4</f>
        <v>0.51986183074265979</v>
      </c>
      <c r="K3" s="24" t="str">
        <f>IF('Pivot 1'!AA4&gt;0,'Pivot 1'!AA4/'Pivot 1'!AI4,"NA")</f>
        <v>NA</v>
      </c>
    </row>
    <row r="4" spans="1:11" x14ac:dyDescent="0.2">
      <c r="A4" s="1" t="str">
        <f>'Pivot 1'!A5</f>
        <v>3rd decile</v>
      </c>
      <c r="B4" s="21">
        <f>'Pivot 1'!B5</f>
        <v>390</v>
      </c>
      <c r="C4" s="22">
        <f>'Pivot 1'!R5</f>
        <v>29986.2</v>
      </c>
      <c r="D4" s="23">
        <f>'Pivot 1'!Q5</f>
        <v>7.3930411061767204E-2</v>
      </c>
      <c r="E4" s="23">
        <f>'Pivot 1'!T5</f>
        <v>0.1447248827633974</v>
      </c>
      <c r="F4" s="24">
        <f>'Pivot 1'!U5</f>
        <v>0.82214068688901298</v>
      </c>
      <c r="G4" s="23">
        <f>'Pivot 1'!V5</f>
        <v>0.16431676725154981</v>
      </c>
      <c r="H4" s="23">
        <f>'Pivot 1'!W5</f>
        <v>0.52860646988095028</v>
      </c>
      <c r="I4" s="11">
        <f>Table13[[#This Row],[Median Beta]]/Table13[[#This Row],[Correlation with market (median)]]</f>
        <v>5.0033888850211579</v>
      </c>
      <c r="J4" s="25">
        <f>'Pivot 1'!X5</f>
        <v>0.49358974358974361</v>
      </c>
      <c r="K4" s="24" t="str">
        <f>IF('Pivot 1'!AA5&gt;0,'Pivot 1'!AA5/'Pivot 1'!AI5,"NA")</f>
        <v>NA</v>
      </c>
    </row>
    <row r="5" spans="1:11" x14ac:dyDescent="0.2">
      <c r="A5" s="1" t="str">
        <f>'Pivot 1'!A6</f>
        <v>4th decile</v>
      </c>
      <c r="B5" s="21">
        <f>'Pivot 1'!B6</f>
        <v>389</v>
      </c>
      <c r="C5" s="22">
        <f>'Pivot 1'!R6</f>
        <v>67277.299999999988</v>
      </c>
      <c r="D5" s="23">
        <f>'Pivot 1'!Q6</f>
        <v>7.0158507559516678E-2</v>
      </c>
      <c r="E5" s="23">
        <f>'Pivot 1'!T6</f>
        <v>0.1212664939006643</v>
      </c>
      <c r="F5" s="24">
        <f>'Pivot 1'!U6</f>
        <v>1.0033472787745741</v>
      </c>
      <c r="G5" s="23">
        <f>'Pivot 1'!V6</f>
        <v>0.21908902300206651</v>
      </c>
      <c r="H5" s="23">
        <f>'Pivot 1'!W6</f>
        <v>0.54489193102379974</v>
      </c>
      <c r="I5" s="11">
        <f>Table13[[#This Row],[Median Beta]]/Table13[[#This Row],[Correlation with market (median)]]</f>
        <v>4.5796328133021538</v>
      </c>
      <c r="J5" s="25">
        <f>'Pivot 1'!X6</f>
        <v>0.48747433264887058</v>
      </c>
      <c r="K5" s="24" t="str">
        <f>IF('Pivot 1'!AA6&gt;0,'Pivot 1'!AA6/'Pivot 1'!AI6,"NA")</f>
        <v>NA</v>
      </c>
    </row>
    <row r="6" spans="1:11" x14ac:dyDescent="0.2">
      <c r="A6" s="1" t="str">
        <f>'Pivot 1'!A7</f>
        <v>5th decile</v>
      </c>
      <c r="B6" s="21">
        <f>'Pivot 1'!B7</f>
        <v>390</v>
      </c>
      <c r="C6" s="22">
        <f>'Pivot 1'!R7</f>
        <v>147949.5</v>
      </c>
      <c r="D6" s="23">
        <f>'Pivot 1'!Q7</f>
        <v>6.9300490427648187E-2</v>
      </c>
      <c r="E6" s="23">
        <f>'Pivot 1'!T7</f>
        <v>0.18037390606036641</v>
      </c>
      <c r="F6" s="24">
        <f>'Pivot 1'!U7</f>
        <v>0.97380623182804016</v>
      </c>
      <c r="G6" s="23">
        <f>'Pivot 1'!V7</f>
        <v>0.27568097504180439</v>
      </c>
      <c r="H6" s="23">
        <f>'Pivot 1'!W7</f>
        <v>0.43310932131567692</v>
      </c>
      <c r="I6" s="11">
        <f>Table13[[#This Row],[Median Beta]]/Table13[[#This Row],[Correlation with market (median)]]</f>
        <v>3.5323664670018369</v>
      </c>
      <c r="J6" s="25">
        <f>'Pivot 1'!X7</f>
        <v>0.39568345323741011</v>
      </c>
      <c r="K6" s="24">
        <f>IF('Pivot 1'!AA7&gt;0,'Pivot 1'!AA7/'Pivot 1'!AI7,"NA")</f>
        <v>0.45355063461592232</v>
      </c>
    </row>
    <row r="7" spans="1:11" x14ac:dyDescent="0.2">
      <c r="A7" s="1" t="str">
        <f>'Pivot 1'!A8</f>
        <v>6th decile</v>
      </c>
      <c r="B7" s="21">
        <f>'Pivot 1'!B8</f>
        <v>389</v>
      </c>
      <c r="C7" s="22">
        <f>'Pivot 1'!R8</f>
        <v>313608.09999999992</v>
      </c>
      <c r="D7" s="23">
        <f>'Pivot 1'!Q8</f>
        <v>5.6355010101579221E-2</v>
      </c>
      <c r="E7" s="23">
        <f>'Pivot 1'!T8</f>
        <v>0.17620387212851399</v>
      </c>
      <c r="F7" s="24">
        <f>'Pivot 1'!U8</f>
        <v>1.020899875367919</v>
      </c>
      <c r="G7" s="23">
        <f>'Pivot 1'!V8</f>
        <v>0.29832867780352601</v>
      </c>
      <c r="H7" s="23">
        <f>'Pivot 1'!W8</f>
        <v>0.42562569983923237</v>
      </c>
      <c r="I7" s="11">
        <f>Table13[[#This Row],[Median Beta]]/Table13[[#This Row],[Correlation with market (median)]]</f>
        <v>3.4220641571718615</v>
      </c>
      <c r="J7" s="25">
        <f>'Pivot 1'!X8</f>
        <v>0.39065673662830058</v>
      </c>
      <c r="K7" s="24">
        <f>IF('Pivot 1'!AA8&gt;0,'Pivot 1'!AA8/'Pivot 1'!AI8,"NA")</f>
        <v>0.49703684289600242</v>
      </c>
    </row>
    <row r="8" spans="1:11" x14ac:dyDescent="0.2">
      <c r="A8" s="1" t="str">
        <f>'Pivot 1'!A9</f>
        <v>7th decile</v>
      </c>
      <c r="B8" s="21">
        <f>'Pivot 1'!B9</f>
        <v>389</v>
      </c>
      <c r="C8" s="22">
        <f>'Pivot 1'!R9</f>
        <v>698237.80000000016</v>
      </c>
      <c r="D8" s="23">
        <f>'Pivot 1'!Q9</f>
        <v>5.2141110839327737E-2</v>
      </c>
      <c r="E8" s="23">
        <f>'Pivot 1'!T9</f>
        <v>0.2098625206869667</v>
      </c>
      <c r="F8" s="24">
        <f>'Pivot 1'!U9</f>
        <v>0.98333068827455672</v>
      </c>
      <c r="G8" s="23">
        <f>'Pivot 1'!V9</f>
        <v>0.33015148038438358</v>
      </c>
      <c r="H8" s="23">
        <f>'Pivot 1'!W9</f>
        <v>0.372758531863354</v>
      </c>
      <c r="I8" s="11">
        <f>Table13[[#This Row],[Median Beta]]/Table13[[#This Row],[Correlation with market (median)]]</f>
        <v>2.9784227746902721</v>
      </c>
      <c r="J8" s="25">
        <f>'Pivot 1'!X9</f>
        <v>0.34818288393903868</v>
      </c>
      <c r="K8" s="24">
        <f>IF('Pivot 1'!AA9&gt;0,'Pivot 1'!AA9/'Pivot 1'!AI9,"NA")</f>
        <v>1.5133140344600657</v>
      </c>
    </row>
    <row r="9" spans="1:11" x14ac:dyDescent="0.2">
      <c r="A9" s="1" t="str">
        <f>'Pivot 1'!A10</f>
        <v>8th decile</v>
      </c>
      <c r="B9" s="21">
        <f>'Pivot 1'!B10</f>
        <v>390</v>
      </c>
      <c r="C9" s="22">
        <f>'Pivot 1'!R10</f>
        <v>1559049.5</v>
      </c>
      <c r="D9" s="23">
        <f>'Pivot 1'!Q10</f>
        <v>4.1062930556039143E-2</v>
      </c>
      <c r="E9" s="23">
        <f>'Pivot 1'!T10</f>
        <v>0.17715671500185351</v>
      </c>
      <c r="F9" s="24">
        <f>'Pivot 1'!U10</f>
        <v>0.90850591331231789</v>
      </c>
      <c r="G9" s="23">
        <f>'Pivot 1'!V10</f>
        <v>0.37148351242013422</v>
      </c>
      <c r="H9" s="23">
        <f>'Pivot 1'!W10</f>
        <v>0.31264457408208812</v>
      </c>
      <c r="I9" s="11">
        <f>Table13[[#This Row],[Median Beta]]/Table13[[#This Row],[Correlation with market (median)]]</f>
        <v>2.4456157082008825</v>
      </c>
      <c r="J9" s="25">
        <f>'Pivot 1'!X10</f>
        <v>0.3029197080291971</v>
      </c>
      <c r="K9" s="24">
        <f>IF('Pivot 1'!AA10&gt;0,'Pivot 1'!AA10/'Pivot 1'!AI10,"NA")</f>
        <v>2.6491607236413004</v>
      </c>
    </row>
    <row r="10" spans="1:11" x14ac:dyDescent="0.2">
      <c r="A10" s="1" t="str">
        <f>'Pivot 1'!A11</f>
        <v>9th decile</v>
      </c>
      <c r="B10" s="21">
        <f>'Pivot 1'!B11</f>
        <v>389</v>
      </c>
      <c r="C10" s="22">
        <f>'Pivot 1'!R11</f>
        <v>3958411.2</v>
      </c>
      <c r="D10" s="23">
        <f>'Pivot 1'!Q11</f>
        <v>2.8349789031392951E-2</v>
      </c>
      <c r="E10" s="23">
        <f>'Pivot 1'!T11</f>
        <v>0.1754404534635268</v>
      </c>
      <c r="F10" s="24">
        <f>'Pivot 1'!U11</f>
        <v>0.88454693256162631</v>
      </c>
      <c r="G10" s="23">
        <f>'Pivot 1'!V11</f>
        <v>0.3872983346207417</v>
      </c>
      <c r="H10" s="23">
        <f>'Pivot 1'!W11</f>
        <v>0.27697696945908379</v>
      </c>
      <c r="I10" s="11">
        <f>Table13[[#This Row],[Median Beta]]/Table13[[#This Row],[Correlation with market (median)]]</f>
        <v>2.2838903591666893</v>
      </c>
      <c r="J10" s="25">
        <f>'Pivot 1'!X11</f>
        <v>0.26514266644418488</v>
      </c>
      <c r="K10" s="24">
        <f>IF('Pivot 1'!AA11&gt;0,'Pivot 1'!AA11/'Pivot 1'!AI11,"NA")</f>
        <v>3.5389833944227065</v>
      </c>
    </row>
    <row r="11" spans="1:11" x14ac:dyDescent="0.2">
      <c r="A11" s="1" t="str">
        <f>'Pivot 1'!A12</f>
        <v>Top decile</v>
      </c>
      <c r="B11" s="21">
        <f>'Pivot 1'!B12</f>
        <v>390</v>
      </c>
      <c r="C11" s="22">
        <f>'Pivot 1'!R12</f>
        <v>53612895.299999997</v>
      </c>
      <c r="D11" s="23">
        <f>'Pivot 1'!Q12</f>
        <v>2.5380933369781391E-2</v>
      </c>
      <c r="E11" s="23">
        <f>'Pivot 1'!T12</f>
        <v>0.13617635051601559</v>
      </c>
      <c r="F11" s="24">
        <f>'Pivot 1'!U12</f>
        <v>0.78349630245455781</v>
      </c>
      <c r="G11" s="23">
        <f>'Pivot 1'!V12</f>
        <v>0.41593268686170842</v>
      </c>
      <c r="H11" s="23">
        <f>'Pivot 1'!W12</f>
        <v>0.24119578392991661</v>
      </c>
      <c r="I11" s="11">
        <f>Table13[[#This Row],[Median Beta]]/Table13[[#This Row],[Correlation with market (median)]]</f>
        <v>1.8837093770296993</v>
      </c>
      <c r="J11" s="25">
        <f>'Pivot 1'!X12</f>
        <v>0.22863075814722211</v>
      </c>
      <c r="K11" s="24">
        <f>IF('Pivot 1'!AA12&gt;0,'Pivot 1'!AA12/'Pivot 1'!AI12,"NA")</f>
        <v>9.2290067492411474</v>
      </c>
    </row>
    <row r="12" spans="1:11" x14ac:dyDescent="0.2">
      <c r="A12" s="1" t="str">
        <f>'Pivot 1'!A13</f>
        <v>All firms</v>
      </c>
      <c r="B12" s="21">
        <f>'Pivot 1'!B13</f>
        <v>3894</v>
      </c>
      <c r="C12" s="22">
        <f>'Pivot 1'!R13</f>
        <v>60407197.399999999</v>
      </c>
      <c r="D12" s="23">
        <f>'Pivot 1'!Q13</f>
        <v>3.5452285467492448E-2</v>
      </c>
      <c r="E12" s="23">
        <f>'Pivot 1'!T13</f>
        <v>0.1146093861861493</v>
      </c>
      <c r="F12" s="24">
        <f>'Pivot 1'!U13</f>
        <v>0.87258536214196525</v>
      </c>
      <c r="G12" s="23">
        <f>'Pivot 1'!V13</f>
        <v>0.2</v>
      </c>
      <c r="H12" s="23">
        <f>'Pivot 1'!W13</f>
        <v>0.39728142837708053</v>
      </c>
      <c r="I12" s="11">
        <f>Table13[[#This Row],[Median Beta]]/Table13[[#This Row],[Correlation with market (median)]]</f>
        <v>4.3629268107098262</v>
      </c>
      <c r="J12" s="25">
        <f>'Pivot 1'!X13</f>
        <v>0.45030361137743702</v>
      </c>
      <c r="K12" s="24">
        <f>IF('Pivot 1'!AA13&gt;0,'Pivot 1'!AA13/'Pivot 1'!AI13,"NA")</f>
        <v>6.4970651220695963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Pivot 1</vt:lpstr>
      <vt:lpstr>Multiples</vt:lpstr>
      <vt:lpstr>Risk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Sheet1</dc:title>
  <dc:creator>ASWATH DAMODARAN</dc:creator>
  <dc:description>Created by Wizard 2 https://www.wizardmac.com/</dc:description>
  <cp:lastModifiedBy>Microsoft Office User</cp:lastModifiedBy>
  <dcterms:created xsi:type="dcterms:W3CDTF">2023-01-06T00:01:39Z</dcterms:created>
  <dcterms:modified xsi:type="dcterms:W3CDTF">2026-01-08T19:09:38Z</dcterms:modified>
</cp:coreProperties>
</file>