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ate1904="1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13F049F2-0C53-9349-B14B-9209116FF947}" xr6:coauthVersionLast="47" xr6:coauthVersionMax="47" xr10:uidLastSave="{00000000-0000-0000-0000-000000000000}"/>
  <bookViews>
    <workbookView xWindow="0" yWindow="500" windowWidth="38400" windowHeight="23500" activeTab="3" xr2:uid="{00000000-000D-0000-FFFF-FFFF00000000}"/>
  </bookViews>
  <sheets>
    <sheet name="Chart1" sheetId="2" r:id="rId1"/>
    <sheet name="Sheet1" sheetId="3" r:id="rId2"/>
    <sheet name="New Con Ed Chart 2014" sheetId="4" r:id="rId3"/>
    <sheet name="ConEd01.xls" sheetId="1" r:id="rId4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9" i="1" l="1"/>
  <c r="B50" i="1" s="1"/>
  <c r="B51" i="1" s="1"/>
  <c r="B52" i="1" s="1"/>
  <c r="B53" i="1" s="1"/>
  <c r="B54" i="1" s="1"/>
  <c r="B55" i="1" s="1"/>
  <c r="B56" i="1" s="1"/>
  <c r="B57" i="1" s="1"/>
  <c r="I20" i="1"/>
  <c r="I21" i="1" s="1"/>
  <c r="D28" i="1" s="1"/>
  <c r="D19" i="1"/>
  <c r="D39" i="1"/>
  <c r="V5" i="1"/>
  <c r="D41" i="1"/>
  <c r="C34" i="1"/>
  <c r="C35" i="1"/>
  <c r="D42" i="1" l="1"/>
  <c r="C33" i="1"/>
  <c r="E42" i="1"/>
  <c r="B64" i="1"/>
  <c r="C49" i="1"/>
  <c r="C48" i="1"/>
  <c r="F44" i="1"/>
  <c r="C50" i="1" l="1"/>
  <c r="C51" i="1" l="1"/>
  <c r="C52" i="1" l="1"/>
  <c r="C53" i="1" l="1"/>
  <c r="C54" i="1" l="1"/>
  <c r="C55" i="1" l="1"/>
  <c r="C56" i="1" l="1"/>
  <c r="C57" i="1" l="1"/>
</calcChain>
</file>

<file path=xl/sharedStrings.xml><?xml version="1.0" encoding="utf-8"?>
<sst xmlns="http://schemas.openxmlformats.org/spreadsheetml/2006/main" count="51" uniqueCount="48">
  <si>
    <t>GORDON GROWTH MODEL</t>
  </si>
  <si>
    <t>This model is designed to value the equity in a stable firm paying</t>
  </si>
  <si>
    <t>dividends, which are roughly equal to Free Cashflows to</t>
  </si>
  <si>
    <t>Equity.</t>
  </si>
  <si>
    <t>Assumptions in the model:</t>
  </si>
  <si>
    <t>1. The firm is in steady state and will grow at a stable rate forever.</t>
  </si>
  <si>
    <t>2. The firm pays out what it can afford to in dividends, i.e., Dividends = FCFE.</t>
  </si>
  <si>
    <t>User defined inputs</t>
  </si>
  <si>
    <t>The user has to define the following inputs to the model:</t>
  </si>
  <si>
    <t>1. Current Earnings per share and Payout ratio (Dividends/Earnings)</t>
  </si>
  <si>
    <t>2. Cost of Equity or Inputs to the CAPM (Beta, Riskfree rate, Risk Premium)</t>
  </si>
  <si>
    <t>3. Expected Growth Rate in Earnings and dividends forever.</t>
  </si>
  <si>
    <t>Please enter inputs to the model:</t>
  </si>
  <si>
    <t>Current Earnings per share =</t>
  </si>
  <si>
    <t>(in currency)</t>
  </si>
  <si>
    <t>Current Payout Ratio =</t>
  </si>
  <si>
    <t>(in percent)</t>
  </si>
  <si>
    <t>Are you directly entering the cost of equity? (Yes or No)</t>
  </si>
  <si>
    <t>No</t>
  </si>
  <si>
    <t>If yes, enter cost of equity =</t>
  </si>
  <si>
    <t>If no, enter the inputs for the CAPM</t>
  </si>
  <si>
    <t>Beta of the stock =</t>
  </si>
  <si>
    <t>Riskfree rate =</t>
  </si>
  <si>
    <t>Risk Premium=</t>
  </si>
  <si>
    <t>Expected Growth Rate =</t>
  </si>
  <si>
    <t xml:space="preserve"> (in percent)</t>
  </si>
  <si>
    <t>The expected growth rate for a stable firm</t>
  </si>
  <si>
    <t>cannot be significantly higher than the nominal</t>
  </si>
  <si>
    <t>growth rate in the economy in which the firm</t>
  </si>
  <si>
    <t>operates. It can be lower.</t>
  </si>
  <si>
    <t>Warnings:</t>
  </si>
  <si>
    <t>This is the output from the Gordon Growth Model</t>
  </si>
  <si>
    <t>Firm Details: from inputs on prior page</t>
  </si>
  <si>
    <t>Current Dividends per share =</t>
  </si>
  <si>
    <t>Cost of Equity =</t>
  </si>
  <si>
    <t>Expected Growth rate =</t>
  </si>
  <si>
    <t>Gordon Growth Model Value =</t>
  </si>
  <si>
    <t>Growth rate</t>
  </si>
  <si>
    <t>Value</t>
  </si>
  <si>
    <t>Implied Growth Rate</t>
  </si>
  <si>
    <t>Current Stock Price</t>
  </si>
  <si>
    <t>Period</t>
  </si>
  <si>
    <t>Estimated Value</t>
  </si>
  <si>
    <t>Price per share</t>
  </si>
  <si>
    <t>Net income =</t>
  </si>
  <si>
    <t>BV of equity last year =</t>
  </si>
  <si>
    <t>Reeturn on equity</t>
  </si>
  <si>
    <t>Sustainable growth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</si>
</sst>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$&quot;#,##0.00_);\(&quot;$&quot;#,##0.00\)"/>
    <numFmt numFmtId="8" formatCode="&quot;$&quot;#,##0.00_);[Red]\(&quot;$&quot;#,##0.00\)"/>
    <numFmt numFmtId="164" formatCode="0.000%"/>
    <numFmt numFmtId="165" formatCode="&quot;$&quot;#,##0.00"/>
    <numFmt numFmtId="166" formatCode="0.000000000000000%"/>
  </numFmts>
  <fonts count="11">
    <font>
      <sz val="12"/>
      <name val="Times"/>
    </font>
    <font>
      <i/>
      <sz val="10"/>
      <name val="Geneva"/>
      <family val="2"/>
    </font>
    <font>
      <sz val="10"/>
      <name val="Geneva"/>
      <family val="2"/>
    </font>
    <font>
      <sz val="18"/>
      <name val="Times"/>
    </font>
    <font>
      <b/>
      <i/>
      <sz val="18"/>
      <name val="Times"/>
    </font>
    <font>
      <sz val="14"/>
      <name val="Times"/>
    </font>
    <font>
      <i/>
      <sz val="14"/>
      <name val="Times"/>
    </font>
    <font>
      <b/>
      <sz val="12"/>
      <name val="Times"/>
    </font>
    <font>
      <sz val="12"/>
      <name val="Times"/>
    </font>
    <font>
      <i/>
      <sz val="12"/>
      <name val="Times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8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Continuous"/>
    </xf>
    <xf numFmtId="0" fontId="5" fillId="0" borderId="2" xfId="0" applyFont="1" applyBorder="1" applyAlignment="1">
      <alignment horizontal="centerContinuous"/>
    </xf>
    <xf numFmtId="0" fontId="6" fillId="0" borderId="2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4" xfId="0" applyFont="1" applyBorder="1" applyAlignment="1">
      <alignment horizontal="centerContinuous"/>
    </xf>
    <xf numFmtId="0" fontId="5" fillId="0" borderId="5" xfId="0" applyFont="1" applyBorder="1" applyAlignment="1">
      <alignment horizontal="centerContinuous"/>
    </xf>
    <xf numFmtId="0" fontId="6" fillId="0" borderId="5" xfId="0" applyFont="1" applyBorder="1" applyAlignment="1">
      <alignment horizontal="centerContinuous"/>
    </xf>
    <xf numFmtId="0" fontId="7" fillId="0" borderId="0" xfId="0" applyFont="1"/>
    <xf numFmtId="0" fontId="8" fillId="0" borderId="0" xfId="0" applyFont="1"/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8" fontId="8" fillId="0" borderId="6" xfId="1" applyFont="1" applyBorder="1" applyAlignment="1">
      <alignment horizontal="center"/>
    </xf>
    <xf numFmtId="10" fontId="8" fillId="0" borderId="7" xfId="0" applyNumberFormat="1" applyFont="1" applyBorder="1" applyAlignment="1">
      <alignment horizontal="center"/>
    </xf>
    <xf numFmtId="10" fontId="8" fillId="0" borderId="6" xfId="0" applyNumberFormat="1" applyFont="1" applyBorder="1" applyAlignment="1">
      <alignment horizontal="center"/>
    </xf>
    <xf numFmtId="0" fontId="4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8" xfId="0" applyFont="1" applyBorder="1" applyAlignment="1">
      <alignment horizontal="centerContinuous"/>
    </xf>
    <xf numFmtId="0" fontId="3" fillId="0" borderId="9" xfId="0" applyFont="1" applyBorder="1" applyAlignment="1">
      <alignment horizontal="centerContinuous"/>
    </xf>
    <xf numFmtId="0" fontId="3" fillId="0" borderId="10" xfId="0" applyFont="1" applyBorder="1" applyAlignment="1">
      <alignment horizontal="centerContinuous"/>
    </xf>
    <xf numFmtId="10" fontId="7" fillId="0" borderId="0" xfId="0" applyNumberFormat="1" applyFont="1"/>
    <xf numFmtId="7" fontId="7" fillId="0" borderId="0" xfId="0" applyNumberFormat="1" applyFont="1"/>
    <xf numFmtId="0" fontId="5" fillId="0" borderId="11" xfId="0" applyFont="1" applyBorder="1"/>
    <xf numFmtId="0" fontId="5" fillId="0" borderId="12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8" fontId="0" fillId="0" borderId="15" xfId="0" applyNumberFormat="1" applyBorder="1" applyAlignment="1">
      <alignment horizontal="center"/>
    </xf>
    <xf numFmtId="8" fontId="0" fillId="0" borderId="7" xfId="0" applyNumberFormat="1" applyBorder="1" applyAlignment="1">
      <alignment horizontal="center"/>
    </xf>
    <xf numFmtId="10" fontId="0" fillId="0" borderId="16" xfId="0" applyNumberFormat="1" applyBorder="1" applyAlignment="1">
      <alignment horizontal="center"/>
    </xf>
    <xf numFmtId="0" fontId="7" fillId="0" borderId="13" xfId="0" applyFont="1" applyBorder="1"/>
    <xf numFmtId="0" fontId="9" fillId="0" borderId="17" xfId="0" applyFont="1" applyBorder="1"/>
    <xf numFmtId="0" fontId="8" fillId="0" borderId="17" xfId="0" applyFont="1" applyBorder="1"/>
    <xf numFmtId="0" fontId="8" fillId="0" borderId="18" xfId="0" applyFont="1" applyBorder="1"/>
    <xf numFmtId="0" fontId="8" fillId="0" borderId="16" xfId="0" applyFont="1" applyBorder="1"/>
    <xf numFmtId="0" fontId="8" fillId="0" borderId="19" xfId="0" applyFont="1" applyBorder="1"/>
    <xf numFmtId="0" fontId="8" fillId="0" borderId="20" xfId="0" applyFont="1" applyBorder="1"/>
    <xf numFmtId="0" fontId="9" fillId="0" borderId="21" xfId="0" applyFont="1" applyBorder="1"/>
    <xf numFmtId="0" fontId="4" fillId="0" borderId="21" xfId="0" applyFont="1" applyBorder="1"/>
    <xf numFmtId="0" fontId="3" fillId="0" borderId="21" xfId="0" applyFont="1" applyBorder="1"/>
    <xf numFmtId="0" fontId="3" fillId="0" borderId="22" xfId="0" applyFont="1" applyBorder="1"/>
    <xf numFmtId="8" fontId="5" fillId="0" borderId="23" xfId="1" applyFont="1" applyBorder="1"/>
    <xf numFmtId="8" fontId="0" fillId="2" borderId="6" xfId="1" applyFont="1" applyFill="1" applyBorder="1"/>
    <xf numFmtId="10" fontId="0" fillId="0" borderId="6" xfId="2" applyNumberFormat="1" applyFont="1" applyBorder="1"/>
    <xf numFmtId="17" fontId="0" fillId="0" borderId="0" xfId="0" applyNumberFormat="1"/>
    <xf numFmtId="8" fontId="8" fillId="0" borderId="0" xfId="0" applyNumberFormat="1" applyFont="1"/>
    <xf numFmtId="164" fontId="0" fillId="0" borderId="16" xfId="0" applyNumberFormat="1" applyBorder="1" applyAlignment="1">
      <alignment horizontal="center"/>
    </xf>
    <xf numFmtId="165" fontId="8" fillId="0" borderId="0" xfId="0" applyNumberFormat="1" applyFont="1"/>
    <xf numFmtId="10" fontId="8" fillId="0" borderId="0" xfId="2" applyNumberFormat="1" applyFont="1" applyAlignment="1"/>
    <xf numFmtId="166" fontId="8" fillId="0" borderId="0" xfId="0" applyNumberFormat="1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hartsheet" Target="chart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9259259259259255E-2"/>
          <c:y val="0.11982570806100218"/>
          <c:w val="0.88888888888888884"/>
          <c:h val="0.77777777777777779"/>
        </c:manualLayout>
      </c:layout>
      <c:lineChart>
        <c:grouping val="standard"/>
        <c:varyColors val="0"/>
        <c:ser>
          <c:idx val="1"/>
          <c:order val="0"/>
          <c:tx>
            <c:strRef>
              <c:f>'ConEd01.xls'!$C$47</c:f>
              <c:strCache>
                <c:ptCount val="1"/>
                <c:pt idx="0">
                  <c:v>Value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'ConEd01.xls'!$B$48:$B$56</c:f>
              <c:numCache>
                <c:formatCode>0.000%</c:formatCode>
                <c:ptCount val="9"/>
                <c:pt idx="0" formatCode="0.00%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</c:numCache>
            </c:numRef>
          </c:cat>
          <c:val>
            <c:numRef>
              <c:f>'ConEd01.xls'!$C$48:$C$56</c:f>
              <c:numCache>
                <c:formatCode>"$"#,##0.00_);[Red]\("$"#,##0.00\)</c:formatCode>
                <c:ptCount val="9"/>
                <c:pt idx="0">
                  <c:v>46.045197740112989</c:v>
                </c:pt>
                <c:pt idx="1">
                  <c:v>49.791793313069903</c:v>
                </c:pt>
                <c:pt idx="2">
                  <c:v>54.15460526315789</c:v>
                </c:pt>
                <c:pt idx="3">
                  <c:v>59.299283154121852</c:v>
                </c:pt>
                <c:pt idx="4">
                  <c:v>65.456692913385822</c:v>
                </c:pt>
                <c:pt idx="5">
                  <c:v>72.958515283842786</c:v>
                </c:pt>
                <c:pt idx="6">
                  <c:v>82.299019607843121</c:v>
                </c:pt>
                <c:pt idx="7">
                  <c:v>94.248603351955296</c:v>
                </c:pt>
                <c:pt idx="8">
                  <c:v>110.07792207792208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D6-3246-87C1-BAF644B47B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24932335"/>
        <c:axId val="1"/>
      </c:lineChart>
      <c:catAx>
        <c:axId val="92493233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Expected Growth rate</a:t>
                </a:r>
              </a:p>
            </c:rich>
          </c:tx>
          <c:layout>
            <c:manualLayout>
              <c:xMode val="edge"/>
              <c:yMode val="edge"/>
              <c:x val="0.46962963636620148"/>
              <c:y val="0.94553369287531241"/>
            </c:manualLayout>
          </c:layout>
          <c:overlay val="0"/>
          <c:spPr>
            <a:noFill/>
            <a:ln w="25400">
              <a:noFill/>
            </a:ln>
          </c:spPr>
        </c:title>
        <c:numFmt formatCode="0.0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Value per share</a:t>
                </a:r>
              </a:p>
            </c:rich>
          </c:tx>
          <c:layout>
            <c:manualLayout>
              <c:xMode val="edge"/>
              <c:yMode val="edge"/>
              <c:x val="1.3333282031747986E-2"/>
              <c:y val="0.42919393787606924"/>
            </c:manualLayout>
          </c:layout>
          <c:overlay val="0"/>
          <c:spPr>
            <a:noFill/>
            <a:ln w="25400">
              <a:noFill/>
            </a:ln>
          </c:spPr>
        </c:title>
        <c:numFmt formatCode="&quot;$&quot;#,##0.00_);[Red]\(&quot;$&quot;#,##0.00\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924932335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Times New Roman" panose="02020603050405020304" pitchFamily="18" charset="0"/>
          <a:ea typeface="Times"/>
          <a:cs typeface="Times New Roman" panose="02020603050405020304" pitchFamily="18" charset="0"/>
        </a:defRPr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'ConEd01.xls'!$C$47</c:f>
              <c:strCache>
                <c:ptCount val="1"/>
                <c:pt idx="0">
                  <c:v>Value</c:v>
                </c:pt>
              </c:strCache>
            </c:strRef>
          </c:tx>
          <c:spPr>
            <a:gradFill rotWithShape="0">
              <a:gsLst>
                <a:gs pos="0">
                  <a:srgbClr val="FF9A99"/>
                </a:gs>
                <a:gs pos="100000">
                  <a:srgbClr val="D1403C"/>
                </a:gs>
              </a:gsLst>
              <a:lin ang="5400000"/>
            </a:gradFill>
            <a:ln w="25400">
              <a:noFill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cat>
            <c:numRef>
              <c:f>'ConEd01.xls'!$B$48:$B$57</c:f>
              <c:numCache>
                <c:formatCode>0.000%</c:formatCode>
                <c:ptCount val="10"/>
                <c:pt idx="0" formatCode="0.00%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  <c:pt idx="9">
                  <c:v>4.4999999999999998E-2</c:v>
                </c:pt>
              </c:numCache>
            </c:numRef>
          </c:cat>
          <c:val>
            <c:numRef>
              <c:f>'ConEd01.xls'!$C$48:$C$57</c:f>
              <c:numCache>
                <c:formatCode>"$"#,##0.00_);[Red]\("$"#,##0.00\)</c:formatCode>
                <c:ptCount val="10"/>
                <c:pt idx="0">
                  <c:v>46.045197740112989</c:v>
                </c:pt>
                <c:pt idx="1">
                  <c:v>49.791793313069903</c:v>
                </c:pt>
                <c:pt idx="2">
                  <c:v>54.15460526315789</c:v>
                </c:pt>
                <c:pt idx="3">
                  <c:v>59.299283154121852</c:v>
                </c:pt>
                <c:pt idx="4">
                  <c:v>65.456692913385822</c:v>
                </c:pt>
                <c:pt idx="5">
                  <c:v>72.958515283842786</c:v>
                </c:pt>
                <c:pt idx="6">
                  <c:v>82.299019607843121</c:v>
                </c:pt>
                <c:pt idx="7">
                  <c:v>94.248603351955296</c:v>
                </c:pt>
                <c:pt idx="8">
                  <c:v>110.07792207792208</c:v>
                </c:pt>
                <c:pt idx="9">
                  <c:v>132.04263565891469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D1-EB4D-A078-9EF5CAE50A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829183"/>
        <c:axId val="1"/>
      </c:barChart>
      <c:catAx>
        <c:axId val="556829183"/>
        <c:scaling>
          <c:orientation val="minMax"/>
        </c:scaling>
        <c:delete val="0"/>
        <c:axPos val="b"/>
        <c:numFmt formatCode="0.00%" sourceLinked="1"/>
        <c:majorTickMark val="out"/>
        <c:minorTickMark val="none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60"/>
        </c:scaling>
        <c:delete val="0"/>
        <c:axPos val="l"/>
        <c:majorGridlines>
          <c:spPr>
            <a:ln w="3175">
              <a:solidFill>
                <a:srgbClr val="808080"/>
              </a:solidFill>
              <a:prstDash val="solid"/>
            </a:ln>
          </c:spPr>
        </c:majorGridlines>
        <c:numFmt formatCode="&quot;$&quot;#,##0.00_);[Red]\(&quot;$&quot;#,##0.00\)" sourceLinked="1"/>
        <c:majorTickMark val="out"/>
        <c:minorTickMark val="none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56829183"/>
        <c:crosses val="autoZero"/>
        <c:crossBetween val="between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80808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Times"/>
                <a:ea typeface="Times"/>
                <a:cs typeface="Times"/>
              </a:defRPr>
            </a:pPr>
            <a:r>
              <a:rPr lang="en-US"/>
              <a:t>Value vs. Expected Growth</a:t>
            </a:r>
          </a:p>
        </c:rich>
      </c:tx>
      <c:layout>
        <c:manualLayout>
          <c:xMode val="edge"/>
          <c:yMode val="edge"/>
          <c:x val="0.27181260899434551"/>
          <c:y val="3.74999999999999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6174539532002955"/>
          <c:y val="0.20416718589067051"/>
          <c:w val="0.70134343104982277"/>
          <c:h val="0.4750012079905395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DD0806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'ConEd01.xls'!$B$48:$B$56</c:f>
              <c:numCache>
                <c:formatCode>0.000%</c:formatCode>
                <c:ptCount val="9"/>
                <c:pt idx="0" formatCode="0.00%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</c:numCache>
            </c:numRef>
          </c:cat>
          <c:val>
            <c:numRef>
              <c:f>'ConEd01.xls'!$C$48:$C$56</c:f>
              <c:numCache>
                <c:formatCode>"$"#,##0.00_);[Red]\("$"#,##0.00\)</c:formatCode>
                <c:ptCount val="9"/>
                <c:pt idx="0">
                  <c:v>46.045197740112989</c:v>
                </c:pt>
                <c:pt idx="1">
                  <c:v>49.791793313069903</c:v>
                </c:pt>
                <c:pt idx="2">
                  <c:v>54.15460526315789</c:v>
                </c:pt>
                <c:pt idx="3">
                  <c:v>59.299283154121852</c:v>
                </c:pt>
                <c:pt idx="4">
                  <c:v>65.456692913385822</c:v>
                </c:pt>
                <c:pt idx="5">
                  <c:v>72.958515283842786</c:v>
                </c:pt>
                <c:pt idx="6">
                  <c:v>82.299019607843121</c:v>
                </c:pt>
                <c:pt idx="7">
                  <c:v>94.248603351955296</c:v>
                </c:pt>
                <c:pt idx="8">
                  <c:v>110.07792207792208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D0-C742-9114-2C0B535856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820543"/>
        <c:axId val="1"/>
      </c:lineChart>
      <c:catAx>
        <c:axId val="55682054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0" i="0" u="none" strike="noStrike" baseline="0">
                    <a:solidFill>
                      <a:srgbClr val="000000"/>
                    </a:solidFill>
                    <a:latin typeface="Times"/>
                    <a:ea typeface="Times"/>
                    <a:cs typeface="Times"/>
                  </a:defRPr>
                </a:pPr>
                <a:r>
                  <a:rPr lang="en-US"/>
                  <a:t>Expected Growth Rate</a:t>
                </a:r>
              </a:p>
            </c:rich>
          </c:tx>
          <c:layout>
            <c:manualLayout>
              <c:xMode val="edge"/>
              <c:yMode val="edge"/>
              <c:x val="0.41946387993447132"/>
              <c:y val="0.8750022965879265"/>
            </c:manualLayout>
          </c:layout>
          <c:overlay val="0"/>
          <c:spPr>
            <a:noFill/>
            <a:ln w="25400">
              <a:noFill/>
            </a:ln>
          </c:spPr>
        </c:title>
        <c:numFmt formatCode="0.00%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Times"/>
                <a:ea typeface="Times"/>
                <a:cs typeface="Times"/>
              </a:defRPr>
            </a:pPr>
            <a:endParaRPr lang="en-US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0" i="0" u="none" strike="noStrike" baseline="0">
                    <a:solidFill>
                      <a:srgbClr val="000000"/>
                    </a:solidFill>
                    <a:latin typeface="Times"/>
                    <a:ea typeface="Times"/>
                    <a:cs typeface="Times"/>
                  </a:defRPr>
                </a:pPr>
                <a:r>
                  <a:rPr lang="en-US"/>
                  <a:t>Value of Stock</a:t>
                </a:r>
              </a:p>
            </c:rich>
          </c:tx>
          <c:layout>
            <c:manualLayout>
              <c:xMode val="edge"/>
              <c:yMode val="edge"/>
              <c:x val="4.0268456375838924E-2"/>
              <c:y val="0.28750065616797899"/>
            </c:manualLayout>
          </c:layout>
          <c:overlay val="0"/>
          <c:spPr>
            <a:noFill/>
            <a:ln w="25400">
              <a:noFill/>
            </a:ln>
          </c:spPr>
        </c:title>
        <c:numFmt formatCode="&quot;$&quot;#,##0.00_);[Red]\(&quot;$&quot;#,##0.00\)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Times"/>
                <a:ea typeface="Times"/>
                <a:cs typeface="Times"/>
              </a:defRPr>
            </a:pPr>
            <a:endParaRPr lang="en-US"/>
          </a:p>
        </c:txPr>
        <c:crossAx val="556820543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Times"/>
          <a:ea typeface="Times"/>
          <a:cs typeface="Times"/>
        </a:defRPr>
      </a:pPr>
      <a:endParaRPr lang="en-US"/>
    </a:p>
  </c:txPr>
  <c:printSettings>
    <c:headerFooter alignWithMargins="0">
      <c:oddHeader>&amp;f</c:oddHeader>
      <c:oddFooter>Page &amp;p</c:oddFooter>
    </c:headerFooter>
    <c:pageMargins b="1" l="0.75" r="0.75" t="1" header="0.5" footer="0.5"/>
    <c:pageSetup paperSize="0" orientation="portrait" horizontalDpi="0" verticalDpi="0" copies="0"/>
  </c:printSettings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50" workbookViewId="0"/>
  </sheetViews>
  <pageMargins left="0.75" right="0.75" top="1" bottom="1" header="0.5" footer="0.5"/>
  <pageSetup orientation="landscape" horizontalDpi="4294967292" verticalDpi="4294967292"/>
  <headerFooter alignWithMargins="0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5" workbookViewId="0"/>
  </sheetViews>
  <pageMargins left="0.75" right="0.75" top="1" bottom="1" header="0.5" footer="0.5"/>
  <pageSetup orientation="landscape" horizontalDpi="4294967292" verticalDpi="4294967292"/>
  <headerFooter alignWithMargins="0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76733" cy="583353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F207889-507F-7476-E0D2-D7A35FF655A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0.60366</cdr:x>
      <cdr:y>0.20443</cdr:y>
    </cdr:from>
    <cdr:to>
      <cdr:x>0.83961</cdr:x>
      <cdr:y>0.23681</cdr:y>
    </cdr:to>
    <cdr:sp macro="" textlink="">
      <cdr:nvSpPr>
        <cdr:cNvPr id="20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77442" y="1192541"/>
          <a:ext cx="2023696" cy="1888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none" lIns="18288" tIns="18288" rIns="0" bIns="0" anchor="t" upright="1">
          <a:spAutoFit/>
        </a:bodyPr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sz="1200" b="0" i="1" strike="noStrike">
              <a:solidFill>
                <a:srgbClr val="000000"/>
              </a:solidFill>
              <a:latin typeface="Times"/>
              <a:ea typeface="Times"/>
              <a:cs typeface="Times"/>
            </a:rPr>
            <a:t>Break even point: Value = Price</a:t>
          </a:r>
        </a:p>
      </cdr:txBody>
    </cdr:sp>
  </cdr:relSizeAnchor>
  <cdr:relSizeAnchor xmlns:cdr="http://schemas.openxmlformats.org/drawingml/2006/chartDrawing">
    <cdr:from>
      <cdr:x>0.80652</cdr:x>
      <cdr:y>0.24093</cdr:y>
    </cdr:from>
    <cdr:to>
      <cdr:x>0.83119</cdr:x>
      <cdr:y>0.27576</cdr:y>
    </cdr:to>
    <cdr:cxnSp macro="">
      <cdr:nvCxnSpPr>
        <cdr:cNvPr id="3" name="Straight Arrow Connector 2">
          <a:extLst xmlns:a="http://schemas.openxmlformats.org/drawingml/2006/main">
            <a:ext uri="{FF2B5EF4-FFF2-40B4-BE49-F238E27FC236}">
              <a16:creationId xmlns:a16="http://schemas.microsoft.com/office/drawing/2014/main" id="{CA3C27BC-9066-7FD9-01B2-C371A491EED8}"/>
            </a:ext>
          </a:extLst>
        </cdr:cNvPr>
        <cdr:cNvCxnSpPr/>
      </cdr:nvCxnSpPr>
      <cdr:spPr bwMode="auto">
        <a:xfrm xmlns:a="http://schemas.openxmlformats.org/drawingml/2006/main">
          <a:off x="6917267" y="1405467"/>
          <a:ext cx="211667" cy="203200"/>
        </a:xfrm>
        <a:prstGeom xmlns:a="http://schemas.openxmlformats.org/drawingml/2006/main" prst="straightConnector1">
          <a:avLst/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cdr:spPr>
    </cdr:cxn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575040" cy="583184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5F19225-1D74-F65D-2DB2-3824D76D099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622300</xdr:colOff>
      <xdr:row>44</xdr:row>
      <xdr:rowOff>190500</xdr:rowOff>
    </xdr:from>
    <xdr:to>
      <xdr:col>8</xdr:col>
      <xdr:colOff>279400</xdr:colOff>
      <xdr:row>63</xdr:row>
      <xdr:rowOff>76200</xdr:rowOff>
    </xdr:to>
    <xdr:graphicFrame macro="">
      <xdr:nvGraphicFramePr>
        <xdr:cNvPr id="1041" name="Chart 1">
          <a:extLst>
            <a:ext uri="{FF2B5EF4-FFF2-40B4-BE49-F238E27FC236}">
              <a16:creationId xmlns:a16="http://schemas.microsoft.com/office/drawing/2014/main" id="{115F3C70-4A90-E2BB-2FCE-CA1A250236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"/>
  <sheetViews>
    <sheetView workbookViewId="0">
      <selection activeCell="C44" sqref="C44"/>
    </sheetView>
  </sheetViews>
  <sheetFormatPr baseColWidth="10" defaultRowHeight="16"/>
  <sheetData>
    <row r="1" spans="1:3">
      <c r="A1" t="s">
        <v>41</v>
      </c>
      <c r="B1" t="s">
        <v>42</v>
      </c>
      <c r="C1" t="s">
        <v>43</v>
      </c>
    </row>
    <row r="2" spans="1:3">
      <c r="A2" s="49">
        <v>34303</v>
      </c>
    </row>
    <row r="3" spans="1:3">
      <c r="A3" s="49">
        <v>34668</v>
      </c>
    </row>
    <row r="4" spans="1:3">
      <c r="A4" s="49">
        <v>35033</v>
      </c>
    </row>
    <row r="5" spans="1:3">
      <c r="A5" s="49">
        <v>35399</v>
      </c>
      <c r="B5">
        <v>42.37</v>
      </c>
      <c r="C5">
        <v>38.6</v>
      </c>
    </row>
    <row r="6" spans="1:3">
      <c r="A6" s="49">
        <v>35764</v>
      </c>
    </row>
    <row r="7" spans="1:3">
      <c r="A7" s="49">
        <v>36129</v>
      </c>
      <c r="B7">
        <v>53.8</v>
      </c>
      <c r="C7">
        <v>42.9</v>
      </c>
    </row>
    <row r="8" spans="1:3">
      <c r="A8" s="49">
        <v>36494</v>
      </c>
      <c r="B8">
        <v>41.55</v>
      </c>
      <c r="C8">
        <v>42.8</v>
      </c>
    </row>
  </sheetData>
  <phoneticPr fontId="1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V64"/>
  <sheetViews>
    <sheetView tabSelected="1" topLeftCell="A29" workbookViewId="0">
      <selection activeCell="I23" sqref="I23"/>
    </sheetView>
  </sheetViews>
  <sheetFormatPr baseColWidth="10" defaultRowHeight="16"/>
  <cols>
    <col min="1" max="1" width="2.83203125" customWidth="1"/>
    <col min="2" max="3" width="12.83203125" customWidth="1"/>
    <col min="8" max="8" width="21.1640625" customWidth="1"/>
    <col min="9" max="9" width="20.5" bestFit="1" customWidth="1"/>
  </cols>
  <sheetData>
    <row r="1" spans="2:22" s="2" customFormat="1" ht="23">
      <c r="B1" s="21" t="s">
        <v>0</v>
      </c>
      <c r="C1" s="22"/>
      <c r="D1" s="22"/>
      <c r="E1" s="22"/>
      <c r="F1" s="22"/>
      <c r="G1" s="22"/>
      <c r="H1" s="22"/>
    </row>
    <row r="2" spans="2:22" s="2" customFormat="1" ht="24" thickBot="1">
      <c r="B2" s="3"/>
    </row>
    <row r="3" spans="2:22" s="2" customFormat="1" ht="23">
      <c r="B3" s="4" t="s">
        <v>1</v>
      </c>
      <c r="C3" s="5"/>
      <c r="D3" s="6"/>
      <c r="E3" s="5"/>
      <c r="F3" s="5"/>
      <c r="G3" s="5"/>
      <c r="H3" s="23"/>
    </row>
    <row r="4" spans="2:22" s="2" customFormat="1" ht="23">
      <c r="B4" s="7" t="s">
        <v>2</v>
      </c>
      <c r="C4" s="8"/>
      <c r="D4" s="9"/>
      <c r="E4" s="8"/>
      <c r="F4" s="8"/>
      <c r="G4" s="8"/>
      <c r="H4" s="24"/>
    </row>
    <row r="5" spans="2:22" s="2" customFormat="1" ht="24" thickBot="1">
      <c r="B5" s="10" t="s">
        <v>3</v>
      </c>
      <c r="C5" s="11"/>
      <c r="D5" s="12"/>
      <c r="E5" s="11"/>
      <c r="F5" s="11"/>
      <c r="G5" s="11"/>
      <c r="H5" s="25"/>
      <c r="V5" s="2">
        <f>0.077*0.27</f>
        <v>2.0789999999999999E-2</v>
      </c>
    </row>
    <row r="6" spans="2:22" s="2" customFormat="1" ht="23">
      <c r="D6" s="3"/>
    </row>
    <row r="7" spans="2:22" s="2" customFormat="1" ht="23">
      <c r="B7" s="13" t="s">
        <v>4</v>
      </c>
      <c r="D7" s="3"/>
    </row>
    <row r="8" spans="2:22" s="2" customFormat="1" ht="23">
      <c r="B8" s="14" t="s">
        <v>5</v>
      </c>
      <c r="D8" s="3"/>
    </row>
    <row r="9" spans="2:22" s="2" customFormat="1" ht="23">
      <c r="B9" s="14" t="s">
        <v>6</v>
      </c>
      <c r="D9" s="3"/>
    </row>
    <row r="10" spans="2:22" s="2" customFormat="1" ht="23">
      <c r="D10" s="3"/>
    </row>
    <row r="11" spans="2:22" s="2" customFormat="1" ht="23">
      <c r="B11" s="13" t="s">
        <v>7</v>
      </c>
      <c r="D11" s="3"/>
    </row>
    <row r="12" spans="2:22" s="14" customFormat="1" ht="18" customHeight="1">
      <c r="B12" s="14" t="s">
        <v>8</v>
      </c>
    </row>
    <row r="13" spans="2:22" s="14" customFormat="1" ht="18" customHeight="1">
      <c r="B13" s="14" t="s">
        <v>9</v>
      </c>
    </row>
    <row r="14" spans="2:22" s="14" customFormat="1" ht="18" customHeight="1">
      <c r="B14" s="14" t="s">
        <v>10</v>
      </c>
    </row>
    <row r="15" spans="2:22" s="14" customFormat="1" ht="18" customHeight="1">
      <c r="B15" s="14" t="s">
        <v>11</v>
      </c>
    </row>
    <row r="16" spans="2:22" s="14" customFormat="1" ht="18" customHeight="1"/>
    <row r="17" spans="2:11" s="14" customFormat="1" ht="18" customHeight="1">
      <c r="B17" s="13" t="s">
        <v>12</v>
      </c>
      <c r="K17" s="50"/>
    </row>
    <row r="18" spans="2:11" s="14" customFormat="1" ht="18" customHeight="1">
      <c r="B18" s="14" t="s">
        <v>13</v>
      </c>
      <c r="D18" s="18">
        <v>4.07</v>
      </c>
      <c r="E18" s="16" t="s">
        <v>14</v>
      </c>
      <c r="H18" t="s">
        <v>44</v>
      </c>
      <c r="I18" s="52">
        <v>1806</v>
      </c>
    </row>
    <row r="19" spans="2:11" s="14" customFormat="1" ht="18" customHeight="1">
      <c r="B19" s="14" t="s">
        <v>15</v>
      </c>
      <c r="D19" s="19">
        <f>3.26/4.07</f>
        <v>0.80098280098280084</v>
      </c>
      <c r="E19" s="16" t="s">
        <v>16</v>
      </c>
      <c r="H19" t="s">
        <v>45</v>
      </c>
      <c r="I19" s="52">
        <v>21158</v>
      </c>
    </row>
    <row r="20" spans="2:11" s="14" customFormat="1" ht="18" customHeight="1">
      <c r="H20" t="s">
        <v>46</v>
      </c>
      <c r="I20" s="53">
        <f>I18/I19</f>
        <v>8.5357784289630395E-2</v>
      </c>
    </row>
    <row r="21" spans="2:11" s="14" customFormat="1" ht="18" customHeight="1">
      <c r="B21" s="14" t="s">
        <v>17</v>
      </c>
      <c r="F21" s="15" t="s">
        <v>18</v>
      </c>
      <c r="H21" t="s">
        <v>47</v>
      </c>
      <c r="I21" s="53">
        <f>I20*(1-D19)</f>
        <v>1.6987667143636528E-2</v>
      </c>
    </row>
    <row r="22" spans="2:11" s="14" customFormat="1" ht="18" customHeight="1">
      <c r="B22" s="14" t="s">
        <v>19</v>
      </c>
      <c r="D22" s="20"/>
      <c r="E22" s="16" t="s">
        <v>16</v>
      </c>
      <c r="F22" s="16"/>
    </row>
    <row r="23" spans="2:11" s="14" customFormat="1" ht="18" customHeight="1">
      <c r="B23" s="17" t="s">
        <v>20</v>
      </c>
      <c r="F23" s="16"/>
      <c r="I23" s="54"/>
    </row>
    <row r="24" spans="2:11" s="14" customFormat="1" ht="18" customHeight="1">
      <c r="B24" s="14" t="s">
        <v>21</v>
      </c>
      <c r="D24" s="15">
        <v>0.6</v>
      </c>
    </row>
    <row r="25" spans="2:11" s="14" customFormat="1" ht="18" customHeight="1">
      <c r="B25" s="14" t="s">
        <v>22</v>
      </c>
      <c r="D25" s="20">
        <v>4.4999999999999998E-2</v>
      </c>
      <c r="E25" s="16" t="s">
        <v>16</v>
      </c>
    </row>
    <row r="26" spans="2:11" s="14" customFormat="1" ht="18" customHeight="1">
      <c r="B26" s="14" t="s">
        <v>23</v>
      </c>
      <c r="D26" s="20">
        <v>4.2999999999999997E-2</v>
      </c>
      <c r="E26" s="16" t="s">
        <v>16</v>
      </c>
    </row>
    <row r="27" spans="2:11" s="14" customFormat="1" ht="18" customHeight="1"/>
    <row r="28" spans="2:11" s="14" customFormat="1" ht="18" customHeight="1">
      <c r="B28" s="14" t="s">
        <v>24</v>
      </c>
      <c r="D28" s="20">
        <f>I21</f>
        <v>1.6987667143636528E-2</v>
      </c>
      <c r="E28" s="16" t="s">
        <v>25</v>
      </c>
      <c r="F28" s="17" t="s">
        <v>26</v>
      </c>
    </row>
    <row r="29" spans="2:11" s="14" customFormat="1" ht="18" customHeight="1">
      <c r="F29" s="17" t="s">
        <v>27</v>
      </c>
    </row>
    <row r="30" spans="2:11" s="14" customFormat="1" ht="18" customHeight="1">
      <c r="F30" s="17" t="s">
        <v>28</v>
      </c>
    </row>
    <row r="31" spans="2:11" s="14" customFormat="1" ht="18" customHeight="1">
      <c r="F31" s="17" t="s">
        <v>29</v>
      </c>
    </row>
    <row r="32" spans="2:11" s="14" customFormat="1" ht="18" customHeight="1">
      <c r="F32" s="17"/>
    </row>
    <row r="33" spans="2:8" s="14" customFormat="1" ht="18" customHeight="1">
      <c r="B33" s="35" t="s">
        <v>30</v>
      </c>
      <c r="C33" s="36" t="str">
        <f>IF(D28&gt;10%,"This is high for a stable growth rate", "")</f>
        <v/>
      </c>
      <c r="D33" s="37"/>
      <c r="E33" s="37"/>
      <c r="F33" s="37"/>
      <c r="G33" s="38"/>
    </row>
    <row r="34" spans="2:8" s="14" customFormat="1" ht="18" customHeight="1">
      <c r="B34" s="39"/>
      <c r="C34" s="17" t="str">
        <f>IF(D24&gt;1.5,"This Beta is high for a stable firm"," ")</f>
        <v xml:space="preserve"> </v>
      </c>
      <c r="G34" s="40"/>
    </row>
    <row r="35" spans="2:8" s="2" customFormat="1" ht="23">
      <c r="B35" s="41"/>
      <c r="C35" s="42" t="str">
        <f>IF(D19&lt;0.2,"Payout ratio is low for a stable firm"," ")</f>
        <v xml:space="preserve"> </v>
      </c>
      <c r="D35" s="43"/>
      <c r="E35" s="44"/>
      <c r="F35" s="44"/>
      <c r="G35" s="45"/>
    </row>
    <row r="36" spans="2:8" s="2" customFormat="1" ht="23">
      <c r="B36" s="14"/>
      <c r="C36" s="14"/>
      <c r="D36" s="3"/>
    </row>
    <row r="37" spans="2:8" s="14" customFormat="1" ht="20" customHeight="1">
      <c r="B37" s="13" t="s">
        <v>31</v>
      </c>
      <c r="C37" s="2"/>
    </row>
    <row r="38" spans="2:8" s="14" customFormat="1" ht="20" customHeight="1">
      <c r="B38" s="17" t="s">
        <v>32</v>
      </c>
    </row>
    <row r="39" spans="2:8" s="14" customFormat="1" ht="20" customHeight="1">
      <c r="B39" s="14" t="s">
        <v>33</v>
      </c>
      <c r="D39" s="27">
        <f>D18*D19</f>
        <v>3.26</v>
      </c>
      <c r="H39" s="26"/>
    </row>
    <row r="40" spans="2:8" s="14" customFormat="1" ht="20" customHeight="1">
      <c r="D40" s="26"/>
      <c r="H40" s="26"/>
    </row>
    <row r="41" spans="2:8" s="14" customFormat="1" ht="20" customHeight="1">
      <c r="B41" s="14" t="s">
        <v>34</v>
      </c>
      <c r="D41" s="26">
        <f>IF(F21="Yes",D22,D25+D24*D26)</f>
        <v>7.0800000000000002E-2</v>
      </c>
    </row>
    <row r="42" spans="2:8" s="14" customFormat="1" ht="20" customHeight="1">
      <c r="B42" s="14" t="s">
        <v>35</v>
      </c>
      <c r="D42" s="26">
        <f>D28</f>
        <v>1.6987667143636528E-2</v>
      </c>
      <c r="E42" s="14" t="str">
        <f>IF(D42&gt;0.1,"This is high for an infinite growth rate. Check it"," ")</f>
        <v xml:space="preserve"> </v>
      </c>
    </row>
    <row r="43" spans="2:8" ht="20" customHeight="1" thickBot="1"/>
    <row r="44" spans="2:8" ht="20" customHeight="1" thickBot="1">
      <c r="C44" s="28" t="s">
        <v>36</v>
      </c>
      <c r="D44" s="29"/>
      <c r="E44" s="29"/>
      <c r="F44" s="46">
        <f>D39*(1+D42)/(D41-D42)</f>
        <v>61.610036564252034</v>
      </c>
    </row>
    <row r="46" spans="2:8" s="1" customFormat="1" ht="14"/>
    <row r="47" spans="2:8" s="1" customFormat="1" ht="14">
      <c r="B47" s="30" t="s">
        <v>37</v>
      </c>
      <c r="C47" s="31" t="s">
        <v>38</v>
      </c>
    </row>
    <row r="48" spans="2:8">
      <c r="B48" s="34">
        <v>0</v>
      </c>
      <c r="C48" s="32">
        <f t="shared" ref="C48:C57" si="0">$D$39*(1+B48)/($D$41-B48)</f>
        <v>46.045197740112989</v>
      </c>
    </row>
    <row r="49" spans="2:3">
      <c r="B49" s="51">
        <f>B48+0.5%</f>
        <v>5.0000000000000001E-3</v>
      </c>
      <c r="C49" s="32">
        <f t="shared" si="0"/>
        <v>49.791793313069903</v>
      </c>
    </row>
    <row r="50" spans="2:3">
      <c r="B50" s="51">
        <f t="shared" ref="B50:B57" si="1">B49+0.5%</f>
        <v>0.01</v>
      </c>
      <c r="C50" s="32">
        <f t="shared" si="0"/>
        <v>54.15460526315789</v>
      </c>
    </row>
    <row r="51" spans="2:3">
      <c r="B51" s="51">
        <f t="shared" si="1"/>
        <v>1.4999999999999999E-2</v>
      </c>
      <c r="C51" s="32">
        <f t="shared" si="0"/>
        <v>59.299283154121852</v>
      </c>
    </row>
    <row r="52" spans="2:3">
      <c r="B52" s="51">
        <f t="shared" si="1"/>
        <v>0.02</v>
      </c>
      <c r="C52" s="32">
        <f t="shared" si="0"/>
        <v>65.456692913385822</v>
      </c>
    </row>
    <row r="53" spans="2:3">
      <c r="B53" s="51">
        <f t="shared" si="1"/>
        <v>2.5000000000000001E-2</v>
      </c>
      <c r="C53" s="32">
        <f t="shared" si="0"/>
        <v>72.958515283842786</v>
      </c>
    </row>
    <row r="54" spans="2:3">
      <c r="B54" s="51">
        <f t="shared" si="1"/>
        <v>3.0000000000000002E-2</v>
      </c>
      <c r="C54" s="32">
        <f t="shared" si="0"/>
        <v>82.299019607843121</v>
      </c>
    </row>
    <row r="55" spans="2:3">
      <c r="B55" s="51">
        <f t="shared" si="1"/>
        <v>3.5000000000000003E-2</v>
      </c>
      <c r="C55" s="32">
        <f t="shared" si="0"/>
        <v>94.248603351955296</v>
      </c>
    </row>
    <row r="56" spans="2:3">
      <c r="B56" s="51">
        <f t="shared" si="1"/>
        <v>0.04</v>
      </c>
      <c r="C56" s="33">
        <f t="shared" si="0"/>
        <v>110.07792207792208</v>
      </c>
    </row>
    <row r="57" spans="2:3">
      <c r="B57" s="51">
        <f t="shared" si="1"/>
        <v>4.4999999999999998E-2</v>
      </c>
      <c r="C57" s="33">
        <f t="shared" si="0"/>
        <v>132.04263565891469</v>
      </c>
    </row>
    <row r="61" spans="2:3">
      <c r="B61" t="s">
        <v>40</v>
      </c>
    </row>
    <row r="62" spans="2:3">
      <c r="B62" s="47">
        <v>94.34</v>
      </c>
    </row>
    <row r="63" spans="2:3">
      <c r="B63" t="s">
        <v>39</v>
      </c>
    </row>
    <row r="64" spans="2:3">
      <c r="B64" s="48">
        <f>(D41*B62-D39)/(B62+D39)</f>
        <v>3.5033524590163935E-2</v>
      </c>
    </row>
  </sheetData>
  <phoneticPr fontId="10" type="noConversion"/>
  <pageMargins left="0.75" right="0.75" top="1" bottom="1" header="0.5" footer="0.5"/>
  <pageSetup orientation="landscape" horizontalDpi="4294967292" verticalDpi="4294967292"/>
  <headerFooter alignWithMargins="0">
    <oddHeader>&amp;CGordon Growth Model</oddHeader>
    <oddFooter>Page &amp;p</oddFooter>
  </headerFooter>
  <rowBreaks count="2" manualBreakCount="2">
    <brk id="15" max="65535" man="1"/>
    <brk id="36" max="65535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Sheet1</vt:lpstr>
      <vt:lpstr>ConEd01.xls</vt:lpstr>
      <vt:lpstr>Chart1</vt:lpstr>
      <vt:lpstr>New Con Ed Chart 2014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cp:lastPrinted>2014-06-21T16:25:42Z</cp:lastPrinted>
  <dcterms:created xsi:type="dcterms:W3CDTF">2000-01-03T19:41:13Z</dcterms:created>
  <dcterms:modified xsi:type="dcterms:W3CDTF">2025-01-25T01:31:39Z</dcterms:modified>
</cp:coreProperties>
</file>