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5AF2A703-1DC9-D645-A0F0-ED9F401030AD}" xr6:coauthVersionLast="47" xr6:coauthVersionMax="47" xr10:uidLastSave="{00000000-0000-0000-0000-000000000000}"/>
  <bookViews>
    <workbookView xWindow="0" yWindow="500" windowWidth="38400" windowHeight="23500" xr2:uid="{00000000-000D-0000-FFFF-FFFF00000000}"/>
  </bookViews>
  <sheets>
    <sheet name="Sheet1" sheetId="1" r:id="rId1"/>
    <sheet name="XRET AND PBV" sheetId="17" r:id="rId2"/>
    <sheet name="Sheet2" sheetId="2" r:id="rId3"/>
    <sheet name="PS and margins" sheetId="18" r:id="rId4"/>
    <sheet name="Sheet3" sheetId="3" r:id="rId5"/>
    <sheet name="Sheet4" sheetId="4" r:id="rId6"/>
    <sheet name="Sheet5" sheetId="5" r:id="rId7"/>
    <sheet name="Sheet6" sheetId="6" r:id="rId8"/>
    <sheet name="Sheet7" sheetId="7" r:id="rId9"/>
    <sheet name="Sheet8" sheetId="8" r:id="rId10"/>
    <sheet name="Sheet9" sheetId="9" r:id="rId11"/>
    <sheet name="Sheet10" sheetId="10" r:id="rId12"/>
    <sheet name="Sheet11" sheetId="11" r:id="rId13"/>
    <sheet name="Sheet12" sheetId="12" r:id="rId14"/>
    <sheet name="Sheet13" sheetId="13" r:id="rId15"/>
    <sheet name="Sheet14" sheetId="14" r:id="rId16"/>
    <sheet name="Sheet15" sheetId="15" r:id="rId17"/>
    <sheet name="Sheet16" sheetId="16" r:id="rId18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J31" i="1"/>
  <c r="D5" i="1"/>
  <c r="D12" i="1"/>
  <c r="A4" i="3"/>
  <c r="A5" i="3" s="1"/>
  <c r="A6" i="3" s="1"/>
  <c r="A7" i="3" s="1"/>
  <c r="A8" i="3" s="1"/>
  <c r="A9" i="3" s="1"/>
  <c r="A3" i="3"/>
  <c r="D14" i="1"/>
  <c r="B6" i="2" s="1"/>
  <c r="D17" i="1"/>
  <c r="B5" i="2" l="1"/>
  <c r="B9" i="2"/>
  <c r="B3" i="2"/>
  <c r="B2" i="2"/>
  <c r="B4" i="2"/>
  <c r="B8" i="2"/>
  <c r="B7" i="2"/>
  <c r="D20" i="1" l="1"/>
  <c r="D21" i="1" s="1"/>
  <c r="G23" i="1" l="1"/>
  <c r="G5" i="1"/>
  <c r="D22" i="1"/>
  <c r="D23" i="1"/>
  <c r="D24" i="1" s="1"/>
  <c r="G26" i="1" l="1"/>
  <c r="G28" i="1" s="1"/>
</calcChain>
</file>

<file path=xl/sharedStrings.xml><?xml version="1.0" encoding="utf-8"?>
<sst xmlns="http://schemas.openxmlformats.org/spreadsheetml/2006/main" count="43" uniqueCount="37">
  <si>
    <t xml:space="preserve">Equity Multiples from a DDM </t>
  </si>
  <si>
    <t>Current Inputs</t>
  </si>
  <si>
    <t>(in $ per share)</t>
  </si>
  <si>
    <t>High Growth Period</t>
  </si>
  <si>
    <t>Length of high-growth period (n) =</t>
  </si>
  <si>
    <t xml:space="preserve"> (Number of periods)</t>
  </si>
  <si>
    <t>Growth rate during period (g) =</t>
  </si>
  <si>
    <t>(in percent)</t>
  </si>
  <si>
    <t>Payout ratio during period (_) =</t>
  </si>
  <si>
    <t>Cost of Equity during period  =</t>
  </si>
  <si>
    <t>Stable Growth Period</t>
  </si>
  <si>
    <t>Growth rate in steady state =</t>
  </si>
  <si>
    <t>Payout ratio in steady state =</t>
  </si>
  <si>
    <t>Cost of Equity in steady state =</t>
  </si>
  <si>
    <t>Output</t>
  </si>
  <si>
    <t>Price/Book Value Ratio =</t>
  </si>
  <si>
    <t>ROE =</t>
  </si>
  <si>
    <t>Book value of equity</t>
  </si>
  <si>
    <t>Revenues =</t>
  </si>
  <si>
    <t>Value of Equity  =</t>
  </si>
  <si>
    <t>Expected ROE =</t>
  </si>
  <si>
    <t>Enter the following inputs for the two-stage DDM (If you are using FCFE, compute the potential payout ratio = 1- FCFE/ Net Income)</t>
  </si>
  <si>
    <t>Riskfree Rate</t>
  </si>
  <si>
    <t>ERP</t>
  </si>
  <si>
    <t>Beta</t>
  </si>
  <si>
    <t>Expected ROE</t>
  </si>
  <si>
    <t>Price to Book</t>
  </si>
  <si>
    <t>Expected Earnings next year</t>
  </si>
  <si>
    <t>Price/Forward Earnings Ratio =</t>
  </si>
  <si>
    <t>ROE minus COE</t>
  </si>
  <si>
    <t>PBV equatioin</t>
  </si>
  <si>
    <t>PS equation</t>
  </si>
  <si>
    <t>Price/ Forward Sales Ratio =</t>
  </si>
  <si>
    <t>Price/Trailing Sales Ratio =</t>
  </si>
  <si>
    <t>Net margin</t>
  </si>
  <si>
    <t>Trailing PS</t>
  </si>
  <si>
    <t>Forward 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</si>
</sst>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0%"/>
  </numFmts>
  <fonts count="10">
    <font>
      <sz val="10"/>
      <name val="Geneva"/>
      <charset val="1"/>
    </font>
    <font>
      <i/>
      <sz val="14"/>
      <name val="Times"/>
    </font>
    <font>
      <b/>
      <sz val="14"/>
      <name val="Times"/>
    </font>
    <font>
      <sz val="10"/>
      <name val="Times"/>
    </font>
    <font>
      <b/>
      <i/>
      <sz val="10"/>
      <name val="Times"/>
    </font>
    <font>
      <b/>
      <sz val="10"/>
      <name val="Times"/>
    </font>
    <font>
      <sz val="10"/>
      <name val="Geneva"/>
      <family val="2"/>
      <charset val="1"/>
    </font>
    <font>
      <sz val="10"/>
      <color theme="0"/>
      <name val="Times"/>
    </font>
    <font>
      <sz val="10"/>
      <name val="Geneva"/>
      <family val="2"/>
    </font>
    <font>
      <sz val="10"/>
      <color theme="0"/>
      <name val="Geneva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 applyProtection="1">
      <alignment vertical="top"/>
      <protection locked="0"/>
    </xf>
    <xf numFmtId="0" fontId="3" fillId="0" borderId="0" xfId="0" applyFont="1"/>
    <xf numFmtId="0" fontId="4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center" vertical="top"/>
      <protection locked="0"/>
    </xf>
    <xf numFmtId="0" fontId="5" fillId="0" borderId="0" xfId="0" applyFont="1" applyAlignment="1" applyProtection="1">
      <alignment vertical="top"/>
      <protection locked="0"/>
    </xf>
    <xf numFmtId="8" fontId="3" fillId="0" borderId="1" xfId="0" applyNumberFormat="1" applyFont="1" applyBorder="1" applyAlignment="1" applyProtection="1">
      <alignment horizontal="center" vertical="top"/>
      <protection locked="0"/>
    </xf>
    <xf numFmtId="2" fontId="3" fillId="0" borderId="1" xfId="0" applyNumberFormat="1" applyFont="1" applyBorder="1" applyAlignment="1" applyProtection="1">
      <alignment horizontal="center" vertical="top"/>
      <protection locked="0"/>
    </xf>
    <xf numFmtId="8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10" fontId="3" fillId="2" borderId="2" xfId="0" applyNumberFormat="1" applyFont="1" applyFill="1" applyBorder="1" applyAlignment="1" applyProtection="1">
      <alignment horizontal="center" vertical="top"/>
      <protection locked="0"/>
    </xf>
    <xf numFmtId="9" fontId="3" fillId="3" borderId="2" xfId="0" applyNumberFormat="1" applyFont="1" applyFill="1" applyBorder="1"/>
    <xf numFmtId="164" fontId="3" fillId="4" borderId="2" xfId="0" applyNumberFormat="1" applyFont="1" applyFill="1" applyBorder="1" applyAlignment="1" applyProtection="1">
      <alignment horizontal="center" vertical="top"/>
      <protection locked="0"/>
    </xf>
    <xf numFmtId="10" fontId="3" fillId="4" borderId="2" xfId="0" applyNumberFormat="1" applyFont="1" applyFill="1" applyBorder="1" applyAlignment="1" applyProtection="1">
      <alignment horizontal="center" vertical="top"/>
      <protection locked="0"/>
    </xf>
    <xf numFmtId="10" fontId="3" fillId="3" borderId="1" xfId="0" applyNumberFormat="1" applyFont="1" applyFill="1" applyBorder="1"/>
    <xf numFmtId="2" fontId="0" fillId="0" borderId="0" xfId="0" applyNumberFormat="1"/>
    <xf numFmtId="2" fontId="3" fillId="2" borderId="0" xfId="0" applyNumberFormat="1" applyFont="1" applyFill="1" applyAlignment="1" applyProtection="1">
      <alignment horizontal="center" vertical="top"/>
      <protection locked="0"/>
    </xf>
    <xf numFmtId="0" fontId="6" fillId="0" borderId="0" xfId="0" applyFont="1"/>
    <xf numFmtId="9" fontId="0" fillId="0" borderId="0" xfId="0" applyNumberFormat="1"/>
    <xf numFmtId="9" fontId="6" fillId="0" borderId="0" xfId="0" applyNumberFormat="1" applyFont="1"/>
    <xf numFmtId="10" fontId="6" fillId="0" borderId="0" xfId="0" applyNumberFormat="1" applyFont="1"/>
    <xf numFmtId="2" fontId="7" fillId="5" borderId="1" xfId="0" applyNumberFormat="1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8" fillId="0" borderId="0" xfId="0" applyFont="1"/>
    <xf numFmtId="10" fontId="0" fillId="0" borderId="0" xfId="0" applyNumberFormat="1"/>
    <xf numFmtId="2" fontId="9" fillId="5" borderId="0" xfId="0" applyNumberFormat="1" applyFont="1" applyFill="1" applyAlignment="1">
      <alignment horizontal="center"/>
    </xf>
    <xf numFmtId="8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worksheet" Target="worksheets/sheet11.xml"/><Relationship Id="rId18" Type="http://schemas.openxmlformats.org/officeDocument/2006/relationships/worksheet" Target="worksheets/sheet16.xml"/><Relationship Id="rId3" Type="http://schemas.openxmlformats.org/officeDocument/2006/relationships/worksheet" Target="worksheets/sheet2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5.xml"/><Relationship Id="rId12" Type="http://schemas.openxmlformats.org/officeDocument/2006/relationships/worksheet" Target="worksheets/sheet10.xml"/><Relationship Id="rId17" Type="http://schemas.openxmlformats.org/officeDocument/2006/relationships/worksheet" Target="worksheets/sheet15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4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worksheet" Target="worksheets/sheet9.xml"/><Relationship Id="rId5" Type="http://schemas.openxmlformats.org/officeDocument/2006/relationships/worksheet" Target="worksheets/sheet3.xml"/><Relationship Id="rId15" Type="http://schemas.openxmlformats.org/officeDocument/2006/relationships/worksheet" Target="worksheets/sheet13.xml"/><Relationship Id="rId10" Type="http://schemas.openxmlformats.org/officeDocument/2006/relationships/worksheet" Target="worksheets/sheet8.xml"/><Relationship Id="rId19" Type="http://schemas.openxmlformats.org/officeDocument/2006/relationships/theme" Target="theme/theme1.xml"/><Relationship Id="rId4" Type="http://schemas.openxmlformats.org/officeDocument/2006/relationships/chartsheet" Target="chartsheets/sheet2.xml"/><Relationship Id="rId9" Type="http://schemas.openxmlformats.org/officeDocument/2006/relationships/worksheet" Target="worksheets/sheet7.xml"/><Relationship Id="rId14" Type="http://schemas.openxmlformats.org/officeDocument/2006/relationships/worksheet" Target="worksheets/sheet12.xml"/><Relationship Id="rId22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Sheet2!$C$1</c:f>
              <c:strCache>
                <c:ptCount val="1"/>
                <c:pt idx="0">
                  <c:v>Price to Book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Sheet2!$B$2:$B$9</c:f>
              <c:numCache>
                <c:formatCode>0.00%</c:formatCode>
                <c:ptCount val="8"/>
                <c:pt idx="0">
                  <c:v>-3.5000000000000003E-2</c:v>
                </c:pt>
                <c:pt idx="1">
                  <c:v>1.4999999999999999E-2</c:v>
                </c:pt>
                <c:pt idx="2">
                  <c:v>6.4999999999999988E-2</c:v>
                </c:pt>
                <c:pt idx="3">
                  <c:v>0.115</c:v>
                </c:pt>
                <c:pt idx="4">
                  <c:v>0.16499999999999998</c:v>
                </c:pt>
                <c:pt idx="5">
                  <c:v>0.21499999999999997</c:v>
                </c:pt>
                <c:pt idx="6">
                  <c:v>0.26499999999999996</c:v>
                </c:pt>
                <c:pt idx="7">
                  <c:v>0.315</c:v>
                </c:pt>
              </c:numCache>
            </c:numRef>
          </c:cat>
          <c:val>
            <c:numRef>
              <c:f>Sheet2!$C$2:$C$9</c:f>
              <c:numCache>
                <c:formatCode>General</c:formatCode>
                <c:ptCount val="8"/>
                <c:pt idx="0">
                  <c:v>0.46</c:v>
                </c:pt>
                <c:pt idx="1">
                  <c:v>1.07</c:v>
                </c:pt>
                <c:pt idx="2">
                  <c:v>1.84</c:v>
                </c:pt>
                <c:pt idx="3">
                  <c:v>2.82</c:v>
                </c:pt>
                <c:pt idx="4">
                  <c:v>4.01</c:v>
                </c:pt>
                <c:pt idx="5">
                  <c:v>5.47</c:v>
                </c:pt>
                <c:pt idx="6">
                  <c:v>7.22</c:v>
                </c:pt>
                <c:pt idx="7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AD-654F-8790-64C7B7A9E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96039471"/>
        <c:axId val="1"/>
      </c:barChart>
      <c:catAx>
        <c:axId val="14960394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Return on equity - Cost of equity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Price to Book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6039471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Sheet3!$B$1</c:f>
              <c:strCache>
                <c:ptCount val="1"/>
                <c:pt idx="0">
                  <c:v>Trailing PS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Sheet3!$A$2:$A$9</c:f>
              <c:numCache>
                <c:formatCode>0.00%</c:formatCode>
                <c:ptCount val="8"/>
                <c:pt idx="0">
                  <c:v>2.5000000000000001E-2</c:v>
                </c:pt>
                <c:pt idx="1">
                  <c:v>0.05</c:v>
                </c:pt>
                <c:pt idx="2">
                  <c:v>7.5000000000000011E-2</c:v>
                </c:pt>
                <c:pt idx="3">
                  <c:v>0.1</c:v>
                </c:pt>
                <c:pt idx="4">
                  <c:v>0.125</c:v>
                </c:pt>
                <c:pt idx="5">
                  <c:v>0.15</c:v>
                </c:pt>
                <c:pt idx="6">
                  <c:v>0.17499999999999999</c:v>
                </c:pt>
                <c:pt idx="7">
                  <c:v>0.19999999999999998</c:v>
                </c:pt>
              </c:numCache>
            </c:numRef>
          </c:cat>
          <c:val>
            <c:numRef>
              <c:f>Sheet3!$B$2:$B$9</c:f>
              <c:numCache>
                <c:formatCode>0.00</c:formatCode>
                <c:ptCount val="8"/>
                <c:pt idx="0">
                  <c:v>0.24</c:v>
                </c:pt>
                <c:pt idx="1">
                  <c:v>0.56999999999999995</c:v>
                </c:pt>
                <c:pt idx="2">
                  <c:v>1.02</c:v>
                </c:pt>
                <c:pt idx="3">
                  <c:v>1.61</c:v>
                </c:pt>
                <c:pt idx="4">
                  <c:v>2.35</c:v>
                </c:pt>
                <c:pt idx="5">
                  <c:v>3.29</c:v>
                </c:pt>
                <c:pt idx="6">
                  <c:v>4.4400000000000004</c:v>
                </c:pt>
                <c:pt idx="7">
                  <c:v>5.85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B2-A34E-96BD-4EE4B25165E9}"/>
            </c:ext>
          </c:extLst>
        </c:ser>
        <c:ser>
          <c:idx val="2"/>
          <c:order val="1"/>
          <c:tx>
            <c:strRef>
              <c:f>Sheet3!$C$1</c:f>
              <c:strCache>
                <c:ptCount val="1"/>
                <c:pt idx="0">
                  <c:v>Forward PS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Sheet3!$A$2:$A$9</c:f>
              <c:numCache>
                <c:formatCode>0.00%</c:formatCode>
                <c:ptCount val="8"/>
                <c:pt idx="0">
                  <c:v>2.5000000000000001E-2</c:v>
                </c:pt>
                <c:pt idx="1">
                  <c:v>0.05</c:v>
                </c:pt>
                <c:pt idx="2">
                  <c:v>7.5000000000000011E-2</c:v>
                </c:pt>
                <c:pt idx="3">
                  <c:v>0.1</c:v>
                </c:pt>
                <c:pt idx="4">
                  <c:v>0.125</c:v>
                </c:pt>
                <c:pt idx="5">
                  <c:v>0.15</c:v>
                </c:pt>
                <c:pt idx="6">
                  <c:v>0.17499999999999999</c:v>
                </c:pt>
                <c:pt idx="7">
                  <c:v>0.19999999999999998</c:v>
                </c:pt>
              </c:numCache>
            </c:numRef>
          </c:cat>
          <c:val>
            <c:numRef>
              <c:f>Sheet3!$C$2:$C$9</c:f>
              <c:numCache>
                <c:formatCode>0.00</c:formatCode>
                <c:ptCount val="8"/>
                <c:pt idx="0">
                  <c:v>0.25</c:v>
                </c:pt>
                <c:pt idx="1">
                  <c:v>0.63</c:v>
                </c:pt>
                <c:pt idx="2">
                  <c:v>1.17</c:v>
                </c:pt>
                <c:pt idx="3">
                  <c:v>1.93</c:v>
                </c:pt>
                <c:pt idx="4">
                  <c:v>2.94</c:v>
                </c:pt>
                <c:pt idx="5">
                  <c:v>4.2699999999999996</c:v>
                </c:pt>
                <c:pt idx="6">
                  <c:v>6</c:v>
                </c:pt>
                <c:pt idx="7">
                  <c:v>8.1999999999999993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B2-A34E-96BD-4EE4B2516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74364815"/>
        <c:axId val="154264863"/>
      </c:barChart>
      <c:catAx>
        <c:axId val="67436481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1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i="1"/>
                  <a:t>Net profit/ Sales = Net margin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1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4264863"/>
        <c:crosses val="autoZero"/>
        <c:auto val="1"/>
        <c:lblAlgn val="ctr"/>
        <c:lblOffset val="100"/>
        <c:noMultiLvlLbl val="0"/>
      </c:catAx>
      <c:valAx>
        <c:axId val="154264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1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i="1"/>
                  <a:t>Price to sales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1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7436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7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5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7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B5B196-7C8A-CAD5-8769-8787A0B2EEA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1325" cy="628271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325F1F-B66C-293B-7A76-2CD782DEB47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1"/>
  <sheetViews>
    <sheetView tabSelected="1" workbookViewId="0">
      <selection activeCell="D31" sqref="D31"/>
    </sheetView>
  </sheetViews>
  <sheetFormatPr baseColWidth="10" defaultRowHeight="14"/>
  <cols>
    <col min="1" max="1" width="4.7109375" customWidth="1"/>
    <col min="2" max="6" width="13.7109375" customWidth="1"/>
  </cols>
  <sheetData>
    <row r="1" spans="2:10" ht="20" customHeight="1">
      <c r="D1" s="1" t="s">
        <v>0</v>
      </c>
    </row>
    <row r="2" spans="2:10" ht="20" customHeight="1">
      <c r="B2" s="2" t="s">
        <v>21</v>
      </c>
      <c r="J2" s="18"/>
    </row>
    <row r="3" spans="2:10" s="3" customFormat="1" ht="20" customHeight="1">
      <c r="B3" s="4" t="s">
        <v>1</v>
      </c>
    </row>
    <row r="4" spans="2:10" s="3" customFormat="1" ht="20" customHeight="1" thickBot="1">
      <c r="B4" s="5" t="s">
        <v>27</v>
      </c>
      <c r="D4" s="11">
        <f>0.025*D6</f>
        <v>1.4375</v>
      </c>
      <c r="E4" s="6" t="s">
        <v>2</v>
      </c>
    </row>
    <row r="5" spans="2:10" s="3" customFormat="1" ht="20" customHeight="1" thickBot="1">
      <c r="B5" s="5" t="s">
        <v>17</v>
      </c>
      <c r="D5" s="11">
        <f>D6/6.35</f>
        <v>9.0551181102362204</v>
      </c>
      <c r="E5" s="6"/>
      <c r="F5" s="3" t="s">
        <v>16</v>
      </c>
      <c r="G5" s="17">
        <f>D4/D5</f>
        <v>0.15875</v>
      </c>
    </row>
    <row r="6" spans="2:10" s="3" customFormat="1" ht="20" customHeight="1">
      <c r="B6" s="5" t="s">
        <v>18</v>
      </c>
      <c r="D6" s="11">
        <v>57.5</v>
      </c>
      <c r="E6" s="6"/>
    </row>
    <row r="7" spans="2:10" s="3" customFormat="1" ht="20" customHeight="1">
      <c r="B7" s="5" t="s">
        <v>22</v>
      </c>
      <c r="D7" s="13">
        <v>3.5000000000000003E-2</v>
      </c>
      <c r="E7" s="6"/>
    </row>
    <row r="8" spans="2:10" s="3" customFormat="1" ht="20" customHeight="1">
      <c r="B8" s="5" t="s">
        <v>23</v>
      </c>
      <c r="D8" s="13">
        <v>0.05</v>
      </c>
      <c r="E8" s="6"/>
    </row>
    <row r="9" spans="2:10" s="3" customFormat="1" ht="20" customHeight="1">
      <c r="B9" s="5" t="s">
        <v>24</v>
      </c>
      <c r="D9" s="19">
        <v>1</v>
      </c>
      <c r="E9" s="6"/>
    </row>
    <row r="10" spans="2:10" s="3" customFormat="1" ht="20" customHeight="1">
      <c r="B10" s="4" t="s">
        <v>3</v>
      </c>
      <c r="D10" s="5"/>
      <c r="E10" s="6"/>
    </row>
    <row r="11" spans="2:10" s="3" customFormat="1" ht="20" customHeight="1" thickBot="1">
      <c r="B11" s="5" t="s">
        <v>4</v>
      </c>
      <c r="D11" s="12">
        <v>10</v>
      </c>
      <c r="E11" s="6" t="s">
        <v>5</v>
      </c>
      <c r="F11" s="6"/>
    </row>
    <row r="12" spans="2:10" s="3" customFormat="1" ht="20" customHeight="1" thickBot="1">
      <c r="B12" s="5" t="s">
        <v>6</v>
      </c>
      <c r="D12" s="13">
        <f>G12*(1-D13)</f>
        <v>0.100011</v>
      </c>
      <c r="E12" s="6" t="s">
        <v>7</v>
      </c>
      <c r="F12" s="3" t="s">
        <v>20</v>
      </c>
      <c r="G12" s="17">
        <v>0.159</v>
      </c>
      <c r="I12" s="29"/>
    </row>
    <row r="13" spans="2:10" s="3" customFormat="1" ht="20" customHeight="1">
      <c r="B13" s="5" t="s">
        <v>8</v>
      </c>
      <c r="D13" s="15">
        <v>0.371</v>
      </c>
      <c r="E13" s="6" t="s">
        <v>7</v>
      </c>
    </row>
    <row r="14" spans="2:10" s="3" customFormat="1" ht="20" customHeight="1">
      <c r="B14" s="5" t="s">
        <v>9</v>
      </c>
      <c r="D14" s="13">
        <f>D7+D8*D9</f>
        <v>8.5000000000000006E-2</v>
      </c>
      <c r="E14" s="6" t="s">
        <v>7</v>
      </c>
    </row>
    <row r="15" spans="2:10" s="3" customFormat="1" ht="20" customHeight="1">
      <c r="B15" s="4" t="s">
        <v>10</v>
      </c>
      <c r="D15" s="7"/>
      <c r="E15" s="6"/>
    </row>
    <row r="16" spans="2:10" s="3" customFormat="1" ht="20" customHeight="1">
      <c r="B16" s="5" t="s">
        <v>11</v>
      </c>
      <c r="D16" s="13">
        <v>0.03</v>
      </c>
      <c r="E16" s="6" t="s">
        <v>7</v>
      </c>
    </row>
    <row r="17" spans="2:10" s="3" customFormat="1" ht="20" customHeight="1">
      <c r="B17" s="5" t="s">
        <v>12</v>
      </c>
      <c r="D17" s="16">
        <f>1-D16/G17</f>
        <v>0.7</v>
      </c>
      <c r="E17" s="6" t="s">
        <v>7</v>
      </c>
      <c r="F17" s="3" t="s">
        <v>20</v>
      </c>
      <c r="G17" s="14">
        <v>0.1</v>
      </c>
    </row>
    <row r="18" spans="2:10" s="3" customFormat="1" ht="20" customHeight="1">
      <c r="B18" s="5" t="s">
        <v>13</v>
      </c>
      <c r="D18" s="13">
        <v>0.08</v>
      </c>
      <c r="E18" s="6" t="s">
        <v>7</v>
      </c>
    </row>
    <row r="19" spans="2:10" s="3" customFormat="1" ht="20" customHeight="1">
      <c r="B19" s="8" t="s">
        <v>14</v>
      </c>
      <c r="E19" s="6"/>
    </row>
    <row r="20" spans="2:10" s="3" customFormat="1" ht="20" customHeight="1">
      <c r="B20" s="8" t="s">
        <v>19</v>
      </c>
      <c r="D20" s="9">
        <f>(G12*D5)*D13*(1-((1+D12)^D11/(1+D14)^D11))/(D14-D12)+(G12*D5)*(1+D12)^(D11-1)*(1+D16)*D17/((D18-D16)*(1+D14)^D11)</f>
        <v>26.894860430365348</v>
      </c>
    </row>
    <row r="21" spans="2:10" s="3" customFormat="1" ht="20" customHeight="1">
      <c r="B21" s="8" t="s">
        <v>28</v>
      </c>
      <c r="D21" s="10">
        <f>D20/D4</f>
        <v>18.709468125471545</v>
      </c>
    </row>
    <row r="22" spans="2:10" s="3" customFormat="1" ht="20" customHeight="1" thickBot="1">
      <c r="B22" s="8" t="s">
        <v>15</v>
      </c>
      <c r="D22" s="10">
        <f>D20/D5</f>
        <v>2.9701280649186081</v>
      </c>
      <c r="G22" s="3" t="s">
        <v>30</v>
      </c>
    </row>
    <row r="23" spans="2:10" s="3" customFormat="1" ht="20" customHeight="1" thickBot="1">
      <c r="B23" s="8" t="s">
        <v>32</v>
      </c>
      <c r="D23" s="10">
        <f>D21*(D4/D6)</f>
        <v>0.46773670313678867</v>
      </c>
      <c r="G23" s="24">
        <f>G12*((D13*(1-(1+D12)^D11/(1+D14)^D11))/(D14-D12)+((1+D12)^(D11-1)*(1+D16)*D17)/((D14-D16)*(1+D14)^5))</f>
        <v>3.8476494829583356</v>
      </c>
    </row>
    <row r="24" spans="2:10" ht="15" thickBot="1">
      <c r="B24" s="8" t="s">
        <v>33</v>
      </c>
      <c r="D24" s="25">
        <f>D23*(1+D12)</f>
        <v>0.51451551855420208</v>
      </c>
    </row>
    <row r="25" spans="2:10">
      <c r="G25" s="20" t="s">
        <v>31</v>
      </c>
    </row>
    <row r="26" spans="2:10">
      <c r="G26" s="28">
        <f>D4/D6*((D13*(1-(1+D12)^D11/(1+D14)^D11))/(D14-D12)+((1+D12)^(D11-1)*(1+D16)*D17)/((D14-D16)*(1+D14)^5))</f>
        <v>0.60497633379848048</v>
      </c>
    </row>
    <row r="28" spans="2:10">
      <c r="G28" s="28">
        <f>G26*(1+D12)</f>
        <v>0.66548062191800039</v>
      </c>
    </row>
    <row r="31" spans="2:10">
      <c r="J31">
        <f>0.47*10750</f>
        <v>5052.5</v>
      </c>
    </row>
  </sheetData>
  <printOptions gridLines="1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1" sqref="B1:C9"/>
    </sheetView>
  </sheetViews>
  <sheetFormatPr baseColWidth="10" defaultRowHeight="14"/>
  <sheetData>
    <row r="1" spans="1:3">
      <c r="A1" s="20" t="s">
        <v>25</v>
      </c>
      <c r="B1" s="20" t="s">
        <v>29</v>
      </c>
      <c r="C1" s="20" t="s">
        <v>26</v>
      </c>
    </row>
    <row r="2" spans="1:3">
      <c r="A2" s="22">
        <v>0.05</v>
      </c>
      <c r="B2" s="23">
        <f>A2-Sheet1!$D$14</f>
        <v>-3.5000000000000003E-2</v>
      </c>
      <c r="C2" s="20">
        <v>0.46</v>
      </c>
    </row>
    <row r="3" spans="1:3">
      <c r="A3" s="21">
        <v>0.1</v>
      </c>
      <c r="B3" s="23">
        <f>A3-Sheet1!$D$14</f>
        <v>1.4999999999999999E-2</v>
      </c>
      <c r="C3">
        <v>1.07</v>
      </c>
    </row>
    <row r="4" spans="1:3">
      <c r="A4" s="21">
        <v>0.15</v>
      </c>
      <c r="B4" s="23">
        <f>A4-Sheet1!$D$14</f>
        <v>6.4999999999999988E-2</v>
      </c>
      <c r="C4">
        <v>1.84</v>
      </c>
    </row>
    <row r="5" spans="1:3">
      <c r="A5" s="21">
        <v>0.2</v>
      </c>
      <c r="B5" s="23">
        <f>A5-Sheet1!$D$14</f>
        <v>0.115</v>
      </c>
      <c r="C5">
        <v>2.82</v>
      </c>
    </row>
    <row r="6" spans="1:3">
      <c r="A6" s="21">
        <v>0.25</v>
      </c>
      <c r="B6" s="23">
        <f>A6-Sheet1!$D$14</f>
        <v>0.16499999999999998</v>
      </c>
      <c r="C6">
        <v>4.01</v>
      </c>
    </row>
    <row r="7" spans="1:3">
      <c r="A7" s="21">
        <v>0.3</v>
      </c>
      <c r="B7" s="23">
        <f>A7-Sheet1!$D$14</f>
        <v>0.21499999999999997</v>
      </c>
      <c r="C7">
        <v>5.47</v>
      </c>
    </row>
    <row r="8" spans="1:3">
      <c r="A8" s="21">
        <v>0.35</v>
      </c>
      <c r="B8" s="23">
        <f>A8-Sheet1!$D$14</f>
        <v>0.26499999999999996</v>
      </c>
      <c r="C8">
        <v>7.22</v>
      </c>
    </row>
    <row r="9" spans="1:3">
      <c r="A9" s="21">
        <v>0.4</v>
      </c>
      <c r="B9" s="23">
        <f>A9-Sheet1!$D$14</f>
        <v>0.315</v>
      </c>
      <c r="C9">
        <v>9.3000000000000007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"/>
  <sheetViews>
    <sheetView workbookViewId="0">
      <selection sqref="A1:C9"/>
    </sheetView>
  </sheetViews>
  <sheetFormatPr baseColWidth="10" defaultRowHeight="14"/>
  <sheetData>
    <row r="1" spans="1:3">
      <c r="A1" s="26" t="s">
        <v>34</v>
      </c>
      <c r="B1" s="26" t="s">
        <v>35</v>
      </c>
      <c r="C1" s="26" t="s">
        <v>36</v>
      </c>
    </row>
    <row r="2" spans="1:3">
      <c r="A2" s="27">
        <v>2.5000000000000001E-2</v>
      </c>
      <c r="B2" s="18">
        <v>0.24</v>
      </c>
      <c r="C2" s="18">
        <v>0.25</v>
      </c>
    </row>
    <row r="3" spans="1:3">
      <c r="A3" s="27">
        <f>A2+0.025</f>
        <v>0.05</v>
      </c>
      <c r="B3" s="18">
        <v>0.56999999999999995</v>
      </c>
      <c r="C3" s="18">
        <v>0.63</v>
      </c>
    </row>
    <row r="4" spans="1:3">
      <c r="A4" s="27">
        <f t="shared" ref="A4:A9" si="0">A3+0.025</f>
        <v>7.5000000000000011E-2</v>
      </c>
      <c r="B4" s="18">
        <v>1.02</v>
      </c>
      <c r="C4" s="18">
        <v>1.17</v>
      </c>
    </row>
    <row r="5" spans="1:3">
      <c r="A5" s="27">
        <f t="shared" si="0"/>
        <v>0.1</v>
      </c>
      <c r="B5" s="18">
        <v>1.61</v>
      </c>
      <c r="C5" s="18">
        <v>1.93</v>
      </c>
    </row>
    <row r="6" spans="1:3">
      <c r="A6" s="27">
        <f t="shared" si="0"/>
        <v>0.125</v>
      </c>
      <c r="B6" s="18">
        <v>2.35</v>
      </c>
      <c r="C6" s="18">
        <v>2.94</v>
      </c>
    </row>
    <row r="7" spans="1:3">
      <c r="A7" s="27">
        <f t="shared" si="0"/>
        <v>0.15</v>
      </c>
      <c r="B7" s="18">
        <v>3.29</v>
      </c>
      <c r="C7" s="18">
        <v>4.2699999999999996</v>
      </c>
    </row>
    <row r="8" spans="1:3">
      <c r="A8" s="27">
        <f t="shared" si="0"/>
        <v>0.17499999999999999</v>
      </c>
      <c r="B8" s="18">
        <v>4.4400000000000004</v>
      </c>
      <c r="C8" s="18">
        <v>6</v>
      </c>
    </row>
    <row r="9" spans="1:3">
      <c r="A9" s="27">
        <f t="shared" si="0"/>
        <v>0.19999999999999998</v>
      </c>
      <c r="B9" s="18">
        <v>5.85</v>
      </c>
      <c r="C9" s="18">
        <v>8.1999999999999993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2</vt:i4>
      </vt:variant>
    </vt:vector>
  </HeadingPairs>
  <TitlesOfParts>
    <vt:vector size="1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XRET AND PBV</vt:lpstr>
      <vt:lpstr>PS and margins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1998-07-02T04:56:09Z</dcterms:created>
  <dcterms:modified xsi:type="dcterms:W3CDTF">2025-01-25T02:43:17Z</dcterms:modified>
</cp:coreProperties>
</file>