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78EB5A53-B6EF-C749-A0FB-22589FA38903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F37" i="1"/>
  <c r="C27" i="1"/>
  <c r="C25" i="1" l="1"/>
  <c r="C21" i="1"/>
  <c r="C26" i="1"/>
  <c r="C24" i="1"/>
  <c r="C22" i="1"/>
  <c r="B2" i="2" s="1"/>
  <c r="C20" i="1"/>
  <c r="C19" i="1"/>
  <c r="C18" i="1"/>
  <c r="C12" i="1"/>
  <c r="C14" i="1" s="1"/>
  <c r="F19" i="1" l="1"/>
  <c r="F40" i="1"/>
  <c r="B4" i="2"/>
  <c r="F26" i="1"/>
  <c r="F27" i="1" s="1"/>
  <c r="B9" i="2"/>
  <c r="F20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<sst xmlns="http://schemas.openxmlformats.org/spreadsheetml/2006/main" count="52" uniqueCount="44">
  <si>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</si>
  <si>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</si>
  <si>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</si>
  <si>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</si>
  <si>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</si>
  <si>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</si>
  <si>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</si>
  <si>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</si>
  <si>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</si>
  <si>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</si>
  <si>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</si>
  <si>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</si>
  <si>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</si>
  <si>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</si>
  <si>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</si>
  <si>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</si>
  <si>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</si>
  <si>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</si>
  <si>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</si>
  <si>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</si>
  <si>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</si>
  <si>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</si>
  <si>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</si>
  <si>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</si>
  <si>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</si>
  <si>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</si>
  <si>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</si>
  <si>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</si>
  <si>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</si>
  <si>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</si>
  <si>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</si>
  <si>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</si>
  <si>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</si>
  <si>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</si>
  <si>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</si>
  <si>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</si>
  <si>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</si>
  <si>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</si>
  <si>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</si>
  <si>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</si>
  <si>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</si>
  <si>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>EV toS equation</t>
  </si>
  <si>
    <t xml:space="preserve">Tax rate </t>
  </si>
  <si>
    <t>Enterprise value today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</si>
</sst>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1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0" fontId="6" fillId="3" borderId="0" xfId="0" applyFont="1" applyFill="1"/>
    <xf numFmtId="10" fontId="6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0" fontId="6" fillId="2" borderId="5" xfId="0" applyNumberFormat="1" applyFont="1" applyFill="1" applyBorder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6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7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10" fontId="6" fillId="2" borderId="0" xfId="0" applyNumberFormat="1" applyFont="1" applyFill="1" applyAlignment="1">
      <alignment horizont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-3.0299999999999994E-2</c:v>
                </c:pt>
                <c:pt idx="1">
                  <c:v>1.9700000000000009E-2</c:v>
                </c:pt>
                <c:pt idx="2">
                  <c:v>6.9699999999999998E-2</c:v>
                </c:pt>
                <c:pt idx="3">
                  <c:v>0.11970000000000001</c:v>
                </c:pt>
                <c:pt idx="4">
                  <c:v>0.16970000000000002</c:v>
                </c:pt>
                <c:pt idx="5">
                  <c:v>0.21970000000000001</c:v>
                </c:pt>
                <c:pt idx="6">
                  <c:v>0.2697</c:v>
                </c:pt>
                <c:pt idx="7">
                  <c:v>0.31970000000000004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0"/>
  <sheetViews>
    <sheetView tabSelected="1" workbookViewId="0">
      <selection activeCell="K42" sqref="K42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40" t="s">
        <v>28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27" t="s">
        <v>22</v>
      </c>
      <c r="C4" s="25">
        <v>10</v>
      </c>
      <c r="D4" s="9"/>
      <c r="J4" s="8"/>
    </row>
    <row r="5" spans="2:15" s="7" customFormat="1" ht="20" customHeight="1">
      <c r="B5" s="27" t="s">
        <v>23</v>
      </c>
      <c r="C5" s="26">
        <v>4.82E-2</v>
      </c>
      <c r="D5" s="11">
        <v>3.5000000000000003E-2</v>
      </c>
      <c r="J5" s="8"/>
    </row>
    <row r="6" spans="2:15" s="7" customFormat="1" ht="20" customHeight="1">
      <c r="B6" s="27" t="s">
        <v>25</v>
      </c>
      <c r="C6" s="26">
        <v>0.6</v>
      </c>
      <c r="D6" s="10">
        <v>0.45219999999999999</v>
      </c>
      <c r="J6" s="8"/>
    </row>
    <row r="7" spans="2:15" s="7" customFormat="1" ht="20" customHeight="1">
      <c r="B7" s="27" t="s">
        <v>26</v>
      </c>
      <c r="C7" s="26">
        <v>8.0299999999999996E-2</v>
      </c>
      <c r="D7" s="10">
        <v>7.7399999999999997E-2</v>
      </c>
      <c r="J7" s="8"/>
    </row>
    <row r="8" spans="2:15" s="7" customFormat="1" ht="20" customHeight="1">
      <c r="B8" s="27" t="s">
        <v>27</v>
      </c>
      <c r="C8" s="26">
        <v>3.2899999999999999E-2</v>
      </c>
      <c r="D8" s="10">
        <v>0.05</v>
      </c>
      <c r="J8" s="8"/>
    </row>
    <row r="9" spans="2:15" s="7" customFormat="1" ht="20" customHeight="1">
      <c r="B9" s="16" t="s">
        <v>42</v>
      </c>
      <c r="C9" s="36">
        <v>0.25</v>
      </c>
      <c r="D9" s="36">
        <v>0.25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2" t="s">
        <v>34</v>
      </c>
      <c r="G11" s="29"/>
    </row>
    <row r="12" spans="2:15" s="7" customFormat="1" ht="20" customHeight="1">
      <c r="B12" s="27" t="s">
        <v>30</v>
      </c>
      <c r="C12" s="28">
        <f>1</f>
        <v>1</v>
      </c>
      <c r="D12" s="13" t="s">
        <v>1</v>
      </c>
    </row>
    <row r="13" spans="2:15" s="7" customFormat="1" ht="20" customHeight="1">
      <c r="B13" s="27" t="s">
        <v>15</v>
      </c>
      <c r="C13" s="28">
        <f>C12/F19</f>
        <v>12.448132780082986</v>
      </c>
      <c r="D13" s="13"/>
      <c r="F13" s="14"/>
    </row>
    <row r="14" spans="2:15" s="7" customFormat="1" ht="20" customHeight="1">
      <c r="B14" s="27" t="s">
        <v>24</v>
      </c>
      <c r="C14" s="28">
        <f>C12/C8</f>
        <v>30.395136778115504</v>
      </c>
      <c r="D14" s="13"/>
    </row>
    <row r="15" spans="2:15" s="7" customFormat="1" ht="20" customHeight="1">
      <c r="D15" s="15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2" t="s">
        <v>2</v>
      </c>
      <c r="C17" s="16"/>
      <c r="D17" s="13"/>
    </row>
    <row r="18" spans="2:6" s="7" customFormat="1" ht="20" customHeight="1">
      <c r="B18" s="16" t="s">
        <v>3</v>
      </c>
      <c r="C18" s="17">
        <f>C4</f>
        <v>10</v>
      </c>
      <c r="D18" s="13" t="s">
        <v>4</v>
      </c>
      <c r="E18" s="13"/>
    </row>
    <row r="19" spans="2:6" s="7" customFormat="1" ht="20" customHeight="1">
      <c r="B19" s="16" t="s">
        <v>5</v>
      </c>
      <c r="C19" s="18">
        <f>C5</f>
        <v>4.82E-2</v>
      </c>
      <c r="D19" s="13" t="s">
        <v>6</v>
      </c>
      <c r="E19" s="7" t="s">
        <v>14</v>
      </c>
      <c r="F19" s="19">
        <f>C19/C6</f>
        <v>8.033333333333334E-2</v>
      </c>
    </row>
    <row r="20" spans="2:6" s="7" customFormat="1" ht="20" customHeight="1">
      <c r="B20" s="16" t="s">
        <v>18</v>
      </c>
      <c r="C20" s="5">
        <f>C8</f>
        <v>3.2899999999999999E-2</v>
      </c>
      <c r="D20" s="13"/>
      <c r="E20" s="7" t="s">
        <v>31</v>
      </c>
      <c r="F20" s="20">
        <f>F19/C20</f>
        <v>2.4417426545086123</v>
      </c>
    </row>
    <row r="21" spans="2:6" s="7" customFormat="1" ht="20" customHeight="1">
      <c r="B21" s="16" t="s">
        <v>25</v>
      </c>
      <c r="C21" s="21">
        <f>C6</f>
        <v>0.6</v>
      </c>
      <c r="D21" s="13" t="s">
        <v>6</v>
      </c>
    </row>
    <row r="22" spans="2:6" s="7" customFormat="1" ht="20" customHeight="1">
      <c r="B22" s="16" t="s">
        <v>16</v>
      </c>
      <c r="C22" s="18">
        <f>C7</f>
        <v>8.0299999999999996E-2</v>
      </c>
      <c r="D22" s="13" t="s">
        <v>6</v>
      </c>
    </row>
    <row r="23" spans="2:6" s="7" customFormat="1" ht="20" customHeight="1">
      <c r="B23" s="12" t="s">
        <v>7</v>
      </c>
      <c r="C23" s="22"/>
      <c r="D23" s="13"/>
    </row>
    <row r="24" spans="2:6" s="7" customFormat="1" ht="20" customHeight="1">
      <c r="B24" s="16" t="s">
        <v>8</v>
      </c>
      <c r="C24" s="18">
        <f>D5</f>
        <v>3.5000000000000003E-2</v>
      </c>
      <c r="D24" s="13" t="s">
        <v>6</v>
      </c>
    </row>
    <row r="25" spans="2:6" s="7" customFormat="1" ht="20" customHeight="1">
      <c r="B25" s="16" t="s">
        <v>18</v>
      </c>
      <c r="C25" s="18">
        <f>D8</f>
        <v>0.05</v>
      </c>
      <c r="D25" s="13"/>
    </row>
    <row r="26" spans="2:6" s="7" customFormat="1" ht="20" customHeight="1">
      <c r="B26" s="16" t="s">
        <v>32</v>
      </c>
      <c r="C26" s="18">
        <f>D6</f>
        <v>0.45219999999999999</v>
      </c>
      <c r="D26" s="13" t="s">
        <v>6</v>
      </c>
      <c r="E26" s="7" t="s">
        <v>19</v>
      </c>
      <c r="F26" s="19">
        <f>C24/C26</f>
        <v>7.7399380804953566E-2</v>
      </c>
    </row>
    <row r="27" spans="2:6" s="7" customFormat="1" ht="20" customHeight="1">
      <c r="B27" s="16" t="s">
        <v>17</v>
      </c>
      <c r="C27" s="18">
        <f>D7</f>
        <v>7.7399999999999997E-2</v>
      </c>
      <c r="D27" s="13" t="s">
        <v>6</v>
      </c>
      <c r="E27" s="7" t="s">
        <v>31</v>
      </c>
      <c r="F27" s="20">
        <f>F26/C25</f>
        <v>1.5479876160990713</v>
      </c>
    </row>
    <row r="28" spans="2:6" s="7" customFormat="1" ht="20" customHeight="1">
      <c r="B28" s="6" t="s">
        <v>9</v>
      </c>
      <c r="D28" s="13"/>
    </row>
    <row r="29" spans="2:6" s="7" customFormat="1" ht="20" customHeight="1">
      <c r="B29" s="16" t="s">
        <v>43</v>
      </c>
      <c r="C29" s="34">
        <f>IF(C19=C22,C12*C18+C12*(1+C19)^(C18-1)*(1+C24)*(1-C26)/((C27-C24)*(1+C22)^C18),C12*(1-C21)*(1-((1+C19)^C18/(1+C22)^C18))/(C22-C19)+C12*(1+C19)^(C18-1)*(1+C24)*(1-C26)/((C27-C24)*(1+C22)^C18))</f>
        <v>12.680020239688002</v>
      </c>
    </row>
    <row r="30" spans="2:6" s="32" customFormat="1" ht="20" customHeight="1">
      <c r="B30" s="30"/>
      <c r="C30" s="31" t="s">
        <v>37</v>
      </c>
      <c r="D30" s="35" t="s">
        <v>38</v>
      </c>
      <c r="E30" s="35" t="s">
        <v>39</v>
      </c>
      <c r="F30" s="35" t="s">
        <v>40</v>
      </c>
    </row>
    <row r="31" spans="2:6" s="33" customFormat="1" ht="20" customHeight="1">
      <c r="B31" s="27" t="s">
        <v>35</v>
      </c>
      <c r="C31" s="37">
        <f>C32*(1+C5)</f>
        <v>9.9683979114307242</v>
      </c>
      <c r="D31" s="38">
        <f>D32*(1+C5)</f>
        <v>13.291197215240963</v>
      </c>
      <c r="E31" s="38">
        <f>C29/C13</f>
        <v>1.0186282925882697</v>
      </c>
      <c r="F31" s="38">
        <f>F32*(1+C5)</f>
        <v>0.43728038838142763</v>
      </c>
    </row>
    <row r="32" spans="2:6" s="33" customFormat="1" ht="20" customHeight="1">
      <c r="B32" s="27" t="s">
        <v>36</v>
      </c>
      <c r="C32" s="37">
        <f>C29/(C12/(1-C9))</f>
        <v>9.5100151797660022</v>
      </c>
      <c r="D32" s="38">
        <f>C29/C12</f>
        <v>12.680020239688002</v>
      </c>
      <c r="E32" s="39"/>
      <c r="F32" s="38">
        <f>C29/C14</f>
        <v>0.41717266588573521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3">
        <f>F19*(((1-C21)*(1-(1+C19)^C18/(1+C22)^C18))/(C22-C19)+((1+C19)^(C18-1)*(1+C24)*(1-C26))/((C27-C24)*(1+C22)^C18))</f>
        <v>1.0186282925882695</v>
      </c>
    </row>
    <row r="38" spans="2:6" s="7" customFormat="1" ht="16">
      <c r="B38"/>
      <c r="C38"/>
    </row>
    <row r="39" spans="2:6" s="7" customFormat="1" ht="16">
      <c r="F39" s="7" t="s">
        <v>41</v>
      </c>
    </row>
    <row r="40" spans="2:6" s="7" customFormat="1" ht="16">
      <c r="F40" s="24">
        <f>C20*(((1-C21)*(1-(1+C19)^C18/(1+C22)^C18))/(C22-C19)+((1+C19)^(C18-1)*(1+C24)*(1-C26))/((C27-C24)*(1+C22)^C18))</f>
        <v>0.41717266588573526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-3.0299999999999994E-2</v>
      </c>
      <c r="C2" s="1">
        <v>0.46</v>
      </c>
    </row>
    <row r="3" spans="1:3">
      <c r="A3" s="2">
        <v>0.1</v>
      </c>
      <c r="B3" s="4">
        <f>A3-Sheet1!$C$22</f>
        <v>1.9700000000000009E-2</v>
      </c>
      <c r="C3">
        <v>1.07</v>
      </c>
    </row>
    <row r="4" spans="1:3">
      <c r="A4" s="2">
        <v>0.15</v>
      </c>
      <c r="B4" s="4">
        <f>A4-Sheet1!$C$22</f>
        <v>6.9699999999999998E-2</v>
      </c>
      <c r="C4">
        <v>1.84</v>
      </c>
    </row>
    <row r="5" spans="1:3">
      <c r="A5" s="2">
        <v>0.2</v>
      </c>
      <c r="B5" s="4">
        <f>A5-Sheet1!$C$22</f>
        <v>0.11970000000000001</v>
      </c>
      <c r="C5">
        <v>2.82</v>
      </c>
    </row>
    <row r="6" spans="1:3">
      <c r="A6" s="2">
        <v>0.25</v>
      </c>
      <c r="B6" s="4">
        <f>A6-Sheet1!$C$22</f>
        <v>0.16970000000000002</v>
      </c>
      <c r="C6">
        <v>4.01</v>
      </c>
    </row>
    <row r="7" spans="1:3">
      <c r="A7" s="2">
        <v>0.3</v>
      </c>
      <c r="B7" s="4">
        <f>A7-Sheet1!$C$22</f>
        <v>0.21970000000000001</v>
      </c>
      <c r="C7">
        <v>5.47</v>
      </c>
    </row>
    <row r="8" spans="1:3">
      <c r="A8" s="2">
        <v>0.35</v>
      </c>
      <c r="B8" s="4">
        <f>A8-Sheet1!$C$22</f>
        <v>0.2697</v>
      </c>
      <c r="C8">
        <v>7.22</v>
      </c>
    </row>
    <row r="9" spans="1:3">
      <c r="A9" s="2">
        <v>0.4</v>
      </c>
      <c r="B9" s="4">
        <f>A9-Sheet1!$C$22</f>
        <v>0.31970000000000004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2025-01-25T02:44:10Z</dcterms:modified>
</cp:coreProperties>
</file>