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376906D5-1E94-9140-89FC-4DB916B45DE4}" xr6:coauthVersionLast="47" xr6:coauthVersionMax="47" xr10:uidLastSave="{00000000-0000-0000-0000-000000000000}"/>
  <bookViews>
    <workbookView xWindow="0" yWindow="500" windowWidth="38400" windowHeight="23500" tabRatio="500" xr2:uid="{00000000-000D-0000-FFFF-FFFF00000000}"/>
  </bookViews>
  <sheets>
    <sheet name="Sheet1" sheetId="1" r:id="rId1"/>
    <sheet name="Sheet3" sheetId="3" r:id="rId2"/>
    <sheet name="Sheet2" sheetId="2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0" i="1" l="1"/>
  <c r="I30" i="1"/>
  <c r="I27" i="1"/>
  <c r="I29" i="1"/>
  <c r="I28" i="1"/>
  <c r="F19" i="3"/>
  <c r="D23" i="3"/>
  <c r="B7" i="2"/>
  <c r="C7" i="2"/>
  <c r="D7" i="2"/>
  <c r="D6" i="2"/>
  <c r="D17" i="2"/>
  <c r="D16" i="2"/>
  <c r="D15" i="2"/>
  <c r="D29" i="1"/>
  <c r="F29" i="1"/>
  <c r="D28" i="1"/>
  <c r="D27" i="1"/>
  <c r="B9" i="1"/>
  <c r="C9" i="1"/>
  <c r="D9" i="1"/>
  <c r="D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D2" authorId="0" shapeId="0" xr:uid="{00000000-0006-0000-0000-000001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This will be recalculated if you change your debt ratio.</t>
        </r>
      </text>
    </comment>
    <comment ref="E2" authorId="0" shapeId="0" xr:uid="{00000000-0006-0000-0000-000002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This will be recalculated if you change your debt ratio.</t>
        </r>
      </text>
    </comment>
    <comment ref="D7" authorId="0" shapeId="0" xr:uid="{00000000-0006-0000-0000-000003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Sum of the revenues of the two companies put together. Calculated number and not an input.</t>
        </r>
      </text>
    </comment>
    <comment ref="E7" authorId="0" shapeId="0" xr:uid="{00000000-0006-0000-0000-000004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Sum of the revenues of the two companies put together. Calculated number and not an input.</t>
        </r>
      </text>
    </comment>
    <comment ref="D9" authorId="0" shapeId="0" xr:uid="{00000000-0006-0000-0000-000005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Cost cutting and more efficient operations pay off as a higher operating income on current revenues. 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Cost cutting and more efficient operations pay off as a higher operating income on current revenues. </t>
        </r>
      </text>
    </comment>
    <comment ref="D11" authorId="0" shapeId="0" xr:uid="{00000000-0006-0000-0000-000007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This is the marginal pre-taxreturn on capital that you believe that you can earn on new investments. Check below in the computed values for the after-tax value and how it compares to your cost of capital.</t>
        </r>
      </text>
    </comment>
    <comment ref="E11" authorId="0" shapeId="0" xr:uid="{00000000-0006-0000-0000-000008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This is the marginal pre-taxreturn on capital that you believe that you can earn on new investments. Check below in the computed values for the after-tax value and how it compares to your cost of capital.</t>
        </r>
      </text>
    </comment>
    <comment ref="D12" authorId="0" shapeId="0" xr:uid="{00000000-0006-0000-0000-000009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E12" authorId="0" shapeId="0" xr:uid="{00000000-0006-0000-0000-00000A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D14" authorId="0" shapeId="0" xr:uid="{00000000-0006-0000-0000-00000B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  <comment ref="E14" authorId="0" shapeId="0" xr:uid="{00000000-0006-0000-0000-00000C000000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7" authorId="0" shapeId="0" xr:uid="{8B0DE0FA-C9A2-7E4D-98EA-5D7F066AA46D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Sum of the revenues of the two companies put together. Calculated number and not an input.</t>
        </r>
      </text>
    </comment>
    <comment ref="C7" authorId="0" shapeId="0" xr:uid="{71DBF3FC-5554-3A4B-B7DC-2C946944ED32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Do not input. Sum of the revenues of the two companies put together. Calculated number and not an input.</t>
        </r>
      </text>
    </comment>
    <comment ref="B9" authorId="0" shapeId="0" xr:uid="{7F135530-675A-054B-B571-7F21C413765C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Cost cutting and more efficient operations pay off as a higher operating income on current revenues. </t>
        </r>
      </text>
    </comment>
    <comment ref="C9" authorId="0" shapeId="0" xr:uid="{69DFEE86-B30A-EF4A-AA9B-5B7BBF0E88E2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Cost cutting and more efficient operations pay off as a higher operating income on current revenues. </t>
        </r>
      </text>
    </comment>
    <comment ref="B10" authorId="0" shapeId="0" xr:uid="{88248BB7-020E-DD4B-9233-BDA4B6E05606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This is the marginal pre-taxreturn on capital that you believe that you can earn on new investments. Check below in the computed values for the after-tax value and how it compares to your cost of capital.</t>
        </r>
      </text>
    </comment>
    <comment ref="C10" authorId="0" shapeId="0" xr:uid="{2597588B-7643-4140-88AC-5A59CD9BDB28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This is the marginal pre-taxreturn on capital that you believe that you can earn on new investments. Check below in the computed values for the after-tax value and how it compares to your cost of capital.</t>
        </r>
      </text>
    </comment>
    <comment ref="B11" authorId="0" shapeId="0" xr:uid="{8C3D6AF7-5B24-FD43-9C80-33C4409CEB7F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C11" authorId="0" shapeId="0" xr:uid="{8C489AAD-E2EF-EA48-B9D5-6BBF5E2CC0D2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B12" authorId="0" shapeId="0" xr:uid="{4164D49C-51A9-8942-BEA4-5CD9C68B08B2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  <comment ref="C12" authorId="0" shapeId="0" xr:uid="{1E0D2164-446D-744C-BC00-C4820E7EA0F6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D5" authorId="0" shapeId="0" xr:uid="{42C774E4-6D00-8542-92BF-100496F261CB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Do not input. Sum of the revenues of the two companies put together. Calculated number and not an input.</t>
        </r>
      </text>
    </comment>
    <comment ref="D7" authorId="0" shapeId="0" xr:uid="{0C7B4BC4-697E-654F-B544-A47FCDCCDF6B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Cost cutting and more efficient operations pay off as a higher operating income on current revenues. </t>
        </r>
      </text>
    </comment>
    <comment ref="D8" authorId="0" shapeId="0" xr:uid="{7107C3A7-E357-A844-BE8B-5B2637AF4605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This is the marginal pre-taxreturn on capital that you believe that you can earn on new investments. Check below in the computed values for the after-tax value and how it compares to your cost of capital.</t>
        </r>
      </text>
    </comment>
    <comment ref="D9" authorId="0" shapeId="0" xr:uid="{437289F1-BA37-3543-A080-99E54CAF0635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You can reinvest more or less than you are currently.. But consider the consequences for return on capital.</t>
        </r>
      </text>
    </comment>
    <comment ref="D10" authorId="0" shapeId="0" xr:uid="{77832BFE-9A12-7446-9665-7D7344C72A2E}">
      <text>
        <r>
          <rPr>
            <b/>
            <sz val="9"/>
            <color indexed="81"/>
            <rFont val="Geneva"/>
            <family val="2"/>
          </rPr>
          <t>Aswath Damodaran:</t>
        </r>
        <r>
          <rPr>
            <sz val="9"/>
            <color indexed="81"/>
            <rFont val="Geneva"/>
            <family val="2"/>
          </rPr>
          <t xml:space="preserve">
If you can strengthen competitive advantages, this is the place to show it.</t>
        </r>
      </text>
    </comment>
  </commentList>
</comments>
</file>

<file path=xl/sharedStrings.xml><?xml version="1.0" encoding="utf-8"?>
<sst xmlns="http://schemas.openxmlformats.org/spreadsheetml/2006/main" count="81" uniqueCount="37">
  <si>
    <t>Combined firm (status quo)</t>
  </si>
  <si>
    <t>Combined firm (synergy)</t>
  </si>
  <si>
    <t>Levered Beta</t>
  </si>
  <si>
    <t>Pre-tax cost of debt</t>
  </si>
  <si>
    <t>Effective tax rate</t>
  </si>
  <si>
    <t>Debt to Equity Ratio</t>
  </si>
  <si>
    <t>Revenues</t>
  </si>
  <si>
    <t>Operating Income (EBIT)</t>
  </si>
  <si>
    <t>After-tax return on capital</t>
  </si>
  <si>
    <t>Reinvestment Rate =</t>
  </si>
  <si>
    <t>Length of growth period =</t>
  </si>
  <si>
    <t>Cost of Equity =</t>
  </si>
  <si>
    <t>After-tax cost of debt =</t>
  </si>
  <si>
    <t>Cost of capital =</t>
  </si>
  <si>
    <t>After-tax return on capital =</t>
  </si>
  <si>
    <t>Expected growth rate=</t>
  </si>
  <si>
    <t>Value of firm</t>
  </si>
  <si>
    <t>PV of FCFF in high growth =</t>
  </si>
  <si>
    <t>Terminal value =</t>
  </si>
  <si>
    <t>Value of Synergy</t>
  </si>
  <si>
    <t>Value of combined firm (with synergy)</t>
  </si>
  <si>
    <t>Value of combined firm (status quo)</t>
  </si>
  <si>
    <t>Value of synergy</t>
  </si>
  <si>
    <t>Inbev</t>
  </si>
  <si>
    <t>SABMiller</t>
  </si>
  <si>
    <t>No change in leverage</t>
  </si>
  <si>
    <t>Synergy Potential</t>
  </si>
  <si>
    <t>Operating Margin</t>
  </si>
  <si>
    <t>Slight increase in margins from cost cutting</t>
  </si>
  <si>
    <t>Cost cutting also improves return on capital</t>
  </si>
  <si>
    <t>More aggressive reinvestment in shared markets</t>
  </si>
  <si>
    <t>Higher growth because of reinvestment</t>
  </si>
  <si>
    <t>Value of operating assets =</t>
  </si>
  <si>
    <t>Actions</t>
  </si>
  <si>
    <t>Cost cutting &amp; Economies of scale</t>
  </si>
  <si>
    <t>No changes expected</t>
  </si>
  <si>
    <t>Combined firm (no synergy)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</si>
</sst>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00"/>
    <numFmt numFmtId="166" formatCode="0.0000%"/>
    <numFmt numFmtId="167" formatCode="&quot;$&quot;#,##0.0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0"/>
      <name val="Verdana"/>
      <family val="2"/>
    </font>
    <font>
      <sz val="10"/>
      <name val="Verdana"/>
      <family val="2"/>
    </font>
    <font>
      <b/>
      <i/>
      <sz val="10"/>
      <name val="Verdana"/>
      <family val="2"/>
    </font>
    <font>
      <b/>
      <sz val="10"/>
      <name val="Verdana"/>
      <family val="2"/>
    </font>
    <font>
      <b/>
      <sz val="9"/>
      <color indexed="81"/>
      <name val="Geneva"/>
      <family val="2"/>
    </font>
    <font>
      <sz val="9"/>
      <color indexed="81"/>
      <name val="Geneva"/>
      <family val="2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Geneva"/>
      <family val="2"/>
      <charset val="1"/>
    </font>
    <font>
      <sz val="9"/>
      <color rgb="FF000000"/>
      <name val="Geneva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2">
    <xf numFmtId="0" fontId="0" fillId="0" borderId="0"/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0" xfId="0" applyFill="1"/>
    <xf numFmtId="0" fontId="3" fillId="2" borderId="1" xfId="0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10" fontId="0" fillId="2" borderId="1" xfId="0" applyNumberFormat="1" applyFill="1" applyBorder="1" applyAlignment="1">
      <alignment horizontal="center"/>
    </xf>
    <xf numFmtId="167" fontId="0" fillId="2" borderId="1" xfId="0" applyNumberFormat="1" applyFill="1" applyBorder="1" applyAlignment="1">
      <alignment horizontal="center"/>
    </xf>
    <xf numFmtId="10" fontId="0" fillId="2" borderId="1" xfId="1" applyNumberFormat="1" applyFon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0" fillId="2" borderId="0" xfId="0" applyFill="1" applyAlignment="1">
      <alignment horizontal="center"/>
    </xf>
    <xf numFmtId="10" fontId="4" fillId="2" borderId="1" xfId="1" applyNumberFormat="1" applyFont="1" applyFill="1" applyBorder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0" fillId="2" borderId="2" xfId="0" applyFill="1" applyBorder="1"/>
    <xf numFmtId="167" fontId="0" fillId="2" borderId="2" xfId="0" applyNumberFormat="1" applyFill="1" applyBorder="1" applyAlignment="1">
      <alignment horizontal="center"/>
    </xf>
    <xf numFmtId="167" fontId="0" fillId="2" borderId="0" xfId="0" applyNumberFormat="1" applyFill="1" applyAlignment="1">
      <alignment horizontal="center"/>
    </xf>
    <xf numFmtId="0" fontId="0" fillId="2" borderId="3" xfId="0" applyFill="1" applyBorder="1"/>
    <xf numFmtId="167" fontId="0" fillId="2" borderId="3" xfId="0" applyNumberFormat="1" applyFill="1" applyBorder="1" applyAlignment="1">
      <alignment horizontal="center"/>
    </xf>
    <xf numFmtId="10" fontId="0" fillId="2" borderId="0" xfId="0" applyNumberFormat="1" applyFill="1" applyAlignment="1">
      <alignment horizontal="center"/>
    </xf>
    <xf numFmtId="167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horizontal="center"/>
    </xf>
    <xf numFmtId="166" fontId="9" fillId="2" borderId="1" xfId="0" applyNumberFormat="1" applyFont="1" applyFill="1" applyBorder="1" applyAlignment="1">
      <alignment horizontal="center"/>
    </xf>
    <xf numFmtId="10" fontId="9" fillId="2" borderId="1" xfId="0" applyNumberFormat="1" applyFont="1" applyFill="1" applyBorder="1" applyAlignment="1">
      <alignment horizontal="center"/>
    </xf>
    <xf numFmtId="10" fontId="4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67" fontId="9" fillId="2" borderId="1" xfId="0" applyNumberFormat="1" applyFont="1" applyFill="1" applyBorder="1" applyAlignment="1">
      <alignment horizontal="center"/>
    </xf>
    <xf numFmtId="10" fontId="9" fillId="2" borderId="1" xfId="1" applyNumberFormat="1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/>
    </xf>
    <xf numFmtId="10" fontId="2" fillId="2" borderId="1" xfId="1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9" fillId="0" borderId="1" xfId="0" applyFont="1" applyBorder="1" applyAlignment="1">
      <alignment wrapText="1"/>
    </xf>
    <xf numFmtId="0" fontId="0" fillId="0" borderId="1" xfId="0" applyBorder="1"/>
    <xf numFmtId="0" fontId="10" fillId="0" borderId="1" xfId="0" applyFont="1" applyBorder="1"/>
    <xf numFmtId="167" fontId="0" fillId="2" borderId="1" xfId="0" applyNumberFormat="1" applyFill="1" applyBorder="1"/>
    <xf numFmtId="167" fontId="0" fillId="0" borderId="1" xfId="0" applyNumberFormat="1" applyBorder="1" applyAlignment="1">
      <alignment horizontal="center"/>
    </xf>
    <xf numFmtId="10" fontId="4" fillId="0" borderId="1" xfId="1" applyNumberFormat="1" applyFont="1" applyFill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10" fillId="0" borderId="0" xfId="0" applyFont="1"/>
    <xf numFmtId="0" fontId="3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0" fillId="2" borderId="1" xfId="0" applyFill="1" applyBorder="1"/>
    <xf numFmtId="167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10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7" fontId="0" fillId="3" borderId="1" xfId="0" applyNumberFormat="1" applyFill="1" applyBorder="1" applyAlignment="1">
      <alignment horizontal="center"/>
    </xf>
    <xf numFmtId="10" fontId="4" fillId="3" borderId="1" xfId="1" applyNumberFormat="1" applyFont="1" applyFill="1" applyBorder="1" applyAlignment="1">
      <alignment horizontal="center"/>
    </xf>
    <xf numFmtId="0" fontId="14" fillId="2" borderId="0" xfId="0" applyFont="1" applyFill="1"/>
    <xf numFmtId="0" fontId="14" fillId="2" borderId="1" xfId="0" applyFont="1" applyFill="1" applyBorder="1"/>
    <xf numFmtId="10" fontId="14" fillId="2" borderId="1" xfId="0" applyNumberFormat="1" applyFont="1" applyFill="1" applyBorder="1" applyAlignment="1">
      <alignment horizontal="center"/>
    </xf>
    <xf numFmtId="10" fontId="14" fillId="3" borderId="1" xfId="0" applyNumberFormat="1" applyFont="1" applyFill="1" applyBorder="1" applyAlignment="1">
      <alignment horizontal="center"/>
    </xf>
    <xf numFmtId="167" fontId="14" fillId="2" borderId="1" xfId="0" applyNumberFormat="1" applyFont="1" applyFill="1" applyBorder="1" applyAlignment="1">
      <alignment horizontal="center"/>
    </xf>
    <xf numFmtId="167" fontId="15" fillId="2" borderId="1" xfId="0" applyNumberFormat="1" applyFont="1" applyFill="1" applyBorder="1" applyAlignment="1">
      <alignment horizontal="center"/>
    </xf>
    <xf numFmtId="167" fontId="14" fillId="3" borderId="1" xfId="0" applyNumberFormat="1" applyFont="1" applyFill="1" applyBorder="1" applyAlignment="1">
      <alignment horizontal="center"/>
    </xf>
    <xf numFmtId="10" fontId="14" fillId="2" borderId="1" xfId="1" applyNumberFormat="1" applyFont="1" applyFill="1" applyBorder="1" applyAlignment="1">
      <alignment horizontal="center"/>
    </xf>
    <xf numFmtId="10" fontId="14" fillId="3" borderId="1" xfId="1" applyNumberFormat="1" applyFont="1" applyFill="1" applyBorder="1" applyAlignment="1">
      <alignment horizontal="center"/>
    </xf>
    <xf numFmtId="1" fontId="14" fillId="2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167" fontId="14" fillId="0" borderId="1" xfId="0" applyNumberFormat="1" applyFont="1" applyBorder="1" applyAlignment="1">
      <alignment horizontal="center"/>
    </xf>
    <xf numFmtId="167" fontId="14" fillId="3" borderId="1" xfId="0" applyNumberFormat="1" applyFont="1" applyFill="1" applyBorder="1"/>
    <xf numFmtId="10" fontId="2" fillId="3" borderId="1" xfId="1" applyNumberFormat="1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/>
    </xf>
    <xf numFmtId="167" fontId="0" fillId="0" borderId="0" xfId="0" applyNumberFormat="1"/>
  </cellXfs>
  <cellStyles count="1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10" workbookViewId="0">
      <selection activeCell="K31" sqref="K31"/>
    </sheetView>
  </sheetViews>
  <sheetFormatPr baseColWidth="10" defaultRowHeight="16" x14ac:dyDescent="0.2"/>
  <cols>
    <col min="1" max="1" width="32.33203125" bestFit="1" customWidth="1"/>
    <col min="2" max="2" width="15.1640625" customWidth="1"/>
    <col min="4" max="4" width="14.5" customWidth="1"/>
    <col min="5" max="5" width="17.5" customWidth="1"/>
    <col min="6" max="6" width="29.1640625" customWidth="1"/>
  </cols>
  <sheetData>
    <row r="1" spans="1:6" ht="27" x14ac:dyDescent="0.2">
      <c r="A1" s="2"/>
      <c r="B1" s="3" t="s">
        <v>23</v>
      </c>
      <c r="C1" s="3" t="s">
        <v>24</v>
      </c>
      <c r="D1" s="21" t="s">
        <v>0</v>
      </c>
      <c r="E1" s="21" t="s">
        <v>1</v>
      </c>
      <c r="F1" s="35" t="s">
        <v>26</v>
      </c>
    </row>
    <row r="2" spans="1:6" x14ac:dyDescent="0.2">
      <c r="A2" s="2" t="s">
        <v>2</v>
      </c>
      <c r="B2" s="4">
        <v>0.84718446036783379</v>
      </c>
      <c r="C2" s="22">
        <v>0.82894699586859322</v>
      </c>
      <c r="D2" s="29">
        <v>0.84640561513904344</v>
      </c>
      <c r="E2" s="29">
        <v>0.84640561513904344</v>
      </c>
    </row>
    <row r="3" spans="1:6" x14ac:dyDescent="0.2">
      <c r="A3" s="2" t="s">
        <v>3</v>
      </c>
      <c r="B3" s="5">
        <v>0.03</v>
      </c>
      <c r="C3" s="23">
        <v>3.2000000000000001E-2</v>
      </c>
      <c r="D3" s="6">
        <v>0.03</v>
      </c>
      <c r="E3" s="6">
        <v>0.03</v>
      </c>
    </row>
    <row r="4" spans="1:6" x14ac:dyDescent="0.2">
      <c r="A4" s="2" t="s">
        <v>4</v>
      </c>
      <c r="B4" s="6">
        <v>0.18</v>
      </c>
      <c r="C4" s="24">
        <v>0.2636</v>
      </c>
      <c r="D4" s="6">
        <v>0.19919262672811061</v>
      </c>
      <c r="E4" s="6">
        <v>0.19919262672811061</v>
      </c>
    </row>
    <row r="5" spans="1:6" x14ac:dyDescent="0.2">
      <c r="A5" s="2" t="s">
        <v>5</v>
      </c>
      <c r="B5" s="6">
        <v>0.30510430237339209</v>
      </c>
      <c r="C5" s="25">
        <v>0.23183050012318307</v>
      </c>
      <c r="D5" s="6">
        <v>0.29710404641687882</v>
      </c>
      <c r="E5" s="6">
        <v>0.29710404641687882</v>
      </c>
      <c r="F5" s="34" t="s">
        <v>25</v>
      </c>
    </row>
    <row r="6" spans="1:6" x14ac:dyDescent="0.2">
      <c r="A6" s="2"/>
      <c r="B6" s="1"/>
      <c r="C6" s="26"/>
      <c r="D6" s="1"/>
      <c r="E6" s="1"/>
    </row>
    <row r="7" spans="1:6" x14ac:dyDescent="0.2">
      <c r="A7" s="2" t="s">
        <v>6</v>
      </c>
      <c r="B7" s="7">
        <v>45762</v>
      </c>
      <c r="C7" s="27">
        <v>22130</v>
      </c>
      <c r="D7" s="7">
        <v>67892</v>
      </c>
      <c r="E7" s="7">
        <v>67892</v>
      </c>
    </row>
    <row r="8" spans="1:6" ht="32" x14ac:dyDescent="0.2">
      <c r="A8" s="2" t="s">
        <v>27</v>
      </c>
      <c r="B8" s="8">
        <v>0.32279999999999998</v>
      </c>
      <c r="C8" s="8">
        <v>0.19969999999999999</v>
      </c>
      <c r="D8" s="8">
        <f t="shared" ref="D8" si="0">D9/D7</f>
        <v>0.28267446238142929</v>
      </c>
      <c r="E8" s="30">
        <v>0.28999999999999998</v>
      </c>
      <c r="F8" s="32" t="s">
        <v>28</v>
      </c>
    </row>
    <row r="9" spans="1:6" x14ac:dyDescent="0.2">
      <c r="A9" s="2" t="s">
        <v>7</v>
      </c>
      <c r="B9" s="7">
        <f>B8*B7</f>
        <v>14771.973599999999</v>
      </c>
      <c r="C9" s="7">
        <f>C8*C7</f>
        <v>4419.3609999999999</v>
      </c>
      <c r="D9" s="7">
        <f>SUM(B9:C9)</f>
        <v>19191.334599999998</v>
      </c>
      <c r="E9" s="7">
        <v>19688.68</v>
      </c>
    </row>
    <row r="10" spans="1:6" x14ac:dyDescent="0.2">
      <c r="A10" s="2"/>
      <c r="B10" s="8"/>
      <c r="C10" s="28"/>
      <c r="D10" s="8"/>
      <c r="E10" s="7"/>
    </row>
    <row r="11" spans="1:6" ht="32" x14ac:dyDescent="0.2">
      <c r="A11" s="2" t="s">
        <v>8</v>
      </c>
      <c r="B11" s="6">
        <v>0.12103179520272475</v>
      </c>
      <c r="C11" s="25">
        <v>0.12636936218568814</v>
      </c>
      <c r="D11" s="6">
        <v>0.11678247036878353</v>
      </c>
      <c r="E11" s="31">
        <v>0.12</v>
      </c>
      <c r="F11" s="33" t="s">
        <v>29</v>
      </c>
    </row>
    <row r="12" spans="1:6" x14ac:dyDescent="0.2">
      <c r="A12" s="2" t="s">
        <v>9</v>
      </c>
      <c r="B12" s="6">
        <v>0.50993933237840583</v>
      </c>
      <c r="C12" s="25">
        <v>0.33289999999999997</v>
      </c>
      <c r="D12" s="6">
        <v>0.43584031376917931</v>
      </c>
      <c r="E12" s="6">
        <v>0.5</v>
      </c>
    </row>
    <row r="13" spans="1:6" x14ac:dyDescent="0.2">
      <c r="A13" s="2"/>
      <c r="B13" s="1"/>
      <c r="C13" s="1"/>
      <c r="D13" s="1"/>
      <c r="E13" s="1"/>
    </row>
    <row r="14" spans="1:6" x14ac:dyDescent="0.2">
      <c r="A14" s="2" t="s">
        <v>10</v>
      </c>
      <c r="B14" s="9">
        <v>5</v>
      </c>
      <c r="C14" s="9">
        <v>5</v>
      </c>
      <c r="D14" s="1">
        <v>5</v>
      </c>
      <c r="E14" s="1">
        <v>5</v>
      </c>
    </row>
    <row r="15" spans="1:6" x14ac:dyDescent="0.2">
      <c r="A15" s="2"/>
      <c r="B15" s="10"/>
      <c r="C15" s="10"/>
      <c r="D15" s="10"/>
      <c r="E15" s="10"/>
    </row>
    <row r="16" spans="1:6" x14ac:dyDescent="0.2">
      <c r="A16" s="2"/>
      <c r="B16" s="10"/>
      <c r="C16" s="10"/>
      <c r="D16" s="10"/>
      <c r="E16" s="10"/>
    </row>
    <row r="17" spans="1:11" s="40" customFormat="1" x14ac:dyDescent="0.2">
      <c r="A17" s="41"/>
      <c r="B17" s="42" t="s">
        <v>23</v>
      </c>
      <c r="C17" s="42" t="s">
        <v>24</v>
      </c>
      <c r="D17" s="42" t="s">
        <v>36</v>
      </c>
      <c r="E17" s="42" t="s">
        <v>1</v>
      </c>
      <c r="F17" s="42" t="s">
        <v>33</v>
      </c>
    </row>
    <row r="18" spans="1:11" x14ac:dyDescent="0.2">
      <c r="A18" s="43" t="s">
        <v>11</v>
      </c>
      <c r="B18" s="6">
        <v>8.9277107095564592E-2</v>
      </c>
      <c r="C18" s="11">
        <v>9.3743158464729262E-2</v>
      </c>
      <c r="D18" s="6">
        <v>9.1196180402725979E-2</v>
      </c>
      <c r="E18" s="6">
        <v>9.1196180402725979E-2</v>
      </c>
      <c r="F18" s="34"/>
    </row>
    <row r="19" spans="1:11" x14ac:dyDescent="0.2">
      <c r="A19" s="43" t="s">
        <v>12</v>
      </c>
      <c r="B19" s="6">
        <v>2.0999999999999998E-2</v>
      </c>
      <c r="C19" s="6">
        <v>2.24E-2</v>
      </c>
      <c r="D19" s="6">
        <v>2.0999999999999998E-2</v>
      </c>
      <c r="E19" s="6">
        <v>2.0999999999999998E-2</v>
      </c>
      <c r="F19" s="34"/>
    </row>
    <row r="20" spans="1:11" x14ac:dyDescent="0.2">
      <c r="A20" s="43" t="s">
        <v>13</v>
      </c>
      <c r="B20" s="11">
        <v>7.3315440973874296E-2</v>
      </c>
      <c r="C20" s="11">
        <v>8.0316376041667206E-2</v>
      </c>
      <c r="D20" s="11">
        <v>7.5117617315770435E-2</v>
      </c>
      <c r="E20" s="11">
        <v>7.5117617315770435E-2</v>
      </c>
      <c r="F20" s="34" t="s">
        <v>35</v>
      </c>
    </row>
    <row r="21" spans="1:11" x14ac:dyDescent="0.2">
      <c r="A21" s="43"/>
      <c r="B21" s="1"/>
      <c r="C21" s="1"/>
      <c r="D21" s="1"/>
      <c r="E21" s="1"/>
      <c r="F21" s="34"/>
    </row>
    <row r="22" spans="1:11" x14ac:dyDescent="0.2">
      <c r="A22" s="43" t="s">
        <v>27</v>
      </c>
      <c r="B22" s="38">
        <v>0.32280334506927327</v>
      </c>
      <c r="C22" s="38">
        <v>0.1997472437933383</v>
      </c>
      <c r="D22" s="38">
        <v>0.2826921166294506</v>
      </c>
      <c r="E22" s="39">
        <v>0.3</v>
      </c>
      <c r="F22" s="34" t="s">
        <v>34</v>
      </c>
    </row>
    <row r="23" spans="1:11" ht="32" x14ac:dyDescent="0.2">
      <c r="A23" s="43" t="s">
        <v>14</v>
      </c>
      <c r="B23" s="6">
        <v>0.12103179520272475</v>
      </c>
      <c r="C23" s="6">
        <v>0.12636936218568814</v>
      </c>
      <c r="D23" s="6">
        <v>0.11678247036878353</v>
      </c>
      <c r="E23" s="6">
        <v>0.12</v>
      </c>
      <c r="F23" s="33" t="s">
        <v>29</v>
      </c>
    </row>
    <row r="24" spans="1:11" ht="32" x14ac:dyDescent="0.2">
      <c r="A24" s="43" t="s">
        <v>9</v>
      </c>
      <c r="B24" s="6">
        <v>0.50993933237840583</v>
      </c>
      <c r="C24" s="6">
        <v>0.33289999999999997</v>
      </c>
      <c r="D24" s="6">
        <v>0.43584031376917931</v>
      </c>
      <c r="E24" s="31">
        <v>0.5</v>
      </c>
      <c r="F24" s="32" t="s">
        <v>30</v>
      </c>
    </row>
    <row r="25" spans="1:11" ht="32" x14ac:dyDescent="0.2">
      <c r="A25" s="43" t="s">
        <v>15</v>
      </c>
      <c r="B25" s="6">
        <v>6.1718872842237399E-2</v>
      </c>
      <c r="C25" s="6">
        <v>4.2068360671615582E-2</v>
      </c>
      <c r="D25" s="11">
        <v>5.0898508528270499E-2</v>
      </c>
      <c r="E25" s="11">
        <v>0.06</v>
      </c>
      <c r="F25" s="32" t="s">
        <v>31</v>
      </c>
    </row>
    <row r="26" spans="1:11" x14ac:dyDescent="0.2">
      <c r="A26" s="41" t="s">
        <v>16</v>
      </c>
      <c r="B26" s="1"/>
      <c r="C26" s="1"/>
      <c r="D26" s="1"/>
      <c r="E26" s="1"/>
      <c r="F26" s="34"/>
    </row>
    <row r="27" spans="1:11" x14ac:dyDescent="0.2">
      <c r="A27" s="43" t="s">
        <v>17</v>
      </c>
      <c r="B27" s="37">
        <v>28732.568923350998</v>
      </c>
      <c r="C27" s="37">
        <v>9806.4904411532243</v>
      </c>
      <c r="D27" s="36">
        <f t="shared" ref="D27:D28" si="1">B27+C27</f>
        <v>38539.059364504225</v>
      </c>
      <c r="E27" s="37">
        <v>39150.607200676313</v>
      </c>
      <c r="F27" s="34"/>
      <c r="I27">
        <f>(70786-13074+20819)/1607.4</f>
        <v>48.855916386711456</v>
      </c>
    </row>
    <row r="28" spans="1:11" x14ac:dyDescent="0.2">
      <c r="A28" s="43" t="s">
        <v>18</v>
      </c>
      <c r="B28" s="37">
        <v>260981.86080769388</v>
      </c>
      <c r="C28" s="37">
        <v>58735.57356687251</v>
      </c>
      <c r="D28" s="36">
        <f t="shared" si="1"/>
        <v>319717.43437456642</v>
      </c>
      <c r="E28" s="37">
        <v>340174.62924470479</v>
      </c>
      <c r="F28" s="45" t="s">
        <v>19</v>
      </c>
      <c r="I28">
        <f>(211953-44720)/1599.2</f>
        <v>104.57291145572786</v>
      </c>
    </row>
    <row r="29" spans="1:11" x14ac:dyDescent="0.2">
      <c r="A29" s="43" t="s">
        <v>32</v>
      </c>
      <c r="B29" s="37">
        <v>211952.80440767619</v>
      </c>
      <c r="C29" s="37">
        <v>50065.353261904209</v>
      </c>
      <c r="D29" s="36">
        <f>B29+C29</f>
        <v>262018.1576695804</v>
      </c>
      <c r="E29" s="37">
        <v>276609.92160389788</v>
      </c>
      <c r="F29" s="44">
        <f>E29-D29</f>
        <v>14591.763934317481</v>
      </c>
      <c r="I29">
        <f>I27/I28</f>
        <v>0.46719476111550329</v>
      </c>
    </row>
    <row r="30" spans="1:11" x14ac:dyDescent="0.2">
      <c r="A30" s="2"/>
      <c r="B30" s="10"/>
      <c r="C30" s="10"/>
      <c r="D30" s="10"/>
      <c r="E30" s="10"/>
      <c r="I30">
        <f>(70786-13074+20819)</f>
        <v>78531</v>
      </c>
      <c r="K30">
        <f>67.59*1607.4</f>
        <v>108644.16600000001</v>
      </c>
    </row>
    <row r="31" spans="1:11" ht="17" thickBot="1" x14ac:dyDescent="0.25">
      <c r="A31" s="12" t="s">
        <v>19</v>
      </c>
      <c r="B31" s="13"/>
      <c r="C31" s="13"/>
      <c r="D31" s="13"/>
      <c r="E31" s="13"/>
    </row>
    <row r="32" spans="1:11" ht="17" thickBot="1" x14ac:dyDescent="0.25">
      <c r="A32" s="14" t="s">
        <v>20</v>
      </c>
      <c r="B32" s="15">
        <v>264313.53746990999</v>
      </c>
      <c r="C32" s="16"/>
      <c r="D32" s="16"/>
      <c r="E32" s="10"/>
    </row>
    <row r="33" spans="1:5" ht="17" thickBot="1" x14ac:dyDescent="0.25">
      <c r="A33" s="17" t="s">
        <v>21</v>
      </c>
      <c r="B33" s="18">
        <v>260404.11467589356</v>
      </c>
      <c r="C33" s="19"/>
      <c r="D33" s="16"/>
      <c r="E33" s="10"/>
    </row>
    <row r="34" spans="1:5" ht="17" thickBot="1" x14ac:dyDescent="0.25">
      <c r="A34" s="14" t="s">
        <v>22</v>
      </c>
      <c r="B34" s="20">
        <v>3909.4227940164274</v>
      </c>
      <c r="C34" s="10"/>
      <c r="D34" s="16"/>
      <c r="E34" s="10"/>
    </row>
  </sheetData>
  <pageMargins left="0.75" right="0.75" top="1" bottom="1" header="0.5" footer="0.5"/>
  <pageSetup orientation="portrait" horizontalDpi="4294967292" verticalDpi="429496729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F579E-BA33-7F48-BA92-717E18827FAC}">
  <dimension ref="A1:F23"/>
  <sheetViews>
    <sheetView workbookViewId="0">
      <selection activeCell="F20" sqref="F20"/>
    </sheetView>
  </sheetViews>
  <sheetFormatPr baseColWidth="10" defaultRowHeight="16" x14ac:dyDescent="0.2"/>
  <cols>
    <col min="1" max="1" width="26.6640625" customWidth="1"/>
  </cols>
  <sheetData>
    <row r="1" spans="1:5" ht="57" x14ac:dyDescent="0.2">
      <c r="A1" s="43"/>
      <c r="B1" s="21" t="s">
        <v>0</v>
      </c>
      <c r="C1" s="46" t="s">
        <v>1</v>
      </c>
    </row>
    <row r="2" spans="1:5" x14ac:dyDescent="0.2">
      <c r="A2" s="43" t="s">
        <v>11</v>
      </c>
      <c r="B2" s="6">
        <v>9.1196180402725979E-2</v>
      </c>
      <c r="C2" s="47">
        <v>9.1196180402725979E-2</v>
      </c>
    </row>
    <row r="3" spans="1:5" x14ac:dyDescent="0.2">
      <c r="A3" s="43" t="s">
        <v>12</v>
      </c>
      <c r="B3" s="6">
        <v>2.0999999999999998E-2</v>
      </c>
      <c r="C3" s="47">
        <v>2.0999999999999998E-2</v>
      </c>
    </row>
    <row r="4" spans="1:5" x14ac:dyDescent="0.2">
      <c r="A4" s="43" t="s">
        <v>13</v>
      </c>
      <c r="B4" s="11">
        <v>7.5117617315770435E-2</v>
      </c>
      <c r="C4" s="50">
        <v>7.5117617315770435E-2</v>
      </c>
    </row>
    <row r="5" spans="1:5" x14ac:dyDescent="0.2">
      <c r="A5" s="43" t="s">
        <v>5</v>
      </c>
      <c r="B5" s="6">
        <v>0.29710404641687882</v>
      </c>
      <c r="C5" s="47">
        <v>0.29710404641687882</v>
      </c>
    </row>
    <row r="6" spans="1:5" x14ac:dyDescent="0.2">
      <c r="A6" s="43"/>
      <c r="B6" s="1"/>
      <c r="C6" s="48"/>
    </row>
    <row r="7" spans="1:5" x14ac:dyDescent="0.2">
      <c r="A7" s="43" t="s">
        <v>6</v>
      </c>
      <c r="B7" s="7">
        <v>67892</v>
      </c>
      <c r="C7" s="49">
        <v>67892</v>
      </c>
    </row>
    <row r="8" spans="1:5" x14ac:dyDescent="0.2">
      <c r="A8" s="43" t="s">
        <v>27</v>
      </c>
      <c r="B8" s="8">
        <v>0.28267446238142929</v>
      </c>
      <c r="C8" s="65">
        <v>0.28999999999999998</v>
      </c>
      <c r="E8" s="67"/>
    </row>
    <row r="9" spans="1:5" x14ac:dyDescent="0.2">
      <c r="A9" s="43" t="s">
        <v>7</v>
      </c>
      <c r="B9" s="7">
        <v>19191.334599999998</v>
      </c>
      <c r="C9" s="49">
        <v>19688.68</v>
      </c>
    </row>
    <row r="10" spans="1:5" x14ac:dyDescent="0.2">
      <c r="A10" s="43" t="s">
        <v>8</v>
      </c>
      <c r="B10" s="6">
        <v>0.11678247036878353</v>
      </c>
      <c r="C10" s="66">
        <v>0.12</v>
      </c>
    </row>
    <row r="11" spans="1:5" x14ac:dyDescent="0.2">
      <c r="A11" s="43" t="s">
        <v>9</v>
      </c>
      <c r="B11" s="6">
        <v>0.43584031376917931</v>
      </c>
      <c r="C11" s="47">
        <v>0.5</v>
      </c>
    </row>
    <row r="12" spans="1:5" x14ac:dyDescent="0.2">
      <c r="A12" s="43" t="s">
        <v>10</v>
      </c>
      <c r="B12" s="1">
        <v>5</v>
      </c>
      <c r="C12" s="48">
        <v>5</v>
      </c>
    </row>
    <row r="13" spans="1:5" x14ac:dyDescent="0.2">
      <c r="A13" s="43" t="s">
        <v>9</v>
      </c>
      <c r="B13" s="6">
        <v>0.43584031376917931</v>
      </c>
      <c r="C13" s="66">
        <v>0.5</v>
      </c>
    </row>
    <row r="14" spans="1:5" x14ac:dyDescent="0.2">
      <c r="A14" s="43" t="s">
        <v>15</v>
      </c>
      <c r="B14" s="11">
        <v>5.0898508528270499E-2</v>
      </c>
      <c r="C14" s="50">
        <v>0.06</v>
      </c>
    </row>
    <row r="15" spans="1:5" x14ac:dyDescent="0.2">
      <c r="A15" s="41" t="s">
        <v>16</v>
      </c>
      <c r="B15" s="1"/>
      <c r="C15" s="48"/>
    </row>
    <row r="16" spans="1:5" x14ac:dyDescent="0.2">
      <c r="A16" s="43" t="s">
        <v>17</v>
      </c>
      <c r="B16" s="36">
        <v>38539.059364504225</v>
      </c>
      <c r="C16" s="49">
        <v>39150.607200676313</v>
      </c>
    </row>
    <row r="17" spans="1:6" x14ac:dyDescent="0.2">
      <c r="A17" s="43" t="s">
        <v>18</v>
      </c>
      <c r="B17" s="36">
        <v>319717.43437456642</v>
      </c>
      <c r="C17" s="49">
        <v>340174.62924470479</v>
      </c>
    </row>
    <row r="18" spans="1:6" x14ac:dyDescent="0.2">
      <c r="A18" s="43" t="s">
        <v>32</v>
      </c>
      <c r="B18" s="36">
        <v>262018.1576695804</v>
      </c>
      <c r="C18" s="49">
        <v>276609.92160389788</v>
      </c>
    </row>
    <row r="19" spans="1:6" x14ac:dyDescent="0.2">
      <c r="F19" s="67">
        <f>C18-B18</f>
        <v>14591.763934317481</v>
      </c>
    </row>
    <row r="23" spans="1:6" x14ac:dyDescent="0.2">
      <c r="D23" s="67">
        <f>(C18-B18)/1.075^3</f>
        <v>11745.794606717885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4D31D-544F-CB44-9523-47ACC361C49D}">
  <dimension ref="A1:D17"/>
  <sheetViews>
    <sheetView workbookViewId="0">
      <selection activeCell="D13" sqref="D13"/>
    </sheetView>
  </sheetViews>
  <sheetFormatPr baseColWidth="10" defaultRowHeight="16" x14ac:dyDescent="0.2"/>
  <cols>
    <col min="1" max="1" width="24.83203125" customWidth="1"/>
  </cols>
  <sheetData>
    <row r="1" spans="1:4" ht="43" x14ac:dyDescent="0.2">
      <c r="A1" s="51"/>
      <c r="B1" s="3" t="s">
        <v>23</v>
      </c>
      <c r="C1" s="3" t="s">
        <v>24</v>
      </c>
      <c r="D1" s="46" t="s">
        <v>36</v>
      </c>
    </row>
    <row r="2" spans="1:4" x14ac:dyDescent="0.2">
      <c r="A2" s="52" t="s">
        <v>11</v>
      </c>
      <c r="B2" s="53">
        <v>8.9277107095564592E-2</v>
      </c>
      <c r="C2" s="11">
        <v>9.3743158464729262E-2</v>
      </c>
      <c r="D2" s="54">
        <v>9.1196180402725979E-2</v>
      </c>
    </row>
    <row r="3" spans="1:4" x14ac:dyDescent="0.2">
      <c r="A3" s="52" t="s">
        <v>12</v>
      </c>
      <c r="B3" s="53">
        <v>2.0999999999999998E-2</v>
      </c>
      <c r="C3" s="53">
        <v>2.24E-2</v>
      </c>
      <c r="D3" s="54">
        <v>2.0999999999999998E-2</v>
      </c>
    </row>
    <row r="4" spans="1:4" x14ac:dyDescent="0.2">
      <c r="A4" s="52" t="s">
        <v>13</v>
      </c>
      <c r="B4" s="11">
        <v>7.3315440973874296E-2</v>
      </c>
      <c r="C4" s="11">
        <v>8.0316376041667206E-2</v>
      </c>
      <c r="D4" s="50">
        <v>7.5117617315770435E-2</v>
      </c>
    </row>
    <row r="5" spans="1:4" x14ac:dyDescent="0.2">
      <c r="A5" s="51" t="s">
        <v>6</v>
      </c>
      <c r="B5" s="55">
        <v>45762</v>
      </c>
      <c r="C5" s="56">
        <v>22130</v>
      </c>
      <c r="D5" s="57">
        <v>67892</v>
      </c>
    </row>
    <row r="6" spans="1:4" x14ac:dyDescent="0.2">
      <c r="A6" s="51" t="s">
        <v>27</v>
      </c>
      <c r="B6" s="58">
        <v>0.32279999999999998</v>
      </c>
      <c r="C6" s="58">
        <v>0.19969999999999999</v>
      </c>
      <c r="D6" s="59">
        <f t="shared" ref="D6" si="0">D7/D5</f>
        <v>0.28267446238142929</v>
      </c>
    </row>
    <row r="7" spans="1:4" x14ac:dyDescent="0.2">
      <c r="A7" s="51" t="s">
        <v>7</v>
      </c>
      <c r="B7" s="55">
        <f>B6*B5</f>
        <v>14771.973599999999</v>
      </c>
      <c r="C7" s="55">
        <f>C6*C5</f>
        <v>4419.3609999999999</v>
      </c>
      <c r="D7" s="57">
        <f>SUM(B7:C7)</f>
        <v>19191.334599999998</v>
      </c>
    </row>
    <row r="8" spans="1:4" x14ac:dyDescent="0.2">
      <c r="A8" s="52" t="s">
        <v>8</v>
      </c>
      <c r="B8" s="53">
        <v>0.12103179520272475</v>
      </c>
      <c r="C8" s="25">
        <v>0.12636936218568814</v>
      </c>
      <c r="D8" s="54">
        <v>0.11678247036878353</v>
      </c>
    </row>
    <row r="9" spans="1:4" x14ac:dyDescent="0.2">
      <c r="A9" s="52" t="s">
        <v>9</v>
      </c>
      <c r="B9" s="53">
        <v>0.50993933237840583</v>
      </c>
      <c r="C9" s="25">
        <v>0.33289999999999997</v>
      </c>
      <c r="D9" s="54">
        <v>0.43584031376917931</v>
      </c>
    </row>
    <row r="10" spans="1:4" x14ac:dyDescent="0.2">
      <c r="A10" s="52" t="s">
        <v>10</v>
      </c>
      <c r="B10" s="60">
        <v>5</v>
      </c>
      <c r="C10" s="60">
        <v>5</v>
      </c>
      <c r="D10" s="61">
        <v>5</v>
      </c>
    </row>
    <row r="11" spans="1:4" x14ac:dyDescent="0.2">
      <c r="A11" s="52" t="s">
        <v>14</v>
      </c>
      <c r="B11" s="53">
        <v>0.12103179520272475</v>
      </c>
      <c r="C11" s="53">
        <v>0.12636936218568814</v>
      </c>
      <c r="D11" s="54">
        <v>0.11678247036878353</v>
      </c>
    </row>
    <row r="12" spans="1:4" x14ac:dyDescent="0.2">
      <c r="A12" s="52" t="s">
        <v>9</v>
      </c>
      <c r="B12" s="53">
        <v>0.50993933237840583</v>
      </c>
      <c r="C12" s="53">
        <v>0.33289999999999997</v>
      </c>
      <c r="D12" s="54">
        <v>0.43584031376917931</v>
      </c>
    </row>
    <row r="13" spans="1:4" x14ac:dyDescent="0.2">
      <c r="A13" s="52" t="s">
        <v>15</v>
      </c>
      <c r="B13" s="53">
        <v>6.1718872842237399E-2</v>
      </c>
      <c r="C13" s="53">
        <v>4.2068360671615582E-2</v>
      </c>
      <c r="D13" s="50">
        <v>5.0898508528270499E-2</v>
      </c>
    </row>
    <row r="14" spans="1:4" x14ac:dyDescent="0.2">
      <c r="A14" s="41" t="s">
        <v>16</v>
      </c>
      <c r="B14" s="62"/>
      <c r="C14" s="62"/>
      <c r="D14" s="61"/>
    </row>
    <row r="15" spans="1:4" x14ac:dyDescent="0.2">
      <c r="A15" s="52" t="s">
        <v>17</v>
      </c>
      <c r="B15" s="63">
        <v>28732.568923350998</v>
      </c>
      <c r="C15" s="63">
        <v>9806.4904411532243</v>
      </c>
      <c r="D15" s="64">
        <f t="shared" ref="D15:D16" si="1">B15+C15</f>
        <v>38539.059364504225</v>
      </c>
    </row>
    <row r="16" spans="1:4" x14ac:dyDescent="0.2">
      <c r="A16" s="52" t="s">
        <v>18</v>
      </c>
      <c r="B16" s="63">
        <v>260981.86080769388</v>
      </c>
      <c r="C16" s="63">
        <v>58735.57356687251</v>
      </c>
      <c r="D16" s="64">
        <f t="shared" si="1"/>
        <v>319717.43437456642</v>
      </c>
    </row>
    <row r="17" spans="1:4" x14ac:dyDescent="0.2">
      <c r="A17" s="52" t="s">
        <v>32</v>
      </c>
      <c r="B17" s="63">
        <v>211952.80440767619</v>
      </c>
      <c r="C17" s="63">
        <v>50065.353261904209</v>
      </c>
      <c r="D17" s="64">
        <f>B17+C17</f>
        <v>262018.1576695804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2015-10-20T18:00:55Z</dcterms:created>
  <dcterms:modified xsi:type="dcterms:W3CDTF">2025-01-25T03:27:13Z</dcterms:modified>
</cp:coreProperties>
</file>