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C64E3136-AC6D-414B-9B1B-8A395932ECFA}" xr6:coauthVersionLast="47" xr6:coauthVersionMax="47" xr10:uidLastSave="{00000000-0000-0000-0000-000000000000}"/>
  <bookViews>
    <workbookView xWindow="0" yWindow="500" windowWidth="38400" windowHeight="23500" activeTab="1" xr2:uid="{AC1E7DB5-358F-874A-ACCB-6F04A29022FE}"/>
  </bookViews>
  <sheets>
    <sheet name="Taxi Operator" sheetId="1" r:id="rId1"/>
    <sheet name="Driver owner" sheetId="2" r:id="rId2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2" l="1"/>
  <c r="C10" i="2" s="1"/>
  <c r="C2" i="1"/>
  <c r="C7" i="1"/>
  <c r="C9" i="1" s="1"/>
  <c r="C12" i="1" s="1"/>
  <c r="C17" i="1" s="1"/>
  <c r="C8" i="1"/>
  <c r="B16" i="2"/>
  <c r="B20" i="2" s="1"/>
  <c r="C12" i="2"/>
  <c r="C13" i="2" s="1"/>
  <c r="C10" i="1"/>
  <c r="C11" i="1"/>
  <c r="C11" i="2" l="1"/>
  <c r="C14" i="2" s="1"/>
  <c r="C24" i="2" s="1"/>
</calcChain>
</file>

<file path=xl/sharedStrings.xml><?xml version="1.0" encoding="utf-8"?>
<sst xmlns="http://schemas.openxmlformats.org/spreadsheetml/2006/main" count="72" uniqueCount="50">
  <si>
    <t>Item</t>
  </si>
  <si>
    <t>Calculation</t>
  </si>
  <si>
    <t>Amount</t>
  </si>
  <si>
    <t>Revenues</t>
  </si>
  <si>
    <t>330 × 250</t>
  </si>
  <si>
    <t>Expenses</t>
  </si>
  <si>
    <t>Driver</t>
  </si>
  <si>
    <t>365 × 100</t>
  </si>
  <si>
    <t>Fuel and operating</t>
  </si>
  <si>
    <t>25% of revenues</t>
  </si>
  <si>
    <t>Maintenance</t>
  </si>
  <si>
    <t>$1,500/year</t>
  </si>
  <si>
    <t>Depreciation</t>
  </si>
  <si>
    <t>Fees and license costs</t>
  </si>
  <si>
    <t>$1,000/year</t>
  </si>
  <si>
    <t>EBIT</t>
  </si>
  <si>
    <t>Taxes</t>
  </si>
  <si>
    <t>40% of EBIT</t>
  </si>
  <si>
    <t>EBIT(1 - t)</t>
  </si>
  <si>
    <t>+ Depreciation</t>
  </si>
  <si>
    <t>- Capital expenditure</t>
  </si>
  <si>
    <t>For replacement</t>
  </si>
  <si>
    <t>Free cash flow from operations</t>
  </si>
  <si>
    <t xml:space="preserve"> Calculation</t>
  </si>
  <si>
    <t>Lease revenues</t>
  </si>
  <si>
    <t>250 × 350</t>
  </si>
  <si>
    <t xml:space="preserve"> + Depreciation</t>
  </si>
  <si>
    <t xml:space="preserve"> - Capital Expenditures</t>
  </si>
  <si>
    <t>Set aside for new car</t>
  </si>
  <si>
    <t xml:space="preserve"> - Taxes</t>
  </si>
  <si>
    <t xml:space="preserve"> - Maintenance &amp; Repairs</t>
  </si>
  <si>
    <t xml:space="preserve"> - Insurance</t>
  </si>
  <si>
    <t xml:space="preserve"> - Fees and license costs</t>
  </si>
  <si>
    <t xml:space="preserve"> - Depreciation</t>
  </si>
  <si>
    <t>EBIT (1-tax rate)</t>
  </si>
  <si>
    <t>Tax rate = 30%</t>
  </si>
  <si>
    <t>Straight line over 5 years</t>
  </si>
  <si>
    <t>Free cash flow to firm</t>
  </si>
  <si>
    <t>Cab fare</t>
  </si>
  <si>
    <t>Annual fare</t>
  </si>
  <si>
    <t xml:space="preserve"> - Gas</t>
  </si>
  <si>
    <t xml:space="preserve"> - Driver salary</t>
  </si>
  <si>
    <t>Cost of equity =</t>
  </si>
  <si>
    <t>Cost of debt (pre-tax) =</t>
  </si>
  <si>
    <t>Tax rate =</t>
  </si>
  <si>
    <t xml:space="preserve">Debt ratio </t>
  </si>
  <si>
    <t>Cost of capital</t>
  </si>
  <si>
    <t>Discount rate</t>
  </si>
  <si>
    <t>Expected growth rate in perpetuity =</t>
  </si>
  <si>
    <t>Value of medallion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</si>
</sst>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0.0000000%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vertical="center" wrapText="1"/>
    </xf>
    <xf numFmtId="6" fontId="2" fillId="0" borderId="0" xfId="0" applyNumberFormat="1" applyFont="1" applyAlignment="1">
      <alignment vertical="center" wrapText="1"/>
    </xf>
    <xf numFmtId="0" fontId="4" fillId="0" borderId="0" xfId="0" applyFont="1"/>
    <xf numFmtId="164" fontId="4" fillId="0" borderId="0" xfId="0" applyNumberFormat="1" applyFo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164" fontId="4" fillId="0" borderId="1" xfId="1" applyNumberFormat="1" applyFont="1" applyBorder="1"/>
    <xf numFmtId="164" fontId="4" fillId="0" borderId="1" xfId="0" applyNumberFormat="1" applyFont="1" applyBorder="1"/>
    <xf numFmtId="0" fontId="4" fillId="0" borderId="1" xfId="0" applyFont="1" applyBorder="1" applyAlignment="1">
      <alignment wrapText="1"/>
    </xf>
    <xf numFmtId="10" fontId="4" fillId="0" borderId="0" xfId="2" applyNumberFormat="1" applyFont="1"/>
    <xf numFmtId="10" fontId="4" fillId="0" borderId="0" xfId="0" applyNumberFormat="1" applyFont="1"/>
    <xf numFmtId="9" fontId="4" fillId="0" borderId="0" xfId="0" applyNumberFormat="1" applyFont="1"/>
    <xf numFmtId="165" fontId="4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2EF74-ED14-5248-A48D-D417787B2E64}">
  <dimension ref="A1:H21"/>
  <sheetViews>
    <sheetView workbookViewId="0">
      <selection activeCell="C17" sqref="C17"/>
    </sheetView>
  </sheetViews>
  <sheetFormatPr baseColWidth="10" defaultRowHeight="16" x14ac:dyDescent="0.2"/>
  <cols>
    <col min="1" max="1" width="22.83203125" style="3" customWidth="1"/>
    <col min="2" max="2" width="17.5" style="3" customWidth="1"/>
    <col min="3" max="3" width="13.33203125" style="3" bestFit="1" customWidth="1"/>
  </cols>
  <sheetData>
    <row r="1" spans="1:8" x14ac:dyDescent="0.2">
      <c r="A1" s="5" t="s">
        <v>0</v>
      </c>
      <c r="B1" s="5" t="s">
        <v>23</v>
      </c>
      <c r="C1" s="5" t="s">
        <v>2</v>
      </c>
    </row>
    <row r="2" spans="1:8" x14ac:dyDescent="0.2">
      <c r="A2" s="6" t="s">
        <v>24</v>
      </c>
      <c r="B2" s="6" t="s">
        <v>25</v>
      </c>
      <c r="C2" s="7">
        <f>260*330</f>
        <v>85800</v>
      </c>
      <c r="F2" s="1" t="s">
        <v>0</v>
      </c>
      <c r="G2" s="1" t="s">
        <v>1</v>
      </c>
      <c r="H2" s="1" t="s">
        <v>2</v>
      </c>
    </row>
    <row r="3" spans="1:8" x14ac:dyDescent="0.2">
      <c r="A3" s="6" t="s">
        <v>30</v>
      </c>
      <c r="B3" s="6"/>
      <c r="C3" s="8">
        <v>2000</v>
      </c>
      <c r="F3" s="1" t="s">
        <v>3</v>
      </c>
      <c r="G3" s="1" t="s">
        <v>4</v>
      </c>
      <c r="H3" s="2">
        <v>82500</v>
      </c>
    </row>
    <row r="4" spans="1:8" x14ac:dyDescent="0.2">
      <c r="A4" s="6" t="s">
        <v>31</v>
      </c>
      <c r="B4" s="6"/>
      <c r="C4" s="8">
        <v>1500</v>
      </c>
      <c r="F4" s="1" t="s">
        <v>5</v>
      </c>
      <c r="G4" s="1"/>
      <c r="H4" s="1"/>
    </row>
    <row r="5" spans="1:8" x14ac:dyDescent="0.2">
      <c r="A5" s="6" t="s">
        <v>32</v>
      </c>
      <c r="B5" s="6"/>
      <c r="C5" s="8">
        <v>1000</v>
      </c>
      <c r="F5" s="1" t="s">
        <v>6</v>
      </c>
      <c r="G5" s="1" t="s">
        <v>7</v>
      </c>
      <c r="H5" s="2">
        <v>36500</v>
      </c>
    </row>
    <row r="6" spans="1:8" ht="34" x14ac:dyDescent="0.2">
      <c r="A6" s="6" t="s">
        <v>33</v>
      </c>
      <c r="B6" s="9" t="s">
        <v>36</v>
      </c>
      <c r="C6" s="8">
        <v>5000</v>
      </c>
      <c r="F6" s="1" t="s">
        <v>8</v>
      </c>
      <c r="G6" s="1" t="s">
        <v>9</v>
      </c>
      <c r="H6" s="2">
        <v>20625</v>
      </c>
    </row>
    <row r="7" spans="1:8" ht="30" x14ac:dyDescent="0.2">
      <c r="A7" s="6" t="s">
        <v>15</v>
      </c>
      <c r="B7" s="6"/>
      <c r="C7" s="8">
        <f>C2-C3-C4-C5-C6</f>
        <v>76300</v>
      </c>
      <c r="F7" s="1" t="s">
        <v>10</v>
      </c>
      <c r="G7" s="1" t="s">
        <v>11</v>
      </c>
      <c r="H7" s="2">
        <v>1500</v>
      </c>
    </row>
    <row r="8" spans="1:8" x14ac:dyDescent="0.2">
      <c r="A8" s="6" t="s">
        <v>29</v>
      </c>
      <c r="B8" s="6" t="s">
        <v>35</v>
      </c>
      <c r="C8" s="8">
        <f>0.3*C7</f>
        <v>22890</v>
      </c>
      <c r="F8" s="1"/>
      <c r="G8" s="1"/>
      <c r="H8" s="2"/>
    </row>
    <row r="9" spans="1:8" x14ac:dyDescent="0.2">
      <c r="A9" s="6" t="s">
        <v>34</v>
      </c>
      <c r="B9" s="6"/>
      <c r="C9" s="8">
        <f>C7-C8</f>
        <v>53410</v>
      </c>
      <c r="F9" s="1"/>
      <c r="G9" s="1"/>
      <c r="H9" s="2"/>
    </row>
    <row r="10" spans="1:8" ht="30" x14ac:dyDescent="0.2">
      <c r="A10" s="6" t="s">
        <v>26</v>
      </c>
      <c r="B10" s="6"/>
      <c r="C10" s="8">
        <f>C6</f>
        <v>5000</v>
      </c>
      <c r="F10" s="1" t="s">
        <v>12</v>
      </c>
      <c r="G10" s="1" t="s">
        <v>11</v>
      </c>
      <c r="H10" s="2">
        <v>1500</v>
      </c>
    </row>
    <row r="11" spans="1:8" ht="45" x14ac:dyDescent="0.2">
      <c r="A11" s="6" t="s">
        <v>27</v>
      </c>
      <c r="B11" s="6" t="s">
        <v>28</v>
      </c>
      <c r="C11" s="8">
        <f>C10</f>
        <v>5000</v>
      </c>
      <c r="F11" s="1" t="s">
        <v>13</v>
      </c>
      <c r="G11" s="1" t="s">
        <v>14</v>
      </c>
      <c r="H11" s="2">
        <v>1000</v>
      </c>
    </row>
    <row r="12" spans="1:8" x14ac:dyDescent="0.2">
      <c r="A12" s="6" t="s">
        <v>37</v>
      </c>
      <c r="B12" s="6"/>
      <c r="C12" s="8">
        <f>C9+C10-C11</f>
        <v>53410</v>
      </c>
      <c r="F12" s="1" t="s">
        <v>15</v>
      </c>
      <c r="G12" s="1"/>
      <c r="H12" s="1"/>
    </row>
    <row r="13" spans="1:8" x14ac:dyDescent="0.2">
      <c r="F13" s="2">
        <v>21375</v>
      </c>
      <c r="G13" s="1"/>
      <c r="H13" s="1"/>
    </row>
    <row r="14" spans="1:8" ht="30" x14ac:dyDescent="0.2">
      <c r="A14" s="3" t="s">
        <v>47</v>
      </c>
      <c r="C14" s="12">
        <v>0.05</v>
      </c>
      <c r="F14" s="1" t="s">
        <v>16</v>
      </c>
      <c r="G14" s="1" t="s">
        <v>17</v>
      </c>
      <c r="H14" s="2">
        <v>8550</v>
      </c>
    </row>
    <row r="15" spans="1:8" x14ac:dyDescent="0.2">
      <c r="A15" s="3" t="s">
        <v>48</v>
      </c>
      <c r="C15" s="12">
        <v>0.02</v>
      </c>
      <c r="F15" s="1" t="s">
        <v>18</v>
      </c>
      <c r="G15" s="1"/>
      <c r="H15" s="1"/>
    </row>
    <row r="16" spans="1:8" x14ac:dyDescent="0.2">
      <c r="F16" s="2">
        <v>12825</v>
      </c>
      <c r="G16" s="1"/>
      <c r="H16" s="1"/>
    </row>
    <row r="17" spans="1:8" ht="45" x14ac:dyDescent="0.2">
      <c r="A17" s="3" t="s">
        <v>49</v>
      </c>
      <c r="C17" s="4">
        <f>C12*(1-(1+C15)^50/(1+C14)^50)/(C14-C15)</f>
        <v>1362459.71095262</v>
      </c>
      <c r="F17" s="1" t="s">
        <v>19</v>
      </c>
      <c r="G17" s="1"/>
      <c r="H17" s="1"/>
    </row>
    <row r="18" spans="1:8" x14ac:dyDescent="0.2">
      <c r="F18" s="2">
        <v>1500</v>
      </c>
      <c r="G18" s="1"/>
      <c r="H18" s="1"/>
    </row>
    <row r="19" spans="1:8" ht="45" x14ac:dyDescent="0.2">
      <c r="C19" s="4"/>
      <c r="F19" s="1" t="s">
        <v>20</v>
      </c>
      <c r="G19" s="1" t="s">
        <v>21</v>
      </c>
      <c r="H19" s="2">
        <v>1500</v>
      </c>
    </row>
    <row r="20" spans="1:8" ht="45" x14ac:dyDescent="0.2">
      <c r="F20" s="1" t="s">
        <v>22</v>
      </c>
      <c r="G20" s="1"/>
      <c r="H20" s="1"/>
    </row>
    <row r="21" spans="1:8" x14ac:dyDescent="0.2">
      <c r="F21" s="2">
        <v>12825</v>
      </c>
      <c r="G21" s="1"/>
      <c r="H21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F53FC-F203-BE40-862A-003455EA9DC1}">
  <dimension ref="A1:C26"/>
  <sheetViews>
    <sheetView tabSelected="1" workbookViewId="0">
      <selection activeCell="C24" sqref="C24"/>
    </sheetView>
  </sheetViews>
  <sheetFormatPr baseColWidth="10" defaultRowHeight="16" x14ac:dyDescent="0.2"/>
  <cols>
    <col min="1" max="1" width="22.83203125" style="3" customWidth="1"/>
    <col min="2" max="2" width="17.5" style="3" customWidth="1"/>
    <col min="3" max="3" width="12.6640625" style="3" bestFit="1" customWidth="1"/>
  </cols>
  <sheetData>
    <row r="1" spans="1:3" x14ac:dyDescent="0.2">
      <c r="A1" s="5" t="s">
        <v>0</v>
      </c>
      <c r="B1" s="5" t="s">
        <v>23</v>
      </c>
      <c r="C1" s="5" t="s">
        <v>2</v>
      </c>
    </row>
    <row r="2" spans="1:3" x14ac:dyDescent="0.2">
      <c r="A2" s="6" t="s">
        <v>38</v>
      </c>
      <c r="B2" s="6" t="s">
        <v>39</v>
      </c>
      <c r="C2" s="7">
        <v>150000</v>
      </c>
    </row>
    <row r="3" spans="1:3" x14ac:dyDescent="0.2">
      <c r="A3" s="6" t="s">
        <v>40</v>
      </c>
      <c r="B3" s="6"/>
      <c r="C3" s="7">
        <v>10000</v>
      </c>
    </row>
    <row r="4" spans="1:3" x14ac:dyDescent="0.2">
      <c r="A4" s="6" t="s">
        <v>41</v>
      </c>
      <c r="B4" s="6"/>
      <c r="C4" s="7">
        <v>60000</v>
      </c>
    </row>
    <row r="5" spans="1:3" x14ac:dyDescent="0.2">
      <c r="A5" s="6" t="s">
        <v>30</v>
      </c>
      <c r="B5" s="6"/>
      <c r="C5" s="8">
        <v>2000</v>
      </c>
    </row>
    <row r="6" spans="1:3" x14ac:dyDescent="0.2">
      <c r="A6" s="6" t="s">
        <v>31</v>
      </c>
      <c r="B6" s="6"/>
      <c r="C6" s="8">
        <v>1500</v>
      </c>
    </row>
    <row r="7" spans="1:3" x14ac:dyDescent="0.2">
      <c r="A7" s="6" t="s">
        <v>32</v>
      </c>
      <c r="B7" s="6"/>
      <c r="C7" s="6">
        <v>1000</v>
      </c>
    </row>
    <row r="8" spans="1:3" ht="34" x14ac:dyDescent="0.2">
      <c r="A8" s="6" t="s">
        <v>33</v>
      </c>
      <c r="B8" s="9" t="s">
        <v>36</v>
      </c>
      <c r="C8" s="8">
        <v>5000</v>
      </c>
    </row>
    <row r="9" spans="1:3" x14ac:dyDescent="0.2">
      <c r="A9" s="6" t="s">
        <v>15</v>
      </c>
      <c r="B9" s="6"/>
      <c r="C9" s="8">
        <f>C2-C3-C4-C5-C6-C7-C8</f>
        <v>70500</v>
      </c>
    </row>
    <row r="10" spans="1:3" x14ac:dyDescent="0.2">
      <c r="A10" s="6" t="s">
        <v>29</v>
      </c>
      <c r="B10" s="6" t="s">
        <v>35</v>
      </c>
      <c r="C10" s="8">
        <f>0.3*C9</f>
        <v>21150</v>
      </c>
    </row>
    <row r="11" spans="1:3" x14ac:dyDescent="0.2">
      <c r="A11" s="6" t="s">
        <v>34</v>
      </c>
      <c r="B11" s="6"/>
      <c r="C11" s="8">
        <f>C9-C10</f>
        <v>49350</v>
      </c>
    </row>
    <row r="12" spans="1:3" x14ac:dyDescent="0.2">
      <c r="A12" s="6" t="s">
        <v>26</v>
      </c>
      <c r="B12" s="6"/>
      <c r="C12" s="8">
        <f>C8</f>
        <v>5000</v>
      </c>
    </row>
    <row r="13" spans="1:3" x14ac:dyDescent="0.2">
      <c r="A13" s="6" t="s">
        <v>27</v>
      </c>
      <c r="B13" s="6" t="s">
        <v>28</v>
      </c>
      <c r="C13" s="8">
        <f>C12</f>
        <v>5000</v>
      </c>
    </row>
    <row r="14" spans="1:3" x14ac:dyDescent="0.2">
      <c r="A14" s="6" t="s">
        <v>37</v>
      </c>
      <c r="B14" s="6"/>
      <c r="C14" s="8">
        <f>C11+C12-C13</f>
        <v>49350</v>
      </c>
    </row>
    <row r="16" spans="1:3" x14ac:dyDescent="0.2">
      <c r="A16" s="3" t="s">
        <v>42</v>
      </c>
      <c r="B16" s="10">
        <f>2.5%+1.15*5%</f>
        <v>8.249999999999999E-2</v>
      </c>
    </row>
    <row r="17" spans="1:3" x14ac:dyDescent="0.2">
      <c r="A17" s="3" t="s">
        <v>43</v>
      </c>
      <c r="B17" s="11">
        <v>0.05</v>
      </c>
    </row>
    <row r="18" spans="1:3" x14ac:dyDescent="0.2">
      <c r="A18" s="3" t="s">
        <v>44</v>
      </c>
      <c r="B18" s="12">
        <v>0.25</v>
      </c>
    </row>
    <row r="19" spans="1:3" x14ac:dyDescent="0.2">
      <c r="A19" s="3" t="s">
        <v>45</v>
      </c>
      <c r="B19" s="12">
        <v>0.6</v>
      </c>
    </row>
    <row r="20" spans="1:3" x14ac:dyDescent="0.2">
      <c r="A20" s="3" t="s">
        <v>46</v>
      </c>
      <c r="B20" s="13">
        <f>B16*(1-B19)+B17*(1-B18)*B19</f>
        <v>5.5499999999999994E-2</v>
      </c>
    </row>
    <row r="22" spans="1:3" x14ac:dyDescent="0.2">
      <c r="A22" s="3" t="s">
        <v>48</v>
      </c>
      <c r="C22" s="12">
        <v>0.02</v>
      </c>
    </row>
    <row r="24" spans="1:3" x14ac:dyDescent="0.2">
      <c r="A24" s="3" t="s">
        <v>49</v>
      </c>
      <c r="C24" s="4">
        <f>C14*(1-(1+C22)^50/(1+B20)^50)/(B20-C22)</f>
        <v>1138862.2415182185</v>
      </c>
    </row>
    <row r="26" spans="1:3" x14ac:dyDescent="0.2">
      <c r="C2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Taxi Operator</vt:lpstr>
      <vt:lpstr>Driver owner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2024-06-17T16:24:32Z</dcterms:created>
  <dcterms:modified xsi:type="dcterms:W3CDTF">2025-01-25T03:32:23Z</dcterms:modified>
</cp:coreProperties>
</file>