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3D2171D2-D3F7-1A43-82FA-9904E9F5829E}" xr6:coauthVersionLast="47" xr6:coauthVersionMax="47" xr10:uidLastSave="{00000000-0000-0000-0000-000000000000}"/>
  <bookViews>
    <workbookView xWindow="7900" yWindow="2320" windowWidth="24560" windowHeight="15020" tabRatio="500" xr2:uid="{00000000-000D-0000-FFFF-FFFF00000000}"/>
  </bookViews>
  <sheets>
    <sheet name="Clipper valuation" sheetId="1" r:id="rId1"/>
    <sheet name="All NBA teams" sheetId="2" r:id="rId2"/>
  </sheets>
  <externalReferences>
    <externalReference r:id="rId3"/>
  </externalReferenc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7" i="2" l="1"/>
  <c r="H36" i="2"/>
  <c r="H35" i="2"/>
  <c r="H34" i="2"/>
  <c r="H33" i="2"/>
  <c r="I37" i="2"/>
  <c r="I36" i="2"/>
  <c r="I35" i="2"/>
  <c r="I34" i="2"/>
  <c r="I33" i="2"/>
  <c r="G37" i="2"/>
  <c r="G36" i="2"/>
  <c r="G35" i="2"/>
  <c r="G34" i="2"/>
  <c r="G33" i="2"/>
  <c r="E37" i="2"/>
  <c r="F37" i="2" s="1"/>
  <c r="E36" i="2"/>
  <c r="F36" i="2" s="1"/>
  <c r="E35" i="2"/>
  <c r="F35" i="2" s="1"/>
  <c r="E34" i="2"/>
  <c r="F34" i="2" s="1"/>
  <c r="E33" i="2"/>
  <c r="F33" i="2" s="1"/>
  <c r="D36" i="2"/>
  <c r="C37" i="2"/>
  <c r="C36" i="2"/>
  <c r="C35" i="2"/>
  <c r="C34" i="2"/>
  <c r="C33" i="2"/>
  <c r="D33" i="2" s="1"/>
  <c r="B37" i="2"/>
  <c r="B36" i="2"/>
  <c r="B35" i="2"/>
  <c r="C2" i="1" s="1"/>
  <c r="B34" i="2"/>
  <c r="B33" i="2"/>
  <c r="E2" i="1"/>
  <c r="E3" i="1"/>
  <c r="F32" i="2"/>
  <c r="D32" i="2"/>
  <c r="F31" i="2"/>
  <c r="D31" i="2"/>
  <c r="F30" i="2"/>
  <c r="D30" i="2"/>
  <c r="F29" i="2"/>
  <c r="D29" i="2"/>
  <c r="F28" i="2"/>
  <c r="D28" i="2"/>
  <c r="F27" i="2"/>
  <c r="D27" i="2"/>
  <c r="F26" i="2"/>
  <c r="D26" i="2"/>
  <c r="F25" i="2"/>
  <c r="D25" i="2"/>
  <c r="F24" i="2"/>
  <c r="D24" i="2"/>
  <c r="F23" i="2"/>
  <c r="D23" i="2"/>
  <c r="F22" i="2"/>
  <c r="D22" i="2"/>
  <c r="F21" i="2"/>
  <c r="D21" i="2"/>
  <c r="F20" i="2"/>
  <c r="D20" i="2"/>
  <c r="F19" i="2"/>
  <c r="D19" i="2"/>
  <c r="F18" i="2"/>
  <c r="D18" i="2"/>
  <c r="F17" i="2"/>
  <c r="D17" i="2"/>
  <c r="F16" i="2"/>
  <c r="D16" i="2"/>
  <c r="F15" i="2"/>
  <c r="D15" i="2"/>
  <c r="F14" i="2"/>
  <c r="D14" i="2"/>
  <c r="F13" i="2"/>
  <c r="D13" i="2"/>
  <c r="F12" i="2"/>
  <c r="D12" i="2"/>
  <c r="F11" i="2"/>
  <c r="D11" i="2"/>
  <c r="F10" i="2"/>
  <c r="D10" i="2"/>
  <c r="F9" i="2"/>
  <c r="D9" i="2"/>
  <c r="F8" i="2"/>
  <c r="D8" i="2"/>
  <c r="F7" i="2"/>
  <c r="D7" i="2"/>
  <c r="F6" i="2"/>
  <c r="D6" i="2"/>
  <c r="F5" i="2"/>
  <c r="D5" i="2"/>
  <c r="D37" i="2" s="1"/>
  <c r="F4" i="2"/>
  <c r="D4" i="2"/>
  <c r="F3" i="2"/>
  <c r="D3" i="2"/>
  <c r="D35" i="2" s="1"/>
  <c r="C3" i="1" s="1"/>
  <c r="F4" i="1"/>
  <c r="F6" i="1"/>
  <c r="F7" i="1"/>
  <c r="F8" i="1"/>
  <c r="F9" i="1"/>
  <c r="F10" i="1"/>
  <c r="F17" i="1" s="1"/>
  <c r="E4" i="1"/>
  <c r="E6" i="1"/>
  <c r="E7" i="1" s="1"/>
  <c r="D2" i="1"/>
  <c r="D3" i="1"/>
  <c r="D4" i="1"/>
  <c r="D6" i="1"/>
  <c r="D7" i="1" s="1"/>
  <c r="D8" i="1" s="1"/>
  <c r="B2" i="1"/>
  <c r="B3" i="1"/>
  <c r="B4" i="1"/>
  <c r="B6" i="1"/>
  <c r="B7" i="1"/>
  <c r="B8" i="1"/>
  <c r="B9" i="1"/>
  <c r="B10" i="1" l="1"/>
  <c r="B17" i="1" s="1"/>
  <c r="D9" i="1"/>
  <c r="D10" i="1" s="1"/>
  <c r="D17" i="1" s="1"/>
  <c r="C4" i="1"/>
  <c r="C6" i="1" s="1"/>
  <c r="E8" i="1"/>
  <c r="D34" i="2"/>
  <c r="E9" i="1" l="1"/>
  <c r="E10" i="1"/>
  <c r="E17" i="1" s="1"/>
  <c r="C7" i="1"/>
  <c r="C8" i="1"/>
  <c r="C10" i="1" l="1"/>
  <c r="C17" i="1" s="1"/>
  <c r="C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B1" authorId="0" shapeId="0" xr:uid="{00000000-0006-0000-0000-000001000000}">
      <text>
        <r>
          <rPr>
            <b/>
            <sz val="9"/>
            <color indexed="81"/>
            <rFont val="Calibri"/>
            <family val="2"/>
          </rPr>
          <t>Aswath Damodaran:</t>
        </r>
        <r>
          <rPr>
            <sz val="9"/>
            <color indexed="81"/>
            <rFont val="Calibri"/>
            <family val="2"/>
          </rPr>
          <t xml:space="preserve">
Set the numbers to Clipper revenues &amp; EBITDA margin from 2012.</t>
        </r>
      </text>
    </comment>
    <comment ref="D1" authorId="0" shapeId="0" xr:uid="{00000000-0006-0000-0000-000002000000}">
      <text>
        <r>
          <rPr>
            <b/>
            <sz val="9"/>
            <color indexed="81"/>
            <rFont val="Calibri"/>
            <family val="2"/>
          </rPr>
          <t>Aswath Damodaran:</t>
        </r>
        <r>
          <rPr>
            <sz val="9"/>
            <color indexed="81"/>
            <rFont val="Calibri"/>
            <family val="2"/>
          </rPr>
          <t xml:space="preserve">
Set revenues and EBITDA margin at Laker levels (from 2012)</t>
        </r>
      </text>
    </comment>
    <comment ref="E1" authorId="0" shapeId="0" xr:uid="{00000000-0006-0000-0000-000003000000}">
      <text>
        <r>
          <rPr>
            <b/>
            <sz val="9"/>
            <color indexed="81"/>
            <rFont val="Calibri"/>
            <family val="2"/>
          </rPr>
          <t>Aswath Damodaran:</t>
        </r>
        <r>
          <rPr>
            <sz val="9"/>
            <color indexed="81"/>
            <rFont val="Calibri"/>
            <family val="2"/>
          </rPr>
          <t xml:space="preserve">
Gave the Clippers the highest revenue in the league, the lowest payroll and the highest EBITDAPayroll of any team in the league.</t>
        </r>
      </text>
    </comment>
  </commentList>
</comments>
</file>

<file path=xl/sharedStrings.xml><?xml version="1.0" encoding="utf-8"?>
<sst xmlns="http://schemas.openxmlformats.org/spreadsheetml/2006/main" count="135" uniqueCount="111">
  <si>
    <t>Revenues</t>
  </si>
  <si>
    <t>EBITDA margin</t>
  </si>
  <si>
    <t>EBITDA</t>
  </si>
  <si>
    <t>DA</t>
  </si>
  <si>
    <t>EBIT</t>
  </si>
  <si>
    <t>Taxes</t>
  </si>
  <si>
    <t>EBIT (1-t)</t>
  </si>
  <si>
    <t>FCFF</t>
  </si>
  <si>
    <t>ROIC</t>
  </si>
  <si>
    <t>Cost of capital</t>
  </si>
  <si>
    <t>Value of team</t>
  </si>
  <si>
    <t>Clipper: 2012 numbers</t>
  </si>
  <si>
    <t>Laker-like (2012)</t>
  </si>
  <si>
    <t>Best/best scenario</t>
  </si>
  <si>
    <t>Expected growth rate</t>
  </si>
  <si>
    <t>Create your own</t>
  </si>
  <si>
    <t>Reinvestment</t>
  </si>
  <si>
    <t>Risk free rate</t>
  </si>
  <si>
    <t>Team</t>
  </si>
  <si>
    <t>Owner</t>
  </si>
  <si>
    <t>Acquisition price</t>
  </si>
  <si>
    <t>Acquired in</t>
  </si>
  <si>
    <t>Championships won</t>
  </si>
  <si>
    <t>Atlanta Hawks</t>
  </si>
  <si>
    <t>Levenson, Gearson</t>
  </si>
  <si>
    <t>Boston Celtics</t>
  </si>
  <si>
    <t>Grousbeck</t>
  </si>
  <si>
    <t>Brooklyn Nets</t>
  </si>
  <si>
    <t>Michael Prokhorov</t>
  </si>
  <si>
    <t>Charlotte Bobcats</t>
  </si>
  <si>
    <t>Michael Jordan</t>
  </si>
  <si>
    <t>Chicago Bulls</t>
  </si>
  <si>
    <t>Jerry Reinsdorf</t>
  </si>
  <si>
    <t>Cleveland Cavaliers</t>
  </si>
  <si>
    <t>Gilberts</t>
  </si>
  <si>
    <t>Dallas Mavericks</t>
  </si>
  <si>
    <t>Mark Cuban</t>
  </si>
  <si>
    <t>Denver Nuggets</t>
  </si>
  <si>
    <t>Stan Kroenke</t>
  </si>
  <si>
    <t>Detroit Pistons</t>
  </si>
  <si>
    <t>Gores</t>
  </si>
  <si>
    <t>Golden State Warriors</t>
  </si>
  <si>
    <t>Jacob &amp; Guber</t>
  </si>
  <si>
    <t>Houston Rockets</t>
  </si>
  <si>
    <t>Leslie Alexander</t>
  </si>
  <si>
    <t>Indiana Pacers</t>
  </si>
  <si>
    <t>Herbert Simon</t>
  </si>
  <si>
    <t>Los Angeles Clippers</t>
  </si>
  <si>
    <t>Steve Ballmer</t>
  </si>
  <si>
    <t>Los Angeles Lakers</t>
  </si>
  <si>
    <t>Buss Family</t>
  </si>
  <si>
    <t>Memphis Grizzlies</t>
  </si>
  <si>
    <t>Robert Pera</t>
  </si>
  <si>
    <t>Miami Heat</t>
  </si>
  <si>
    <t>Arison</t>
  </si>
  <si>
    <t>Milwaukee Bucks</t>
  </si>
  <si>
    <t>Edens/Lasry</t>
  </si>
  <si>
    <t>Minnesota Timberwolves</t>
  </si>
  <si>
    <t>Glen Taylor</t>
  </si>
  <si>
    <t>New Orleans Pelicans</t>
  </si>
  <si>
    <t>Benson</t>
  </si>
  <si>
    <t>New York Knicks</t>
  </si>
  <si>
    <t>James Dolan</t>
  </si>
  <si>
    <t>Oklahoma City Thunder</t>
  </si>
  <si>
    <t>Clayton Bennett</t>
  </si>
  <si>
    <t>Orlando Magic</t>
  </si>
  <si>
    <t>RDV Sports</t>
  </si>
  <si>
    <t>Philadelphia 76ers</t>
  </si>
  <si>
    <t>Joshua Harris</t>
  </si>
  <si>
    <t>Phoenix Suns</t>
  </si>
  <si>
    <t>Robert Sarver</t>
  </si>
  <si>
    <t>Portland Trail Blazers</t>
  </si>
  <si>
    <t>Paul Allen</t>
  </si>
  <si>
    <t>Sacramento Kings</t>
  </si>
  <si>
    <t>Ranadive</t>
  </si>
  <si>
    <t>San Antonio Spurs</t>
  </si>
  <si>
    <t>Peter Holt</t>
  </si>
  <si>
    <t>Toronto Raptors</t>
  </si>
  <si>
    <t>Larry Tanenbaum</t>
  </si>
  <si>
    <t>Utah Jazz</t>
  </si>
  <si>
    <t>Greg Miller</t>
  </si>
  <si>
    <t>Washington Wizards</t>
  </si>
  <si>
    <t>Leonsis</t>
  </si>
  <si>
    <t>Total Revenues (2012)</t>
  </si>
  <si>
    <t>Payroll as % of Revenues</t>
  </si>
  <si>
    <t>Population of metro area (in millions)</t>
  </si>
  <si>
    <t>Source of Data</t>
  </si>
  <si>
    <t>Forbes</t>
  </si>
  <si>
    <t>Computed</t>
  </si>
  <si>
    <t>Public sources</t>
  </si>
  <si>
    <t>Public source</t>
  </si>
  <si>
    <t>Championships played</t>
  </si>
  <si>
    <t>In Playoffs</t>
  </si>
  <si>
    <t>P;aying record: 2000-2013) = 14 years</t>
  </si>
  <si>
    <t>Average</t>
  </si>
  <si>
    <t>Aggregate</t>
  </si>
  <si>
    <t>Median</t>
  </si>
  <si>
    <t>Maximum</t>
  </si>
  <si>
    <t>Minimum</t>
  </si>
  <si>
    <t>Median values</t>
  </si>
  <si>
    <t>ESPN</t>
  </si>
  <si>
    <t>Attendance/Game (13-14)</t>
  </si>
  <si>
    <t>EBITDA (2012-13)</t>
  </si>
  <si>
    <t>EBITDA/Sales (2012-13)</t>
  </si>
  <si>
    <t>Payroll (2013-14)</t>
  </si>
  <si>
    <t>Gate Receipts (12-13)</t>
  </si>
  <si>
    <t>TV audience/game (12-13)</t>
  </si>
  <si>
    <t>Debt outstanding (12-13)</t>
  </si>
  <si>
    <t>Local TV Revenues</t>
  </si>
  <si>
    <t>NA</t>
  </si>
  <si>
    <t>Multiples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</si>
</sst>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6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164" fontId="0" fillId="2" borderId="1" xfId="0" applyNumberForma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10" fontId="0" fillId="3" borderId="1" xfId="0" applyNumberForma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164" fontId="0" fillId="2" borderId="2" xfId="0" applyNumberFormat="1" applyFill="1" applyBorder="1" applyAlignment="1">
      <alignment horizontal="center"/>
    </xf>
    <xf numFmtId="10" fontId="0" fillId="0" borderId="1" xfId="1" applyNumberFormat="1" applyFont="1" applyBorder="1" applyAlignment="1">
      <alignment horizontal="center"/>
    </xf>
    <xf numFmtId="164" fontId="0" fillId="3" borderId="1" xfId="0" applyNumberFormat="1" applyFill="1" applyBorder="1"/>
    <xf numFmtId="0" fontId="4" fillId="0" borderId="1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1" fontId="0" fillId="0" borderId="3" xfId="0" applyNumberFormat="1" applyBorder="1"/>
    <xf numFmtId="10" fontId="0" fillId="0" borderId="1" xfId="1" applyNumberFormat="1" applyFont="1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164" fontId="0" fillId="4" borderId="1" xfId="0" applyNumberFormat="1" applyFill="1" applyBorder="1" applyAlignment="1">
      <alignment horizontal="center"/>
    </xf>
    <xf numFmtId="10" fontId="0" fillId="4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4" borderId="3" xfId="0" applyNumberForma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</cellXfs>
  <cellStyles count="46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Normal" xfId="0" builtinId="0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ll%20My%20Stuff/Blog%20stuff/Sports%20team%20valuations/wonlossML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LB"/>
      <sheetName val="NFL"/>
      <sheetName val="NBA"/>
      <sheetName val="NHL"/>
      <sheetName val="Soccer teams"/>
      <sheetName val="Indian cricket franchises"/>
      <sheetName val="Breakdown of revenues"/>
    </sheetNames>
    <sheetDataSet>
      <sheetData sheetId="0">
        <row r="12">
          <cell r="J12">
            <v>205</v>
          </cell>
        </row>
      </sheetData>
      <sheetData sheetId="1"/>
      <sheetData sheetId="2">
        <row r="2">
          <cell r="C2">
            <v>119</v>
          </cell>
          <cell r="E2">
            <v>-3.0252100840336135E-2</v>
          </cell>
        </row>
        <row r="3">
          <cell r="C3">
            <v>169</v>
          </cell>
          <cell r="E3">
            <v>0.27692307692307688</v>
          </cell>
        </row>
        <row r="4">
          <cell r="C4">
            <v>190</v>
          </cell>
          <cell r="E4">
            <v>-0.1</v>
          </cell>
        </row>
        <row r="5">
          <cell r="C5">
            <v>115</v>
          </cell>
          <cell r="E5">
            <v>6.0869565217391307E-2</v>
          </cell>
        </row>
        <row r="6">
          <cell r="C6">
            <v>195</v>
          </cell>
          <cell r="E6">
            <v>0.26769230769230773</v>
          </cell>
        </row>
        <row r="7">
          <cell r="C7">
            <v>145</v>
          </cell>
          <cell r="E7">
            <v>7.4482758620689662E-2</v>
          </cell>
        </row>
        <row r="8">
          <cell r="C8">
            <v>162</v>
          </cell>
          <cell r="E8">
            <v>0.23148148148148148</v>
          </cell>
        </row>
        <row r="9">
          <cell r="C9">
            <v>124</v>
          </cell>
          <cell r="E9">
            <v>6.4516129032258063E-2</v>
          </cell>
        </row>
        <row r="10">
          <cell r="C10">
            <v>139</v>
          </cell>
          <cell r="E10">
            <v>7.4100719424460434E-2</v>
          </cell>
        </row>
        <row r="11">
          <cell r="C11">
            <v>160</v>
          </cell>
          <cell r="E11">
            <v>0.26874999999999999</v>
          </cell>
        </row>
        <row r="12">
          <cell r="C12">
            <v>191</v>
          </cell>
          <cell r="E12">
            <v>0.33350785340314137</v>
          </cell>
        </row>
        <row r="13">
          <cell r="C13">
            <v>121</v>
          </cell>
          <cell r="E13">
            <v>9.5867768595041314E-2</v>
          </cell>
        </row>
        <row r="14">
          <cell r="C14">
            <v>128</v>
          </cell>
          <cell r="E14">
            <v>0.1171875</v>
          </cell>
        </row>
        <row r="15">
          <cell r="C15">
            <v>295</v>
          </cell>
          <cell r="E15">
            <v>0.2250847457627119</v>
          </cell>
        </row>
        <row r="16">
          <cell r="C16">
            <v>126</v>
          </cell>
          <cell r="E16">
            <v>8.8888888888888878E-2</v>
          </cell>
        </row>
        <row r="17">
          <cell r="C17">
            <v>188</v>
          </cell>
          <cell r="E17">
            <v>0.15531914893617021</v>
          </cell>
        </row>
        <row r="18">
          <cell r="C18">
            <v>109</v>
          </cell>
          <cell r="E18">
            <v>0.10550458715596331</v>
          </cell>
        </row>
        <row r="19">
          <cell r="C19">
            <v>116</v>
          </cell>
          <cell r="E19">
            <v>-2.3275862068965519E-2</v>
          </cell>
        </row>
        <row r="20">
          <cell r="C20">
            <v>116</v>
          </cell>
          <cell r="E20">
            <v>9.6551724137931033E-2</v>
          </cell>
        </row>
        <row r="21">
          <cell r="C21">
            <v>287</v>
          </cell>
          <cell r="E21">
            <v>0.33554006968641115</v>
          </cell>
        </row>
        <row r="22">
          <cell r="C22">
            <v>144</v>
          </cell>
          <cell r="E22">
            <v>0.23124999999999998</v>
          </cell>
        </row>
        <row r="23">
          <cell r="C23">
            <v>139</v>
          </cell>
          <cell r="E23">
            <v>8.8489208633093536E-2</v>
          </cell>
        </row>
        <row r="24">
          <cell r="C24">
            <v>117</v>
          </cell>
          <cell r="E24">
            <v>-3.2478632478632474E-2</v>
          </cell>
        </row>
        <row r="25">
          <cell r="C25">
            <v>137</v>
          </cell>
          <cell r="E25">
            <v>0.20583941605839415</v>
          </cell>
        </row>
        <row r="26">
          <cell r="C26">
            <v>140</v>
          </cell>
          <cell r="E26">
            <v>0.21428571428571427</v>
          </cell>
        </row>
        <row r="27">
          <cell r="C27">
            <v>115</v>
          </cell>
          <cell r="E27">
            <v>0.10869565217391304</v>
          </cell>
        </row>
        <row r="28">
          <cell r="C28">
            <v>167</v>
          </cell>
          <cell r="E28">
            <v>0.23592814371257484</v>
          </cell>
        </row>
        <row r="29">
          <cell r="C29">
            <v>149</v>
          </cell>
          <cell r="E29">
            <v>0.19328859060402684</v>
          </cell>
        </row>
        <row r="30">
          <cell r="C30">
            <v>131</v>
          </cell>
          <cell r="E30">
            <v>0.13358778625954199</v>
          </cell>
        </row>
        <row r="31">
          <cell r="C31">
            <v>122</v>
          </cell>
          <cell r="E31">
            <v>5.737704918032787E-2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workbookViewId="0">
      <selection activeCell="D15" sqref="D15"/>
    </sheetView>
  </sheetViews>
  <sheetFormatPr baseColWidth="10" defaultRowHeight="16" x14ac:dyDescent="0.2"/>
  <cols>
    <col min="1" max="1" width="18.83203125" customWidth="1"/>
    <col min="2" max="6" width="21" style="5" customWidth="1"/>
  </cols>
  <sheetData>
    <row r="1" spans="1:6" s="8" customFormat="1" x14ac:dyDescent="0.2">
      <c r="A1" s="6"/>
      <c r="B1" s="7" t="s">
        <v>11</v>
      </c>
      <c r="C1" s="7" t="s">
        <v>99</v>
      </c>
      <c r="D1" s="7" t="s">
        <v>12</v>
      </c>
      <c r="E1" s="7" t="s">
        <v>13</v>
      </c>
      <c r="F1" s="7" t="s">
        <v>15</v>
      </c>
    </row>
    <row r="2" spans="1:6" x14ac:dyDescent="0.2">
      <c r="A2" s="1" t="s">
        <v>0</v>
      </c>
      <c r="B2" s="25">
        <f>[1]NBA!$C$14</f>
        <v>128</v>
      </c>
      <c r="C2" s="25">
        <f>'All NBA teams'!B35</f>
        <v>139</v>
      </c>
      <c r="D2" s="25">
        <f>[1]NBA!$C$15</f>
        <v>295</v>
      </c>
      <c r="E2" s="25">
        <f>MAX([1]NBA!$C$2:$C$31)</f>
        <v>295</v>
      </c>
      <c r="F2" s="10">
        <v>300</v>
      </c>
    </row>
    <row r="3" spans="1:6" x14ac:dyDescent="0.2">
      <c r="A3" s="1" t="s">
        <v>1</v>
      </c>
      <c r="B3" s="26">
        <f>[1]NBA!$E$14</f>
        <v>0.1171875</v>
      </c>
      <c r="C3" s="26">
        <f>'All NBA teams'!D35</f>
        <v>0.11294157608695651</v>
      </c>
      <c r="D3" s="26">
        <f>[1]NBA!$E$15</f>
        <v>0.2250847457627119</v>
      </c>
      <c r="E3" s="26">
        <f>MAX([1]NBA!$E$2:$E$31)+('All NBA teams'!E22-MIN('All NBA teams'!E3:E32))/E2</f>
        <v>0.49306549341522476</v>
      </c>
      <c r="F3" s="11">
        <v>0.35</v>
      </c>
    </row>
    <row r="4" spans="1:6" x14ac:dyDescent="0.2">
      <c r="A4" s="1" t="s">
        <v>2</v>
      </c>
      <c r="B4" s="25">
        <f>B2*B3</f>
        <v>15</v>
      </c>
      <c r="C4" s="25">
        <f>C2*C3</f>
        <v>15.698879076086955</v>
      </c>
      <c r="D4" s="25">
        <f t="shared" ref="D4:F4" si="0">D2*D3</f>
        <v>66.400000000000006</v>
      </c>
      <c r="E4" s="25">
        <f t="shared" si="0"/>
        <v>145.45432055749131</v>
      </c>
      <c r="F4" s="9">
        <f t="shared" si="0"/>
        <v>105</v>
      </c>
    </row>
    <row r="5" spans="1:6" x14ac:dyDescent="0.2">
      <c r="A5" s="1" t="s">
        <v>3</v>
      </c>
      <c r="B5" s="25">
        <v>0</v>
      </c>
      <c r="C5" s="25">
        <v>0</v>
      </c>
      <c r="D5" s="25">
        <v>0</v>
      </c>
      <c r="E5" s="25">
        <v>0</v>
      </c>
      <c r="F5" s="9">
        <v>0</v>
      </c>
    </row>
    <row r="6" spans="1:6" x14ac:dyDescent="0.2">
      <c r="A6" s="1" t="s">
        <v>4</v>
      </c>
      <c r="B6" s="25">
        <f>B4-B5</f>
        <v>15</v>
      </c>
      <c r="C6" s="25">
        <f>C4-C5</f>
        <v>15.698879076086955</v>
      </c>
      <c r="D6" s="25">
        <f t="shared" ref="D6:F6" si="1">D4-D5</f>
        <v>66.400000000000006</v>
      </c>
      <c r="E6" s="25">
        <f t="shared" si="1"/>
        <v>145.45432055749131</v>
      </c>
      <c r="F6" s="9">
        <f t="shared" si="1"/>
        <v>105</v>
      </c>
    </row>
    <row r="7" spans="1:6" x14ac:dyDescent="0.2">
      <c r="A7" s="1" t="s">
        <v>5</v>
      </c>
      <c r="B7" s="25">
        <f>0.4*B6</f>
        <v>6</v>
      </c>
      <c r="C7" s="25">
        <f>0.4*C6</f>
        <v>6.2795516304347823</v>
      </c>
      <c r="D7" s="25">
        <f t="shared" ref="D7:F7" si="2">0.4*D6</f>
        <v>26.560000000000002</v>
      </c>
      <c r="E7" s="25">
        <f t="shared" si="2"/>
        <v>58.181728222996526</v>
      </c>
      <c r="F7" s="9">
        <f t="shared" si="2"/>
        <v>42</v>
      </c>
    </row>
    <row r="8" spans="1:6" x14ac:dyDescent="0.2">
      <c r="A8" s="1" t="s">
        <v>6</v>
      </c>
      <c r="B8" s="25">
        <f>B6-B7</f>
        <v>9</v>
      </c>
      <c r="C8" s="25">
        <f>C6-C7</f>
        <v>9.4193274456521721</v>
      </c>
      <c r="D8" s="25">
        <f t="shared" ref="D8:F8" si="3">D6-D7</f>
        <v>39.840000000000003</v>
      </c>
      <c r="E8" s="25">
        <f t="shared" si="3"/>
        <v>87.272592334494789</v>
      </c>
      <c r="F8" s="9">
        <f t="shared" si="3"/>
        <v>63</v>
      </c>
    </row>
    <row r="9" spans="1:6" x14ac:dyDescent="0.2">
      <c r="A9" s="1" t="s">
        <v>16</v>
      </c>
      <c r="B9" s="25">
        <f>(B15/B12)*B8</f>
        <v>1.8</v>
      </c>
      <c r="C9" s="25">
        <f>(C15/C12)*C8</f>
        <v>1.8838654891304345</v>
      </c>
      <c r="D9" s="25">
        <f t="shared" ref="D9:F9" si="4">(D15/D12)*D8</f>
        <v>3.9840000000000004</v>
      </c>
      <c r="E9" s="25">
        <f t="shared" si="4"/>
        <v>8.7272592334494785</v>
      </c>
      <c r="F9" s="9">
        <f t="shared" si="4"/>
        <v>15.12</v>
      </c>
    </row>
    <row r="10" spans="1:6" x14ac:dyDescent="0.2">
      <c r="A10" s="1" t="s">
        <v>7</v>
      </c>
      <c r="B10" s="25">
        <f>B8-B9</f>
        <v>7.2</v>
      </c>
      <c r="C10" s="25">
        <f>C8-C9</f>
        <v>7.535461956521738</v>
      </c>
      <c r="D10" s="25">
        <f t="shared" ref="D10:F10" si="5">D8-D9</f>
        <v>35.856000000000002</v>
      </c>
      <c r="E10" s="25">
        <f t="shared" si="5"/>
        <v>78.545333101045316</v>
      </c>
      <c r="F10" s="9">
        <f t="shared" si="5"/>
        <v>47.88</v>
      </c>
    </row>
    <row r="11" spans="1:6" x14ac:dyDescent="0.2">
      <c r="A11" s="1"/>
      <c r="B11" s="27"/>
      <c r="C11" s="27"/>
      <c r="D11" s="27"/>
      <c r="E11" s="27"/>
      <c r="F11" s="3"/>
    </row>
    <row r="12" spans="1:6" x14ac:dyDescent="0.2">
      <c r="A12" s="1" t="s">
        <v>8</v>
      </c>
      <c r="B12" s="26">
        <v>0.125</v>
      </c>
      <c r="C12" s="26">
        <v>0.125</v>
      </c>
      <c r="D12" s="26">
        <v>0.25</v>
      </c>
      <c r="E12" s="26">
        <v>0.25</v>
      </c>
      <c r="F12" s="11">
        <v>0.25</v>
      </c>
    </row>
    <row r="13" spans="1:6" x14ac:dyDescent="0.2">
      <c r="A13" s="1" t="s">
        <v>17</v>
      </c>
      <c r="B13" s="26">
        <v>2.5000000000000001E-2</v>
      </c>
      <c r="C13" s="26">
        <v>2.5000000000000001E-2</v>
      </c>
      <c r="D13" s="26">
        <v>2.5000000000000001E-2</v>
      </c>
      <c r="E13" s="26">
        <v>2.5000000000000001E-2</v>
      </c>
      <c r="F13" s="11">
        <v>2.5000000000000001E-2</v>
      </c>
    </row>
    <row r="14" spans="1:6" x14ac:dyDescent="0.2">
      <c r="A14" s="1" t="s">
        <v>9</v>
      </c>
      <c r="B14" s="26">
        <v>7.4999999999999997E-2</v>
      </c>
      <c r="C14" s="26">
        <v>7.4999999999999997E-2</v>
      </c>
      <c r="D14" s="26">
        <v>7.4999999999999997E-2</v>
      </c>
      <c r="E14" s="26">
        <v>7.4999999999999997E-2</v>
      </c>
      <c r="F14" s="11">
        <v>7.4999999999999997E-2</v>
      </c>
    </row>
    <row r="15" spans="1:6" x14ac:dyDescent="0.2">
      <c r="A15" s="1" t="s">
        <v>14</v>
      </c>
      <c r="B15" s="26">
        <v>2.5000000000000001E-2</v>
      </c>
      <c r="C15" s="26">
        <v>2.5000000000000001E-2</v>
      </c>
      <c r="D15" s="26">
        <v>2.5000000000000001E-2</v>
      </c>
      <c r="E15" s="26">
        <v>2.5000000000000001E-2</v>
      </c>
      <c r="F15" s="11">
        <v>0.06</v>
      </c>
    </row>
    <row r="16" spans="1:6" ht="17" thickBot="1" x14ac:dyDescent="0.25">
      <c r="A16" s="1"/>
      <c r="B16" s="27"/>
      <c r="C16" s="27"/>
      <c r="D16" s="27"/>
      <c r="E16" s="27"/>
      <c r="F16" s="12"/>
    </row>
    <row r="17" spans="1:6" ht="17" thickBot="1" x14ac:dyDescent="0.25">
      <c r="A17" s="1" t="s">
        <v>10</v>
      </c>
      <c r="B17" s="25">
        <f>B10*(1+B15)/(B14-B15)</f>
        <v>147.60000000000002</v>
      </c>
      <c r="C17" s="25">
        <f>C10*(1+C15)/(C14-C15)</f>
        <v>154.47697010869561</v>
      </c>
      <c r="D17" s="25">
        <f t="shared" ref="D17:E17" si="6">D10*(1+D15)/(D14-D15)</f>
        <v>735.04800000000012</v>
      </c>
      <c r="E17" s="28">
        <f t="shared" si="6"/>
        <v>1610.1793285714289</v>
      </c>
      <c r="F17" s="13">
        <f>(F10*(1+F15)*(1-(1+F15)^5/(1+F14)^5))/(F14-F15)+(F8*(1+F15)^5*(1+F13)*(1-F13/F12))/((F14-F13)*(1+F14)^5)</f>
        <v>1313.0506580816314</v>
      </c>
    </row>
  </sheetData>
  <pageMargins left="0.75" right="0.75" top="1" bottom="1" header="0.5" footer="0.5"/>
  <pageSetup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37"/>
  <sheetViews>
    <sheetView workbookViewId="0">
      <selection activeCell="H24" sqref="H24"/>
    </sheetView>
  </sheetViews>
  <sheetFormatPr baseColWidth="10" defaultRowHeight="16" x14ac:dyDescent="0.2"/>
  <cols>
    <col min="1" max="1" width="21.83203125" customWidth="1"/>
    <col min="2" max="2" width="13.5" style="5" customWidth="1"/>
    <col min="3" max="3" width="16" style="5" customWidth="1"/>
    <col min="4" max="4" width="22" style="5" customWidth="1"/>
    <col min="5" max="5" width="15.33203125" style="5" customWidth="1"/>
    <col min="6" max="6" width="25.33203125" style="5" customWidth="1"/>
    <col min="7" max="7" width="14.5" style="5" customWidth="1"/>
    <col min="8" max="8" width="12" style="5" customWidth="1"/>
    <col min="9" max="10" width="17.5" style="5" customWidth="1"/>
    <col min="11" max="11" width="19.5" customWidth="1"/>
    <col min="12" max="12" width="13.83203125" customWidth="1"/>
    <col min="13" max="13" width="16.6640625" customWidth="1"/>
    <col min="14" max="14" width="17.1640625" bestFit="1" customWidth="1"/>
    <col min="15" max="15" width="12.1640625" bestFit="1" customWidth="1"/>
    <col min="16" max="16" width="17.5" customWidth="1"/>
    <col min="17" max="17" width="13.5" customWidth="1"/>
    <col min="18" max="18" width="9.6640625" customWidth="1"/>
  </cols>
  <sheetData>
    <row r="1" spans="1:18" s="17" customFormat="1" x14ac:dyDescent="0.2">
      <c r="A1" s="17" t="s">
        <v>86</v>
      </c>
      <c r="B1" s="17" t="s">
        <v>87</v>
      </c>
      <c r="C1" s="17" t="s">
        <v>87</v>
      </c>
      <c r="D1" s="17" t="s">
        <v>88</v>
      </c>
      <c r="E1" s="17" t="s">
        <v>89</v>
      </c>
      <c r="F1" s="17" t="s">
        <v>88</v>
      </c>
      <c r="G1" s="17" t="s">
        <v>87</v>
      </c>
      <c r="H1" s="17" t="s">
        <v>100</v>
      </c>
      <c r="I1" s="17" t="s">
        <v>87</v>
      </c>
      <c r="J1" s="17" t="s">
        <v>110</v>
      </c>
      <c r="K1" s="17" t="s">
        <v>90</v>
      </c>
      <c r="L1" s="17" t="s">
        <v>87</v>
      </c>
      <c r="M1" s="17" t="s">
        <v>89</v>
      </c>
      <c r="N1" s="17" t="s">
        <v>87</v>
      </c>
      <c r="O1" s="17" t="s">
        <v>87</v>
      </c>
      <c r="P1" s="29" t="s">
        <v>93</v>
      </c>
      <c r="Q1" s="30"/>
      <c r="R1" s="31"/>
    </row>
    <row r="2" spans="1:18" s="17" customFormat="1" ht="51" x14ac:dyDescent="0.2">
      <c r="A2" s="7" t="s">
        <v>18</v>
      </c>
      <c r="B2" s="16" t="s">
        <v>83</v>
      </c>
      <c r="C2" s="7" t="s">
        <v>102</v>
      </c>
      <c r="D2" s="7" t="s">
        <v>103</v>
      </c>
      <c r="E2" s="7" t="s">
        <v>104</v>
      </c>
      <c r="F2" s="7" t="s">
        <v>84</v>
      </c>
      <c r="G2" s="7" t="s">
        <v>105</v>
      </c>
      <c r="H2" s="16" t="s">
        <v>101</v>
      </c>
      <c r="I2" s="16" t="s">
        <v>85</v>
      </c>
      <c r="J2" s="16" t="s">
        <v>108</v>
      </c>
      <c r="K2" s="7" t="s">
        <v>106</v>
      </c>
      <c r="L2" s="16" t="s">
        <v>107</v>
      </c>
      <c r="M2" s="7" t="s">
        <v>19</v>
      </c>
      <c r="N2" s="7" t="s">
        <v>20</v>
      </c>
      <c r="O2" s="18" t="s">
        <v>21</v>
      </c>
      <c r="P2" s="16" t="s">
        <v>22</v>
      </c>
      <c r="Q2" s="16" t="s">
        <v>91</v>
      </c>
      <c r="R2" s="16" t="s">
        <v>92</v>
      </c>
    </row>
    <row r="3" spans="1:18" x14ac:dyDescent="0.2">
      <c r="A3" s="1" t="s">
        <v>23</v>
      </c>
      <c r="B3" s="4">
        <v>119</v>
      </c>
      <c r="C3" s="4">
        <v>-3.6</v>
      </c>
      <c r="D3" s="14">
        <f>C3/B3</f>
        <v>-3.0252100840336135E-2</v>
      </c>
      <c r="E3" s="4">
        <v>56.33</v>
      </c>
      <c r="F3" s="14">
        <f>E3/B3</f>
        <v>0.47336134453781509</v>
      </c>
      <c r="G3" s="4">
        <v>20</v>
      </c>
      <c r="H3" s="24">
        <v>14339</v>
      </c>
      <c r="I3" s="21">
        <v>5.5</v>
      </c>
      <c r="J3" s="4" t="s">
        <v>109</v>
      </c>
      <c r="K3" s="24"/>
      <c r="L3" s="2">
        <v>233.75000000000003</v>
      </c>
      <c r="M3" s="2" t="s">
        <v>24</v>
      </c>
      <c r="N3" s="2">
        <v>208</v>
      </c>
      <c r="O3" s="19">
        <v>2004</v>
      </c>
      <c r="P3" s="3">
        <v>0</v>
      </c>
      <c r="Q3" s="3">
        <v>0</v>
      </c>
      <c r="R3" s="3">
        <v>6</v>
      </c>
    </row>
    <row r="4" spans="1:18" x14ac:dyDescent="0.2">
      <c r="A4" s="1" t="s">
        <v>25</v>
      </c>
      <c r="B4" s="4">
        <v>169</v>
      </c>
      <c r="C4" s="4">
        <v>46.8</v>
      </c>
      <c r="D4" s="14">
        <f t="shared" ref="D4:D32" si="0">C4/B4</f>
        <v>0.27692307692307688</v>
      </c>
      <c r="E4" s="4">
        <v>71.48</v>
      </c>
      <c r="F4" s="14">
        <f t="shared" ref="F4:F32" si="1">E4/B4</f>
        <v>0.4229585798816568</v>
      </c>
      <c r="G4" s="4">
        <v>62</v>
      </c>
      <c r="H4" s="24">
        <v>18107</v>
      </c>
      <c r="I4" s="21">
        <v>5</v>
      </c>
      <c r="J4" s="4">
        <v>36</v>
      </c>
      <c r="K4" s="24"/>
      <c r="L4" s="2">
        <v>157.5</v>
      </c>
      <c r="M4" s="2" t="s">
        <v>26</v>
      </c>
      <c r="N4" s="2">
        <v>360</v>
      </c>
      <c r="O4" s="19">
        <v>2003</v>
      </c>
      <c r="P4" s="3">
        <v>1</v>
      </c>
      <c r="Q4" s="3">
        <v>2</v>
      </c>
      <c r="R4" s="3">
        <v>10</v>
      </c>
    </row>
    <row r="5" spans="1:18" x14ac:dyDescent="0.2">
      <c r="A5" s="1" t="s">
        <v>27</v>
      </c>
      <c r="B5" s="4">
        <v>190</v>
      </c>
      <c r="C5" s="4">
        <v>-19</v>
      </c>
      <c r="D5" s="14">
        <f t="shared" si="0"/>
        <v>-0.1</v>
      </c>
      <c r="E5" s="4">
        <v>102.61</v>
      </c>
      <c r="F5" s="14">
        <f t="shared" si="1"/>
        <v>0.54005263157894734</v>
      </c>
      <c r="G5" s="4">
        <v>54</v>
      </c>
      <c r="H5" s="24">
        <v>17251</v>
      </c>
      <c r="I5" s="21">
        <v>19.100000000000001</v>
      </c>
      <c r="J5" s="4">
        <v>20</v>
      </c>
      <c r="K5" s="24"/>
      <c r="L5" s="2">
        <v>280.8</v>
      </c>
      <c r="M5" s="2" t="s">
        <v>28</v>
      </c>
      <c r="N5" s="2">
        <v>430</v>
      </c>
      <c r="O5" s="19">
        <v>2010</v>
      </c>
      <c r="P5" s="3">
        <v>0</v>
      </c>
      <c r="Q5" s="3">
        <v>2</v>
      </c>
      <c r="R5" s="3">
        <v>7</v>
      </c>
    </row>
    <row r="6" spans="1:18" x14ac:dyDescent="0.2">
      <c r="A6" s="1" t="s">
        <v>29</v>
      </c>
      <c r="B6" s="4">
        <v>115</v>
      </c>
      <c r="C6" s="4">
        <v>7</v>
      </c>
      <c r="D6" s="14">
        <f t="shared" si="0"/>
        <v>6.0869565217391307E-2</v>
      </c>
      <c r="E6" s="4">
        <v>60.82</v>
      </c>
      <c r="F6" s="14">
        <f t="shared" si="1"/>
        <v>0.52886956521739126</v>
      </c>
      <c r="G6" s="4">
        <v>19</v>
      </c>
      <c r="H6" s="24">
        <v>15518</v>
      </c>
      <c r="I6" s="21">
        <v>2.2999999999999998</v>
      </c>
      <c r="J6" s="4">
        <v>10.9</v>
      </c>
      <c r="K6" s="24">
        <v>9000</v>
      </c>
      <c r="L6" s="2">
        <v>151.69999999999999</v>
      </c>
      <c r="M6" s="2" t="s">
        <v>30</v>
      </c>
      <c r="N6" s="2">
        <v>425</v>
      </c>
      <c r="O6" s="19">
        <v>2010</v>
      </c>
      <c r="P6" s="3">
        <v>0</v>
      </c>
      <c r="Q6" s="3">
        <v>0</v>
      </c>
      <c r="R6" s="3">
        <v>1</v>
      </c>
    </row>
    <row r="7" spans="1:18" x14ac:dyDescent="0.2">
      <c r="A7" s="1" t="s">
        <v>31</v>
      </c>
      <c r="B7" s="4">
        <v>195</v>
      </c>
      <c r="C7" s="4">
        <v>52.2</v>
      </c>
      <c r="D7" s="14">
        <f t="shared" si="0"/>
        <v>0.26769230769230773</v>
      </c>
      <c r="E7" s="4">
        <v>80.13</v>
      </c>
      <c r="F7" s="14">
        <f t="shared" si="1"/>
        <v>0.41092307692307689</v>
      </c>
      <c r="G7" s="4">
        <v>64</v>
      </c>
      <c r="H7" s="24">
        <v>21716</v>
      </c>
      <c r="I7" s="21">
        <v>9.5</v>
      </c>
      <c r="J7" s="4">
        <v>25</v>
      </c>
      <c r="K7" s="24"/>
      <c r="L7" s="2">
        <v>60</v>
      </c>
      <c r="M7" s="2" t="s">
        <v>32</v>
      </c>
      <c r="N7" s="2">
        <v>9.1999999999999993</v>
      </c>
      <c r="O7" s="19">
        <v>1985</v>
      </c>
      <c r="P7" s="3">
        <v>0</v>
      </c>
      <c r="Q7" s="3">
        <v>0</v>
      </c>
      <c r="R7" s="3">
        <v>8</v>
      </c>
    </row>
    <row r="8" spans="1:18" x14ac:dyDescent="0.2">
      <c r="A8" s="1" t="s">
        <v>33</v>
      </c>
      <c r="B8" s="4">
        <v>145</v>
      </c>
      <c r="C8" s="4">
        <v>10.8</v>
      </c>
      <c r="D8" s="14">
        <f t="shared" si="0"/>
        <v>7.4482758620689662E-2</v>
      </c>
      <c r="E8" s="4">
        <v>60.3</v>
      </c>
      <c r="F8" s="14">
        <f t="shared" si="1"/>
        <v>0.4158620689655172</v>
      </c>
      <c r="G8" s="4">
        <v>30</v>
      </c>
      <c r="H8" s="24">
        <v>17329</v>
      </c>
      <c r="I8" s="21">
        <v>2.1</v>
      </c>
      <c r="J8" s="4">
        <v>27</v>
      </c>
      <c r="K8" s="24"/>
      <c r="L8" s="2">
        <v>200.85</v>
      </c>
      <c r="M8" s="2" t="s">
        <v>34</v>
      </c>
      <c r="N8" s="2">
        <v>375</v>
      </c>
      <c r="O8" s="19">
        <v>2005</v>
      </c>
      <c r="P8" s="3">
        <v>0</v>
      </c>
      <c r="Q8" s="3">
        <v>1</v>
      </c>
      <c r="R8" s="3">
        <v>5</v>
      </c>
    </row>
    <row r="9" spans="1:18" x14ac:dyDescent="0.2">
      <c r="A9" s="1" t="s">
        <v>35</v>
      </c>
      <c r="B9" s="4">
        <v>162</v>
      </c>
      <c r="C9" s="4">
        <v>37.5</v>
      </c>
      <c r="D9" s="14">
        <f t="shared" si="0"/>
        <v>0.23148148148148148</v>
      </c>
      <c r="E9" s="4">
        <v>68.52</v>
      </c>
      <c r="F9" s="14">
        <f t="shared" si="1"/>
        <v>0.42296296296296293</v>
      </c>
      <c r="G9" s="4">
        <v>42</v>
      </c>
      <c r="H9" s="24">
        <v>19950</v>
      </c>
      <c r="I9" s="21">
        <v>6.7</v>
      </c>
      <c r="J9" s="4" t="s">
        <v>109</v>
      </c>
      <c r="K9" s="24"/>
      <c r="L9" s="2">
        <v>198.9</v>
      </c>
      <c r="M9" s="2" t="s">
        <v>36</v>
      </c>
      <c r="N9" s="2">
        <v>285</v>
      </c>
      <c r="O9" s="19">
        <v>2000</v>
      </c>
      <c r="P9" s="3">
        <v>1</v>
      </c>
      <c r="Q9" s="3">
        <v>2</v>
      </c>
      <c r="R9" s="3">
        <v>12</v>
      </c>
    </row>
    <row r="10" spans="1:18" x14ac:dyDescent="0.2">
      <c r="A10" s="1" t="s">
        <v>37</v>
      </c>
      <c r="B10" s="4">
        <v>124</v>
      </c>
      <c r="C10" s="4">
        <v>8</v>
      </c>
      <c r="D10" s="14">
        <f t="shared" si="0"/>
        <v>6.4516129032258063E-2</v>
      </c>
      <c r="E10" s="4">
        <v>67.319999999999993</v>
      </c>
      <c r="F10" s="14">
        <f t="shared" si="1"/>
        <v>0.54290322580645156</v>
      </c>
      <c r="G10" s="4">
        <v>35</v>
      </c>
      <c r="H10" s="24">
        <v>16899</v>
      </c>
      <c r="I10" s="21">
        <v>2.9</v>
      </c>
      <c r="J10" s="4" t="s">
        <v>109</v>
      </c>
      <c r="K10" s="24"/>
      <c r="L10" s="2">
        <v>9.9</v>
      </c>
      <c r="M10" s="2" t="s">
        <v>38</v>
      </c>
      <c r="N10" s="2">
        <v>202</v>
      </c>
      <c r="O10" s="19">
        <v>2000</v>
      </c>
      <c r="P10" s="3">
        <v>0</v>
      </c>
      <c r="Q10" s="3">
        <v>0</v>
      </c>
      <c r="R10" s="3">
        <v>10</v>
      </c>
    </row>
    <row r="11" spans="1:18" x14ac:dyDescent="0.2">
      <c r="A11" s="1" t="s">
        <v>39</v>
      </c>
      <c r="B11" s="4">
        <v>139</v>
      </c>
      <c r="C11" s="4">
        <v>10.3</v>
      </c>
      <c r="D11" s="14">
        <f t="shared" si="0"/>
        <v>7.4100719424460434E-2</v>
      </c>
      <c r="E11" s="4">
        <v>61.9</v>
      </c>
      <c r="F11" s="14">
        <f t="shared" si="1"/>
        <v>0.44532374100719424</v>
      </c>
      <c r="G11" s="4">
        <v>19</v>
      </c>
      <c r="H11" s="24">
        <v>15005</v>
      </c>
      <c r="I11" s="21">
        <v>4.3</v>
      </c>
      <c r="J11" s="4">
        <v>35</v>
      </c>
      <c r="K11" s="24"/>
      <c r="L11" s="2">
        <v>184.5</v>
      </c>
      <c r="M11" s="2" t="s">
        <v>40</v>
      </c>
      <c r="N11" s="2">
        <v>325</v>
      </c>
      <c r="O11" s="19">
        <v>2011</v>
      </c>
      <c r="P11" s="3">
        <v>1</v>
      </c>
      <c r="Q11" s="3">
        <v>2</v>
      </c>
      <c r="R11" s="3">
        <v>9</v>
      </c>
    </row>
    <row r="12" spans="1:18" x14ac:dyDescent="0.2">
      <c r="A12" s="1" t="s">
        <v>41</v>
      </c>
      <c r="B12" s="4">
        <v>160</v>
      </c>
      <c r="C12" s="4">
        <v>43</v>
      </c>
      <c r="D12" s="14">
        <f t="shared" si="0"/>
        <v>0.26874999999999999</v>
      </c>
      <c r="E12" s="4">
        <v>68.14</v>
      </c>
      <c r="F12" s="14">
        <f t="shared" si="1"/>
        <v>0.425875</v>
      </c>
      <c r="G12" s="4">
        <v>50</v>
      </c>
      <c r="H12" s="24">
        <v>19596</v>
      </c>
      <c r="I12" s="21">
        <v>4.3</v>
      </c>
      <c r="J12" s="4">
        <v>28</v>
      </c>
      <c r="K12" s="24"/>
      <c r="L12" s="2">
        <v>150</v>
      </c>
      <c r="M12" s="2" t="s">
        <v>42</v>
      </c>
      <c r="N12" s="2">
        <v>450</v>
      </c>
      <c r="O12" s="19">
        <v>2010</v>
      </c>
      <c r="P12" s="3">
        <v>0</v>
      </c>
      <c r="Q12" s="3">
        <v>0</v>
      </c>
      <c r="R12" s="3">
        <v>2</v>
      </c>
    </row>
    <row r="13" spans="1:18" x14ac:dyDescent="0.2">
      <c r="A13" s="1" t="s">
        <v>43</v>
      </c>
      <c r="B13" s="4">
        <v>191</v>
      </c>
      <c r="C13" s="4">
        <v>63.7</v>
      </c>
      <c r="D13" s="14">
        <f t="shared" si="0"/>
        <v>0.33350785340314137</v>
      </c>
      <c r="E13" s="4">
        <v>67.16</v>
      </c>
      <c r="F13" s="14">
        <f t="shared" si="1"/>
        <v>0.35162303664921463</v>
      </c>
      <c r="G13" s="4">
        <v>49</v>
      </c>
      <c r="H13" s="24">
        <v>18123</v>
      </c>
      <c r="I13" s="21">
        <v>5.9</v>
      </c>
      <c r="J13" s="4">
        <v>45</v>
      </c>
      <c r="K13" s="24"/>
      <c r="L13" s="2">
        <v>100.75</v>
      </c>
      <c r="M13" s="2" t="s">
        <v>44</v>
      </c>
      <c r="N13" s="2">
        <v>85</v>
      </c>
      <c r="O13" s="19">
        <v>1993</v>
      </c>
      <c r="P13" s="3">
        <v>0</v>
      </c>
      <c r="Q13" s="3">
        <v>0</v>
      </c>
      <c r="R13" s="3">
        <v>6</v>
      </c>
    </row>
    <row r="14" spans="1:18" x14ac:dyDescent="0.2">
      <c r="A14" s="1" t="s">
        <v>45</v>
      </c>
      <c r="B14" s="4">
        <v>121</v>
      </c>
      <c r="C14" s="4">
        <v>11.6</v>
      </c>
      <c r="D14" s="14">
        <f t="shared" si="0"/>
        <v>9.5867768595041314E-2</v>
      </c>
      <c r="E14" s="4">
        <v>69.040000000000006</v>
      </c>
      <c r="F14" s="14">
        <f t="shared" si="1"/>
        <v>0.57057851239669422</v>
      </c>
      <c r="G14" s="4">
        <v>21</v>
      </c>
      <c r="H14" s="24">
        <v>17501</v>
      </c>
      <c r="I14" s="21">
        <v>1.7</v>
      </c>
      <c r="J14" s="4" t="s">
        <v>109</v>
      </c>
      <c r="K14" s="24"/>
      <c r="L14" s="2">
        <v>152</v>
      </c>
      <c r="M14" s="2" t="s">
        <v>46</v>
      </c>
      <c r="N14" s="2">
        <v>11</v>
      </c>
      <c r="O14" s="19">
        <v>1983</v>
      </c>
      <c r="P14" s="3">
        <v>0</v>
      </c>
      <c r="Q14" s="3">
        <v>1</v>
      </c>
      <c r="R14" s="3">
        <v>10</v>
      </c>
    </row>
    <row r="15" spans="1:18" x14ac:dyDescent="0.2">
      <c r="A15" s="1" t="s">
        <v>47</v>
      </c>
      <c r="B15" s="4">
        <v>128</v>
      </c>
      <c r="C15" s="4">
        <v>15</v>
      </c>
      <c r="D15" s="14">
        <f t="shared" si="0"/>
        <v>0.1171875</v>
      </c>
      <c r="E15" s="4">
        <v>73.59</v>
      </c>
      <c r="F15" s="14">
        <f t="shared" si="1"/>
        <v>0.57492187500000003</v>
      </c>
      <c r="G15" s="4">
        <v>41</v>
      </c>
      <c r="H15" s="24">
        <v>19212</v>
      </c>
      <c r="I15" s="21">
        <v>16.399999999999999</v>
      </c>
      <c r="J15" s="4">
        <v>18</v>
      </c>
      <c r="K15" s="24"/>
      <c r="L15" s="2">
        <v>0</v>
      </c>
      <c r="M15" s="15" t="s">
        <v>48</v>
      </c>
      <c r="N15" s="15">
        <v>2000</v>
      </c>
      <c r="O15" s="19">
        <v>2014</v>
      </c>
      <c r="P15" s="3">
        <v>0</v>
      </c>
      <c r="Q15" s="3">
        <v>0</v>
      </c>
      <c r="R15" s="3">
        <v>3</v>
      </c>
    </row>
    <row r="16" spans="1:18" x14ac:dyDescent="0.2">
      <c r="A16" s="1" t="s">
        <v>49</v>
      </c>
      <c r="B16" s="4">
        <v>295</v>
      </c>
      <c r="C16" s="4">
        <v>66.400000000000006</v>
      </c>
      <c r="D16" s="14">
        <f t="shared" si="0"/>
        <v>0.2250847457627119</v>
      </c>
      <c r="E16" s="4">
        <v>77.25</v>
      </c>
      <c r="F16" s="14">
        <f t="shared" si="1"/>
        <v>0.261864406779661</v>
      </c>
      <c r="G16" s="4">
        <v>94</v>
      </c>
      <c r="H16" s="24">
        <v>18828</v>
      </c>
      <c r="I16" s="21">
        <v>16.399999999999999</v>
      </c>
      <c r="J16" s="4">
        <v>122</v>
      </c>
      <c r="K16" s="24">
        <v>122000</v>
      </c>
      <c r="L16" s="2">
        <v>108</v>
      </c>
      <c r="M16" s="2" t="s">
        <v>50</v>
      </c>
      <c r="N16" s="2">
        <v>20</v>
      </c>
      <c r="O16" s="19">
        <v>1979</v>
      </c>
      <c r="P16" s="3">
        <v>5</v>
      </c>
      <c r="Q16" s="3">
        <v>7</v>
      </c>
      <c r="R16" s="3">
        <v>13</v>
      </c>
    </row>
    <row r="17" spans="1:18" x14ac:dyDescent="0.2">
      <c r="A17" s="1" t="s">
        <v>51</v>
      </c>
      <c r="B17" s="4">
        <v>126</v>
      </c>
      <c r="C17" s="4">
        <v>11.2</v>
      </c>
      <c r="D17" s="14">
        <f t="shared" si="0"/>
        <v>8.8888888888888878E-2</v>
      </c>
      <c r="E17" s="4">
        <v>70.58</v>
      </c>
      <c r="F17" s="14">
        <f t="shared" si="1"/>
        <v>0.56015873015873019</v>
      </c>
      <c r="G17" s="4">
        <v>25</v>
      </c>
      <c r="H17" s="24">
        <v>16718</v>
      </c>
      <c r="I17" s="21">
        <v>1.3</v>
      </c>
      <c r="J17" s="4">
        <v>20</v>
      </c>
      <c r="K17" s="24"/>
      <c r="L17" s="2">
        <v>176.67000000000002</v>
      </c>
      <c r="M17" s="2" t="s">
        <v>52</v>
      </c>
      <c r="N17" s="2">
        <v>377</v>
      </c>
      <c r="O17" s="19">
        <v>2012</v>
      </c>
      <c r="P17" s="3">
        <v>0</v>
      </c>
      <c r="Q17" s="3">
        <v>0</v>
      </c>
      <c r="R17" s="3">
        <v>6</v>
      </c>
    </row>
    <row r="18" spans="1:18" x14ac:dyDescent="0.2">
      <c r="A18" s="1" t="s">
        <v>53</v>
      </c>
      <c r="B18" s="4">
        <v>188</v>
      </c>
      <c r="C18" s="4">
        <v>29.2</v>
      </c>
      <c r="D18" s="14">
        <f t="shared" si="0"/>
        <v>0.15531914893617021</v>
      </c>
      <c r="E18" s="4">
        <v>84.21</v>
      </c>
      <c r="F18" s="14">
        <f t="shared" si="1"/>
        <v>0.44792553191489359</v>
      </c>
      <c r="G18" s="4">
        <v>81</v>
      </c>
      <c r="H18" s="24">
        <v>19781</v>
      </c>
      <c r="I18" s="21">
        <v>5.6</v>
      </c>
      <c r="J18" s="4" t="s">
        <v>109</v>
      </c>
      <c r="K18" s="24"/>
      <c r="L18" s="2">
        <v>100.10000000000001</v>
      </c>
      <c r="M18" s="2" t="s">
        <v>54</v>
      </c>
      <c r="N18" s="2">
        <v>68</v>
      </c>
      <c r="O18" s="19">
        <v>1995</v>
      </c>
      <c r="P18" s="3">
        <v>3</v>
      </c>
      <c r="Q18" s="3">
        <v>4</v>
      </c>
      <c r="R18" s="3">
        <v>11</v>
      </c>
    </row>
    <row r="19" spans="1:18" x14ac:dyDescent="0.2">
      <c r="A19" s="1" t="s">
        <v>55</v>
      </c>
      <c r="B19" s="4">
        <v>109</v>
      </c>
      <c r="C19" s="4">
        <v>11.5</v>
      </c>
      <c r="D19" s="14">
        <f t="shared" si="0"/>
        <v>0.10550458715596331</v>
      </c>
      <c r="E19" s="4">
        <v>51.18</v>
      </c>
      <c r="F19" s="14">
        <f t="shared" si="1"/>
        <v>0.46954128440366971</v>
      </c>
      <c r="G19" s="4">
        <v>21</v>
      </c>
      <c r="H19" s="24">
        <v>13847</v>
      </c>
      <c r="I19" s="21">
        <v>1.6</v>
      </c>
      <c r="J19" s="4" t="s">
        <v>109</v>
      </c>
      <c r="K19" s="24">
        <v>5000</v>
      </c>
      <c r="L19" s="2">
        <v>76.95</v>
      </c>
      <c r="M19" s="2" t="s">
        <v>56</v>
      </c>
      <c r="N19" s="2">
        <v>550</v>
      </c>
      <c r="O19" s="19">
        <v>2013</v>
      </c>
      <c r="P19" s="3">
        <v>0</v>
      </c>
      <c r="Q19" s="3">
        <v>0</v>
      </c>
      <c r="R19" s="3">
        <v>7</v>
      </c>
    </row>
    <row r="20" spans="1:18" x14ac:dyDescent="0.2">
      <c r="A20" s="1" t="s">
        <v>57</v>
      </c>
      <c r="B20" s="4">
        <v>116</v>
      </c>
      <c r="C20" s="4">
        <v>-2.7</v>
      </c>
      <c r="D20" s="14">
        <f t="shared" si="0"/>
        <v>-2.3275862068965519E-2</v>
      </c>
      <c r="E20" s="4">
        <v>67.489999999999995</v>
      </c>
      <c r="F20" s="14">
        <f t="shared" si="1"/>
        <v>0.5818103448275862</v>
      </c>
      <c r="G20" s="4">
        <v>18</v>
      </c>
      <c r="H20" s="24">
        <v>14564</v>
      </c>
      <c r="I20" s="21">
        <v>3.7</v>
      </c>
      <c r="J20" s="4">
        <v>11</v>
      </c>
      <c r="K20" s="24"/>
      <c r="L20" s="2">
        <v>98.9</v>
      </c>
      <c r="M20" s="2" t="s">
        <v>58</v>
      </c>
      <c r="N20" s="2">
        <v>89</v>
      </c>
      <c r="O20" s="19">
        <v>1995</v>
      </c>
      <c r="P20" s="3">
        <v>0</v>
      </c>
      <c r="Q20" s="3">
        <v>0</v>
      </c>
      <c r="R20" s="3">
        <v>5</v>
      </c>
    </row>
    <row r="21" spans="1:18" x14ac:dyDescent="0.2">
      <c r="A21" s="1" t="s">
        <v>59</v>
      </c>
      <c r="B21" s="4">
        <v>116</v>
      </c>
      <c r="C21" s="4">
        <v>11.2</v>
      </c>
      <c r="D21" s="14">
        <f t="shared" si="0"/>
        <v>9.6551724137931033E-2</v>
      </c>
      <c r="E21" s="4">
        <v>63.17</v>
      </c>
      <c r="F21" s="14">
        <f t="shared" si="1"/>
        <v>0.54456896551724143</v>
      </c>
      <c r="G21" s="4">
        <v>25</v>
      </c>
      <c r="H21" s="24">
        <v>16390</v>
      </c>
      <c r="I21" s="21">
        <v>1.2</v>
      </c>
      <c r="J21" s="4" t="s">
        <v>109</v>
      </c>
      <c r="K21" s="24"/>
      <c r="L21" s="2">
        <v>126</v>
      </c>
      <c r="M21" s="2" t="s">
        <v>60</v>
      </c>
      <c r="N21" s="2">
        <v>338</v>
      </c>
      <c r="O21" s="19">
        <v>2012</v>
      </c>
      <c r="P21" s="3">
        <v>0</v>
      </c>
      <c r="Q21" s="3">
        <v>0</v>
      </c>
      <c r="R21" s="3">
        <v>8</v>
      </c>
    </row>
    <row r="22" spans="1:18" x14ac:dyDescent="0.2">
      <c r="A22" s="1" t="s">
        <v>61</v>
      </c>
      <c r="B22" s="4">
        <v>287</v>
      </c>
      <c r="C22" s="4">
        <v>96.3</v>
      </c>
      <c r="D22" s="14">
        <f t="shared" si="0"/>
        <v>0.33554006968641115</v>
      </c>
      <c r="E22" s="4">
        <v>89.87</v>
      </c>
      <c r="F22" s="14">
        <f t="shared" si="1"/>
        <v>0.31313588850174218</v>
      </c>
      <c r="G22" s="4">
        <v>125</v>
      </c>
      <c r="H22" s="24">
        <v>19812</v>
      </c>
      <c r="I22" s="21">
        <v>19.100000000000001</v>
      </c>
      <c r="J22" s="4">
        <v>37</v>
      </c>
      <c r="K22" s="24">
        <v>16300</v>
      </c>
      <c r="L22" s="2">
        <v>0</v>
      </c>
      <c r="M22" s="2" t="s">
        <v>62</v>
      </c>
      <c r="N22" s="2">
        <v>300</v>
      </c>
      <c r="O22" s="19">
        <v>1997</v>
      </c>
      <c r="P22" s="3">
        <v>0</v>
      </c>
      <c r="Q22" s="3">
        <v>0</v>
      </c>
      <c r="R22" s="3">
        <v>6</v>
      </c>
    </row>
    <row r="23" spans="1:18" x14ac:dyDescent="0.2">
      <c r="A23" s="1" t="s">
        <v>63</v>
      </c>
      <c r="B23" s="4">
        <v>144</v>
      </c>
      <c r="C23" s="4">
        <v>33.299999999999997</v>
      </c>
      <c r="D23" s="14">
        <f t="shared" si="0"/>
        <v>0.23124999999999998</v>
      </c>
      <c r="E23" s="4">
        <v>71.78</v>
      </c>
      <c r="F23" s="14">
        <f t="shared" si="1"/>
        <v>0.49847222222222221</v>
      </c>
      <c r="G23" s="4">
        <v>49</v>
      </c>
      <c r="H23" s="24">
        <v>18203</v>
      </c>
      <c r="I23" s="21">
        <v>1.4</v>
      </c>
      <c r="J23" s="4" t="s">
        <v>109</v>
      </c>
      <c r="K23" s="24"/>
      <c r="L23" s="2">
        <v>141.6</v>
      </c>
      <c r="M23" s="2" t="s">
        <v>64</v>
      </c>
      <c r="N23" s="2">
        <v>350</v>
      </c>
      <c r="O23" s="19">
        <v>2006</v>
      </c>
      <c r="P23" s="3">
        <v>0</v>
      </c>
      <c r="Q23" s="3">
        <v>1</v>
      </c>
      <c r="R23" s="3">
        <v>7</v>
      </c>
    </row>
    <row r="24" spans="1:18" x14ac:dyDescent="0.2">
      <c r="A24" s="1" t="s">
        <v>65</v>
      </c>
      <c r="B24" s="4">
        <v>139</v>
      </c>
      <c r="C24" s="4">
        <v>12.3</v>
      </c>
      <c r="D24" s="14">
        <f t="shared" si="0"/>
        <v>8.8489208633093536E-2</v>
      </c>
      <c r="E24" s="4">
        <v>60.59</v>
      </c>
      <c r="F24" s="14">
        <f t="shared" si="1"/>
        <v>0.43589928057553962</v>
      </c>
      <c r="G24" s="4">
        <v>39</v>
      </c>
      <c r="H24" s="24">
        <v>16245</v>
      </c>
      <c r="I24" s="21">
        <v>2.2000000000000002</v>
      </c>
      <c r="J24" s="4" t="s">
        <v>109</v>
      </c>
      <c r="K24" s="24"/>
      <c r="L24" s="2">
        <v>117.6</v>
      </c>
      <c r="M24" s="2" t="s">
        <v>66</v>
      </c>
      <c r="N24" s="2">
        <v>85</v>
      </c>
      <c r="O24" s="19">
        <v>1991</v>
      </c>
      <c r="P24" s="3">
        <v>0</v>
      </c>
      <c r="Q24" s="3">
        <v>1</v>
      </c>
      <c r="R24" s="3">
        <v>9</v>
      </c>
    </row>
    <row r="25" spans="1:18" x14ac:dyDescent="0.2">
      <c r="A25" s="1" t="s">
        <v>67</v>
      </c>
      <c r="B25" s="4">
        <v>117</v>
      </c>
      <c r="C25" s="4">
        <v>-3.8</v>
      </c>
      <c r="D25" s="14">
        <f t="shared" si="0"/>
        <v>-3.2478632478632474E-2</v>
      </c>
      <c r="E25" s="4">
        <v>43.4</v>
      </c>
      <c r="F25" s="14">
        <f t="shared" si="1"/>
        <v>0.37094017094017095</v>
      </c>
      <c r="G25" s="4">
        <v>27</v>
      </c>
      <c r="H25" s="24">
        <v>13869</v>
      </c>
      <c r="I25" s="21">
        <v>6</v>
      </c>
      <c r="J25" s="4" t="s">
        <v>109</v>
      </c>
      <c r="K25" s="24"/>
      <c r="L25" s="2">
        <v>150.08000000000001</v>
      </c>
      <c r="M25" s="2" t="s">
        <v>68</v>
      </c>
      <c r="N25" s="2">
        <v>280</v>
      </c>
      <c r="O25" s="19">
        <v>2011</v>
      </c>
      <c r="P25" s="3">
        <v>0</v>
      </c>
      <c r="Q25" s="3">
        <v>1</v>
      </c>
      <c r="R25" s="3">
        <v>9</v>
      </c>
    </row>
    <row r="26" spans="1:18" x14ac:dyDescent="0.2">
      <c r="A26" s="1" t="s">
        <v>69</v>
      </c>
      <c r="B26" s="4">
        <v>137</v>
      </c>
      <c r="C26" s="4">
        <v>28.2</v>
      </c>
      <c r="D26" s="14">
        <f t="shared" si="0"/>
        <v>0.20583941605839415</v>
      </c>
      <c r="E26" s="4">
        <v>56.79</v>
      </c>
      <c r="F26" s="14">
        <f t="shared" si="1"/>
        <v>0.41452554744525549</v>
      </c>
      <c r="G26" s="4">
        <v>32</v>
      </c>
      <c r="H26" s="24">
        <v>15871</v>
      </c>
      <c r="I26" s="21">
        <v>4.3</v>
      </c>
      <c r="J26" s="4" t="s">
        <v>109</v>
      </c>
      <c r="K26" s="24"/>
      <c r="L26" s="2">
        <v>186.45000000000002</v>
      </c>
      <c r="M26" s="2" t="s">
        <v>70</v>
      </c>
      <c r="N26" s="2">
        <v>401</v>
      </c>
      <c r="O26" s="19">
        <v>2004</v>
      </c>
      <c r="P26" s="3">
        <v>0</v>
      </c>
      <c r="Q26" s="3">
        <v>0</v>
      </c>
      <c r="R26" s="3">
        <v>8</v>
      </c>
    </row>
    <row r="27" spans="1:18" x14ac:dyDescent="0.2">
      <c r="A27" s="1" t="s">
        <v>71</v>
      </c>
      <c r="B27" s="4">
        <v>140</v>
      </c>
      <c r="C27" s="4">
        <v>30</v>
      </c>
      <c r="D27" s="14">
        <f t="shared" si="0"/>
        <v>0.21428571428571427</v>
      </c>
      <c r="E27" s="4">
        <v>63.35</v>
      </c>
      <c r="F27" s="14">
        <f t="shared" si="1"/>
        <v>0.45250000000000001</v>
      </c>
      <c r="G27" s="4">
        <v>39</v>
      </c>
      <c r="H27" s="24">
        <v>19746</v>
      </c>
      <c r="I27" s="21">
        <v>2.2999999999999998</v>
      </c>
      <c r="J27" s="4" t="s">
        <v>109</v>
      </c>
      <c r="K27" s="24"/>
      <c r="L27" s="2">
        <v>105.66</v>
      </c>
      <c r="M27" s="2" t="s">
        <v>72</v>
      </c>
      <c r="N27" s="2">
        <v>70</v>
      </c>
      <c r="O27" s="19">
        <v>1988</v>
      </c>
      <c r="P27" s="3">
        <v>0</v>
      </c>
      <c r="Q27" s="3">
        <v>0</v>
      </c>
      <c r="R27" s="3">
        <v>7</v>
      </c>
    </row>
    <row r="28" spans="1:18" x14ac:dyDescent="0.2">
      <c r="A28" s="1" t="s">
        <v>73</v>
      </c>
      <c r="B28" s="4">
        <v>115</v>
      </c>
      <c r="C28" s="4">
        <v>12.5</v>
      </c>
      <c r="D28" s="14">
        <f t="shared" si="0"/>
        <v>0.10869565217391304</v>
      </c>
      <c r="E28" s="4">
        <v>59.17</v>
      </c>
      <c r="F28" s="14">
        <f t="shared" si="1"/>
        <v>0.51452173913043475</v>
      </c>
      <c r="G28" s="4">
        <v>19</v>
      </c>
      <c r="H28" s="24">
        <v>16291</v>
      </c>
      <c r="I28" s="21">
        <v>2.6</v>
      </c>
      <c r="J28" s="4" t="s">
        <v>109</v>
      </c>
      <c r="K28" s="24"/>
      <c r="L28" s="2">
        <v>236.5</v>
      </c>
      <c r="M28" s="2" t="s">
        <v>74</v>
      </c>
      <c r="N28" s="2">
        <v>534</v>
      </c>
      <c r="O28" s="19">
        <v>2013</v>
      </c>
      <c r="P28" s="3">
        <v>0</v>
      </c>
      <c r="Q28" s="3">
        <v>0</v>
      </c>
      <c r="R28" s="3">
        <v>7</v>
      </c>
    </row>
    <row r="29" spans="1:18" x14ac:dyDescent="0.2">
      <c r="A29" s="1" t="s">
        <v>75</v>
      </c>
      <c r="B29" s="4">
        <v>167</v>
      </c>
      <c r="C29" s="4">
        <v>39.4</v>
      </c>
      <c r="D29" s="14">
        <f t="shared" si="0"/>
        <v>0.23592814371257484</v>
      </c>
      <c r="E29" s="4">
        <v>64.56</v>
      </c>
      <c r="F29" s="14">
        <f t="shared" si="1"/>
        <v>0.3865868263473054</v>
      </c>
      <c r="G29" s="4">
        <v>63</v>
      </c>
      <c r="H29" s="24">
        <v>18415</v>
      </c>
      <c r="I29" s="21">
        <v>2.2000000000000002</v>
      </c>
      <c r="J29" s="4" t="s">
        <v>109</v>
      </c>
      <c r="K29" s="24"/>
      <c r="L29" s="2">
        <v>72.599999999999994</v>
      </c>
      <c r="M29" s="2" t="s">
        <v>76</v>
      </c>
      <c r="N29" s="2">
        <v>75</v>
      </c>
      <c r="O29" s="19">
        <v>1993</v>
      </c>
      <c r="P29" s="3">
        <v>3</v>
      </c>
      <c r="Q29" s="3">
        <v>4</v>
      </c>
      <c r="R29" s="3">
        <v>14</v>
      </c>
    </row>
    <row r="30" spans="1:18" x14ac:dyDescent="0.2">
      <c r="A30" s="1" t="s">
        <v>77</v>
      </c>
      <c r="B30" s="4">
        <v>149</v>
      </c>
      <c r="C30" s="4">
        <v>28.8</v>
      </c>
      <c r="D30" s="14">
        <f t="shared" si="0"/>
        <v>0.19328859060402684</v>
      </c>
      <c r="E30" s="4">
        <v>70.040000000000006</v>
      </c>
      <c r="F30" s="14">
        <f t="shared" si="1"/>
        <v>0.47006711409395979</v>
      </c>
      <c r="G30" s="4">
        <v>41</v>
      </c>
      <c r="H30" s="24">
        <v>18252</v>
      </c>
      <c r="I30" s="21">
        <v>6</v>
      </c>
      <c r="J30" s="4" t="s">
        <v>109</v>
      </c>
      <c r="K30" s="24"/>
      <c r="L30" s="2">
        <v>156</v>
      </c>
      <c r="M30" s="2" t="s">
        <v>78</v>
      </c>
      <c r="N30" s="2">
        <v>125</v>
      </c>
      <c r="O30" s="19">
        <v>1998</v>
      </c>
      <c r="P30" s="3">
        <v>0</v>
      </c>
      <c r="Q30" s="3">
        <v>0</v>
      </c>
      <c r="R30" s="3">
        <v>5</v>
      </c>
    </row>
    <row r="31" spans="1:18" x14ac:dyDescent="0.2">
      <c r="A31" s="1" t="s">
        <v>79</v>
      </c>
      <c r="B31" s="4">
        <v>131</v>
      </c>
      <c r="C31" s="4">
        <v>17.5</v>
      </c>
      <c r="D31" s="14">
        <f t="shared" si="0"/>
        <v>0.13358778625954199</v>
      </c>
      <c r="E31" s="4">
        <v>54.98</v>
      </c>
      <c r="F31" s="14">
        <f t="shared" si="1"/>
        <v>0.41969465648854959</v>
      </c>
      <c r="G31" s="4">
        <v>36</v>
      </c>
      <c r="H31" s="24">
        <v>18175</v>
      </c>
      <c r="I31" s="21">
        <v>1.1000000000000001</v>
      </c>
      <c r="J31" s="4" t="s">
        <v>109</v>
      </c>
      <c r="K31" s="24"/>
      <c r="L31" s="2">
        <v>52.5</v>
      </c>
      <c r="M31" s="2" t="s">
        <v>80</v>
      </c>
      <c r="N31" s="2">
        <v>14</v>
      </c>
      <c r="O31" s="19">
        <v>1985</v>
      </c>
      <c r="P31" s="3">
        <v>0</v>
      </c>
      <c r="Q31" s="3">
        <v>0</v>
      </c>
      <c r="R31" s="3">
        <v>9</v>
      </c>
    </row>
    <row r="32" spans="1:18" x14ac:dyDescent="0.2">
      <c r="A32" s="1" t="s">
        <v>81</v>
      </c>
      <c r="B32" s="4">
        <v>122</v>
      </c>
      <c r="C32" s="4">
        <v>7</v>
      </c>
      <c r="D32" s="14">
        <f t="shared" si="0"/>
        <v>5.737704918032787E-2</v>
      </c>
      <c r="E32" s="4">
        <v>71.319999999999993</v>
      </c>
      <c r="F32" s="14">
        <f t="shared" si="1"/>
        <v>0.5845901639344262</v>
      </c>
      <c r="G32" s="4">
        <v>23</v>
      </c>
      <c r="H32" s="24">
        <v>17026</v>
      </c>
      <c r="I32" s="21">
        <v>5.7</v>
      </c>
      <c r="J32" s="4" t="s">
        <v>109</v>
      </c>
      <c r="K32" s="24">
        <v>25000</v>
      </c>
      <c r="L32" s="2">
        <v>130.95000000000002</v>
      </c>
      <c r="M32" s="2" t="s">
        <v>82</v>
      </c>
      <c r="N32" s="2">
        <v>550</v>
      </c>
      <c r="O32" s="19">
        <v>2010</v>
      </c>
      <c r="P32" s="3">
        <v>0</v>
      </c>
      <c r="Q32" s="3">
        <v>0</v>
      </c>
      <c r="R32" s="3">
        <v>4</v>
      </c>
    </row>
    <row r="33" spans="1:12" x14ac:dyDescent="0.2">
      <c r="A33" s="1" t="s">
        <v>95</v>
      </c>
      <c r="B33" s="4">
        <f>SUM(B3:B32)</f>
        <v>4556</v>
      </c>
      <c r="C33" s="4">
        <f>SUM(C3:C32)</f>
        <v>711.6</v>
      </c>
      <c r="D33" s="20">
        <f>C33/B33</f>
        <v>0.15618964003511854</v>
      </c>
      <c r="E33" s="4">
        <f>SUM(E3:E32)</f>
        <v>2027.07</v>
      </c>
      <c r="F33" s="20">
        <f>E33/B33</f>
        <v>0.44492317822651445</v>
      </c>
      <c r="G33" s="4">
        <f>SUM(G3:G32)</f>
        <v>1263</v>
      </c>
      <c r="H33" s="21">
        <f>SUM(H3:H32)</f>
        <v>522579</v>
      </c>
      <c r="I33" s="21">
        <f>SUM(I3:I32)</f>
        <v>168.4</v>
      </c>
      <c r="J33" s="23"/>
      <c r="L33" s="22">
        <v>2027.07</v>
      </c>
    </row>
    <row r="34" spans="1:12" x14ac:dyDescent="0.2">
      <c r="A34" s="1" t="s">
        <v>94</v>
      </c>
      <c r="B34" s="4">
        <f>AVERAGE(B3:B32)</f>
        <v>151.86666666666667</v>
      </c>
      <c r="C34" s="4">
        <f>AVERAGE(C3:C32)</f>
        <v>23.720000000000002</v>
      </c>
      <c r="D34" s="14">
        <f>AVERAGE(D3:D32)</f>
        <v>0.13850010968258591</v>
      </c>
      <c r="E34" s="4">
        <f>AVERAGE(E3:E32)</f>
        <v>67.569000000000003</v>
      </c>
      <c r="F34" s="20">
        <f t="shared" ref="F34:F37" si="2">E34/B34</f>
        <v>0.4449231782265145</v>
      </c>
      <c r="G34" s="4">
        <f>AVERAGE(G3:G32)</f>
        <v>42.1</v>
      </c>
      <c r="H34" s="21">
        <f>AVERAGE(H3:H32)</f>
        <v>17419.3</v>
      </c>
      <c r="I34" s="21">
        <f>AVERAGE(I3:I32)</f>
        <v>5.6133333333333333</v>
      </c>
      <c r="J34" s="23"/>
      <c r="L34" s="22">
        <v>67.569999999999993</v>
      </c>
    </row>
    <row r="35" spans="1:12" x14ac:dyDescent="0.2">
      <c r="A35" s="1" t="s">
        <v>96</v>
      </c>
      <c r="B35" s="4">
        <f>MEDIAN(B3:B32)</f>
        <v>139</v>
      </c>
      <c r="C35" s="4">
        <f>MEDIAN(C3:C32)</f>
        <v>13.75</v>
      </c>
      <c r="D35" s="14">
        <f>MEDIAN(D3:D32)</f>
        <v>0.11294157608695651</v>
      </c>
      <c r="E35" s="4">
        <f>MEDIAN(E3:E32)</f>
        <v>67.405000000000001</v>
      </c>
      <c r="F35" s="20">
        <f t="shared" si="2"/>
        <v>0.48492805755395685</v>
      </c>
      <c r="G35" s="4">
        <f>MEDIAN(G3:G32)</f>
        <v>37.5</v>
      </c>
      <c r="H35" s="21">
        <f>MEDIAN(H3:H32)</f>
        <v>17415</v>
      </c>
      <c r="I35" s="21">
        <f>MEDIAN(I3:I32)</f>
        <v>4.3</v>
      </c>
      <c r="J35" s="23"/>
      <c r="L35" s="22">
        <v>67.41</v>
      </c>
    </row>
    <row r="36" spans="1:12" x14ac:dyDescent="0.2">
      <c r="A36" s="1" t="s">
        <v>97</v>
      </c>
      <c r="B36" s="4">
        <f>MAX(B3:B32)</f>
        <v>295</v>
      </c>
      <c r="C36" s="4">
        <f>MAX(C3:C32)</f>
        <v>96.3</v>
      </c>
      <c r="D36" s="14">
        <f>MAX(D3:D32)</f>
        <v>0.33554006968641115</v>
      </c>
      <c r="E36" s="4">
        <f>MAX(E3:E32)</f>
        <v>102.61</v>
      </c>
      <c r="F36" s="20">
        <f t="shared" si="2"/>
        <v>0.34783050847457625</v>
      </c>
      <c r="G36" s="4">
        <f>MAX(G3:G32)</f>
        <v>125</v>
      </c>
      <c r="H36" s="21">
        <f>MAX(H3:H32)</f>
        <v>21716</v>
      </c>
      <c r="I36" s="21">
        <f>MAX(I3:I32)</f>
        <v>19.100000000000001</v>
      </c>
      <c r="J36" s="23"/>
      <c r="L36" s="22">
        <v>102.61</v>
      </c>
    </row>
    <row r="37" spans="1:12" x14ac:dyDescent="0.2">
      <c r="A37" s="1" t="s">
        <v>98</v>
      </c>
      <c r="B37" s="4">
        <f>MIN(B3:B32)</f>
        <v>109</v>
      </c>
      <c r="C37" s="4">
        <f>MIN(C3:C32)</f>
        <v>-19</v>
      </c>
      <c r="D37" s="14">
        <f>MIN(D3:D32)</f>
        <v>-0.1</v>
      </c>
      <c r="E37" s="4">
        <f>MIN(E3:E32)</f>
        <v>43.4</v>
      </c>
      <c r="F37" s="20">
        <f t="shared" si="2"/>
        <v>0.39816513761467887</v>
      </c>
      <c r="G37" s="4">
        <f>MIN(G3:G32)</f>
        <v>18</v>
      </c>
      <c r="H37" s="21">
        <f>MIN(H3:H32)</f>
        <v>13847</v>
      </c>
      <c r="I37" s="21">
        <f>MIN(I3:I32)</f>
        <v>1.1000000000000001</v>
      </c>
      <c r="J37" s="23"/>
      <c r="L37" s="22">
        <v>43.4</v>
      </c>
    </row>
  </sheetData>
  <mergeCells count="1">
    <mergeCell ref="P1:R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Clipper valuation</vt:lpstr>
      <vt:lpstr>All NBA teams</vt:lpstr>
    </vt:vector>
  </TitlesOfParts>
  <Company>Stern School of Business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2014-06-02T11:54:31Z</dcterms:created>
  <dcterms:modified xsi:type="dcterms:W3CDTF">2025-01-25T03:37:12Z</dcterms:modified>
</cp:coreProperties>
</file>