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worksheets/sheet2.xml" ContentType="application/vnd.openxmlformats-officedocument.spreadsheetml.worksheet+xml"/>
  <Override PartName="/xl/chartsheets/sheet4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heets/sheet5.xml" ContentType="application/vnd.openxmlformats-officedocument.spreadsheetml.chart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heets/sheet6.xml" ContentType="application/vnd.openxmlformats-officedocument.spreadsheetml.chartsheet+xml"/>
  <Override PartName="/xl/worksheets/sheet8.xml" ContentType="application/vnd.openxmlformats-officedocument.spreadsheetml.worksheet+xml"/>
  <Override PartName="/xl/chartsheets/sheet7.xml" ContentType="application/vnd.openxmlformats-officedocument.spreadsheetml.chart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chartsheets/sheet10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ml.chartsha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8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tables/table3.xml" ContentType="application/vnd.openxmlformats-officedocument.spreadsheetml.table+xml"/>
  <Override PartName="/xl/drawings/drawing9.xml" ContentType="application/vnd.openxmlformats-officedocument.drawing+xml"/>
  <Override PartName="/xl/charts/chart8.xml" ContentType="application/vnd.openxmlformats-officedocument.drawingml.chart+xml"/>
  <Override PartName="/xl/drawings/drawing10.xml" ContentType="application/vnd.openxmlformats-officedocument.drawing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1.xml" ContentType="application/vnd.openxmlformats-officedocument.drawingml.chartshapes+xml"/>
  <Override PartName="/xl/drawings/drawing12.xml" ContentType="application/vnd.openxmlformats-officedocument.drawing+xml"/>
  <Override PartName="/xl/charts/chart1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 date1904="1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BD85DA65-EEDC-074F-B2FB-6043AED252C0}" xr6:coauthVersionLast="47" xr6:coauthVersionMax="47" xr10:uidLastSave="{00000000-0000-0000-0000-000000000000}"/>
  <bookViews>
    <workbookView xWindow="0" yWindow="500" windowWidth="38400" windowHeight="23500" tabRatio="500" activeTab="3" xr2:uid="{00000000-000D-0000-FFFF-FFFF00000000}"/>
  </bookViews>
  <sheets>
    <sheet name="ShillerPEvsBondPE" sheetId="9" r:id="rId1"/>
    <sheet name="Regression" sheetId="21" r:id="rId2"/>
    <sheet name="EPchart" sheetId="22" r:id="rId3"/>
    <sheet name="EPChartCorreced" sheetId="23" r:id="rId4"/>
    <sheet name="Correlation23" sheetId="24" r:id="rId5"/>
    <sheet name="PE Chart in 2024" sheetId="25" r:id="rId6"/>
    <sheet name="Correlation24" sheetId="26" r:id="rId7"/>
    <sheet name="Regression24" sheetId="27" r:id="rId8"/>
    <sheet name="Raw Data" sheetId="1" r:id="rId9"/>
    <sheet name="StockPricesChart" sheetId="16" r:id="rId10"/>
    <sheet name="Stock Returns" sheetId="14" r:id="rId11"/>
    <sheet name="Cash versus Earnings" sheetId="13" r:id="rId12"/>
    <sheet name="PE with Shiller Chart" sheetId="11" r:id="rId13"/>
    <sheet name="Just PE data 1969-2019" sheetId="10" r:id="rId14"/>
    <sheet name="All Multiples chart" sheetId="12" r:id="rId15"/>
    <sheet name="All Multiples 2001-16" sheetId="8" r:id="rId16"/>
    <sheet name="Correlation" sheetId="6" r:id="rId17"/>
    <sheet name="Chart1" sheetId="2" r:id="rId18"/>
    <sheet name="PE ratios" sheetId="4" r:id="rId19"/>
    <sheet name="EPversusIntrates" sheetId="5" r:id="rId20"/>
  </sheets>
  <calcPr calcId="191029" iterate="1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3" i="27" l="1"/>
  <c r="M65" i="1"/>
  <c r="G72" i="1"/>
  <c r="F72" i="1"/>
  <c r="E72" i="1"/>
  <c r="D72" i="1"/>
  <c r="C72" i="1"/>
  <c r="B72" i="1"/>
  <c r="I65" i="1"/>
  <c r="H65" i="1"/>
  <c r="G65" i="1"/>
  <c r="E65" i="1"/>
  <c r="D65" i="1"/>
  <c r="C65" i="1"/>
  <c r="B65" i="1"/>
  <c r="F65" i="1" l="1"/>
  <c r="U65" i="1"/>
  <c r="W65" i="1" s="1"/>
  <c r="V65" i="1" l="1"/>
  <c r="S65" i="1" l="1"/>
  <c r="N65" i="1"/>
  <c r="S64" i="1" l="1"/>
  <c r="C64" i="1" s="1"/>
  <c r="K64" i="1"/>
  <c r="B64" i="1" s="1"/>
  <c r="I64" i="1"/>
  <c r="H64" i="1"/>
  <c r="F64" i="1"/>
  <c r="N63" i="1"/>
  <c r="S63" i="1"/>
  <c r="K63" i="1" l="1"/>
  <c r="B63" i="1" s="1"/>
  <c r="I63" i="1"/>
  <c r="H63" i="1"/>
  <c r="F63" i="1"/>
  <c r="C63" i="1"/>
  <c r="B54" i="10" l="1"/>
  <c r="C54" i="10"/>
  <c r="N62" i="1"/>
  <c r="K62" i="1"/>
  <c r="B62" i="1" s="1"/>
  <c r="H62" i="1"/>
  <c r="F62" i="1"/>
  <c r="S62" i="1"/>
  <c r="C62" i="1" s="1"/>
  <c r="I62" i="1"/>
  <c r="C53" i="10" l="1"/>
  <c r="B53" i="10"/>
  <c r="I61" i="1" l="1"/>
  <c r="H61" i="1"/>
  <c r="F61" i="1"/>
  <c r="B61" i="1"/>
  <c r="S61" i="1"/>
  <c r="C61" i="1" s="1"/>
  <c r="I60" i="1" l="1"/>
  <c r="H60" i="1"/>
  <c r="F60" i="1"/>
  <c r="B60" i="1"/>
  <c r="I59" i="1"/>
  <c r="H59" i="1"/>
  <c r="F59" i="1"/>
  <c r="B59" i="1"/>
  <c r="S60" i="1" l="1"/>
  <c r="C60" i="1" s="1"/>
  <c r="S59" i="1"/>
  <c r="C59" i="1" s="1"/>
  <c r="E49" i="10" l="1"/>
  <c r="U3" i="1"/>
  <c r="U4" i="1" s="1"/>
  <c r="S58" i="1"/>
  <c r="C58" i="1" s="1"/>
  <c r="C49" i="10" s="1"/>
  <c r="K58" i="1"/>
  <c r="B58" i="1" s="1"/>
  <c r="B49" i="10" s="1"/>
  <c r="E48" i="10"/>
  <c r="S57" i="1"/>
  <c r="C57" i="1" s="1"/>
  <c r="C48" i="10" s="1"/>
  <c r="K57" i="1"/>
  <c r="B57" i="1" s="1"/>
  <c r="B48" i="10" s="1"/>
  <c r="E47" i="10"/>
  <c r="S56" i="1"/>
  <c r="C56" i="1" s="1"/>
  <c r="C47" i="10" s="1"/>
  <c r="K56" i="1"/>
  <c r="B56" i="1" s="1"/>
  <c r="B47" i="10" s="1"/>
  <c r="E46" i="10"/>
  <c r="S55" i="1"/>
  <c r="C55" i="1" s="1"/>
  <c r="C46" i="10" s="1"/>
  <c r="K55" i="1"/>
  <c r="B55" i="1" s="1"/>
  <c r="B46" i="10" s="1"/>
  <c r="E45" i="10"/>
  <c r="S54" i="1"/>
  <c r="C54" i="1" s="1"/>
  <c r="C45" i="10" s="1"/>
  <c r="K54" i="1"/>
  <c r="B54" i="1" s="1"/>
  <c r="B45" i="10" s="1"/>
  <c r="E44" i="10"/>
  <c r="S53" i="1"/>
  <c r="C53" i="1" s="1"/>
  <c r="K53" i="1"/>
  <c r="B53" i="1" s="1"/>
  <c r="E43" i="10"/>
  <c r="S52" i="1"/>
  <c r="C52" i="1" s="1"/>
  <c r="K52" i="1"/>
  <c r="B52" i="1" s="1"/>
  <c r="E42" i="10"/>
  <c r="S51" i="1"/>
  <c r="C51" i="1" s="1"/>
  <c r="K51" i="1"/>
  <c r="B51" i="1"/>
  <c r="B42" i="10" s="1"/>
  <c r="E41" i="10"/>
  <c r="S50" i="1"/>
  <c r="C50" i="1" s="1"/>
  <c r="C41" i="10" s="1"/>
  <c r="K50" i="1"/>
  <c r="B50" i="1" s="1"/>
  <c r="B41" i="10" s="1"/>
  <c r="E40" i="10"/>
  <c r="S49" i="1"/>
  <c r="C49" i="1" s="1"/>
  <c r="K49" i="1"/>
  <c r="B49" i="1" s="1"/>
  <c r="B40" i="10" s="1"/>
  <c r="E39" i="10"/>
  <c r="S48" i="1"/>
  <c r="C48" i="1" s="1"/>
  <c r="C39" i="10" s="1"/>
  <c r="K48" i="1"/>
  <c r="B48" i="1" s="1"/>
  <c r="E38" i="10"/>
  <c r="S47" i="1"/>
  <c r="C47" i="1" s="1"/>
  <c r="C38" i="10" s="1"/>
  <c r="K47" i="1"/>
  <c r="B47" i="1" s="1"/>
  <c r="B38" i="10" s="1"/>
  <c r="E37" i="10"/>
  <c r="S46" i="1"/>
  <c r="C46" i="1" s="1"/>
  <c r="C37" i="10" s="1"/>
  <c r="K46" i="1"/>
  <c r="B46" i="1" s="1"/>
  <c r="B37" i="10" s="1"/>
  <c r="E36" i="10"/>
  <c r="S45" i="1"/>
  <c r="C45" i="1" s="1"/>
  <c r="C36" i="10" s="1"/>
  <c r="K45" i="1"/>
  <c r="B45" i="1" s="1"/>
  <c r="B36" i="10" s="1"/>
  <c r="E35" i="10"/>
  <c r="S44" i="1"/>
  <c r="C44" i="1" s="1"/>
  <c r="C35" i="10" s="1"/>
  <c r="K44" i="1"/>
  <c r="B44" i="1" s="1"/>
  <c r="B35" i="10" s="1"/>
  <c r="E34" i="10"/>
  <c r="S43" i="1"/>
  <c r="C43" i="1" s="1"/>
  <c r="K43" i="1"/>
  <c r="B43" i="1" s="1"/>
  <c r="E33" i="10"/>
  <c r="S42" i="1"/>
  <c r="C42" i="1" s="1"/>
  <c r="K42" i="1"/>
  <c r="B42" i="1" s="1"/>
  <c r="E32" i="10"/>
  <c r="S41" i="1"/>
  <c r="C41" i="1" s="1"/>
  <c r="K41" i="1"/>
  <c r="B41" i="1" s="1"/>
  <c r="E31" i="10"/>
  <c r="S40" i="1"/>
  <c r="C40" i="1" s="1"/>
  <c r="C31" i="10" s="1"/>
  <c r="K40" i="1"/>
  <c r="B40" i="1" s="1"/>
  <c r="B31" i="10" s="1"/>
  <c r="E30" i="10"/>
  <c r="S39" i="1"/>
  <c r="C39" i="1" s="1"/>
  <c r="C30" i="10" s="1"/>
  <c r="K39" i="1"/>
  <c r="B39" i="1" s="1"/>
  <c r="B30" i="10" s="1"/>
  <c r="E29" i="10"/>
  <c r="S38" i="1"/>
  <c r="C38" i="1" s="1"/>
  <c r="C29" i="10" s="1"/>
  <c r="K38" i="1"/>
  <c r="B38" i="1" s="1"/>
  <c r="E28" i="10"/>
  <c r="S37" i="1"/>
  <c r="C37" i="1" s="1"/>
  <c r="C28" i="10" s="1"/>
  <c r="K37" i="1"/>
  <c r="B37" i="1" s="1"/>
  <c r="B28" i="10" s="1"/>
  <c r="E27" i="10"/>
  <c r="S36" i="1"/>
  <c r="C36" i="1" s="1"/>
  <c r="C27" i="10" s="1"/>
  <c r="K36" i="1"/>
  <c r="B36" i="1" s="1"/>
  <c r="B27" i="10" s="1"/>
  <c r="E26" i="10"/>
  <c r="S35" i="1"/>
  <c r="C35" i="1" s="1"/>
  <c r="C26" i="10" s="1"/>
  <c r="K35" i="1"/>
  <c r="B35" i="1" s="1"/>
  <c r="B26" i="10" s="1"/>
  <c r="E25" i="10"/>
  <c r="S34" i="1"/>
  <c r="C34" i="1" s="1"/>
  <c r="C25" i="10" s="1"/>
  <c r="K34" i="1"/>
  <c r="B34" i="1" s="1"/>
  <c r="B25" i="10" s="1"/>
  <c r="E24" i="10"/>
  <c r="S33" i="1"/>
  <c r="C33" i="1" s="1"/>
  <c r="C24" i="10" s="1"/>
  <c r="K33" i="1"/>
  <c r="B33" i="1" s="1"/>
  <c r="B24" i="10" s="1"/>
  <c r="E23" i="10"/>
  <c r="S32" i="1"/>
  <c r="C32" i="1" s="1"/>
  <c r="K32" i="1"/>
  <c r="B32" i="1" s="1"/>
  <c r="E22" i="10"/>
  <c r="S31" i="1"/>
  <c r="C31" i="1" s="1"/>
  <c r="K31" i="1"/>
  <c r="B31" i="1" s="1"/>
  <c r="E21" i="10"/>
  <c r="S30" i="1"/>
  <c r="C30" i="1" s="1"/>
  <c r="C21" i="10" s="1"/>
  <c r="K30" i="1"/>
  <c r="B30" i="1" s="1"/>
  <c r="B21" i="10" s="1"/>
  <c r="E20" i="10"/>
  <c r="S29" i="1"/>
  <c r="C29" i="1" s="1"/>
  <c r="K29" i="1"/>
  <c r="B29" i="1" s="1"/>
  <c r="B20" i="10" s="1"/>
  <c r="E19" i="10"/>
  <c r="S28" i="1"/>
  <c r="C28" i="1" s="1"/>
  <c r="C19" i="10" s="1"/>
  <c r="K28" i="1"/>
  <c r="B28" i="1" s="1"/>
  <c r="E18" i="10"/>
  <c r="S27" i="1"/>
  <c r="C27" i="1" s="1"/>
  <c r="C18" i="10" s="1"/>
  <c r="K27" i="1"/>
  <c r="B27" i="1" s="1"/>
  <c r="B18" i="10" s="1"/>
  <c r="E17" i="10"/>
  <c r="S26" i="1"/>
  <c r="C26" i="1" s="1"/>
  <c r="C17" i="10" s="1"/>
  <c r="K26" i="1"/>
  <c r="B26" i="1" s="1"/>
  <c r="B17" i="10" s="1"/>
  <c r="E16" i="10"/>
  <c r="S25" i="1"/>
  <c r="C25" i="1" s="1"/>
  <c r="C16" i="10" s="1"/>
  <c r="K25" i="1"/>
  <c r="B25" i="1" s="1"/>
  <c r="B16" i="10" s="1"/>
  <c r="E15" i="10"/>
  <c r="S24" i="1"/>
  <c r="C24" i="1" s="1"/>
  <c r="C15" i="10" s="1"/>
  <c r="K24" i="1"/>
  <c r="B24" i="1" s="1"/>
  <c r="B15" i="10" s="1"/>
  <c r="E14" i="10"/>
  <c r="S23" i="1"/>
  <c r="C23" i="1" s="1"/>
  <c r="C14" i="10" s="1"/>
  <c r="K23" i="1"/>
  <c r="B23" i="1" s="1"/>
  <c r="B14" i="10" s="1"/>
  <c r="E13" i="10"/>
  <c r="S22" i="1"/>
  <c r="C22" i="1" s="1"/>
  <c r="C13" i="10" s="1"/>
  <c r="K22" i="1"/>
  <c r="B22" i="1" s="1"/>
  <c r="B13" i="10" s="1"/>
  <c r="E12" i="10"/>
  <c r="S21" i="1"/>
  <c r="C21" i="1" s="1"/>
  <c r="C12" i="10" s="1"/>
  <c r="K21" i="1"/>
  <c r="B21" i="1" s="1"/>
  <c r="B12" i="10" s="1"/>
  <c r="E11" i="10"/>
  <c r="S20" i="1"/>
  <c r="C20" i="1" s="1"/>
  <c r="C11" i="10" s="1"/>
  <c r="K20" i="1"/>
  <c r="B20" i="1" s="1"/>
  <c r="B11" i="10" s="1"/>
  <c r="E10" i="10"/>
  <c r="S19" i="1"/>
  <c r="C19" i="1" s="1"/>
  <c r="C10" i="10" s="1"/>
  <c r="K19" i="1"/>
  <c r="B19" i="1" s="1"/>
  <c r="B10" i="10" s="1"/>
  <c r="E9" i="10"/>
  <c r="S18" i="1"/>
  <c r="C18" i="1" s="1"/>
  <c r="C9" i="10" s="1"/>
  <c r="K18" i="1"/>
  <c r="B18" i="1" s="1"/>
  <c r="B9" i="10" s="1"/>
  <c r="E8" i="10"/>
  <c r="S17" i="1"/>
  <c r="C17" i="1" s="1"/>
  <c r="C8" i="10" s="1"/>
  <c r="K17" i="1"/>
  <c r="B17" i="1" s="1"/>
  <c r="B8" i="10" s="1"/>
  <c r="E7" i="10"/>
  <c r="S16" i="1"/>
  <c r="C16" i="1" s="1"/>
  <c r="C7" i="10" s="1"/>
  <c r="K16" i="1"/>
  <c r="B16" i="1" s="1"/>
  <c r="B7" i="10" s="1"/>
  <c r="E6" i="10"/>
  <c r="S15" i="1"/>
  <c r="C15" i="1" s="1"/>
  <c r="C6" i="10" s="1"/>
  <c r="K15" i="1"/>
  <c r="B15" i="1" s="1"/>
  <c r="B6" i="10" s="1"/>
  <c r="E5" i="10"/>
  <c r="S14" i="1"/>
  <c r="C14" i="1" s="1"/>
  <c r="C5" i="10" s="1"/>
  <c r="K14" i="1"/>
  <c r="B14" i="1" s="1"/>
  <c r="B5" i="10" s="1"/>
  <c r="E4" i="10"/>
  <c r="S13" i="1"/>
  <c r="C13" i="1" s="1"/>
  <c r="C4" i="10" s="1"/>
  <c r="K13" i="1"/>
  <c r="B13" i="1" s="1"/>
  <c r="B4" i="10" s="1"/>
  <c r="E3" i="10"/>
  <c r="S12" i="1"/>
  <c r="C12" i="1" s="1"/>
  <c r="K12" i="1"/>
  <c r="B12" i="1" s="1"/>
  <c r="E2" i="10"/>
  <c r="S11" i="1"/>
  <c r="C11" i="1" s="1"/>
  <c r="K11" i="1"/>
  <c r="B11" i="1" s="1"/>
  <c r="D17" i="13"/>
  <c r="C17" i="13"/>
  <c r="B17" i="13"/>
  <c r="F51" i="1"/>
  <c r="G51" i="1" s="1"/>
  <c r="F52" i="1"/>
  <c r="G52" i="1" s="1"/>
  <c r="F53" i="1"/>
  <c r="F54" i="1"/>
  <c r="G54" i="1" s="1"/>
  <c r="F55" i="1"/>
  <c r="G55" i="1" s="1"/>
  <c r="F56" i="1"/>
  <c r="G56" i="1" s="1"/>
  <c r="F57" i="1"/>
  <c r="G57" i="1" s="1"/>
  <c r="F48" i="1"/>
  <c r="G48" i="1" s="1"/>
  <c r="F49" i="1"/>
  <c r="G49" i="1" s="1"/>
  <c r="F50" i="1"/>
  <c r="G50" i="1" s="1"/>
  <c r="F58" i="1"/>
  <c r="G58" i="1" s="1"/>
  <c r="F38" i="1"/>
  <c r="G38" i="1" s="1"/>
  <c r="F39" i="1"/>
  <c r="G39" i="1" s="1"/>
  <c r="F40" i="1"/>
  <c r="G40" i="1" s="1"/>
  <c r="F41" i="1"/>
  <c r="F42" i="1"/>
  <c r="F43" i="1"/>
  <c r="F44" i="1"/>
  <c r="G44" i="1" s="1"/>
  <c r="F45" i="1"/>
  <c r="G45" i="1" s="1"/>
  <c r="F46" i="1"/>
  <c r="G46" i="1" s="1"/>
  <c r="F47" i="1"/>
  <c r="G47" i="1" s="1"/>
  <c r="F28" i="1"/>
  <c r="G28" i="1" s="1"/>
  <c r="F29" i="1"/>
  <c r="G29" i="1" s="1"/>
  <c r="F30" i="1"/>
  <c r="G30" i="1" s="1"/>
  <c r="F31" i="1"/>
  <c r="G31" i="1" s="1"/>
  <c r="F32" i="1"/>
  <c r="F33" i="1"/>
  <c r="G33" i="1" s="1"/>
  <c r="F34" i="1"/>
  <c r="G34" i="1" s="1"/>
  <c r="F35" i="1"/>
  <c r="G35" i="1" s="1"/>
  <c r="F36" i="1"/>
  <c r="G36" i="1" s="1"/>
  <c r="F37" i="1"/>
  <c r="G37" i="1" s="1"/>
  <c r="F11" i="1"/>
  <c r="F12" i="1"/>
  <c r="F13" i="1"/>
  <c r="G13" i="1" s="1"/>
  <c r="F14" i="1"/>
  <c r="G14" i="1" s="1"/>
  <c r="F15" i="1"/>
  <c r="G15" i="1" s="1"/>
  <c r="F16" i="1"/>
  <c r="G16" i="1" s="1"/>
  <c r="F17" i="1"/>
  <c r="G17" i="1" s="1"/>
  <c r="F18" i="1"/>
  <c r="G18" i="1" s="1"/>
  <c r="F19" i="1"/>
  <c r="G19" i="1" s="1"/>
  <c r="F20" i="1"/>
  <c r="G20" i="1" s="1"/>
  <c r="F21" i="1"/>
  <c r="G21" i="1" s="1"/>
  <c r="F22" i="1"/>
  <c r="G22" i="1" s="1"/>
  <c r="F23" i="1"/>
  <c r="G23" i="1" s="1"/>
  <c r="F24" i="1"/>
  <c r="G24" i="1" s="1"/>
  <c r="F25" i="1"/>
  <c r="G25" i="1" s="1"/>
  <c r="F26" i="1"/>
  <c r="G26" i="1" s="1"/>
  <c r="F27" i="1"/>
  <c r="G27" i="1" s="1"/>
  <c r="F54" i="14"/>
  <c r="F16" i="13"/>
  <c r="E16" i="13"/>
  <c r="F15" i="13"/>
  <c r="E15" i="13"/>
  <c r="F14" i="13"/>
  <c r="E14" i="13"/>
  <c r="F13" i="13"/>
  <c r="E13" i="13"/>
  <c r="F12" i="13"/>
  <c r="E12" i="13"/>
  <c r="F11" i="13"/>
  <c r="E11" i="13"/>
  <c r="F10" i="13"/>
  <c r="E10" i="13"/>
  <c r="F9" i="13"/>
  <c r="E9" i="13"/>
  <c r="F8" i="13"/>
  <c r="E8" i="13"/>
  <c r="F7" i="13"/>
  <c r="E7" i="13"/>
  <c r="F6" i="13"/>
  <c r="E6" i="13"/>
  <c r="F5" i="13"/>
  <c r="E5" i="13"/>
  <c r="F4" i="13"/>
  <c r="E4" i="13"/>
  <c r="F3" i="13"/>
  <c r="E3" i="13"/>
  <c r="F2" i="13"/>
  <c r="E2" i="13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  <c r="F10" i="1"/>
  <c r="G10" i="1" s="1"/>
  <c r="F9" i="1"/>
  <c r="G9" i="1" s="1"/>
  <c r="F8" i="1"/>
  <c r="G8" i="1" s="1"/>
  <c r="F7" i="1"/>
  <c r="G7" i="1" s="1"/>
  <c r="F6" i="1"/>
  <c r="G6" i="1" s="1"/>
  <c r="F5" i="1"/>
  <c r="G5" i="1" s="1"/>
  <c r="F4" i="1"/>
  <c r="G4" i="1" s="1"/>
  <c r="F3" i="1"/>
  <c r="G3" i="1" s="1"/>
  <c r="F2" i="1"/>
  <c r="G2" i="1" s="1"/>
  <c r="N58" i="1"/>
  <c r="N57" i="1"/>
  <c r="N56" i="1"/>
  <c r="V3" i="1"/>
  <c r="V2" i="1"/>
  <c r="K10" i="1"/>
  <c r="B10" i="1" s="1"/>
  <c r="K9" i="1"/>
  <c r="B9" i="1" s="1"/>
  <c r="K8" i="1"/>
  <c r="B8" i="1" s="1"/>
  <c r="K7" i="1"/>
  <c r="B7" i="1" s="1"/>
  <c r="K6" i="1"/>
  <c r="B6" i="1" s="1"/>
  <c r="K5" i="1"/>
  <c r="B5" i="1" s="1"/>
  <c r="K4" i="1"/>
  <c r="B4" i="1" s="1"/>
  <c r="K3" i="1"/>
  <c r="B3" i="1" s="1"/>
  <c r="K2" i="1"/>
  <c r="B2" i="1" s="1"/>
  <c r="N55" i="1"/>
  <c r="N54" i="1"/>
  <c r="N53" i="1"/>
  <c r="N52" i="1"/>
  <c r="N51" i="1"/>
  <c r="N50" i="1"/>
  <c r="N49" i="1"/>
  <c r="N48" i="1"/>
  <c r="N47" i="1"/>
  <c r="N46" i="1"/>
  <c r="N44" i="1"/>
  <c r="N43" i="1"/>
  <c r="N42" i="1"/>
  <c r="N41" i="1"/>
  <c r="N40" i="1"/>
  <c r="N39" i="1"/>
  <c r="F68" i="1" l="1"/>
  <c r="G43" i="1"/>
  <c r="F70" i="1"/>
  <c r="B34" i="10"/>
  <c r="B70" i="1"/>
  <c r="C34" i="10"/>
  <c r="C70" i="1"/>
  <c r="B68" i="1"/>
  <c r="G53" i="1"/>
  <c r="F71" i="1"/>
  <c r="C68" i="1"/>
  <c r="B69" i="1"/>
  <c r="B44" i="10"/>
  <c r="B71" i="1"/>
  <c r="F69" i="1"/>
  <c r="C69" i="1"/>
  <c r="C71" i="1"/>
  <c r="C23" i="10"/>
  <c r="C33" i="10"/>
  <c r="B23" i="10"/>
  <c r="B43" i="10"/>
  <c r="G12" i="1"/>
  <c r="C43" i="10"/>
  <c r="G32" i="1"/>
  <c r="B3" i="10"/>
  <c r="C3" i="10"/>
  <c r="G42" i="1"/>
  <c r="B33" i="10"/>
  <c r="B2" i="10"/>
  <c r="C22" i="10"/>
  <c r="C42" i="10"/>
  <c r="G41" i="1"/>
  <c r="B32" i="10"/>
  <c r="C32" i="10"/>
  <c r="G11" i="1"/>
  <c r="E17" i="13"/>
  <c r="B22" i="10"/>
  <c r="F17" i="13"/>
  <c r="C40" i="10"/>
  <c r="C20" i="10"/>
  <c r="B19" i="10"/>
  <c r="C44" i="10"/>
  <c r="B39" i="10"/>
  <c r="V4" i="1"/>
  <c r="U5" i="1"/>
  <c r="B29" i="10"/>
  <c r="C2" i="10"/>
  <c r="V5" i="1" l="1"/>
  <c r="U6" i="1"/>
  <c r="U7" i="1" l="1"/>
  <c r="V6" i="1"/>
  <c r="V7" i="1" l="1"/>
  <c r="U8" i="1"/>
  <c r="U9" i="1" l="1"/>
  <c r="V8" i="1"/>
  <c r="U10" i="1" l="1"/>
  <c r="V9" i="1"/>
  <c r="V10" i="1" l="1"/>
  <c r="U11" i="1"/>
  <c r="U12" i="1" l="1"/>
  <c r="W11" i="1"/>
  <c r="D11" i="1" s="1"/>
  <c r="V11" i="1"/>
  <c r="D2" i="10" l="1"/>
  <c r="U13" i="1"/>
  <c r="W12" i="1"/>
  <c r="D12" i="1" s="1"/>
  <c r="V12" i="1"/>
  <c r="D3" i="10" l="1"/>
  <c r="V13" i="1"/>
  <c r="W13" i="1"/>
  <c r="D13" i="1" s="1"/>
  <c r="D4" i="10" s="1"/>
  <c r="U14" i="1"/>
  <c r="W14" i="1" l="1"/>
  <c r="D14" i="1" s="1"/>
  <c r="V14" i="1"/>
  <c r="U15" i="1"/>
  <c r="D5" i="10" l="1"/>
  <c r="U16" i="1"/>
  <c r="V15" i="1"/>
  <c r="W15" i="1"/>
  <c r="D15" i="1" s="1"/>
  <c r="D6" i="10" s="1"/>
  <c r="W16" i="1" l="1"/>
  <c r="D16" i="1" s="1"/>
  <c r="V16" i="1"/>
  <c r="U17" i="1"/>
  <c r="U18" i="1" l="1"/>
  <c r="V17" i="1"/>
  <c r="W17" i="1"/>
  <c r="D17" i="1" s="1"/>
  <c r="D8" i="10" s="1"/>
  <c r="D7" i="10"/>
  <c r="V18" i="1" l="1"/>
  <c r="U19" i="1"/>
  <c r="W18" i="1"/>
  <c r="D18" i="1" s="1"/>
  <c r="D9" i="10" s="1"/>
  <c r="U20" i="1" l="1"/>
  <c r="V19" i="1"/>
  <c r="W19" i="1"/>
  <c r="D19" i="1" s="1"/>
  <c r="D10" i="10" s="1"/>
  <c r="V20" i="1" l="1"/>
  <c r="U21" i="1"/>
  <c r="W20" i="1"/>
  <c r="D20" i="1" s="1"/>
  <c r="D11" i="10" s="1"/>
  <c r="V21" i="1" l="1"/>
  <c r="W21" i="1"/>
  <c r="D21" i="1" s="1"/>
  <c r="D12" i="10" s="1"/>
  <c r="U22" i="1"/>
  <c r="W22" i="1" l="1"/>
  <c r="D22" i="1" s="1"/>
  <c r="D13" i="10" s="1"/>
  <c r="U23" i="1"/>
  <c r="V22" i="1"/>
  <c r="V23" i="1" l="1"/>
  <c r="U24" i="1"/>
  <c r="W23" i="1"/>
  <c r="D23" i="1" s="1"/>
  <c r="D14" i="10" s="1"/>
  <c r="V24" i="1" l="1"/>
  <c r="W24" i="1"/>
  <c r="D24" i="1" s="1"/>
  <c r="D15" i="10" s="1"/>
  <c r="U25" i="1"/>
  <c r="U26" i="1" l="1"/>
  <c r="V25" i="1"/>
  <c r="W25" i="1"/>
  <c r="D25" i="1" s="1"/>
  <c r="D16" i="10" s="1"/>
  <c r="V26" i="1" l="1"/>
  <c r="U27" i="1"/>
  <c r="W26" i="1"/>
  <c r="D26" i="1" s="1"/>
  <c r="D17" i="10" s="1"/>
  <c r="U28" i="1" l="1"/>
  <c r="V27" i="1"/>
  <c r="W27" i="1"/>
  <c r="D27" i="1" s="1"/>
  <c r="D18" i="10" s="1"/>
  <c r="W28" i="1" l="1"/>
  <c r="D28" i="1" s="1"/>
  <c r="U29" i="1"/>
  <c r="V28" i="1"/>
  <c r="W29" i="1" l="1"/>
  <c r="D29" i="1" s="1"/>
  <c r="D20" i="10" s="1"/>
  <c r="U30" i="1"/>
  <c r="V29" i="1"/>
  <c r="D19" i="10"/>
  <c r="W30" i="1" l="1"/>
  <c r="D30" i="1" s="1"/>
  <c r="U31" i="1"/>
  <c r="V30" i="1"/>
  <c r="U32" i="1" l="1"/>
  <c r="V31" i="1"/>
  <c r="W31" i="1"/>
  <c r="D31" i="1" s="1"/>
  <c r="D21" i="10"/>
  <c r="D22" i="10" l="1"/>
  <c r="W32" i="1"/>
  <c r="D32" i="1" s="1"/>
  <c r="V32" i="1"/>
  <c r="U33" i="1"/>
  <c r="U34" i="1" l="1"/>
  <c r="V33" i="1"/>
  <c r="W33" i="1"/>
  <c r="D33" i="1" s="1"/>
  <c r="D24" i="10" s="1"/>
  <c r="D23" i="10"/>
  <c r="V34" i="1" l="1"/>
  <c r="U35" i="1"/>
  <c r="W34" i="1"/>
  <c r="D34" i="1" s="1"/>
  <c r="D25" i="10" s="1"/>
  <c r="U36" i="1" l="1"/>
  <c r="V35" i="1"/>
  <c r="W35" i="1"/>
  <c r="D35" i="1" s="1"/>
  <c r="D26" i="10" s="1"/>
  <c r="V36" i="1" l="1"/>
  <c r="U37" i="1"/>
  <c r="W36" i="1"/>
  <c r="D36" i="1" s="1"/>
  <c r="D27" i="10" s="1"/>
  <c r="W37" i="1" l="1"/>
  <c r="D37" i="1" s="1"/>
  <c r="D28" i="10" s="1"/>
  <c r="V37" i="1"/>
  <c r="U38" i="1"/>
  <c r="U39" i="1" l="1"/>
  <c r="W38" i="1"/>
  <c r="D38" i="1" s="1"/>
  <c r="V38" i="1"/>
  <c r="D29" i="10" l="1"/>
  <c r="U40" i="1"/>
  <c r="V39" i="1"/>
  <c r="W39" i="1"/>
  <c r="D39" i="1" s="1"/>
  <c r="D30" i="10" s="1"/>
  <c r="W40" i="1" l="1"/>
  <c r="D40" i="1" s="1"/>
  <c r="D31" i="10" s="1"/>
  <c r="V40" i="1"/>
  <c r="U41" i="1"/>
  <c r="U42" i="1" l="1"/>
  <c r="V41" i="1"/>
  <c r="W41" i="1"/>
  <c r="D41" i="1" s="1"/>
  <c r="D32" i="10" l="1"/>
  <c r="V42" i="1"/>
  <c r="U43" i="1"/>
  <c r="W42" i="1"/>
  <c r="D42" i="1" s="1"/>
  <c r="D33" i="10" l="1"/>
  <c r="U44" i="1"/>
  <c r="W43" i="1"/>
  <c r="D43" i="1" s="1"/>
  <c r="V43" i="1"/>
  <c r="D34" i="10" l="1"/>
  <c r="V44" i="1"/>
  <c r="W44" i="1"/>
  <c r="D44" i="1" s="1"/>
  <c r="D35" i="10" s="1"/>
  <c r="U45" i="1"/>
  <c r="V45" i="1" l="1"/>
  <c r="W45" i="1"/>
  <c r="D45" i="1" s="1"/>
  <c r="D36" i="10" s="1"/>
  <c r="U46" i="1"/>
  <c r="W46" i="1" l="1"/>
  <c r="D46" i="1" s="1"/>
  <c r="D37" i="10" s="1"/>
  <c r="U47" i="1"/>
  <c r="V46" i="1"/>
  <c r="U48" i="1" l="1"/>
  <c r="V47" i="1"/>
  <c r="W47" i="1"/>
  <c r="D47" i="1" s="1"/>
  <c r="D38" i="10" s="1"/>
  <c r="W48" i="1" l="1"/>
  <c r="D48" i="1" s="1"/>
  <c r="U49" i="1"/>
  <c r="V48" i="1"/>
  <c r="U50" i="1" l="1"/>
  <c r="V49" i="1"/>
  <c r="W49" i="1"/>
  <c r="D49" i="1" s="1"/>
  <c r="D40" i="10" s="1"/>
  <c r="D39" i="10"/>
  <c r="V50" i="1" l="1"/>
  <c r="U51" i="1"/>
  <c r="W50" i="1"/>
  <c r="D50" i="1" s="1"/>
  <c r="D41" i="10" l="1"/>
  <c r="U52" i="1"/>
  <c r="V51" i="1"/>
  <c r="W51" i="1"/>
  <c r="D51" i="1" s="1"/>
  <c r="D42" i="10" l="1"/>
  <c r="W52" i="1"/>
  <c r="D52" i="1" s="1"/>
  <c r="U53" i="1"/>
  <c r="V52" i="1"/>
  <c r="W53" i="1" l="1"/>
  <c r="D53" i="1" s="1"/>
  <c r="U54" i="1"/>
  <c r="V53" i="1"/>
  <c r="D43" i="10"/>
  <c r="W54" i="1" l="1"/>
  <c r="D54" i="1" s="1"/>
  <c r="U55" i="1"/>
  <c r="V54" i="1"/>
  <c r="D44" i="10"/>
  <c r="W55" i="1" l="1"/>
  <c r="D55" i="1" s="1"/>
  <c r="V55" i="1"/>
  <c r="U56" i="1"/>
  <c r="D45" i="10"/>
  <c r="V56" i="1" l="1"/>
  <c r="W56" i="1"/>
  <c r="D56" i="1" s="1"/>
  <c r="U57" i="1"/>
  <c r="D46" i="10"/>
  <c r="D47" i="10" l="1"/>
  <c r="U58" i="1"/>
  <c r="U59" i="1" s="1"/>
  <c r="V57" i="1"/>
  <c r="W57" i="1"/>
  <c r="D57" i="1" s="1"/>
  <c r="U60" i="1" l="1"/>
  <c r="U61" i="1" s="1"/>
  <c r="U62" i="1" s="1"/>
  <c r="U63" i="1" s="1"/>
  <c r="U64" i="1" s="1"/>
  <c r="V59" i="1"/>
  <c r="W59" i="1"/>
  <c r="D48" i="10"/>
  <c r="W58" i="1"/>
  <c r="D58" i="1" s="1"/>
  <c r="V58" i="1"/>
  <c r="W64" i="1" l="1"/>
  <c r="V64" i="1"/>
  <c r="W63" i="1"/>
  <c r="V63" i="1"/>
  <c r="V62" i="1"/>
  <c r="W62" i="1"/>
  <c r="W61" i="1"/>
  <c r="V61" i="1"/>
  <c r="D59" i="1"/>
  <c r="E59" i="1"/>
  <c r="W60" i="1"/>
  <c r="V60" i="1"/>
  <c r="D49" i="10"/>
  <c r="E64" i="1" l="1"/>
  <c r="D64" i="1"/>
  <c r="E63" i="1"/>
  <c r="D63" i="1"/>
  <c r="E62" i="1"/>
  <c r="D62" i="1"/>
  <c r="E61" i="1"/>
  <c r="D61" i="1"/>
  <c r="G59" i="1"/>
  <c r="D60" i="1"/>
  <c r="E60" i="1"/>
  <c r="G60" i="1" s="1"/>
  <c r="E68" i="1" l="1"/>
  <c r="G64" i="1"/>
  <c r="D54" i="10"/>
  <c r="G63" i="1"/>
  <c r="E54" i="10"/>
  <c r="G62" i="1"/>
  <c r="G71" i="1" s="1"/>
  <c r="E53" i="10"/>
  <c r="E71" i="1"/>
  <c r="D53" i="10"/>
  <c r="D68" i="1"/>
  <c r="D69" i="1"/>
  <c r="D70" i="1"/>
  <c r="D71" i="1"/>
  <c r="E69" i="1"/>
  <c r="E70" i="1"/>
  <c r="G61" i="1"/>
  <c r="G68" i="1" l="1"/>
  <c r="G70" i="1"/>
  <c r="G69" i="1"/>
</calcChain>
</file>

<file path=xl/sharedStrings.xml><?xml version="1.0" encoding="utf-8"?>
<sst xmlns="http://schemas.openxmlformats.org/spreadsheetml/2006/main" count="145" uniqueCount="65">
  <si>
    <t>Year</t>
  </si>
  <si>
    <t>Earnings Yield</t>
  </si>
  <si>
    <t>Dividend Yield</t>
  </si>
  <si>
    <t>S&amp;P 500</t>
  </si>
  <si>
    <t>Earnings</t>
  </si>
  <si>
    <t>Dividends</t>
  </si>
  <si>
    <t>PE</t>
  </si>
  <si>
    <t>Normalized Earnings</t>
  </si>
  <si>
    <t>CAPE</t>
  </si>
  <si>
    <t>Normalized PE</t>
  </si>
  <si>
    <t>T.Bond Rate</t>
  </si>
  <si>
    <t>Bond-Bill</t>
  </si>
  <si>
    <t>Inflation rate</t>
  </si>
  <si>
    <t>Inflation factor</t>
  </si>
  <si>
    <t>Inflation adjusted earnings</t>
  </si>
  <si>
    <t>Shiller PE</t>
  </si>
  <si>
    <t>Inflation adjusted Normalized Earnings</t>
  </si>
  <si>
    <t>2016 (LTM)</t>
  </si>
  <si>
    <t>Sources</t>
  </si>
  <si>
    <t>S&amp;P 500 Operating Earnings since 1988, Reported Earnings prior to 1988</t>
  </si>
  <si>
    <t>T.Bond PE</t>
  </si>
  <si>
    <t>Dividends + Buybacks</t>
  </si>
  <si>
    <t>Price to Dividend</t>
  </si>
  <si>
    <t>Price to Cash Return</t>
  </si>
  <si>
    <t>Ratio of Shiller PE to T.Bond PE</t>
  </si>
  <si>
    <t>PE for S&amp;P 500</t>
  </si>
  <si>
    <t>Normalized PE for S&amp;P 500</t>
  </si>
  <si>
    <t>CAPE for S&amp;P 500</t>
  </si>
  <si>
    <t>Price/(Dividends + Buybacks)</t>
  </si>
  <si>
    <t>Dividend Payout</t>
  </si>
  <si>
    <t>Cash Payout</t>
  </si>
  <si>
    <t>Shiiller PE</t>
  </si>
  <si>
    <t>Variable</t>
  </si>
  <si>
    <t>Shiller PE/T.Bond PE</t>
  </si>
  <si>
    <t>For 2016, using S&amp;P's estimated earnings for 2016</t>
  </si>
  <si>
    <t>2011-2020</t>
  </si>
  <si>
    <t>2001-2010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</si>
  <si>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</si>
  <si>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</si>
  <si>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</si>
  <si>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</si>
  <si>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</si>
  <si>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</si>
  <si>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</si>
  <si>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</si>
  <si>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</si>
  <si>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</si>
  <si>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</si>
  <si>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</si>
  <si>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</si>
  <si>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</si>
  <si>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</si>
  <si>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</si>
  <si>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</si>
  <si>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</si>
  <si>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</si>
  <si>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</si>
  <si>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</si>
  <si>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</si>
  <si>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</si>
  <si>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</si>
  <si>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1970-2021</t>
  </si>
  <si>
    <t>1991-2021</t>
  </si>
  <si>
    <t>Start of 2022</t>
  </si>
  <si>
    <t>Start of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</si>
</sst>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8">
    <font>
      <sz val="10"/>
      <name val="Verdana"/>
    </font>
    <font>
      <sz val="12"/>
      <color theme="1"/>
      <name val="Calibri"/>
      <family val="2"/>
      <scheme val="minor"/>
    </font>
    <font>
      <b/>
      <sz val="10"/>
      <name val="Verdana"/>
      <family val="2"/>
    </font>
    <font>
      <sz val="10"/>
      <name val="Verdana"/>
      <family val="2"/>
    </font>
    <font>
      <sz val="8"/>
      <name val="Verdana"/>
      <family val="2"/>
    </font>
    <font>
      <sz val="10"/>
      <name val="Geneva"/>
      <family val="2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Geneva"/>
      <family val="2"/>
    </font>
    <font>
      <b/>
      <sz val="10"/>
      <color theme="1"/>
      <name val="Calibri"/>
      <family val="2"/>
      <scheme val="minor"/>
    </font>
    <font>
      <i/>
      <sz val="10"/>
      <name val="Verdana"/>
      <family val="2"/>
    </font>
    <font>
      <u/>
      <sz val="10"/>
      <color theme="10"/>
      <name val="Verdana"/>
      <family val="2"/>
    </font>
    <font>
      <u/>
      <sz val="10"/>
      <color theme="11"/>
      <name val="Verdana"/>
      <family val="2"/>
    </font>
    <font>
      <i/>
      <sz val="12"/>
      <color theme="1"/>
      <name val="Calibri"/>
      <family val="2"/>
      <scheme val="minor"/>
    </font>
    <font>
      <i/>
      <sz val="10"/>
      <name val="Geneva"/>
      <family val="2"/>
    </font>
    <font>
      <i/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i/>
      <sz val="12"/>
      <name val="Verdana"/>
      <family val="2"/>
    </font>
    <font>
      <sz val="12"/>
      <name val="Verdana"/>
      <family val="2"/>
    </font>
    <font>
      <sz val="24"/>
      <color rgb="FF000000"/>
      <name val="Calibri"/>
      <family val="2"/>
    </font>
    <font>
      <i/>
      <sz val="14"/>
      <name val="Helvetica"/>
      <family val="2"/>
    </font>
    <font>
      <sz val="14"/>
      <name val="Helvetica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2"/>
        <bgColor indexed="64"/>
      </patternFill>
    </fill>
    <fill>
      <patternFill patternType="solid">
        <fgColor theme="2"/>
        <bgColor theme="0" tint="-0.14999847407452621"/>
      </patternFill>
    </fill>
    <fill>
      <patternFill patternType="solid">
        <fgColor rgb="FFD9D9D9"/>
        <bgColor rgb="FFD9D9D9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2">
    <xf numFmtId="0" fontId="0" fillId="0" borderId="0"/>
    <xf numFmtId="9" fontId="3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</cellStyleXfs>
  <cellXfs count="121">
    <xf numFmtId="0" fontId="0" fillId="0" borderId="0" xfId="0"/>
    <xf numFmtId="0" fontId="8" fillId="0" borderId="1" xfId="0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10" fontId="8" fillId="0" borderId="1" xfId="0" applyNumberFormat="1" applyFont="1" applyBorder="1" applyAlignment="1">
      <alignment horizontal="center"/>
    </xf>
    <xf numFmtId="10" fontId="5" fillId="0" borderId="0" xfId="0" applyNumberFormat="1" applyFont="1" applyAlignment="1">
      <alignment horizontal="center"/>
    </xf>
    <xf numFmtId="164" fontId="0" fillId="0" borderId="0" xfId="0" applyNumberFormat="1"/>
    <xf numFmtId="2" fontId="0" fillId="0" borderId="1" xfId="0" applyNumberFormat="1" applyBorder="1" applyAlignment="1">
      <alignment horizontal="center"/>
    </xf>
    <xf numFmtId="0" fontId="11" fillId="0" borderId="1" xfId="0" applyFont="1" applyBorder="1" applyAlignment="1">
      <alignment horizontal="center" wrapText="1"/>
    </xf>
    <xf numFmtId="164" fontId="11" fillId="0" borderId="1" xfId="0" applyNumberFormat="1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10" fontId="9" fillId="0" borderId="0" xfId="0" applyNumberFormat="1" applyFont="1" applyAlignment="1">
      <alignment horizontal="center"/>
    </xf>
    <xf numFmtId="10" fontId="9" fillId="0" borderId="0" xfId="0" applyNumberFormat="1" applyFont="1"/>
    <xf numFmtId="2" fontId="12" fillId="2" borderId="1" xfId="0" applyNumberFormat="1" applyFont="1" applyFill="1" applyBorder="1" applyAlignment="1">
      <alignment horizontal="center"/>
    </xf>
    <xf numFmtId="2" fontId="12" fillId="0" borderId="3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wrapText="1"/>
    </xf>
    <xf numFmtId="0" fontId="8" fillId="0" borderId="0" xfId="0" applyFont="1" applyAlignment="1">
      <alignment wrapText="1"/>
    </xf>
    <xf numFmtId="10" fontId="8" fillId="0" borderId="1" xfId="0" applyNumberFormat="1" applyFont="1" applyBorder="1" applyAlignment="1">
      <alignment horizontal="center" vertical="center"/>
    </xf>
    <xf numFmtId="0" fontId="8" fillId="0" borderId="1" xfId="0" applyFont="1" applyBorder="1"/>
    <xf numFmtId="10" fontId="10" fillId="0" borderId="1" xfId="0" applyNumberFormat="1" applyFont="1" applyBorder="1"/>
    <xf numFmtId="164" fontId="8" fillId="0" borderId="1" xfId="0" applyNumberFormat="1" applyFont="1" applyBorder="1"/>
    <xf numFmtId="0" fontId="8" fillId="0" borderId="0" xfId="0" applyFont="1"/>
    <xf numFmtId="2" fontId="8" fillId="0" borderId="0" xfId="0" applyNumberFormat="1" applyFont="1" applyAlignment="1">
      <alignment horizontal="center"/>
    </xf>
    <xf numFmtId="2" fontId="8" fillId="0" borderId="1" xfId="0" applyNumberFormat="1" applyFont="1" applyBorder="1"/>
    <xf numFmtId="10" fontId="8" fillId="0" borderId="1" xfId="1" applyNumberFormat="1" applyFont="1" applyFill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0" fontId="6" fillId="0" borderId="1" xfId="0" applyNumberFormat="1" applyFont="1" applyBorder="1" applyAlignment="1">
      <alignment horizontal="center"/>
    </xf>
    <xf numFmtId="10" fontId="8" fillId="0" borderId="1" xfId="0" applyNumberFormat="1" applyFont="1" applyBorder="1"/>
    <xf numFmtId="10" fontId="8" fillId="0" borderId="0" xfId="0" applyNumberFormat="1" applyFont="1" applyAlignment="1">
      <alignment horizontal="center"/>
    </xf>
    <xf numFmtId="2" fontId="6" fillId="0" borderId="1" xfId="0" applyNumberFormat="1" applyFont="1" applyBorder="1" applyAlignment="1">
      <alignment horizontal="center"/>
    </xf>
    <xf numFmtId="10" fontId="8" fillId="0" borderId="0" xfId="0" applyNumberFormat="1" applyFont="1"/>
    <xf numFmtId="2" fontId="6" fillId="0" borderId="3" xfId="0" applyNumberFormat="1" applyFont="1" applyBorder="1" applyAlignment="1">
      <alignment horizontal="center"/>
    </xf>
    <xf numFmtId="2" fontId="13" fillId="3" borderId="1" xfId="0" applyNumberFormat="1" applyFont="1" applyFill="1" applyBorder="1" applyAlignment="1">
      <alignment horizontal="center"/>
    </xf>
    <xf numFmtId="2" fontId="0" fillId="0" borderId="0" xfId="0" applyNumberFormat="1"/>
    <xf numFmtId="2" fontId="8" fillId="0" borderId="4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2" fontId="12" fillId="0" borderId="1" xfId="0" applyNumberFormat="1" applyFont="1" applyBorder="1" applyAlignment="1">
      <alignment horizontal="center"/>
    </xf>
    <xf numFmtId="2" fontId="14" fillId="0" borderId="1" xfId="0" applyNumberFormat="1" applyFont="1" applyBorder="1" applyAlignment="1">
      <alignment horizontal="center"/>
    </xf>
    <xf numFmtId="0" fontId="0" fillId="0" borderId="2" xfId="0" applyBorder="1"/>
    <xf numFmtId="0" fontId="11" fillId="3" borderId="1" xfId="0" applyFont="1" applyFill="1" applyBorder="1" applyAlignment="1">
      <alignment horizontal="center" wrapText="1"/>
    </xf>
    <xf numFmtId="0" fontId="11" fillId="3" borderId="7" xfId="0" applyFont="1" applyFill="1" applyBorder="1" applyAlignment="1">
      <alignment horizontal="center" wrapText="1"/>
    </xf>
    <xf numFmtId="0" fontId="11" fillId="3" borderId="2" xfId="0" applyFont="1" applyFill="1" applyBorder="1" applyAlignment="1">
      <alignment horizontal="center" wrapText="1"/>
    </xf>
    <xf numFmtId="0" fontId="11" fillId="3" borderId="8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/>
    </xf>
    <xf numFmtId="2" fontId="8" fillId="3" borderId="1" xfId="0" applyNumberFormat="1" applyFont="1" applyFill="1" applyBorder="1" applyAlignment="1">
      <alignment horizontal="center"/>
    </xf>
    <xf numFmtId="1" fontId="8" fillId="3" borderId="1" xfId="0" applyNumberFormat="1" applyFont="1" applyFill="1" applyBorder="1" applyAlignment="1">
      <alignment horizontal="center"/>
    </xf>
    <xf numFmtId="2" fontId="6" fillId="3" borderId="5" xfId="0" applyNumberFormat="1" applyFont="1" applyFill="1" applyBorder="1" applyAlignment="1">
      <alignment horizontal="center"/>
    </xf>
    <xf numFmtId="2" fontId="6" fillId="4" borderId="5" xfId="0" applyNumberFormat="1" applyFont="1" applyFill="1" applyBorder="1" applyAlignment="1">
      <alignment horizontal="center"/>
    </xf>
    <xf numFmtId="10" fontId="8" fillId="3" borderId="1" xfId="1" applyNumberFormat="1" applyFont="1" applyFill="1" applyBorder="1" applyAlignment="1">
      <alignment horizontal="center"/>
    </xf>
    <xf numFmtId="10" fontId="8" fillId="3" borderId="6" xfId="1" applyNumberFormat="1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2" fontId="7" fillId="3" borderId="1" xfId="0" applyNumberFormat="1" applyFont="1" applyFill="1" applyBorder="1" applyAlignment="1">
      <alignment horizontal="center"/>
    </xf>
    <xf numFmtId="10" fontId="7" fillId="3" borderId="4" xfId="1" applyNumberFormat="1" applyFont="1" applyFill="1" applyBorder="1" applyAlignment="1">
      <alignment horizontal="center"/>
    </xf>
    <xf numFmtId="10" fontId="7" fillId="3" borderId="10" xfId="1" applyNumberFormat="1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5" fillId="0" borderId="0" xfId="0" applyFont="1"/>
    <xf numFmtId="0" fontId="15" fillId="0" borderId="5" xfId="0" applyFont="1" applyBorder="1"/>
    <xf numFmtId="164" fontId="0" fillId="0" borderId="6" xfId="0" applyNumberFormat="1" applyBorder="1" applyAlignment="1">
      <alignment horizontal="center"/>
    </xf>
    <xf numFmtId="0" fontId="15" fillId="0" borderId="9" xfId="0" applyFont="1" applyBorder="1"/>
    <xf numFmtId="164" fontId="0" fillId="0" borderId="4" xfId="0" applyNumberFormat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10" fontId="0" fillId="0" borderId="0" xfId="1" applyNumberFormat="1" applyFont="1"/>
    <xf numFmtId="0" fontId="1" fillId="0" borderId="7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10" fontId="8" fillId="0" borderId="0" xfId="1" applyNumberFormat="1" applyFont="1" applyFill="1" applyBorder="1" applyAlignment="1">
      <alignment horizontal="center"/>
    </xf>
    <xf numFmtId="2" fontId="13" fillId="3" borderId="0" xfId="0" applyNumberFormat="1" applyFont="1" applyFill="1" applyAlignment="1">
      <alignment horizontal="center"/>
    </xf>
    <xf numFmtId="10" fontId="12" fillId="0" borderId="1" xfId="0" applyNumberFormat="1" applyFont="1" applyBorder="1" applyAlignment="1">
      <alignment horizontal="center"/>
    </xf>
    <xf numFmtId="10" fontId="12" fillId="0" borderId="1" xfId="0" applyNumberFormat="1" applyFont="1" applyBorder="1" applyAlignment="1">
      <alignment horizontal="center" vertical="center"/>
    </xf>
    <xf numFmtId="10" fontId="12" fillId="2" borderId="11" xfId="0" applyNumberFormat="1" applyFont="1" applyFill="1" applyBorder="1" applyAlignment="1">
      <alignment horizontal="center"/>
    </xf>
    <xf numFmtId="10" fontId="12" fillId="2" borderId="3" xfId="0" applyNumberFormat="1" applyFont="1" applyFill="1" applyBorder="1" applyAlignment="1">
      <alignment horizontal="center" vertical="center"/>
    </xf>
    <xf numFmtId="10" fontId="0" fillId="0" borderId="0" xfId="1" applyNumberFormat="1" applyFont="1" applyAlignment="1">
      <alignment horizontal="center"/>
    </xf>
    <xf numFmtId="0" fontId="11" fillId="0" borderId="0" xfId="0" applyFont="1" applyAlignment="1">
      <alignment horizontal="center"/>
    </xf>
    <xf numFmtId="10" fontId="19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164" fontId="15" fillId="0" borderId="0" xfId="0" applyNumberFormat="1" applyFont="1"/>
    <xf numFmtId="2" fontId="8" fillId="0" borderId="0" xfId="0" applyNumberFormat="1" applyFont="1"/>
    <xf numFmtId="164" fontId="8" fillId="0" borderId="0" xfId="0" applyNumberFormat="1" applyFont="1"/>
    <xf numFmtId="0" fontId="15" fillId="0" borderId="13" xfId="0" applyFont="1" applyBorder="1"/>
    <xf numFmtId="0" fontId="15" fillId="0" borderId="14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2" fontId="8" fillId="0" borderId="12" xfId="0" applyNumberFormat="1" applyFont="1" applyBorder="1" applyAlignment="1">
      <alignment horizontal="center"/>
    </xf>
    <xf numFmtId="2" fontId="8" fillId="0" borderId="19" xfId="0" applyNumberFormat="1" applyFont="1" applyBorder="1" applyAlignment="1">
      <alignment horizontal="center"/>
    </xf>
    <xf numFmtId="10" fontId="12" fillId="0" borderId="0" xfId="0" applyNumberFormat="1" applyFont="1" applyAlignment="1">
      <alignment horizontal="center"/>
    </xf>
    <xf numFmtId="10" fontId="12" fillId="0" borderId="0" xfId="0" applyNumberFormat="1" applyFont="1" applyAlignment="1">
      <alignment horizontal="center" vertical="center"/>
    </xf>
    <xf numFmtId="2" fontId="20" fillId="0" borderId="0" xfId="0" applyNumberFormat="1" applyFont="1" applyAlignment="1">
      <alignment horizontal="center"/>
    </xf>
    <xf numFmtId="2" fontId="12" fillId="0" borderId="0" xfId="0" applyNumberFormat="1" applyFont="1" applyAlignment="1">
      <alignment horizontal="center"/>
    </xf>
    <xf numFmtId="10" fontId="12" fillId="0" borderId="4" xfId="0" applyNumberFormat="1" applyFont="1" applyBorder="1" applyAlignment="1">
      <alignment horizontal="center"/>
    </xf>
    <xf numFmtId="10" fontId="12" fillId="0" borderId="4" xfId="0" applyNumberFormat="1" applyFont="1" applyBorder="1" applyAlignment="1">
      <alignment horizontal="center" vertical="center"/>
    </xf>
    <xf numFmtId="2" fontId="20" fillId="0" borderId="4" xfId="0" applyNumberFormat="1" applyFont="1" applyBorder="1" applyAlignment="1">
      <alignment horizontal="center"/>
    </xf>
    <xf numFmtId="2" fontId="8" fillId="0" borderId="4" xfId="0" applyNumberFormat="1" applyFont="1" applyBorder="1"/>
    <xf numFmtId="164" fontId="8" fillId="0" borderId="4" xfId="0" applyNumberFormat="1" applyFont="1" applyBorder="1"/>
    <xf numFmtId="10" fontId="9" fillId="0" borderId="1" xfId="0" applyNumberFormat="1" applyFont="1" applyBorder="1" applyAlignment="1">
      <alignment horizontal="center"/>
    </xf>
    <xf numFmtId="2" fontId="21" fillId="5" borderId="1" xfId="0" applyNumberFormat="1" applyFont="1" applyFill="1" applyBorder="1" applyAlignment="1">
      <alignment horizontal="center"/>
    </xf>
    <xf numFmtId="10" fontId="0" fillId="0" borderId="1" xfId="1" applyNumberFormat="1" applyFont="1" applyBorder="1" applyAlignment="1">
      <alignment horizontal="center"/>
    </xf>
    <xf numFmtId="2" fontId="21" fillId="5" borderId="0" xfId="0" applyNumberFormat="1" applyFont="1" applyFill="1" applyAlignment="1">
      <alignment horizontal="center"/>
    </xf>
    <xf numFmtId="10" fontId="0" fillId="0" borderId="0" xfId="1" applyNumberFormat="1" applyFont="1" applyBorder="1" applyAlignment="1">
      <alignment horizontal="center"/>
    </xf>
    <xf numFmtId="2" fontId="12" fillId="2" borderId="11" xfId="0" applyNumberFormat="1" applyFont="1" applyFill="1" applyBorder="1" applyAlignment="1">
      <alignment horizontal="center"/>
    </xf>
    <xf numFmtId="0" fontId="0" fillId="0" borderId="20" xfId="0" applyBorder="1"/>
    <xf numFmtId="0" fontId="15" fillId="0" borderId="21" xfId="0" applyFont="1" applyBorder="1" applyAlignment="1">
      <alignment horizontal="center"/>
    </xf>
    <xf numFmtId="0" fontId="15" fillId="0" borderId="21" xfId="0" applyFont="1" applyBorder="1" applyAlignment="1">
      <alignment horizontal="centerContinuous"/>
    </xf>
    <xf numFmtId="0" fontId="22" fillId="0" borderId="1" xfId="0" applyFont="1" applyBorder="1" applyAlignment="1">
      <alignment horizontal="center"/>
    </xf>
    <xf numFmtId="0" fontId="23" fillId="0" borderId="1" xfId="0" applyFont="1" applyBorder="1"/>
    <xf numFmtId="164" fontId="23" fillId="3" borderId="1" xfId="0" applyNumberFormat="1" applyFont="1" applyFill="1" applyBorder="1"/>
    <xf numFmtId="164" fontId="23" fillId="0" borderId="1" xfId="0" applyNumberFormat="1" applyFont="1" applyBorder="1"/>
    <xf numFmtId="0" fontId="24" fillId="0" borderId="0" xfId="0" applyFont="1"/>
    <xf numFmtId="1" fontId="12" fillId="0" borderId="11" xfId="0" applyNumberFormat="1" applyFont="1" applyBorder="1" applyAlignment="1">
      <alignment horizontal="center"/>
    </xf>
    <xf numFmtId="10" fontId="12" fillId="0" borderId="11" xfId="0" applyNumberFormat="1" applyFont="1" applyBorder="1" applyAlignment="1">
      <alignment horizontal="center"/>
    </xf>
    <xf numFmtId="2" fontId="12" fillId="0" borderId="11" xfId="0" applyNumberFormat="1" applyFont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26" fillId="0" borderId="1" xfId="0" applyFont="1" applyBorder="1"/>
    <xf numFmtId="164" fontId="26" fillId="0" borderId="1" xfId="0" applyNumberFormat="1" applyFont="1" applyBorder="1" applyAlignment="1">
      <alignment horizontal="center"/>
    </xf>
    <xf numFmtId="164" fontId="26" fillId="3" borderId="1" xfId="0" applyNumberFormat="1" applyFont="1" applyFill="1" applyBorder="1" applyAlignment="1">
      <alignment horizontal="center"/>
    </xf>
    <xf numFmtId="0" fontId="27" fillId="0" borderId="0" xfId="0" applyFont="1"/>
  </cellXfs>
  <cellStyles count="32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Normal" xfId="0" builtinId="0"/>
    <cellStyle name="Percent" xfId="1" builtinId="5"/>
  </cellStyles>
  <dxfs count="23">
    <dxf>
      <numFmt numFmtId="164" formatCode="0.0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numFmt numFmtId="164" formatCode="0.0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4" formatCode="0.0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4" formatCode="0.0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14" formatCode="0.00%"/>
      <fill>
        <patternFill>
          <bgColor theme="2"/>
        </patternFill>
      </fill>
      <alignment horizontal="center" vertical="bottom" textRotation="0" indent="0" justifyLastLine="0" shrinkToFit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14" formatCode="0.00%"/>
      <fill>
        <patternFill>
          <bgColor theme="2"/>
        </patternFill>
      </fill>
      <alignment horizontal="center" vertical="bottom" textRotation="0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2"/>
        <name val="Calibri"/>
        <scheme val="minor"/>
      </font>
      <fill>
        <patternFill>
          <bgColor theme="2"/>
        </patternFill>
      </fill>
      <alignment horizontal="center" vertical="bottom" textRotation="0" indent="0" justifyLastLine="0" shrinkToFit="0"/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2"/>
        <name val="Calibri"/>
        <scheme val="minor"/>
      </font>
      <fill>
        <patternFill>
          <bgColor theme="2"/>
        </patternFill>
      </fill>
      <alignment horizontal="center" vertical="bottom" textRotation="0" indent="0" justifyLastLine="0" shrinkToFit="0"/>
    </dxf>
    <dxf>
      <border outline="0">
        <bottom style="thin">
          <color auto="1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theme="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2" formatCode="0.00"/>
      <fill>
        <patternFill patternType="none">
          <fgColor indexed="64"/>
          <bgColor theme="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Calibri"/>
        <scheme val="minor"/>
      </font>
      <fill>
        <patternFill>
          <bgColor theme="2"/>
        </patternFill>
      </fill>
      <alignment horizontal="center" vertical="bottom" textRotation="0" indent="0" justifyLastLine="0" shrinkToFit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0" formatCode="General"/>
      <fill>
        <patternFill patternType="none">
          <fgColor indexed="64"/>
          <bgColor theme="2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Calibri"/>
        <scheme val="minor"/>
      </font>
      <fill>
        <patternFill>
          <bgColor theme="2"/>
        </patternFill>
      </fill>
      <alignment horizontal="center" vertical="bottom" textRotation="0" indent="0" justifyLastLine="0" shrinkToFit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theme="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4.xml"/><Relationship Id="rId13" Type="http://schemas.openxmlformats.org/officeDocument/2006/relationships/chartsheet" Target="chartsheets/sheet6.xml"/><Relationship Id="rId18" Type="http://schemas.openxmlformats.org/officeDocument/2006/relationships/chartsheet" Target="chartsheets/sheet8.xml"/><Relationship Id="rId3" Type="http://schemas.openxmlformats.org/officeDocument/2006/relationships/chartsheet" Target="chartsheets/sheet2.xml"/><Relationship Id="rId21" Type="http://schemas.openxmlformats.org/officeDocument/2006/relationships/theme" Target="theme/theme1.xml"/><Relationship Id="rId7" Type="http://schemas.openxmlformats.org/officeDocument/2006/relationships/worksheet" Target="worksheets/sheet3.xml"/><Relationship Id="rId12" Type="http://schemas.openxmlformats.org/officeDocument/2006/relationships/worksheet" Target="worksheets/sheet7.xml"/><Relationship Id="rId17" Type="http://schemas.openxmlformats.org/officeDocument/2006/relationships/worksheet" Target="worksheets/sheet10.xml"/><Relationship Id="rId2" Type="http://schemas.openxmlformats.org/officeDocument/2006/relationships/worksheet" Target="worksheets/sheet1.xml"/><Relationship Id="rId16" Type="http://schemas.openxmlformats.org/officeDocument/2006/relationships/worksheet" Target="worksheets/sheet9.xml"/><Relationship Id="rId20" Type="http://schemas.openxmlformats.org/officeDocument/2006/relationships/chartsheet" Target="chartsheets/sheet10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4.xml"/><Relationship Id="rId11" Type="http://schemas.openxmlformats.org/officeDocument/2006/relationships/worksheet" Target="worksheets/sheet6.xml"/><Relationship Id="rId24" Type="http://schemas.openxmlformats.org/officeDocument/2006/relationships/calcChain" Target="calcChain.xml"/><Relationship Id="rId5" Type="http://schemas.openxmlformats.org/officeDocument/2006/relationships/worksheet" Target="worksheets/sheet2.xml"/><Relationship Id="rId15" Type="http://schemas.openxmlformats.org/officeDocument/2006/relationships/chartsheet" Target="chartsheets/sheet7.xml"/><Relationship Id="rId23" Type="http://schemas.openxmlformats.org/officeDocument/2006/relationships/sharedStrings" Target="sharedStrings.xml"/><Relationship Id="rId10" Type="http://schemas.openxmlformats.org/officeDocument/2006/relationships/chartsheet" Target="chartsheets/sheet5.xml"/><Relationship Id="rId19" Type="http://schemas.openxmlformats.org/officeDocument/2006/relationships/chartsheet" Target="chartsheets/sheet9.xml"/><Relationship Id="rId4" Type="http://schemas.openxmlformats.org/officeDocument/2006/relationships/chartsheet" Target="chartsheets/sheet3.xml"/><Relationship Id="rId9" Type="http://schemas.openxmlformats.org/officeDocument/2006/relationships/worksheet" Target="worksheets/sheet5.xml"/><Relationship Id="rId14" Type="http://schemas.openxmlformats.org/officeDocument/2006/relationships/worksheet" Target="worksheets/sheet8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Shiller</a:t>
            </a:r>
            <a:r>
              <a:rPr lang="en-US" i="1" baseline="0"/>
              <a:t> PE versus T.Bond PE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2"/>
          <c:tx>
            <c:strRef>
              <c:f>'Raw Data'!$G$1</c:f>
              <c:strCache>
                <c:ptCount val="1"/>
                <c:pt idx="0">
                  <c:v>Ratio of Shiller PE to T.Bond PE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'Raw Data'!$A$2:$A$63</c:f>
              <c:numCache>
                <c:formatCode>General</c:formatCode>
                <c:ptCount val="62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</c:numCache>
            </c:numRef>
          </c:cat>
          <c:val>
            <c:numRef>
              <c:f>'Raw Data'!$G$2:$G$65</c:f>
              <c:numCache>
                <c:formatCode>0.00</c:formatCode>
                <c:ptCount val="64"/>
                <c:pt idx="0">
                  <c:v>0.48465599999999998</c:v>
                </c:pt>
                <c:pt idx="1">
                  <c:v>0.51793999999999996</c:v>
                </c:pt>
                <c:pt idx="2">
                  <c:v>0.71571499999999999</c:v>
                </c:pt>
                <c:pt idx="3">
                  <c:v>0.87105599999999994</c:v>
                </c:pt>
                <c:pt idx="4">
                  <c:v>0.95777499999999993</c:v>
                </c:pt>
                <c:pt idx="5">
                  <c:v>1.101585</c:v>
                </c:pt>
                <c:pt idx="6">
                  <c:v>0.91593599999999986</c:v>
                </c:pt>
                <c:pt idx="7">
                  <c:v>1.2397500000000001</c:v>
                </c:pt>
                <c:pt idx="8">
                  <c:v>1.4032480000000003</c:v>
                </c:pt>
                <c:pt idx="9">
                  <c:v>1.3656039999999998</c:v>
                </c:pt>
                <c:pt idx="10">
                  <c:v>1.03155</c:v>
                </c:pt>
                <c:pt idx="11">
                  <c:v>0.97774000000000016</c:v>
                </c:pt>
                <c:pt idx="12">
                  <c:v>1.195465</c:v>
                </c:pt>
                <c:pt idx="13">
                  <c:v>0.93081000000000014</c:v>
                </c:pt>
                <c:pt idx="14">
                  <c:v>0.61345999999999989</c:v>
                </c:pt>
                <c:pt idx="15">
                  <c:v>0.7954</c:v>
                </c:pt>
                <c:pt idx="16">
                  <c:v>0.78995999999999988</c:v>
                </c:pt>
                <c:pt idx="17">
                  <c:v>0.75310399999999988</c:v>
                </c:pt>
                <c:pt idx="18">
                  <c:v>0.82441500000000001</c:v>
                </c:pt>
                <c:pt idx="19">
                  <c:v>0.90387499999999998</c:v>
                </c:pt>
                <c:pt idx="20">
                  <c:v>1.1671770000000001</c:v>
                </c:pt>
                <c:pt idx="21">
                  <c:v>1.0946340000000001</c:v>
                </c:pt>
                <c:pt idx="22">
                  <c:v>0.88680900000000018</c:v>
                </c:pt>
                <c:pt idx="23">
                  <c:v>1.15876</c:v>
                </c:pt>
                <c:pt idx="24">
                  <c:v>1.1049599999999999</c:v>
                </c:pt>
                <c:pt idx="25">
                  <c:v>1.0509309999999998</c:v>
                </c:pt>
                <c:pt idx="26">
                  <c:v>1.017298</c:v>
                </c:pt>
                <c:pt idx="27">
                  <c:v>1.1863539999999999</c:v>
                </c:pt>
                <c:pt idx="28">
                  <c:v>1.34358</c:v>
                </c:pt>
                <c:pt idx="29">
                  <c:v>1.3996449999999998</c:v>
                </c:pt>
                <c:pt idx="30">
                  <c:v>1.2790949999999999</c:v>
                </c:pt>
                <c:pt idx="31">
                  <c:v>1.2354800000000001</c:v>
                </c:pt>
                <c:pt idx="32">
                  <c:v>1.3660599999999998</c:v>
                </c:pt>
                <c:pt idx="33">
                  <c:v>1.2257430000000002</c:v>
                </c:pt>
                <c:pt idx="34">
                  <c:v>1.5569620000000002</c:v>
                </c:pt>
                <c:pt idx="35">
                  <c:v>1.394171</c:v>
                </c:pt>
                <c:pt idx="36">
                  <c:v>1.7768520000000001</c:v>
                </c:pt>
                <c:pt idx="37">
                  <c:v>1.8959219999999999</c:v>
                </c:pt>
                <c:pt idx="38">
                  <c:v>1.8051300000000001</c:v>
                </c:pt>
                <c:pt idx="39">
                  <c:v>2.8464800000000001</c:v>
                </c:pt>
                <c:pt idx="40">
                  <c:v>1.9050079999999998</c:v>
                </c:pt>
                <c:pt idx="41">
                  <c:v>1.5402500000000001</c:v>
                </c:pt>
                <c:pt idx="42">
                  <c:v>0.88011000000000017</c:v>
                </c:pt>
                <c:pt idx="43">
                  <c:v>1.131775</c:v>
                </c:pt>
                <c:pt idx="44">
                  <c:v>1.145308</c:v>
                </c:pt>
                <c:pt idx="45">
                  <c:v>1.160277</c:v>
                </c:pt>
                <c:pt idx="46">
                  <c:v>1.28169</c:v>
                </c:pt>
                <c:pt idx="47">
                  <c:v>1.0431899999999998</c:v>
                </c:pt>
                <c:pt idx="48">
                  <c:v>0.33967700000000001</c:v>
                </c:pt>
                <c:pt idx="49">
                  <c:v>0.78028799999999998</c:v>
                </c:pt>
                <c:pt idx="50">
                  <c:v>0.73663099999999992</c:v>
                </c:pt>
                <c:pt idx="51">
                  <c:v>0.38577600000000001</c:v>
                </c:pt>
                <c:pt idx="52">
                  <c:v>0.37364800000000004</c:v>
                </c:pt>
                <c:pt idx="53">
                  <c:v>0.75574400000000008</c:v>
                </c:pt>
                <c:pt idx="54">
                  <c:v>0.58134300000000005</c:v>
                </c:pt>
                <c:pt idx="55">
                  <c:v>0.58951900000000002</c:v>
                </c:pt>
                <c:pt idx="56">
                  <c:v>0.66811500000000001</c:v>
                </c:pt>
                <c:pt idx="57">
                  <c:v>0.65424521702031035</c:v>
                </c:pt>
                <c:pt idx="58">
                  <c:v>0.6125831018562623</c:v>
                </c:pt>
                <c:pt idx="59">
                  <c:v>0.50933395397833969</c:v>
                </c:pt>
                <c:pt idx="60">
                  <c:v>0.27308215998804647</c:v>
                </c:pt>
                <c:pt idx="61">
                  <c:v>0.49345725828767906</c:v>
                </c:pt>
                <c:pt idx="62">
                  <c:v>0.90332499904977881</c:v>
                </c:pt>
                <c:pt idx="63">
                  <c:v>1.0391332080658029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D83-474B-90AA-4527E9C831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744979616"/>
        <c:axId val="1744977296"/>
      </c:barChart>
      <c:lineChart>
        <c:grouping val="standard"/>
        <c:varyColors val="0"/>
        <c:ser>
          <c:idx val="3"/>
          <c:order val="0"/>
          <c:tx>
            <c:strRef>
              <c:f>'Raw Data'!$E$1</c:f>
              <c:strCache>
                <c:ptCount val="1"/>
                <c:pt idx="0">
                  <c:v>Shiller PE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'Raw Data'!$A$2:$A$65</c:f>
              <c:numCache>
                <c:formatCode>General</c:formatCode>
                <c:ptCount val="64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</c:numCache>
            </c:numRef>
          </c:cat>
          <c:val>
            <c:numRef>
              <c:f>'Raw Data'!$E$2:$E$65</c:f>
              <c:numCache>
                <c:formatCode>0.00</c:formatCode>
                <c:ptCount val="64"/>
                <c:pt idx="0">
                  <c:v>17.559999999999999</c:v>
                </c:pt>
                <c:pt idx="1">
                  <c:v>22.04</c:v>
                </c:pt>
                <c:pt idx="2">
                  <c:v>18.59</c:v>
                </c:pt>
                <c:pt idx="3">
                  <c:v>21.04</c:v>
                </c:pt>
                <c:pt idx="4">
                  <c:v>22.75</c:v>
                </c:pt>
                <c:pt idx="5">
                  <c:v>23.69</c:v>
                </c:pt>
                <c:pt idx="6">
                  <c:v>19.739999999999998</c:v>
                </c:pt>
                <c:pt idx="7">
                  <c:v>21.75</c:v>
                </c:pt>
                <c:pt idx="8">
                  <c:v>22.78</c:v>
                </c:pt>
                <c:pt idx="9">
                  <c:v>17.329999999999998</c:v>
                </c:pt>
                <c:pt idx="10">
                  <c:v>15.87</c:v>
                </c:pt>
                <c:pt idx="11">
                  <c:v>16.600000000000001</c:v>
                </c:pt>
                <c:pt idx="12">
                  <c:v>18.649999999999999</c:v>
                </c:pt>
                <c:pt idx="13">
                  <c:v>13.49</c:v>
                </c:pt>
                <c:pt idx="14">
                  <c:v>8.2899999999999991</c:v>
                </c:pt>
                <c:pt idx="15">
                  <c:v>10.25</c:v>
                </c:pt>
                <c:pt idx="16">
                  <c:v>11.6</c:v>
                </c:pt>
                <c:pt idx="17">
                  <c:v>9.68</c:v>
                </c:pt>
                <c:pt idx="18">
                  <c:v>9.01</c:v>
                </c:pt>
                <c:pt idx="19">
                  <c:v>8.75</c:v>
                </c:pt>
                <c:pt idx="20">
                  <c:v>9.39</c:v>
                </c:pt>
                <c:pt idx="21">
                  <c:v>7.83</c:v>
                </c:pt>
                <c:pt idx="22">
                  <c:v>8.4700000000000006</c:v>
                </c:pt>
                <c:pt idx="23">
                  <c:v>9.82</c:v>
                </c:pt>
                <c:pt idx="24">
                  <c:v>9.6</c:v>
                </c:pt>
                <c:pt idx="25">
                  <c:v>11.69</c:v>
                </c:pt>
                <c:pt idx="26">
                  <c:v>14.09</c:v>
                </c:pt>
                <c:pt idx="27">
                  <c:v>13.39</c:v>
                </c:pt>
                <c:pt idx="28">
                  <c:v>14.7</c:v>
                </c:pt>
                <c:pt idx="29">
                  <c:v>17.649999999999999</c:v>
                </c:pt>
                <c:pt idx="30">
                  <c:v>15.85</c:v>
                </c:pt>
                <c:pt idx="31">
                  <c:v>18.440000000000001</c:v>
                </c:pt>
                <c:pt idx="32">
                  <c:v>20.45</c:v>
                </c:pt>
                <c:pt idx="33">
                  <c:v>21.17</c:v>
                </c:pt>
                <c:pt idx="34">
                  <c:v>19.91</c:v>
                </c:pt>
                <c:pt idx="35">
                  <c:v>25.03</c:v>
                </c:pt>
                <c:pt idx="36">
                  <c:v>27.72</c:v>
                </c:pt>
                <c:pt idx="37">
                  <c:v>33.03</c:v>
                </c:pt>
                <c:pt idx="38">
                  <c:v>38.82</c:v>
                </c:pt>
                <c:pt idx="39">
                  <c:v>44.2</c:v>
                </c:pt>
                <c:pt idx="40">
                  <c:v>37.28</c:v>
                </c:pt>
                <c:pt idx="41">
                  <c:v>30.5</c:v>
                </c:pt>
                <c:pt idx="42">
                  <c:v>23.1</c:v>
                </c:pt>
                <c:pt idx="43">
                  <c:v>26.63</c:v>
                </c:pt>
                <c:pt idx="44">
                  <c:v>27.14</c:v>
                </c:pt>
                <c:pt idx="45">
                  <c:v>26.43</c:v>
                </c:pt>
                <c:pt idx="46">
                  <c:v>27.27</c:v>
                </c:pt>
                <c:pt idx="47">
                  <c:v>25.95</c:v>
                </c:pt>
                <c:pt idx="48">
                  <c:v>15.37</c:v>
                </c:pt>
                <c:pt idx="49">
                  <c:v>20.32</c:v>
                </c:pt>
                <c:pt idx="50">
                  <c:v>22.39</c:v>
                </c:pt>
                <c:pt idx="51">
                  <c:v>20.52</c:v>
                </c:pt>
                <c:pt idx="52">
                  <c:v>21.23</c:v>
                </c:pt>
                <c:pt idx="53">
                  <c:v>24.86</c:v>
                </c:pt>
                <c:pt idx="54">
                  <c:v>26.79</c:v>
                </c:pt>
                <c:pt idx="55">
                  <c:v>25.97</c:v>
                </c:pt>
                <c:pt idx="56">
                  <c:v>27.27</c:v>
                </c:pt>
                <c:pt idx="57">
                  <c:v>27.147104440676777</c:v>
                </c:pt>
                <c:pt idx="58">
                  <c:v>22.857578427472475</c:v>
                </c:pt>
                <c:pt idx="59">
                  <c:v>26.527810103038526</c:v>
                </c:pt>
                <c:pt idx="60">
                  <c:v>29.363673116994242</c:v>
                </c:pt>
                <c:pt idx="61">
                  <c:v>32.679288628323114</c:v>
                </c:pt>
                <c:pt idx="62">
                  <c:v>23.281572140458216</c:v>
                </c:pt>
                <c:pt idx="63">
                  <c:v>26.781783713036155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D83-474B-90AA-4527E9C83105}"/>
            </c:ext>
          </c:extLst>
        </c:ser>
        <c:ser>
          <c:idx val="4"/>
          <c:order val="1"/>
          <c:tx>
            <c:strRef>
              <c:f>'Raw Data'!$F$1</c:f>
              <c:strCache>
                <c:ptCount val="1"/>
                <c:pt idx="0">
                  <c:v>T.Bond PE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'Raw Data'!$A$2:$A$65</c:f>
              <c:numCache>
                <c:formatCode>General</c:formatCode>
                <c:ptCount val="64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</c:numCache>
            </c:numRef>
          </c:cat>
          <c:val>
            <c:numRef>
              <c:f>'Raw Data'!$F$2:$F$65</c:f>
              <c:numCache>
                <c:formatCode>0.00</c:formatCode>
                <c:ptCount val="64"/>
                <c:pt idx="0">
                  <c:v>36.231884057971016</c:v>
                </c:pt>
                <c:pt idx="1">
                  <c:v>42.553191489361701</c:v>
                </c:pt>
                <c:pt idx="2">
                  <c:v>25.974025974025974</c:v>
                </c:pt>
                <c:pt idx="3">
                  <c:v>24.154589371980677</c:v>
                </c:pt>
                <c:pt idx="4">
                  <c:v>23.752969121140143</c:v>
                </c:pt>
                <c:pt idx="5">
                  <c:v>21.50537634408602</c:v>
                </c:pt>
                <c:pt idx="6">
                  <c:v>21.551724137931036</c:v>
                </c:pt>
                <c:pt idx="7">
                  <c:v>17.543859649122805</c:v>
                </c:pt>
                <c:pt idx="8">
                  <c:v>16.233766233766232</c:v>
                </c:pt>
                <c:pt idx="9">
                  <c:v>12.69035532994924</c:v>
                </c:pt>
                <c:pt idx="10">
                  <c:v>15.384615384615383</c:v>
                </c:pt>
                <c:pt idx="11">
                  <c:v>16.977928692699489</c:v>
                </c:pt>
                <c:pt idx="12">
                  <c:v>15.600624024960997</c:v>
                </c:pt>
                <c:pt idx="13">
                  <c:v>14.492753623188404</c:v>
                </c:pt>
                <c:pt idx="14">
                  <c:v>13.513513513513514</c:v>
                </c:pt>
                <c:pt idx="15">
                  <c:v>12.88659793814433</c:v>
                </c:pt>
                <c:pt idx="16">
                  <c:v>14.684287812041118</c:v>
                </c:pt>
                <c:pt idx="17">
                  <c:v>12.853470437017997</c:v>
                </c:pt>
                <c:pt idx="18">
                  <c:v>10.928961748633879</c:v>
                </c:pt>
                <c:pt idx="19">
                  <c:v>9.6805421103581804</c:v>
                </c:pt>
                <c:pt idx="20">
                  <c:v>8.0450522928399035</c:v>
                </c:pt>
                <c:pt idx="21">
                  <c:v>7.1530758226037188</c:v>
                </c:pt>
                <c:pt idx="22">
                  <c:v>9.5510983763132753</c:v>
                </c:pt>
                <c:pt idx="23">
                  <c:v>8.4745762711864412</c:v>
                </c:pt>
                <c:pt idx="24">
                  <c:v>8.6880973066898353</c:v>
                </c:pt>
                <c:pt idx="25">
                  <c:v>11.123470522803116</c:v>
                </c:pt>
                <c:pt idx="26">
                  <c:v>13.850415512465373</c:v>
                </c:pt>
                <c:pt idx="27">
                  <c:v>11.286681715575622</c:v>
                </c:pt>
                <c:pt idx="28">
                  <c:v>10.940919037199125</c:v>
                </c:pt>
                <c:pt idx="29">
                  <c:v>12.610340479192939</c:v>
                </c:pt>
                <c:pt idx="30">
                  <c:v>12.391573729863694</c:v>
                </c:pt>
                <c:pt idx="31">
                  <c:v>14.925373134328357</c:v>
                </c:pt>
                <c:pt idx="32">
                  <c:v>14.970059880239521</c:v>
                </c:pt>
                <c:pt idx="33">
                  <c:v>17.271157167530223</c:v>
                </c:pt>
                <c:pt idx="34">
                  <c:v>12.787723785166239</c:v>
                </c:pt>
                <c:pt idx="35">
                  <c:v>17.953321364452425</c:v>
                </c:pt>
                <c:pt idx="36">
                  <c:v>15.600624024960997</c:v>
                </c:pt>
                <c:pt idx="37">
                  <c:v>17.421602787456447</c:v>
                </c:pt>
                <c:pt idx="38">
                  <c:v>21.50537634408602</c:v>
                </c:pt>
                <c:pt idx="39">
                  <c:v>15.527950310559007</c:v>
                </c:pt>
                <c:pt idx="40">
                  <c:v>19.569471624266146</c:v>
                </c:pt>
                <c:pt idx="41">
                  <c:v>19.801980198019802</c:v>
                </c:pt>
                <c:pt idx="42">
                  <c:v>26.246719160104984</c:v>
                </c:pt>
                <c:pt idx="43">
                  <c:v>23.52941176470588</c:v>
                </c:pt>
                <c:pt idx="44">
                  <c:v>23.696682464454977</c:v>
                </c:pt>
                <c:pt idx="45">
                  <c:v>22.779043280182233</c:v>
                </c:pt>
                <c:pt idx="46">
                  <c:v>21.276595744680851</c:v>
                </c:pt>
                <c:pt idx="47">
                  <c:v>24.875621890547265</c:v>
                </c:pt>
                <c:pt idx="48">
                  <c:v>45.248868778280539</c:v>
                </c:pt>
                <c:pt idx="49">
                  <c:v>26.041666666666668</c:v>
                </c:pt>
                <c:pt idx="50">
                  <c:v>30.395136778115504</c:v>
                </c:pt>
                <c:pt idx="51">
                  <c:v>53.191489361702125</c:v>
                </c:pt>
                <c:pt idx="52">
                  <c:v>56.818181818181813</c:v>
                </c:pt>
                <c:pt idx="53">
                  <c:v>32.89473684210526</c:v>
                </c:pt>
                <c:pt idx="54">
                  <c:v>46.082949308755758</c:v>
                </c:pt>
                <c:pt idx="55">
                  <c:v>44.052863436123346</c:v>
                </c:pt>
                <c:pt idx="56">
                  <c:v>40.816326530612244</c:v>
                </c:pt>
                <c:pt idx="57">
                  <c:v>41.49377593360996</c:v>
                </c:pt>
                <c:pt idx="58">
                  <c:v>37.313432835820898</c:v>
                </c:pt>
                <c:pt idx="59">
                  <c:v>52.083333333333336</c:v>
                </c:pt>
                <c:pt idx="60">
                  <c:v>107.52688172043011</c:v>
                </c:pt>
                <c:pt idx="61">
                  <c:v>66.225165562913901</c:v>
                </c:pt>
                <c:pt idx="62">
                  <c:v>25.773195876288661</c:v>
                </c:pt>
                <c:pt idx="63">
                  <c:v>25.773195876288661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D83-474B-90AA-4527E9C831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4869072"/>
        <c:axId val="1744974976"/>
      </c:lineChart>
      <c:catAx>
        <c:axId val="2124869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4974976"/>
        <c:crosses val="autoZero"/>
        <c:auto val="1"/>
        <c:lblAlgn val="ctr"/>
        <c:lblOffset val="100"/>
        <c:tickLblSkip val="1"/>
        <c:noMultiLvlLbl val="0"/>
      </c:catAx>
      <c:valAx>
        <c:axId val="1744974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Stock and Bond PE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4869072"/>
        <c:crosses val="autoZero"/>
        <c:crossBetween val="between"/>
      </c:valAx>
      <c:valAx>
        <c:axId val="1744977296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Equity PE/ Bond PE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4979616"/>
        <c:crosses val="max"/>
        <c:crossBetween val="between"/>
      </c:valAx>
      <c:catAx>
        <c:axId val="17449796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4497729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EP Ratios, Rates and the Yield Curve: 19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'Raw Data'!$K$1</c:f>
              <c:strCache>
                <c:ptCount val="1"/>
                <c:pt idx="0">
                  <c:v>Earnings Yield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'Raw Data'!$K$2:$K$64</c:f>
              <c:numCache>
                <c:formatCode>0.00%</c:formatCode>
                <c:ptCount val="63"/>
                <c:pt idx="0">
                  <c:v>5.3399999999999996E-2</c:v>
                </c:pt>
                <c:pt idx="1">
                  <c:v>4.7100000000000003E-2</c:v>
                </c:pt>
                <c:pt idx="2">
                  <c:v>5.8099999999999999E-2</c:v>
                </c:pt>
                <c:pt idx="3">
                  <c:v>5.5100000000000003E-2</c:v>
                </c:pt>
                <c:pt idx="4">
                  <c:v>5.62E-2</c:v>
                </c:pt>
                <c:pt idx="5">
                  <c:v>5.7299999999999997E-2</c:v>
                </c:pt>
                <c:pt idx="6">
                  <c:v>6.7400000000000002E-2</c:v>
                </c:pt>
                <c:pt idx="7">
                  <c:v>5.6599999999999998E-2</c:v>
                </c:pt>
                <c:pt idx="8">
                  <c:v>5.5100000000000003E-2</c:v>
                </c:pt>
                <c:pt idx="9">
                  <c:v>6.6299999999999998E-2</c:v>
                </c:pt>
                <c:pt idx="10">
                  <c:v>5.9799999999999999E-2</c:v>
                </c:pt>
                <c:pt idx="11">
                  <c:v>5.4599999999999996E-2</c:v>
                </c:pt>
                <c:pt idx="12">
                  <c:v>5.2299999999999999E-2</c:v>
                </c:pt>
                <c:pt idx="13">
                  <c:v>8.1599999999999992E-2</c:v>
                </c:pt>
                <c:pt idx="14">
                  <c:v>0.13639999999999999</c:v>
                </c:pt>
                <c:pt idx="15">
                  <c:v>8.5500000000000007E-2</c:v>
                </c:pt>
                <c:pt idx="16">
                  <c:v>9.0700000000000003E-2</c:v>
                </c:pt>
                <c:pt idx="17">
                  <c:v>0.11430000000000001</c:v>
                </c:pt>
                <c:pt idx="18">
                  <c:v>0.1211</c:v>
                </c:pt>
                <c:pt idx="19">
                  <c:v>0.1348</c:v>
                </c:pt>
                <c:pt idx="20">
                  <c:v>0.11040000000000001</c:v>
                </c:pt>
                <c:pt idx="21">
                  <c:v>0.1239</c:v>
                </c:pt>
                <c:pt idx="22">
                  <c:v>9.8300000000000012E-2</c:v>
                </c:pt>
                <c:pt idx="23">
                  <c:v>8.0599999999999991E-2</c:v>
                </c:pt>
                <c:pt idx="24">
                  <c:v>0.1007</c:v>
                </c:pt>
                <c:pt idx="25">
                  <c:v>7.4200000000000002E-2</c:v>
                </c:pt>
                <c:pt idx="26">
                  <c:v>5.96E-2</c:v>
                </c:pt>
                <c:pt idx="27">
                  <c:v>6.4899999999999999E-2</c:v>
                </c:pt>
                <c:pt idx="28">
                  <c:v>8.6850064813481204E-2</c:v>
                </c:pt>
                <c:pt idx="29">
                  <c:v>6.8817204301075269E-2</c:v>
                </c:pt>
                <c:pt idx="30">
                  <c:v>6.85906365453334E-2</c:v>
                </c:pt>
                <c:pt idx="31">
                  <c:v>4.6272986645568108E-2</c:v>
                </c:pt>
                <c:pt idx="32">
                  <c:v>4.7898831791788117E-2</c:v>
                </c:pt>
                <c:pt idx="33">
                  <c:v>5.7669632329295742E-2</c:v>
                </c:pt>
                <c:pt idx="34">
                  <c:v>6.9131447732270784E-2</c:v>
                </c:pt>
                <c:pt idx="35">
                  <c:v>6.1208254184728791E-2</c:v>
                </c:pt>
                <c:pt idx="36">
                  <c:v>5.4850554850554852E-2</c:v>
                </c:pt>
                <c:pt idx="37">
                  <c:v>4.5433467638057362E-2</c:v>
                </c:pt>
                <c:pt idx="38">
                  <c:v>3.6014415528420232E-2</c:v>
                </c:pt>
                <c:pt idx="39">
                  <c:v>3.5174408711927854E-2</c:v>
                </c:pt>
                <c:pt idx="40">
                  <c:v>4.2513709213197207E-2</c:v>
                </c:pt>
                <c:pt idx="41">
                  <c:v>3.3838810546211538E-2</c:v>
                </c:pt>
                <c:pt idx="42">
                  <c:v>5.232888545384283E-2</c:v>
                </c:pt>
                <c:pt idx="43">
                  <c:v>4.918563552805532E-2</c:v>
                </c:pt>
                <c:pt idx="44">
                  <c:v>5.584527031487227E-2</c:v>
                </c:pt>
                <c:pt idx="45">
                  <c:v>6.1243781493082544E-2</c:v>
                </c:pt>
                <c:pt idx="46">
                  <c:v>6.1848692096171477E-2</c:v>
                </c:pt>
                <c:pt idx="47">
                  <c:v>5.6212372987550746E-2</c:v>
                </c:pt>
                <c:pt idx="48">
                  <c:v>5.4813174647107665E-2</c:v>
                </c:pt>
                <c:pt idx="49">
                  <c:v>5.0990942516366246E-2</c:v>
                </c:pt>
                <c:pt idx="50">
                  <c:v>6.6608886485798796E-2</c:v>
                </c:pt>
                <c:pt idx="51">
                  <c:v>7.6685750636132324E-2</c:v>
                </c:pt>
                <c:pt idx="52">
                  <c:v>6.7887167908904131E-2</c:v>
                </c:pt>
                <c:pt idx="53">
                  <c:v>5.8051461836438792E-2</c:v>
                </c:pt>
                <c:pt idx="54">
                  <c:v>5.4888532711642138E-2</c:v>
                </c:pt>
                <c:pt idx="55">
                  <c:v>4.9159955771695844E-2</c:v>
                </c:pt>
                <c:pt idx="56">
                  <c:v>4.8623611439903881E-2</c:v>
                </c:pt>
                <c:pt idx="57">
                  <c:v>4.6730824615407632E-2</c:v>
                </c:pt>
                <c:pt idx="58">
                  <c:v>5.9173863613698467E-2</c:v>
                </c:pt>
                <c:pt idx="59">
                  <c:v>5.0251022972780564E-2</c:v>
                </c:pt>
                <c:pt idx="60">
                  <c:v>3.6772477616231862E-2</c:v>
                </c:pt>
                <c:pt idx="61">
                  <c:v>4.3300924430046697E-2</c:v>
                </c:pt>
                <c:pt idx="62">
                  <c:v>5.7166297695012372E-2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1EB-554D-8036-967E2794A89D}"/>
            </c:ext>
          </c:extLst>
        </c:ser>
        <c:ser>
          <c:idx val="1"/>
          <c:order val="1"/>
          <c:tx>
            <c:strRef>
              <c:f>'Raw Data'!$L$1</c:f>
              <c:strCache>
                <c:ptCount val="1"/>
                <c:pt idx="0">
                  <c:v>T.Bond Rate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'Raw Data'!$L$2:$L$64</c:f>
              <c:numCache>
                <c:formatCode>0.00%</c:formatCode>
                <c:ptCount val="63"/>
                <c:pt idx="0">
                  <c:v>2.76E-2</c:v>
                </c:pt>
                <c:pt idx="1">
                  <c:v>2.35E-2</c:v>
                </c:pt>
                <c:pt idx="2">
                  <c:v>3.85E-2</c:v>
                </c:pt>
                <c:pt idx="3">
                  <c:v>4.1399999999999999E-2</c:v>
                </c:pt>
                <c:pt idx="4">
                  <c:v>4.2099999999999999E-2</c:v>
                </c:pt>
                <c:pt idx="5">
                  <c:v>4.65E-2</c:v>
                </c:pt>
                <c:pt idx="6">
                  <c:v>4.6399999999999997E-2</c:v>
                </c:pt>
                <c:pt idx="7">
                  <c:v>5.7000000000000002E-2</c:v>
                </c:pt>
                <c:pt idx="8">
                  <c:v>6.1600000000000002E-2</c:v>
                </c:pt>
                <c:pt idx="9">
                  <c:v>7.8799999999999995E-2</c:v>
                </c:pt>
                <c:pt idx="10">
                  <c:v>6.5000000000000002E-2</c:v>
                </c:pt>
                <c:pt idx="11">
                  <c:v>5.8900000000000001E-2</c:v>
                </c:pt>
                <c:pt idx="12">
                  <c:v>6.4100000000000004E-2</c:v>
                </c:pt>
                <c:pt idx="13">
                  <c:v>6.9000000000000006E-2</c:v>
                </c:pt>
                <c:pt idx="14">
                  <c:v>7.3999999999999996E-2</c:v>
                </c:pt>
                <c:pt idx="15">
                  <c:v>7.7600000000000002E-2</c:v>
                </c:pt>
                <c:pt idx="16">
                  <c:v>6.8099999999999994E-2</c:v>
                </c:pt>
                <c:pt idx="17">
                  <c:v>7.7799999999999994E-2</c:v>
                </c:pt>
                <c:pt idx="18">
                  <c:v>9.1499999999999998E-2</c:v>
                </c:pt>
                <c:pt idx="19">
                  <c:v>0.1033</c:v>
                </c:pt>
                <c:pt idx="20">
                  <c:v>0.12429999999999999</c:v>
                </c:pt>
                <c:pt idx="21">
                  <c:v>0.13980000000000001</c:v>
                </c:pt>
                <c:pt idx="22">
                  <c:v>0.1047</c:v>
                </c:pt>
                <c:pt idx="23">
                  <c:v>0.11799999999999999</c:v>
                </c:pt>
                <c:pt idx="24">
                  <c:v>0.11509999999999999</c:v>
                </c:pt>
                <c:pt idx="25">
                  <c:v>8.9899999999999994E-2</c:v>
                </c:pt>
                <c:pt idx="26">
                  <c:v>7.22E-2</c:v>
                </c:pt>
                <c:pt idx="27">
                  <c:v>8.8599999999999998E-2</c:v>
                </c:pt>
                <c:pt idx="28">
                  <c:v>9.1399999999999995E-2</c:v>
                </c:pt>
                <c:pt idx="29">
                  <c:v>7.9299999999999995E-2</c:v>
                </c:pt>
                <c:pt idx="30">
                  <c:v>8.0699999999999994E-2</c:v>
                </c:pt>
                <c:pt idx="31">
                  <c:v>6.7000000000000004E-2</c:v>
                </c:pt>
                <c:pt idx="32">
                  <c:v>6.6799999999999998E-2</c:v>
                </c:pt>
                <c:pt idx="33">
                  <c:v>5.79E-2</c:v>
                </c:pt>
                <c:pt idx="34">
                  <c:v>7.8200000000000006E-2</c:v>
                </c:pt>
                <c:pt idx="35">
                  <c:v>5.57E-2</c:v>
                </c:pt>
                <c:pt idx="36">
                  <c:v>6.4100000000000004E-2</c:v>
                </c:pt>
                <c:pt idx="37">
                  <c:v>5.74E-2</c:v>
                </c:pt>
                <c:pt idx="38">
                  <c:v>4.65E-2</c:v>
                </c:pt>
                <c:pt idx="39">
                  <c:v>6.4399999999999999E-2</c:v>
                </c:pt>
                <c:pt idx="40">
                  <c:v>5.11E-2</c:v>
                </c:pt>
                <c:pt idx="41">
                  <c:v>5.0500000000000003E-2</c:v>
                </c:pt>
                <c:pt idx="42">
                  <c:v>3.8100000000000002E-2</c:v>
                </c:pt>
                <c:pt idx="43">
                  <c:v>4.2500000000000003E-2</c:v>
                </c:pt>
                <c:pt idx="44">
                  <c:v>4.2200000000000001E-2</c:v>
                </c:pt>
                <c:pt idx="45">
                  <c:v>4.3900000000000002E-2</c:v>
                </c:pt>
                <c:pt idx="46">
                  <c:v>4.7E-2</c:v>
                </c:pt>
                <c:pt idx="47">
                  <c:v>4.02E-2</c:v>
                </c:pt>
                <c:pt idx="48">
                  <c:v>2.2100000000000002E-2</c:v>
                </c:pt>
                <c:pt idx="49">
                  <c:v>3.8399999999999997E-2</c:v>
                </c:pt>
                <c:pt idx="50">
                  <c:v>3.2899999999999999E-2</c:v>
                </c:pt>
                <c:pt idx="51">
                  <c:v>1.8800000000000001E-2</c:v>
                </c:pt>
                <c:pt idx="52">
                  <c:v>1.7600000000000001E-2</c:v>
                </c:pt>
                <c:pt idx="53">
                  <c:v>3.04E-2</c:v>
                </c:pt>
                <c:pt idx="54">
                  <c:v>2.1700000000000001E-2</c:v>
                </c:pt>
                <c:pt idx="55">
                  <c:v>2.2700000000000001E-2</c:v>
                </c:pt>
                <c:pt idx="56">
                  <c:v>2.4500000000000001E-2</c:v>
                </c:pt>
                <c:pt idx="57">
                  <c:v>2.41E-2</c:v>
                </c:pt>
                <c:pt idx="58">
                  <c:v>2.6800000000000001E-2</c:v>
                </c:pt>
                <c:pt idx="59">
                  <c:v>1.9199999999999998E-2</c:v>
                </c:pt>
                <c:pt idx="60">
                  <c:v>9.2999999999999992E-3</c:v>
                </c:pt>
                <c:pt idx="61">
                  <c:v>1.5100000000000001E-2</c:v>
                </c:pt>
                <c:pt idx="62">
                  <c:v>3.8800000000000001E-2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1EB-554D-8036-967E2794A89D}"/>
            </c:ext>
          </c:extLst>
        </c:ser>
        <c:ser>
          <c:idx val="2"/>
          <c:order val="2"/>
          <c:tx>
            <c:strRef>
              <c:f>'Raw Data'!$M$1</c:f>
              <c:strCache>
                <c:ptCount val="1"/>
                <c:pt idx="0">
                  <c:v>Bond-Bill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'Raw Data'!$M$2:$M$64</c:f>
              <c:numCache>
                <c:formatCode>0.00%</c:formatCode>
                <c:ptCount val="63"/>
                <c:pt idx="0">
                  <c:v>1E-3</c:v>
                </c:pt>
                <c:pt idx="1">
                  <c:v>2.2000000000000001E-3</c:v>
                </c:pt>
                <c:pt idx="2">
                  <c:v>1.12E-2</c:v>
                </c:pt>
                <c:pt idx="3">
                  <c:v>1.0200000000000001E-2</c:v>
                </c:pt>
                <c:pt idx="4">
                  <c:v>6.7000000000000002E-3</c:v>
                </c:pt>
                <c:pt idx="5">
                  <c:v>7.1999999999999998E-3</c:v>
                </c:pt>
                <c:pt idx="6">
                  <c:v>-1.1999999999999999E-3</c:v>
                </c:pt>
                <c:pt idx="7">
                  <c:v>1.49E-2</c:v>
                </c:pt>
                <c:pt idx="8">
                  <c:v>9.4999999999999998E-3</c:v>
                </c:pt>
                <c:pt idx="9">
                  <c:v>1.2999999999999999E-2</c:v>
                </c:pt>
                <c:pt idx="10">
                  <c:v>-2.9999999999999997E-4</c:v>
                </c:pt>
                <c:pt idx="11">
                  <c:v>1.4999999999999999E-2</c:v>
                </c:pt>
                <c:pt idx="12">
                  <c:v>2.5700000000000001E-2</c:v>
                </c:pt>
                <c:pt idx="13">
                  <c:v>-2.9999999999999997E-4</c:v>
                </c:pt>
                <c:pt idx="14">
                  <c:v>-6.0000000000000001E-3</c:v>
                </c:pt>
                <c:pt idx="15">
                  <c:v>1.9599999999999999E-2</c:v>
                </c:pt>
                <c:pt idx="16">
                  <c:v>1.7299999999999999E-2</c:v>
                </c:pt>
                <c:pt idx="17">
                  <c:v>2.6599999999999999E-2</c:v>
                </c:pt>
                <c:pt idx="18">
                  <c:v>1.9699999999999999E-2</c:v>
                </c:pt>
                <c:pt idx="19">
                  <c:v>-5.0000000000000001E-4</c:v>
                </c:pt>
                <c:pt idx="20">
                  <c:v>1.1900000000000001E-2</c:v>
                </c:pt>
                <c:pt idx="21">
                  <c:v>-7.3000000000000001E-3</c:v>
                </c:pt>
                <c:pt idx="22">
                  <c:v>-6.9999999999999999E-4</c:v>
                </c:pt>
                <c:pt idx="23">
                  <c:v>0.03</c:v>
                </c:pt>
                <c:pt idx="24">
                  <c:v>1.66E-2</c:v>
                </c:pt>
                <c:pt idx="25">
                  <c:v>1.2699999999999999E-2</c:v>
                </c:pt>
                <c:pt idx="26">
                  <c:v>1.06E-2</c:v>
                </c:pt>
                <c:pt idx="27">
                  <c:v>3.39E-2</c:v>
                </c:pt>
                <c:pt idx="28">
                  <c:v>2.7900000000000001E-2</c:v>
                </c:pt>
                <c:pt idx="29">
                  <c:v>-4.4000000000000003E-3</c:v>
                </c:pt>
                <c:pt idx="30">
                  <c:v>2.5999999999999999E-3</c:v>
                </c:pt>
                <c:pt idx="31">
                  <c:v>-3.0000000000000001E-3</c:v>
                </c:pt>
                <c:pt idx="32">
                  <c:v>1.38E-2</c:v>
                </c:pt>
                <c:pt idx="33">
                  <c:v>2.29E-2</c:v>
                </c:pt>
                <c:pt idx="34">
                  <c:v>2.8199999999999999E-2</c:v>
                </c:pt>
                <c:pt idx="35">
                  <c:v>2.07E-2</c:v>
                </c:pt>
                <c:pt idx="36">
                  <c:v>1.41E-2</c:v>
                </c:pt>
                <c:pt idx="37">
                  <c:v>3.8999999999999998E-3</c:v>
                </c:pt>
                <c:pt idx="38">
                  <c:v>3.2000000000000002E-3</c:v>
                </c:pt>
                <c:pt idx="39">
                  <c:v>1.0699999999999999E-2</c:v>
                </c:pt>
                <c:pt idx="40">
                  <c:v>-6.1999999999999998E-3</c:v>
                </c:pt>
                <c:pt idx="41">
                  <c:v>3.2500000000000001E-2</c:v>
                </c:pt>
                <c:pt idx="42">
                  <c:v>2.6100000000000002E-2</c:v>
                </c:pt>
                <c:pt idx="43">
                  <c:v>3.2500000000000001E-2</c:v>
                </c:pt>
                <c:pt idx="44">
                  <c:v>2.0400000000000001E-2</c:v>
                </c:pt>
                <c:pt idx="45">
                  <c:v>8.0000000000000004E-4</c:v>
                </c:pt>
                <c:pt idx="46">
                  <c:v>-1.8E-3</c:v>
                </c:pt>
                <c:pt idx="47">
                  <c:v>7.1000000000000004E-3</c:v>
                </c:pt>
                <c:pt idx="48">
                  <c:v>6.1999999999999998E-3</c:v>
                </c:pt>
                <c:pt idx="49">
                  <c:v>3.6999999999999998E-2</c:v>
                </c:pt>
                <c:pt idx="50">
                  <c:v>3.1600000000000003E-2</c:v>
                </c:pt>
                <c:pt idx="51">
                  <c:v>1.8499999999999999E-2</c:v>
                </c:pt>
                <c:pt idx="52">
                  <c:v>1.7100000000000001E-2</c:v>
                </c:pt>
                <c:pt idx="53">
                  <c:v>2.9700000000000001E-2</c:v>
                </c:pt>
                <c:pt idx="54">
                  <c:v>2.1170000000000001E-2</c:v>
                </c:pt>
                <c:pt idx="55">
                  <c:v>2.06E-2</c:v>
                </c:pt>
                <c:pt idx="56">
                  <c:v>1.95E-2</c:v>
                </c:pt>
                <c:pt idx="57">
                  <c:v>1.0200000000000001E-2</c:v>
                </c:pt>
                <c:pt idx="58">
                  <c:v>3.1000000000000021E-3</c:v>
                </c:pt>
                <c:pt idx="59">
                  <c:v>3.7000000000000002E-3</c:v>
                </c:pt>
                <c:pt idx="60">
                  <c:v>8.9999999999999993E-3</c:v>
                </c:pt>
                <c:pt idx="61">
                  <c:v>1.4500000000000001E-2</c:v>
                </c:pt>
                <c:pt idx="62">
                  <c:v>-5.4000000000000003E-3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1EB-554D-8036-967E2794A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84696720"/>
        <c:axId val="139645792"/>
      </c:lineChart>
      <c:catAx>
        <c:axId val="68469672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645792"/>
        <c:crosses val="autoZero"/>
        <c:auto val="1"/>
        <c:lblAlgn val="ctr"/>
        <c:lblOffset val="100"/>
        <c:noMultiLvlLbl val="0"/>
      </c:catAx>
      <c:valAx>
        <c:axId val="139645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46967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0"/>
          <c:tx>
            <c:strRef>
              <c:f>'Raw Data'!$K$1</c:f>
              <c:strCache>
                <c:ptCount val="1"/>
                <c:pt idx="0">
                  <c:v>Earnings Yield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'Raw Data'!$J$2:$J$65</c:f>
              <c:numCache>
                <c:formatCode>General</c:formatCode>
                <c:ptCount val="64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 formatCode="0">
                  <c:v>2023</c:v>
                </c:pt>
              </c:numCache>
            </c:numRef>
          </c:cat>
          <c:val>
            <c:numRef>
              <c:f>'Raw Data'!$K$2:$K$65</c:f>
              <c:numCache>
                <c:formatCode>0.00%</c:formatCode>
                <c:ptCount val="64"/>
                <c:pt idx="0">
                  <c:v>5.3399999999999996E-2</c:v>
                </c:pt>
                <c:pt idx="1">
                  <c:v>4.7100000000000003E-2</c:v>
                </c:pt>
                <c:pt idx="2">
                  <c:v>5.8099999999999999E-2</c:v>
                </c:pt>
                <c:pt idx="3">
                  <c:v>5.5100000000000003E-2</c:v>
                </c:pt>
                <c:pt idx="4">
                  <c:v>5.62E-2</c:v>
                </c:pt>
                <c:pt idx="5">
                  <c:v>5.7299999999999997E-2</c:v>
                </c:pt>
                <c:pt idx="6">
                  <c:v>6.7400000000000002E-2</c:v>
                </c:pt>
                <c:pt idx="7">
                  <c:v>5.6599999999999998E-2</c:v>
                </c:pt>
                <c:pt idx="8">
                  <c:v>5.5100000000000003E-2</c:v>
                </c:pt>
                <c:pt idx="9">
                  <c:v>6.6299999999999998E-2</c:v>
                </c:pt>
                <c:pt idx="10">
                  <c:v>5.9799999999999999E-2</c:v>
                </c:pt>
                <c:pt idx="11">
                  <c:v>5.4599999999999996E-2</c:v>
                </c:pt>
                <c:pt idx="12">
                  <c:v>5.2299999999999999E-2</c:v>
                </c:pt>
                <c:pt idx="13">
                  <c:v>8.1599999999999992E-2</c:v>
                </c:pt>
                <c:pt idx="14">
                  <c:v>0.13639999999999999</c:v>
                </c:pt>
                <c:pt idx="15">
                  <c:v>8.5500000000000007E-2</c:v>
                </c:pt>
                <c:pt idx="16">
                  <c:v>9.0700000000000003E-2</c:v>
                </c:pt>
                <c:pt idx="17">
                  <c:v>0.11430000000000001</c:v>
                </c:pt>
                <c:pt idx="18">
                  <c:v>0.1211</c:v>
                </c:pt>
                <c:pt idx="19">
                  <c:v>0.1348</c:v>
                </c:pt>
                <c:pt idx="20">
                  <c:v>0.11040000000000001</c:v>
                </c:pt>
                <c:pt idx="21">
                  <c:v>0.1239</c:v>
                </c:pt>
                <c:pt idx="22">
                  <c:v>9.8300000000000012E-2</c:v>
                </c:pt>
                <c:pt idx="23">
                  <c:v>8.0599999999999991E-2</c:v>
                </c:pt>
                <c:pt idx="24">
                  <c:v>0.1007</c:v>
                </c:pt>
                <c:pt idx="25">
                  <c:v>7.4200000000000002E-2</c:v>
                </c:pt>
                <c:pt idx="26">
                  <c:v>5.96E-2</c:v>
                </c:pt>
                <c:pt idx="27">
                  <c:v>6.4899999999999999E-2</c:v>
                </c:pt>
                <c:pt idx="28">
                  <c:v>8.6850064813481204E-2</c:v>
                </c:pt>
                <c:pt idx="29">
                  <c:v>6.8817204301075269E-2</c:v>
                </c:pt>
                <c:pt idx="30">
                  <c:v>6.85906365453334E-2</c:v>
                </c:pt>
                <c:pt idx="31">
                  <c:v>4.6272986645568108E-2</c:v>
                </c:pt>
                <c:pt idx="32">
                  <c:v>4.7898831791788117E-2</c:v>
                </c:pt>
                <c:pt idx="33">
                  <c:v>5.7669632329295742E-2</c:v>
                </c:pt>
                <c:pt idx="34">
                  <c:v>6.9131447732270784E-2</c:v>
                </c:pt>
                <c:pt idx="35">
                  <c:v>6.1208254184728791E-2</c:v>
                </c:pt>
                <c:pt idx="36">
                  <c:v>5.4850554850554852E-2</c:v>
                </c:pt>
                <c:pt idx="37">
                  <c:v>4.5433467638057362E-2</c:v>
                </c:pt>
                <c:pt idx="38">
                  <c:v>3.6014415528420232E-2</c:v>
                </c:pt>
                <c:pt idx="39">
                  <c:v>3.5174408711927854E-2</c:v>
                </c:pt>
                <c:pt idx="40">
                  <c:v>4.2513709213197207E-2</c:v>
                </c:pt>
                <c:pt idx="41">
                  <c:v>3.3838810546211538E-2</c:v>
                </c:pt>
                <c:pt idx="42">
                  <c:v>5.232888545384283E-2</c:v>
                </c:pt>
                <c:pt idx="43">
                  <c:v>4.918563552805532E-2</c:v>
                </c:pt>
                <c:pt idx="44">
                  <c:v>5.584527031487227E-2</c:v>
                </c:pt>
                <c:pt idx="45">
                  <c:v>6.1243781493082544E-2</c:v>
                </c:pt>
                <c:pt idx="46">
                  <c:v>6.1848692096171477E-2</c:v>
                </c:pt>
                <c:pt idx="47">
                  <c:v>5.6212372987550746E-2</c:v>
                </c:pt>
                <c:pt idx="48">
                  <c:v>5.4813174647107665E-2</c:v>
                </c:pt>
                <c:pt idx="49">
                  <c:v>5.0990942516366246E-2</c:v>
                </c:pt>
                <c:pt idx="50">
                  <c:v>6.6608886485798796E-2</c:v>
                </c:pt>
                <c:pt idx="51">
                  <c:v>7.6685750636132324E-2</c:v>
                </c:pt>
                <c:pt idx="52">
                  <c:v>6.7887167908904131E-2</c:v>
                </c:pt>
                <c:pt idx="53">
                  <c:v>5.8051461836438792E-2</c:v>
                </c:pt>
                <c:pt idx="54">
                  <c:v>5.4888532711642138E-2</c:v>
                </c:pt>
                <c:pt idx="55">
                  <c:v>4.9159955771695844E-2</c:v>
                </c:pt>
                <c:pt idx="56">
                  <c:v>4.8623611439903881E-2</c:v>
                </c:pt>
                <c:pt idx="57">
                  <c:v>4.6730824615407632E-2</c:v>
                </c:pt>
                <c:pt idx="58">
                  <c:v>5.9173863613698467E-2</c:v>
                </c:pt>
                <c:pt idx="59">
                  <c:v>5.0251022972780564E-2</c:v>
                </c:pt>
                <c:pt idx="60">
                  <c:v>3.6772477616231862E-2</c:v>
                </c:pt>
                <c:pt idx="61">
                  <c:v>4.3300924430046697E-2</c:v>
                </c:pt>
                <c:pt idx="62">
                  <c:v>5.7166297695012372E-2</c:v>
                </c:pt>
                <c:pt idx="63">
                  <c:v>4.606034177318688E-2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B36-8B46-9EFD-464BA55DF766}"/>
            </c:ext>
          </c:extLst>
        </c:ser>
        <c:ser>
          <c:idx val="2"/>
          <c:order val="1"/>
          <c:tx>
            <c:strRef>
              <c:f>'Raw Data'!$L$1</c:f>
              <c:strCache>
                <c:ptCount val="1"/>
                <c:pt idx="0">
                  <c:v>T.Bond Rate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'Raw Data'!$J$2:$J$65</c:f>
              <c:numCache>
                <c:formatCode>General</c:formatCode>
                <c:ptCount val="64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 formatCode="0">
                  <c:v>2023</c:v>
                </c:pt>
              </c:numCache>
            </c:numRef>
          </c:cat>
          <c:val>
            <c:numRef>
              <c:f>'Raw Data'!$L$2:$L$65</c:f>
              <c:numCache>
                <c:formatCode>0.00%</c:formatCode>
                <c:ptCount val="64"/>
                <c:pt idx="0">
                  <c:v>2.76E-2</c:v>
                </c:pt>
                <c:pt idx="1">
                  <c:v>2.35E-2</c:v>
                </c:pt>
                <c:pt idx="2">
                  <c:v>3.85E-2</c:v>
                </c:pt>
                <c:pt idx="3">
                  <c:v>4.1399999999999999E-2</c:v>
                </c:pt>
                <c:pt idx="4">
                  <c:v>4.2099999999999999E-2</c:v>
                </c:pt>
                <c:pt idx="5">
                  <c:v>4.65E-2</c:v>
                </c:pt>
                <c:pt idx="6">
                  <c:v>4.6399999999999997E-2</c:v>
                </c:pt>
                <c:pt idx="7">
                  <c:v>5.7000000000000002E-2</c:v>
                </c:pt>
                <c:pt idx="8">
                  <c:v>6.1600000000000002E-2</c:v>
                </c:pt>
                <c:pt idx="9">
                  <c:v>7.8799999999999995E-2</c:v>
                </c:pt>
                <c:pt idx="10">
                  <c:v>6.5000000000000002E-2</c:v>
                </c:pt>
                <c:pt idx="11">
                  <c:v>5.8900000000000001E-2</c:v>
                </c:pt>
                <c:pt idx="12">
                  <c:v>6.4100000000000004E-2</c:v>
                </c:pt>
                <c:pt idx="13">
                  <c:v>6.9000000000000006E-2</c:v>
                </c:pt>
                <c:pt idx="14">
                  <c:v>7.3999999999999996E-2</c:v>
                </c:pt>
                <c:pt idx="15">
                  <c:v>7.7600000000000002E-2</c:v>
                </c:pt>
                <c:pt idx="16">
                  <c:v>6.8099999999999994E-2</c:v>
                </c:pt>
                <c:pt idx="17">
                  <c:v>7.7799999999999994E-2</c:v>
                </c:pt>
                <c:pt idx="18">
                  <c:v>9.1499999999999998E-2</c:v>
                </c:pt>
                <c:pt idx="19">
                  <c:v>0.1033</c:v>
                </c:pt>
                <c:pt idx="20">
                  <c:v>0.12429999999999999</c:v>
                </c:pt>
                <c:pt idx="21">
                  <c:v>0.13980000000000001</c:v>
                </c:pt>
                <c:pt idx="22">
                  <c:v>0.1047</c:v>
                </c:pt>
                <c:pt idx="23">
                  <c:v>0.11799999999999999</c:v>
                </c:pt>
                <c:pt idx="24">
                  <c:v>0.11509999999999999</c:v>
                </c:pt>
                <c:pt idx="25">
                  <c:v>8.9899999999999994E-2</c:v>
                </c:pt>
                <c:pt idx="26">
                  <c:v>7.22E-2</c:v>
                </c:pt>
                <c:pt idx="27">
                  <c:v>8.8599999999999998E-2</c:v>
                </c:pt>
                <c:pt idx="28">
                  <c:v>9.1399999999999995E-2</c:v>
                </c:pt>
                <c:pt idx="29">
                  <c:v>7.9299999999999995E-2</c:v>
                </c:pt>
                <c:pt idx="30">
                  <c:v>8.0699999999999994E-2</c:v>
                </c:pt>
                <c:pt idx="31">
                  <c:v>6.7000000000000004E-2</c:v>
                </c:pt>
                <c:pt idx="32">
                  <c:v>6.6799999999999998E-2</c:v>
                </c:pt>
                <c:pt idx="33">
                  <c:v>5.79E-2</c:v>
                </c:pt>
                <c:pt idx="34">
                  <c:v>7.8200000000000006E-2</c:v>
                </c:pt>
                <c:pt idx="35">
                  <c:v>5.57E-2</c:v>
                </c:pt>
                <c:pt idx="36">
                  <c:v>6.4100000000000004E-2</c:v>
                </c:pt>
                <c:pt idx="37">
                  <c:v>5.74E-2</c:v>
                </c:pt>
                <c:pt idx="38">
                  <c:v>4.65E-2</c:v>
                </c:pt>
                <c:pt idx="39">
                  <c:v>6.4399999999999999E-2</c:v>
                </c:pt>
                <c:pt idx="40">
                  <c:v>5.11E-2</c:v>
                </c:pt>
                <c:pt idx="41">
                  <c:v>5.0500000000000003E-2</c:v>
                </c:pt>
                <c:pt idx="42">
                  <c:v>3.8100000000000002E-2</c:v>
                </c:pt>
                <c:pt idx="43">
                  <c:v>4.2500000000000003E-2</c:v>
                </c:pt>
                <c:pt idx="44">
                  <c:v>4.2200000000000001E-2</c:v>
                </c:pt>
                <c:pt idx="45">
                  <c:v>4.3900000000000002E-2</c:v>
                </c:pt>
                <c:pt idx="46">
                  <c:v>4.7E-2</c:v>
                </c:pt>
                <c:pt idx="47">
                  <c:v>4.02E-2</c:v>
                </c:pt>
                <c:pt idx="48">
                  <c:v>2.2100000000000002E-2</c:v>
                </c:pt>
                <c:pt idx="49">
                  <c:v>3.8399999999999997E-2</c:v>
                </c:pt>
                <c:pt idx="50">
                  <c:v>3.2899999999999999E-2</c:v>
                </c:pt>
                <c:pt idx="51">
                  <c:v>1.8800000000000001E-2</c:v>
                </c:pt>
                <c:pt idx="52">
                  <c:v>1.7600000000000001E-2</c:v>
                </c:pt>
                <c:pt idx="53">
                  <c:v>3.04E-2</c:v>
                </c:pt>
                <c:pt idx="54">
                  <c:v>2.1700000000000001E-2</c:v>
                </c:pt>
                <c:pt idx="55">
                  <c:v>2.2700000000000001E-2</c:v>
                </c:pt>
                <c:pt idx="56">
                  <c:v>2.4500000000000001E-2</c:v>
                </c:pt>
                <c:pt idx="57">
                  <c:v>2.41E-2</c:v>
                </c:pt>
                <c:pt idx="58">
                  <c:v>2.6800000000000001E-2</c:v>
                </c:pt>
                <c:pt idx="59">
                  <c:v>1.9199999999999998E-2</c:v>
                </c:pt>
                <c:pt idx="60">
                  <c:v>9.2999999999999992E-3</c:v>
                </c:pt>
                <c:pt idx="61">
                  <c:v>1.5100000000000001E-2</c:v>
                </c:pt>
                <c:pt idx="62">
                  <c:v>3.8800000000000001E-2</c:v>
                </c:pt>
                <c:pt idx="63">
                  <c:v>3.8800000000000001E-2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B36-8B46-9EFD-464BA55DF766}"/>
            </c:ext>
          </c:extLst>
        </c:ser>
        <c:ser>
          <c:idx val="3"/>
          <c:order val="2"/>
          <c:tx>
            <c:strRef>
              <c:f>'Raw Data'!$M$1</c:f>
              <c:strCache>
                <c:ptCount val="1"/>
                <c:pt idx="0">
                  <c:v>Bond-Bill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'Raw Data'!$J$2:$J$65</c:f>
              <c:numCache>
                <c:formatCode>General</c:formatCode>
                <c:ptCount val="64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 formatCode="0">
                  <c:v>2023</c:v>
                </c:pt>
              </c:numCache>
            </c:numRef>
          </c:cat>
          <c:val>
            <c:numRef>
              <c:f>'Raw Data'!$M$2:$M$65</c:f>
              <c:numCache>
                <c:formatCode>0.00%</c:formatCode>
                <c:ptCount val="64"/>
                <c:pt idx="0">
                  <c:v>1E-3</c:v>
                </c:pt>
                <c:pt idx="1">
                  <c:v>2.2000000000000001E-3</c:v>
                </c:pt>
                <c:pt idx="2">
                  <c:v>1.12E-2</c:v>
                </c:pt>
                <c:pt idx="3">
                  <c:v>1.0200000000000001E-2</c:v>
                </c:pt>
                <c:pt idx="4">
                  <c:v>6.7000000000000002E-3</c:v>
                </c:pt>
                <c:pt idx="5">
                  <c:v>7.1999999999999998E-3</c:v>
                </c:pt>
                <c:pt idx="6">
                  <c:v>-1.1999999999999999E-3</c:v>
                </c:pt>
                <c:pt idx="7">
                  <c:v>1.49E-2</c:v>
                </c:pt>
                <c:pt idx="8">
                  <c:v>9.4999999999999998E-3</c:v>
                </c:pt>
                <c:pt idx="9">
                  <c:v>1.2999999999999999E-2</c:v>
                </c:pt>
                <c:pt idx="10">
                  <c:v>-2.9999999999999997E-4</c:v>
                </c:pt>
                <c:pt idx="11">
                  <c:v>1.4999999999999999E-2</c:v>
                </c:pt>
                <c:pt idx="12">
                  <c:v>2.5700000000000001E-2</c:v>
                </c:pt>
                <c:pt idx="13">
                  <c:v>-2.9999999999999997E-4</c:v>
                </c:pt>
                <c:pt idx="14">
                  <c:v>-6.0000000000000001E-3</c:v>
                </c:pt>
                <c:pt idx="15">
                  <c:v>1.9599999999999999E-2</c:v>
                </c:pt>
                <c:pt idx="16">
                  <c:v>1.7299999999999999E-2</c:v>
                </c:pt>
                <c:pt idx="17">
                  <c:v>2.6599999999999999E-2</c:v>
                </c:pt>
                <c:pt idx="18">
                  <c:v>1.9699999999999999E-2</c:v>
                </c:pt>
                <c:pt idx="19">
                  <c:v>-5.0000000000000001E-4</c:v>
                </c:pt>
                <c:pt idx="20">
                  <c:v>1.1900000000000001E-2</c:v>
                </c:pt>
                <c:pt idx="21">
                  <c:v>-7.3000000000000001E-3</c:v>
                </c:pt>
                <c:pt idx="22">
                  <c:v>-6.9999999999999999E-4</c:v>
                </c:pt>
                <c:pt idx="23">
                  <c:v>0.03</c:v>
                </c:pt>
                <c:pt idx="24">
                  <c:v>1.66E-2</c:v>
                </c:pt>
                <c:pt idx="25">
                  <c:v>1.2699999999999999E-2</c:v>
                </c:pt>
                <c:pt idx="26">
                  <c:v>1.06E-2</c:v>
                </c:pt>
                <c:pt idx="27">
                  <c:v>3.39E-2</c:v>
                </c:pt>
                <c:pt idx="28">
                  <c:v>2.7900000000000001E-2</c:v>
                </c:pt>
                <c:pt idx="29">
                  <c:v>-4.4000000000000003E-3</c:v>
                </c:pt>
                <c:pt idx="30">
                  <c:v>2.5999999999999999E-3</c:v>
                </c:pt>
                <c:pt idx="31">
                  <c:v>-3.0000000000000001E-3</c:v>
                </c:pt>
                <c:pt idx="32">
                  <c:v>1.38E-2</c:v>
                </c:pt>
                <c:pt idx="33">
                  <c:v>2.29E-2</c:v>
                </c:pt>
                <c:pt idx="34">
                  <c:v>2.8199999999999999E-2</c:v>
                </c:pt>
                <c:pt idx="35">
                  <c:v>2.07E-2</c:v>
                </c:pt>
                <c:pt idx="36">
                  <c:v>1.41E-2</c:v>
                </c:pt>
                <c:pt idx="37">
                  <c:v>3.8999999999999998E-3</c:v>
                </c:pt>
                <c:pt idx="38">
                  <c:v>3.2000000000000002E-3</c:v>
                </c:pt>
                <c:pt idx="39">
                  <c:v>1.0699999999999999E-2</c:v>
                </c:pt>
                <c:pt idx="40">
                  <c:v>-6.1999999999999998E-3</c:v>
                </c:pt>
                <c:pt idx="41">
                  <c:v>3.2500000000000001E-2</c:v>
                </c:pt>
                <c:pt idx="42">
                  <c:v>2.6100000000000002E-2</c:v>
                </c:pt>
                <c:pt idx="43">
                  <c:v>3.2500000000000001E-2</c:v>
                </c:pt>
                <c:pt idx="44">
                  <c:v>2.0400000000000001E-2</c:v>
                </c:pt>
                <c:pt idx="45">
                  <c:v>8.0000000000000004E-4</c:v>
                </c:pt>
                <c:pt idx="46">
                  <c:v>-1.8E-3</c:v>
                </c:pt>
                <c:pt idx="47">
                  <c:v>7.1000000000000004E-3</c:v>
                </c:pt>
                <c:pt idx="48">
                  <c:v>6.1999999999999998E-3</c:v>
                </c:pt>
                <c:pt idx="49">
                  <c:v>3.6999999999999998E-2</c:v>
                </c:pt>
                <c:pt idx="50">
                  <c:v>3.1600000000000003E-2</c:v>
                </c:pt>
                <c:pt idx="51">
                  <c:v>1.8499999999999999E-2</c:v>
                </c:pt>
                <c:pt idx="52">
                  <c:v>1.7100000000000001E-2</c:v>
                </c:pt>
                <c:pt idx="53">
                  <c:v>2.9700000000000001E-2</c:v>
                </c:pt>
                <c:pt idx="54">
                  <c:v>2.1170000000000001E-2</c:v>
                </c:pt>
                <c:pt idx="55">
                  <c:v>2.06E-2</c:v>
                </c:pt>
                <c:pt idx="56">
                  <c:v>1.95E-2</c:v>
                </c:pt>
                <c:pt idx="57">
                  <c:v>1.0200000000000001E-2</c:v>
                </c:pt>
                <c:pt idx="58">
                  <c:v>3.1000000000000021E-3</c:v>
                </c:pt>
                <c:pt idx="59">
                  <c:v>3.7000000000000002E-3</c:v>
                </c:pt>
                <c:pt idx="60">
                  <c:v>8.9999999999999993E-3</c:v>
                </c:pt>
                <c:pt idx="61">
                  <c:v>1.4500000000000001E-2</c:v>
                </c:pt>
                <c:pt idx="62">
                  <c:v>-5.4000000000000003E-3</c:v>
                </c:pt>
                <c:pt idx="63">
                  <c:v>-1.32E-2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B36-8B46-9EFD-464BA55DF7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473520"/>
        <c:axId val="141012448"/>
      </c:lineChart>
      <c:catAx>
        <c:axId val="179473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012448"/>
        <c:crosses val="autoZero"/>
        <c:auto val="1"/>
        <c:lblAlgn val="ctr"/>
        <c:lblOffset val="100"/>
        <c:noMultiLvlLbl val="0"/>
      </c:catAx>
      <c:valAx>
        <c:axId val="141012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473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PE Ratios</a:t>
            </a:r>
            <a:r>
              <a:rPr lang="en-US" i="1" baseline="0"/>
              <a:t> for S&amp;P 500: 1960 to 2023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'Raw Data'!$B$1</c:f>
              <c:strCache>
                <c:ptCount val="1"/>
                <c:pt idx="0">
                  <c:v>PE for S&amp;P 500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'Raw Data'!$A$2:$A$65</c:f>
              <c:numCache>
                <c:formatCode>General</c:formatCode>
                <c:ptCount val="64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</c:numCache>
            </c:numRef>
          </c:cat>
          <c:val>
            <c:numRef>
              <c:f>'Raw Data'!$B$2:$B$65</c:f>
              <c:numCache>
                <c:formatCode>0.00</c:formatCode>
                <c:ptCount val="64"/>
                <c:pt idx="0">
                  <c:v>18.726591760299627</c:v>
                </c:pt>
                <c:pt idx="1">
                  <c:v>21.231422505307854</c:v>
                </c:pt>
                <c:pt idx="2">
                  <c:v>17.21170395869191</c:v>
                </c:pt>
                <c:pt idx="3">
                  <c:v>18.148820326678766</c:v>
                </c:pt>
                <c:pt idx="4">
                  <c:v>17.793594306049823</c:v>
                </c:pt>
                <c:pt idx="5">
                  <c:v>17.452006980802793</c:v>
                </c:pt>
                <c:pt idx="6">
                  <c:v>14.836795252225519</c:v>
                </c:pt>
                <c:pt idx="7">
                  <c:v>17.667844522968199</c:v>
                </c:pt>
                <c:pt idx="8">
                  <c:v>18.148820326678766</c:v>
                </c:pt>
                <c:pt idx="9">
                  <c:v>15.082956259426847</c:v>
                </c:pt>
                <c:pt idx="10">
                  <c:v>16.722408026755854</c:v>
                </c:pt>
                <c:pt idx="11">
                  <c:v>18.315018315018317</c:v>
                </c:pt>
                <c:pt idx="12">
                  <c:v>19.120458891013385</c:v>
                </c:pt>
                <c:pt idx="13">
                  <c:v>12.254901960784315</c:v>
                </c:pt>
                <c:pt idx="14">
                  <c:v>7.3313782991202352</c:v>
                </c:pt>
                <c:pt idx="15">
                  <c:v>11.695906432748536</c:v>
                </c:pt>
                <c:pt idx="16">
                  <c:v>11.025358324145534</c:v>
                </c:pt>
                <c:pt idx="17">
                  <c:v>8.7489063867016608</c:v>
                </c:pt>
                <c:pt idx="18">
                  <c:v>8.257638315441783</c:v>
                </c:pt>
                <c:pt idx="19">
                  <c:v>7.4183976261127595</c:v>
                </c:pt>
                <c:pt idx="20">
                  <c:v>9.0579710144927521</c:v>
                </c:pt>
                <c:pt idx="21">
                  <c:v>8.0710250201775633</c:v>
                </c:pt>
                <c:pt idx="22">
                  <c:v>10.172939979654119</c:v>
                </c:pt>
                <c:pt idx="23">
                  <c:v>12.406947890818859</c:v>
                </c:pt>
                <c:pt idx="24">
                  <c:v>9.9304865938430993</c:v>
                </c:pt>
                <c:pt idx="25">
                  <c:v>13.477088948787062</c:v>
                </c:pt>
                <c:pt idx="26">
                  <c:v>16.778523489932887</c:v>
                </c:pt>
                <c:pt idx="27">
                  <c:v>15.408320493066256</c:v>
                </c:pt>
                <c:pt idx="28">
                  <c:v>11.514096185737976</c:v>
                </c:pt>
                <c:pt idx="29">
                  <c:v>14.53125</c:v>
                </c:pt>
                <c:pt idx="30">
                  <c:v>14.579249448123623</c:v>
                </c:pt>
                <c:pt idx="31">
                  <c:v>21.610880829015542</c:v>
                </c:pt>
                <c:pt idx="32">
                  <c:v>20.877335888835649</c:v>
                </c:pt>
                <c:pt idx="33">
                  <c:v>17.340148698884761</c:v>
                </c:pt>
                <c:pt idx="34">
                  <c:v>14.465196850393699</c:v>
                </c:pt>
                <c:pt idx="35">
                  <c:v>16.337665782493367</c:v>
                </c:pt>
                <c:pt idx="36">
                  <c:v>18.231356140782673</c:v>
                </c:pt>
                <c:pt idx="37">
                  <c:v>22.010206396008162</c:v>
                </c:pt>
                <c:pt idx="38">
                  <c:v>27.766659137113169</c:v>
                </c:pt>
                <c:pt idx="39">
                  <c:v>28.429760061919506</c:v>
                </c:pt>
                <c:pt idx="40">
                  <c:v>23.521824336362013</c:v>
                </c:pt>
                <c:pt idx="41">
                  <c:v>29.551866151866147</c:v>
                </c:pt>
                <c:pt idx="42">
                  <c:v>19.109904430929628</c:v>
                </c:pt>
                <c:pt idx="43">
                  <c:v>20.33113914792467</c:v>
                </c:pt>
                <c:pt idx="44">
                  <c:v>17.90661938534279</c:v>
                </c:pt>
                <c:pt idx="45">
                  <c:v>16.328188358404184</c:v>
                </c:pt>
                <c:pt idx="46">
                  <c:v>16.168490652074784</c:v>
                </c:pt>
                <c:pt idx="47">
                  <c:v>17.78967773200872</c:v>
                </c:pt>
                <c:pt idx="48">
                  <c:v>18.243789133508383</c:v>
                </c:pt>
                <c:pt idx="49">
                  <c:v>19.611326064016882</c:v>
                </c:pt>
                <c:pt idx="50">
                  <c:v>15.013011818073297</c:v>
                </c:pt>
                <c:pt idx="51">
                  <c:v>13.040232268768145</c:v>
                </c:pt>
                <c:pt idx="52">
                  <c:v>14.730324313158441</c:v>
                </c:pt>
                <c:pt idx="53">
                  <c:v>17.226095060577819</c:v>
                </c:pt>
                <c:pt idx="54">
                  <c:v>18.21874170427396</c:v>
                </c:pt>
                <c:pt idx="55">
                  <c:v>20.341759554140125</c:v>
                </c:pt>
                <c:pt idx="56">
                  <c:v>20.566139996325553</c:v>
                </c:pt>
                <c:pt idx="57">
                  <c:v>21.399151592764529</c:v>
                </c:pt>
                <c:pt idx="58">
                  <c:v>16.899352838074694</c:v>
                </c:pt>
                <c:pt idx="59">
                  <c:v>19.900092392978134</c:v>
                </c:pt>
                <c:pt idx="60">
                  <c:v>27.194251375615405</c:v>
                </c:pt>
                <c:pt idx="61">
                  <c:v>23.094195173950968</c:v>
                </c:pt>
                <c:pt idx="62">
                  <c:v>17.492824274454417</c:v>
                </c:pt>
                <c:pt idx="63">
                  <c:v>21.710650887573966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8EA-694C-B3DE-D23C678ABD5B}"/>
            </c:ext>
          </c:extLst>
        </c:ser>
        <c:ser>
          <c:idx val="2"/>
          <c:order val="1"/>
          <c:tx>
            <c:strRef>
              <c:f>'Raw Data'!$C$1</c:f>
              <c:strCache>
                <c:ptCount val="1"/>
                <c:pt idx="0">
                  <c:v>Normalized PE for S&amp;P 500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'Raw Data'!$A$2:$A$65</c:f>
              <c:numCache>
                <c:formatCode>General</c:formatCode>
                <c:ptCount val="64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</c:numCache>
            </c:numRef>
          </c:cat>
          <c:val>
            <c:numRef>
              <c:f>'Raw Data'!$C$2:$C$65</c:f>
              <c:numCache>
                <c:formatCode>0.00</c:formatCode>
                <c:ptCount val="64"/>
                <c:pt idx="9">
                  <c:v>19.573620797518522</c:v>
                </c:pt>
                <c:pt idx="10">
                  <c:v>18.638684678034366</c:v>
                </c:pt>
                <c:pt idx="11">
                  <c:v>19.767915111162427</c:v>
                </c:pt>
                <c:pt idx="12">
                  <c:v>21.799669147316976</c:v>
                </c:pt>
                <c:pt idx="13">
                  <c:v>16.825151371169635</c:v>
                </c:pt>
                <c:pt idx="14">
                  <c:v>10.9577988889086</c:v>
                </c:pt>
                <c:pt idx="15">
                  <c:v>13.879160601170325</c:v>
                </c:pt>
                <c:pt idx="16">
                  <c:v>15.503205842524361</c:v>
                </c:pt>
                <c:pt idx="17">
                  <c:v>12.726762537507147</c:v>
                </c:pt>
                <c:pt idx="18">
                  <c:v>11.918305379920074</c:v>
                </c:pt>
                <c:pt idx="19">
                  <c:v>12.116192467322508</c:v>
                </c:pt>
                <c:pt idx="20">
                  <c:v>13.77369005445528</c:v>
                </c:pt>
                <c:pt idx="21">
                  <c:v>11.328911554230709</c:v>
                </c:pt>
                <c:pt idx="22">
                  <c:v>12.142408592308142</c:v>
                </c:pt>
                <c:pt idx="23">
                  <c:v>13.612720760293856</c:v>
                </c:pt>
                <c:pt idx="24">
                  <c:v>12.999791516737464</c:v>
                </c:pt>
                <c:pt idx="25">
                  <c:v>15.465477946658858</c:v>
                </c:pt>
                <c:pt idx="26">
                  <c:v>17.138632149894164</c:v>
                </c:pt>
                <c:pt idx="27">
                  <c:v>16.869418764272059</c:v>
                </c:pt>
                <c:pt idx="28">
                  <c:v>17.472457962308628</c:v>
                </c:pt>
                <c:pt idx="29">
                  <c:v>20.946320005110096</c:v>
                </c:pt>
                <c:pt idx="30">
                  <c:v>18.722174669657402</c:v>
                </c:pt>
                <c:pt idx="31">
                  <c:v>23.108101670860513</c:v>
                </c:pt>
                <c:pt idx="32">
                  <c:v>23.232882315071965</c:v>
                </c:pt>
                <c:pt idx="33">
                  <c:v>23.189523388452653</c:v>
                </c:pt>
                <c:pt idx="34">
                  <c:v>21.257008606110084</c:v>
                </c:pt>
                <c:pt idx="35">
                  <c:v>25.870843515255263</c:v>
                </c:pt>
                <c:pt idx="36">
                  <c:v>28.029084134672619</c:v>
                </c:pt>
                <c:pt idx="37">
                  <c:v>33.196387644100838</c:v>
                </c:pt>
                <c:pt idx="38">
                  <c:v>39.337877624167945</c:v>
                </c:pt>
                <c:pt idx="39">
                  <c:v>43.233580508474574</c:v>
                </c:pt>
                <c:pt idx="40">
                  <c:v>35.365905925211614</c:v>
                </c:pt>
                <c:pt idx="41">
                  <c:v>29.223152696820829</c:v>
                </c:pt>
                <c:pt idx="42">
                  <c:v>21.046311357764807</c:v>
                </c:pt>
                <c:pt idx="43">
                  <c:v>24.940223852140946</c:v>
                </c:pt>
                <c:pt idx="44">
                  <c:v>25.156094320823644</c:v>
                </c:pt>
                <c:pt idx="45">
                  <c:v>23.982056060402293</c:v>
                </c:pt>
                <c:pt idx="46">
                  <c:v>24.987667371388298</c:v>
                </c:pt>
                <c:pt idx="47">
                  <c:v>24.228363996369936</c:v>
                </c:pt>
                <c:pt idx="48">
                  <c:v>14.776129169461303</c:v>
                </c:pt>
                <c:pt idx="49">
                  <c:v>18.088471458465129</c:v>
                </c:pt>
                <c:pt idx="50">
                  <c:v>19.525236372669269</c:v>
                </c:pt>
                <c:pt idx="51">
                  <c:v>17.922188969645145</c:v>
                </c:pt>
                <c:pt idx="52">
                  <c:v>18.953194769296193</c:v>
                </c:pt>
                <c:pt idx="53">
                  <c:v>22.95842700816058</c:v>
                </c:pt>
                <c:pt idx="54">
                  <c:v>24.210390160156162</c:v>
                </c:pt>
                <c:pt idx="55">
                  <c:v>23.374006518382988</c:v>
                </c:pt>
                <c:pt idx="56">
                  <c:v>24.998380955571189</c:v>
                </c:pt>
                <c:pt idx="57">
                  <c:v>28.503608780477403</c:v>
                </c:pt>
                <c:pt idx="58">
                  <c:v>24.178256592272529</c:v>
                </c:pt>
                <c:pt idx="59">
                  <c:v>28.282865421820699</c:v>
                </c:pt>
                <c:pt idx="60">
                  <c:v>31.387946450955166</c:v>
                </c:pt>
                <c:pt idx="61">
                  <c:v>36.477728455533438</c:v>
                </c:pt>
                <c:pt idx="62">
                  <c:v>26.863363815094417</c:v>
                </c:pt>
                <c:pt idx="63">
                  <c:v>30.939370941900666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8EA-694C-B3DE-D23C678ABD5B}"/>
            </c:ext>
          </c:extLst>
        </c:ser>
        <c:ser>
          <c:idx val="3"/>
          <c:order val="2"/>
          <c:tx>
            <c:strRef>
              <c:f>'Raw Data'!$D$1</c:f>
              <c:strCache>
                <c:ptCount val="1"/>
                <c:pt idx="0">
                  <c:v>CAPE for S&amp;P 500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'Raw Data'!$A$2:$A$65</c:f>
              <c:numCache>
                <c:formatCode>General</c:formatCode>
                <c:ptCount val="64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</c:numCache>
            </c:numRef>
          </c:cat>
          <c:val>
            <c:numRef>
              <c:f>'Raw Data'!$D$2:$D$65</c:f>
              <c:numCache>
                <c:formatCode>0.00</c:formatCode>
                <c:ptCount val="64"/>
                <c:pt idx="9">
                  <c:v>16.988299683033361</c:v>
                </c:pt>
                <c:pt idx="10">
                  <c:v>15.731713837654006</c:v>
                </c:pt>
                <c:pt idx="11">
                  <c:v>16.613612163379752</c:v>
                </c:pt>
                <c:pt idx="12">
                  <c:v>18.276974519084572</c:v>
                </c:pt>
                <c:pt idx="13">
                  <c:v>13.525064193000107</c:v>
                </c:pt>
                <c:pt idx="14">
                  <c:v>8.3312464498461889</c:v>
                </c:pt>
                <c:pt idx="15">
                  <c:v>10.411628484817367</c:v>
                </c:pt>
                <c:pt idx="16">
                  <c:v>11.791934224748877</c:v>
                </c:pt>
                <c:pt idx="17">
                  <c:v>9.6961343845861272</c:v>
                </c:pt>
                <c:pt idx="18">
                  <c:v>8.9305202945868647</c:v>
                </c:pt>
                <c:pt idx="19">
                  <c:v>8.7063876076237605</c:v>
                </c:pt>
                <c:pt idx="20">
                  <c:v>9.5395217703715893</c:v>
                </c:pt>
                <c:pt idx="21">
                  <c:v>7.7851801967644665</c:v>
                </c:pt>
                <c:pt idx="22">
                  <c:v>8.6242751103010384</c:v>
                </c:pt>
                <c:pt idx="23">
                  <c:v>9.9888742621433284</c:v>
                </c:pt>
                <c:pt idx="24">
                  <c:v>9.8812070019444445</c:v>
                </c:pt>
                <c:pt idx="25">
                  <c:v>12.271843677427317</c:v>
                </c:pt>
                <c:pt idx="26">
                  <c:v>13.797681352613461</c:v>
                </c:pt>
                <c:pt idx="27">
                  <c:v>13.799259462166026</c:v>
                </c:pt>
                <c:pt idx="28">
                  <c:v>14.565259454438351</c:v>
                </c:pt>
                <c:pt idx="29">
                  <c:v>17.450674572475609</c:v>
                </c:pt>
                <c:pt idx="30">
                  <c:v>15.86401357631247</c:v>
                </c:pt>
                <c:pt idx="31">
                  <c:v>19.714844390279357</c:v>
                </c:pt>
                <c:pt idx="32">
                  <c:v>19.942760085184336</c:v>
                </c:pt>
                <c:pt idx="33">
                  <c:v>20.093305806665398</c:v>
                </c:pt>
                <c:pt idx="34">
                  <c:v>18.66198363026205</c:v>
                </c:pt>
                <c:pt idx="35">
                  <c:v>22.845763223420533</c:v>
                </c:pt>
                <c:pt idx="36">
                  <c:v>25.143306307190137</c:v>
                </c:pt>
                <c:pt idx="37">
                  <c:v>30.175989026820716</c:v>
                </c:pt>
                <c:pt idx="38">
                  <c:v>35.918161399298199</c:v>
                </c:pt>
                <c:pt idx="39">
                  <c:v>39.281764471967136</c:v>
                </c:pt>
                <c:pt idx="40">
                  <c:v>32.432770203749286</c:v>
                </c:pt>
                <c:pt idx="41">
                  <c:v>26.614879418556622</c:v>
                </c:pt>
                <c:pt idx="42">
                  <c:v>19.137805087560167</c:v>
                </c:pt>
                <c:pt idx="43">
                  <c:v>22.443372932474336</c:v>
                </c:pt>
                <c:pt idx="44">
                  <c:v>22.493754749956711</c:v>
                </c:pt>
                <c:pt idx="45">
                  <c:v>21.496178243318223</c:v>
                </c:pt>
                <c:pt idx="46">
                  <c:v>22.189133796234962</c:v>
                </c:pt>
                <c:pt idx="47">
                  <c:v>22.08424208927099</c:v>
                </c:pt>
                <c:pt idx="48">
                  <c:v>13.359530172747858</c:v>
                </c:pt>
                <c:pt idx="49">
                  <c:v>16.460681855242484</c:v>
                </c:pt>
                <c:pt idx="50">
                  <c:v>17.717313493239242</c:v>
                </c:pt>
                <c:pt idx="51">
                  <c:v>16.344349195876809</c:v>
                </c:pt>
                <c:pt idx="52">
                  <c:v>17.397521387910217</c:v>
                </c:pt>
                <c:pt idx="53">
                  <c:v>21.363383200328371</c:v>
                </c:pt>
                <c:pt idx="54">
                  <c:v>23.005128916097778</c:v>
                </c:pt>
                <c:pt idx="55">
                  <c:v>22.40868193974767</c:v>
                </c:pt>
                <c:pt idx="56">
                  <c:v>23.907431380380029</c:v>
                </c:pt>
                <c:pt idx="57">
                  <c:v>27.147104440676777</c:v>
                </c:pt>
                <c:pt idx="58">
                  <c:v>22.857578427472475</c:v>
                </c:pt>
                <c:pt idx="59">
                  <c:v>26.527810103038526</c:v>
                </c:pt>
                <c:pt idx="60">
                  <c:v>29.363673116994242</c:v>
                </c:pt>
                <c:pt idx="61">
                  <c:v>32.679288628323114</c:v>
                </c:pt>
                <c:pt idx="62">
                  <c:v>23.281572140458216</c:v>
                </c:pt>
                <c:pt idx="63">
                  <c:v>26.781783713036155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8EA-694C-B3DE-D23C678ABD5B}"/>
            </c:ext>
          </c:extLst>
        </c:ser>
        <c:ser>
          <c:idx val="4"/>
          <c:order val="3"/>
          <c:tx>
            <c:strRef>
              <c:f>'Raw Data'!$E$1</c:f>
              <c:strCache>
                <c:ptCount val="1"/>
                <c:pt idx="0">
                  <c:v>Shiller PE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'Raw Data'!$A$2:$A$65</c:f>
              <c:numCache>
                <c:formatCode>General</c:formatCode>
                <c:ptCount val="64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</c:numCache>
            </c:numRef>
          </c:cat>
          <c:val>
            <c:numRef>
              <c:f>'Raw Data'!$E$2:$E$65</c:f>
              <c:numCache>
                <c:formatCode>0.00</c:formatCode>
                <c:ptCount val="64"/>
                <c:pt idx="0">
                  <c:v>17.559999999999999</c:v>
                </c:pt>
                <c:pt idx="1">
                  <c:v>22.04</c:v>
                </c:pt>
                <c:pt idx="2">
                  <c:v>18.59</c:v>
                </c:pt>
                <c:pt idx="3">
                  <c:v>21.04</c:v>
                </c:pt>
                <c:pt idx="4">
                  <c:v>22.75</c:v>
                </c:pt>
                <c:pt idx="5">
                  <c:v>23.69</c:v>
                </c:pt>
                <c:pt idx="6">
                  <c:v>19.739999999999998</c:v>
                </c:pt>
                <c:pt idx="7">
                  <c:v>21.75</c:v>
                </c:pt>
                <c:pt idx="8">
                  <c:v>22.78</c:v>
                </c:pt>
                <c:pt idx="9">
                  <c:v>17.329999999999998</c:v>
                </c:pt>
                <c:pt idx="10">
                  <c:v>15.87</c:v>
                </c:pt>
                <c:pt idx="11">
                  <c:v>16.600000000000001</c:v>
                </c:pt>
                <c:pt idx="12">
                  <c:v>18.649999999999999</c:v>
                </c:pt>
                <c:pt idx="13">
                  <c:v>13.49</c:v>
                </c:pt>
                <c:pt idx="14">
                  <c:v>8.2899999999999991</c:v>
                </c:pt>
                <c:pt idx="15">
                  <c:v>10.25</c:v>
                </c:pt>
                <c:pt idx="16">
                  <c:v>11.6</c:v>
                </c:pt>
                <c:pt idx="17">
                  <c:v>9.68</c:v>
                </c:pt>
                <c:pt idx="18">
                  <c:v>9.01</c:v>
                </c:pt>
                <c:pt idx="19">
                  <c:v>8.75</c:v>
                </c:pt>
                <c:pt idx="20">
                  <c:v>9.39</c:v>
                </c:pt>
                <c:pt idx="21">
                  <c:v>7.83</c:v>
                </c:pt>
                <c:pt idx="22">
                  <c:v>8.4700000000000006</c:v>
                </c:pt>
                <c:pt idx="23">
                  <c:v>9.82</c:v>
                </c:pt>
                <c:pt idx="24">
                  <c:v>9.6</c:v>
                </c:pt>
                <c:pt idx="25">
                  <c:v>11.69</c:v>
                </c:pt>
                <c:pt idx="26">
                  <c:v>14.09</c:v>
                </c:pt>
                <c:pt idx="27">
                  <c:v>13.39</c:v>
                </c:pt>
                <c:pt idx="28">
                  <c:v>14.7</c:v>
                </c:pt>
                <c:pt idx="29">
                  <c:v>17.649999999999999</c:v>
                </c:pt>
                <c:pt idx="30">
                  <c:v>15.85</c:v>
                </c:pt>
                <c:pt idx="31">
                  <c:v>18.440000000000001</c:v>
                </c:pt>
                <c:pt idx="32">
                  <c:v>20.45</c:v>
                </c:pt>
                <c:pt idx="33">
                  <c:v>21.17</c:v>
                </c:pt>
                <c:pt idx="34">
                  <c:v>19.91</c:v>
                </c:pt>
                <c:pt idx="35">
                  <c:v>25.03</c:v>
                </c:pt>
                <c:pt idx="36">
                  <c:v>27.72</c:v>
                </c:pt>
                <c:pt idx="37">
                  <c:v>33.03</c:v>
                </c:pt>
                <c:pt idx="38">
                  <c:v>38.82</c:v>
                </c:pt>
                <c:pt idx="39">
                  <c:v>44.2</c:v>
                </c:pt>
                <c:pt idx="40">
                  <c:v>37.28</c:v>
                </c:pt>
                <c:pt idx="41">
                  <c:v>30.5</c:v>
                </c:pt>
                <c:pt idx="42">
                  <c:v>23.1</c:v>
                </c:pt>
                <c:pt idx="43">
                  <c:v>26.63</c:v>
                </c:pt>
                <c:pt idx="44">
                  <c:v>27.14</c:v>
                </c:pt>
                <c:pt idx="45">
                  <c:v>26.43</c:v>
                </c:pt>
                <c:pt idx="46">
                  <c:v>27.27</c:v>
                </c:pt>
                <c:pt idx="47">
                  <c:v>25.95</c:v>
                </c:pt>
                <c:pt idx="48">
                  <c:v>15.37</c:v>
                </c:pt>
                <c:pt idx="49">
                  <c:v>20.32</c:v>
                </c:pt>
                <c:pt idx="50">
                  <c:v>22.39</c:v>
                </c:pt>
                <c:pt idx="51">
                  <c:v>20.52</c:v>
                </c:pt>
                <c:pt idx="52">
                  <c:v>21.23</c:v>
                </c:pt>
                <c:pt idx="53">
                  <c:v>24.86</c:v>
                </c:pt>
                <c:pt idx="54">
                  <c:v>26.79</c:v>
                </c:pt>
                <c:pt idx="55">
                  <c:v>25.97</c:v>
                </c:pt>
                <c:pt idx="56">
                  <c:v>27.27</c:v>
                </c:pt>
                <c:pt idx="57">
                  <c:v>27.147104440676777</c:v>
                </c:pt>
                <c:pt idx="58">
                  <c:v>22.857578427472475</c:v>
                </c:pt>
                <c:pt idx="59">
                  <c:v>26.527810103038526</c:v>
                </c:pt>
                <c:pt idx="60">
                  <c:v>29.363673116994242</c:v>
                </c:pt>
                <c:pt idx="61">
                  <c:v>32.679288628323114</c:v>
                </c:pt>
                <c:pt idx="62">
                  <c:v>23.281572140458216</c:v>
                </c:pt>
                <c:pt idx="63">
                  <c:v>26.781783713036155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8EA-694C-B3DE-D23C678ABD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89998080"/>
        <c:axId val="1789999728"/>
      </c:lineChart>
      <c:catAx>
        <c:axId val="1789998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9999728"/>
        <c:crosses val="autoZero"/>
        <c:auto val="1"/>
        <c:lblAlgn val="ctr"/>
        <c:lblOffset val="100"/>
        <c:tickLblSkip val="1"/>
        <c:noMultiLvlLbl val="0"/>
      </c:catAx>
      <c:valAx>
        <c:axId val="178999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99980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uk-UA" i="1"/>
              <a:t>S&amp;P 500</a:t>
            </a:r>
            <a:r>
              <a:rPr lang="en-US" i="1"/>
              <a:t>: it's</a:t>
            </a:r>
            <a:r>
              <a:rPr lang="en-US" i="1" baseline="0"/>
              <a:t> a bird, its a plane, its Superman, its Stocks!!!!</a:t>
            </a:r>
            <a:endParaRPr lang="uk-UA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'Stock Returns'!$B$1</c:f>
              <c:strCache>
                <c:ptCount val="1"/>
                <c:pt idx="0">
                  <c:v>S&amp;P 500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48"/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FD1-8141-AD46-EECD52AF9D2A}"/>
                </c:ext>
              </c:extLst>
            </c:dLbl>
            <c:dLbl>
              <c:idx val="56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FD1-8141-AD46-EECD52AF9D2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'Stock Returns'!$A$2:$A$58</c:f>
              <c:strCache>
                <c:ptCount val="57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 (LTM)</c:v>
                </c:pt>
              </c:strCache>
            </c:strRef>
          </c:cat>
          <c:val>
            <c:numRef>
              <c:f>'Stock Returns'!$B$2:$B$58</c:f>
              <c:numCache>
                <c:formatCode>General</c:formatCode>
                <c:ptCount val="57"/>
                <c:pt idx="0">
                  <c:v>58.11</c:v>
                </c:pt>
                <c:pt idx="1">
                  <c:v>71.55</c:v>
                </c:pt>
                <c:pt idx="2">
                  <c:v>63.1</c:v>
                </c:pt>
                <c:pt idx="3">
                  <c:v>75.02</c:v>
                </c:pt>
                <c:pt idx="4">
                  <c:v>84.75</c:v>
                </c:pt>
                <c:pt idx="5">
                  <c:v>92.43</c:v>
                </c:pt>
                <c:pt idx="6">
                  <c:v>80.33</c:v>
                </c:pt>
                <c:pt idx="7">
                  <c:v>96.47</c:v>
                </c:pt>
                <c:pt idx="8">
                  <c:v>103.86</c:v>
                </c:pt>
                <c:pt idx="9">
                  <c:v>92.06</c:v>
                </c:pt>
                <c:pt idx="10">
                  <c:v>92.15</c:v>
                </c:pt>
                <c:pt idx="11">
                  <c:v>102.09</c:v>
                </c:pt>
                <c:pt idx="12">
                  <c:v>118.05</c:v>
                </c:pt>
                <c:pt idx="13">
                  <c:v>97.55</c:v>
                </c:pt>
                <c:pt idx="14">
                  <c:v>68.56</c:v>
                </c:pt>
                <c:pt idx="15">
                  <c:v>90.19</c:v>
                </c:pt>
                <c:pt idx="16">
                  <c:v>107.46</c:v>
                </c:pt>
                <c:pt idx="17">
                  <c:v>95.1</c:v>
                </c:pt>
                <c:pt idx="18">
                  <c:v>96.11</c:v>
                </c:pt>
                <c:pt idx="19">
                  <c:v>107.94</c:v>
                </c:pt>
                <c:pt idx="20">
                  <c:v>135.76</c:v>
                </c:pt>
                <c:pt idx="21">
                  <c:v>122.55</c:v>
                </c:pt>
                <c:pt idx="22">
                  <c:v>140.63999999999999</c:v>
                </c:pt>
                <c:pt idx="23">
                  <c:v>164.93</c:v>
                </c:pt>
                <c:pt idx="24">
                  <c:v>167.24</c:v>
                </c:pt>
                <c:pt idx="25">
                  <c:v>211.28</c:v>
                </c:pt>
                <c:pt idx="26">
                  <c:v>242.17</c:v>
                </c:pt>
                <c:pt idx="27">
                  <c:v>247.08</c:v>
                </c:pt>
                <c:pt idx="28">
                  <c:v>277.72000000000003</c:v>
                </c:pt>
                <c:pt idx="29">
                  <c:v>353.4</c:v>
                </c:pt>
                <c:pt idx="30">
                  <c:v>330.22</c:v>
                </c:pt>
                <c:pt idx="31">
                  <c:v>417.09</c:v>
                </c:pt>
                <c:pt idx="32">
                  <c:v>435.71</c:v>
                </c:pt>
                <c:pt idx="33">
                  <c:v>466.45</c:v>
                </c:pt>
                <c:pt idx="34">
                  <c:v>459.27</c:v>
                </c:pt>
                <c:pt idx="35">
                  <c:v>615.92999999999995</c:v>
                </c:pt>
                <c:pt idx="36">
                  <c:v>740.74</c:v>
                </c:pt>
                <c:pt idx="37">
                  <c:v>970.43</c:v>
                </c:pt>
                <c:pt idx="38">
                  <c:v>1229.23</c:v>
                </c:pt>
                <c:pt idx="39">
                  <c:v>1469.25</c:v>
                </c:pt>
                <c:pt idx="40">
                  <c:v>1320.28</c:v>
                </c:pt>
                <c:pt idx="41">
                  <c:v>1148.0899999999999</c:v>
                </c:pt>
                <c:pt idx="42">
                  <c:v>879.82</c:v>
                </c:pt>
                <c:pt idx="43">
                  <c:v>1111.9100000000001</c:v>
                </c:pt>
                <c:pt idx="44">
                  <c:v>1211.92</c:v>
                </c:pt>
                <c:pt idx="45">
                  <c:v>1248.29</c:v>
                </c:pt>
                <c:pt idx="46">
                  <c:v>1418.3</c:v>
                </c:pt>
                <c:pt idx="47">
                  <c:v>1468.36</c:v>
                </c:pt>
                <c:pt idx="48" formatCode="0.00">
                  <c:v>903.25</c:v>
                </c:pt>
                <c:pt idx="49">
                  <c:v>1115.0999999999999</c:v>
                </c:pt>
                <c:pt idx="50">
                  <c:v>1257.6400000000001</c:v>
                </c:pt>
                <c:pt idx="51" formatCode="0.00">
                  <c:v>1257.5999999999999</c:v>
                </c:pt>
                <c:pt idx="52">
                  <c:v>1426.19</c:v>
                </c:pt>
                <c:pt idx="53">
                  <c:v>1848.36</c:v>
                </c:pt>
                <c:pt idx="54" formatCode="0.00">
                  <c:v>2058.9</c:v>
                </c:pt>
                <c:pt idx="55" formatCode="0.00">
                  <c:v>2043.94</c:v>
                </c:pt>
                <c:pt idx="56">
                  <c:v>2182.64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FD1-8141-AD46-EECD52AF9D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45360352"/>
        <c:axId val="1745362672"/>
      </c:lineChart>
      <c:catAx>
        <c:axId val="1745360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5362672"/>
        <c:crosses val="autoZero"/>
        <c:auto val="1"/>
        <c:lblAlgn val="ctr"/>
        <c:lblOffset val="100"/>
        <c:noMultiLvlLbl val="0"/>
      </c:catAx>
      <c:valAx>
        <c:axId val="1745362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5360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PE Ratios for S&amp;P 500: 1969</a:t>
            </a:r>
            <a:r>
              <a:rPr lang="en-US" i="1" baseline="0"/>
              <a:t> to 2021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'Just PE data 1969-2019'!$B$1</c:f>
              <c:strCache>
                <c:ptCount val="1"/>
                <c:pt idx="0">
                  <c:v>PE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'Just PE data 1969-2019'!$A$2:$A$57</c:f>
              <c:numCache>
                <c:formatCode>General</c:formatCode>
                <c:ptCount val="56"/>
                <c:pt idx="0">
                  <c:v>1969</c:v>
                </c:pt>
                <c:pt idx="1">
                  <c:v>1970</c:v>
                </c:pt>
                <c:pt idx="2">
                  <c:v>1971</c:v>
                </c:pt>
                <c:pt idx="3">
                  <c:v>1972</c:v>
                </c:pt>
                <c:pt idx="4">
                  <c:v>1973</c:v>
                </c:pt>
                <c:pt idx="5">
                  <c:v>1974</c:v>
                </c:pt>
                <c:pt idx="6">
                  <c:v>1975</c:v>
                </c:pt>
                <c:pt idx="7">
                  <c:v>1976</c:v>
                </c:pt>
                <c:pt idx="8">
                  <c:v>1977</c:v>
                </c:pt>
                <c:pt idx="9">
                  <c:v>1978</c:v>
                </c:pt>
                <c:pt idx="10">
                  <c:v>1979</c:v>
                </c:pt>
                <c:pt idx="11">
                  <c:v>1980</c:v>
                </c:pt>
                <c:pt idx="12">
                  <c:v>1981</c:v>
                </c:pt>
                <c:pt idx="13">
                  <c:v>1982</c:v>
                </c:pt>
                <c:pt idx="14">
                  <c:v>1983</c:v>
                </c:pt>
                <c:pt idx="15">
                  <c:v>1984</c:v>
                </c:pt>
                <c:pt idx="16">
                  <c:v>1985</c:v>
                </c:pt>
                <c:pt idx="17">
                  <c:v>1986</c:v>
                </c:pt>
                <c:pt idx="18">
                  <c:v>1987</c:v>
                </c:pt>
                <c:pt idx="19">
                  <c:v>1988</c:v>
                </c:pt>
                <c:pt idx="20">
                  <c:v>1989</c:v>
                </c:pt>
                <c:pt idx="21">
                  <c:v>1990</c:v>
                </c:pt>
                <c:pt idx="22">
                  <c:v>1991</c:v>
                </c:pt>
                <c:pt idx="23">
                  <c:v>1992</c:v>
                </c:pt>
                <c:pt idx="24">
                  <c:v>1993</c:v>
                </c:pt>
                <c:pt idx="25">
                  <c:v>1994</c:v>
                </c:pt>
                <c:pt idx="26">
                  <c:v>1995</c:v>
                </c:pt>
                <c:pt idx="27">
                  <c:v>1996</c:v>
                </c:pt>
                <c:pt idx="28">
                  <c:v>1997</c:v>
                </c:pt>
                <c:pt idx="29">
                  <c:v>1998</c:v>
                </c:pt>
                <c:pt idx="30">
                  <c:v>1999</c:v>
                </c:pt>
                <c:pt idx="31">
                  <c:v>2000</c:v>
                </c:pt>
                <c:pt idx="32">
                  <c:v>2001</c:v>
                </c:pt>
                <c:pt idx="33">
                  <c:v>2002</c:v>
                </c:pt>
                <c:pt idx="34">
                  <c:v>2003</c:v>
                </c:pt>
                <c:pt idx="35">
                  <c:v>2004</c:v>
                </c:pt>
                <c:pt idx="36">
                  <c:v>2005</c:v>
                </c:pt>
                <c:pt idx="37">
                  <c:v>2006</c:v>
                </c:pt>
                <c:pt idx="38">
                  <c:v>2007</c:v>
                </c:pt>
                <c:pt idx="39">
                  <c:v>2008</c:v>
                </c:pt>
                <c:pt idx="40">
                  <c:v>2009</c:v>
                </c:pt>
                <c:pt idx="41">
                  <c:v>2010</c:v>
                </c:pt>
                <c:pt idx="42" formatCode="0">
                  <c:v>2011</c:v>
                </c:pt>
                <c:pt idx="43">
                  <c:v>2012</c:v>
                </c:pt>
                <c:pt idx="44">
                  <c:v>2013</c:v>
                </c:pt>
                <c:pt idx="45">
                  <c:v>2014</c:v>
                </c:pt>
                <c:pt idx="46">
                  <c:v>2015</c:v>
                </c:pt>
                <c:pt idx="47">
                  <c:v>2016</c:v>
                </c:pt>
                <c:pt idx="48">
                  <c:v>2017</c:v>
                </c:pt>
                <c:pt idx="49">
                  <c:v>2018</c:v>
                </c:pt>
                <c:pt idx="50">
                  <c:v>2019</c:v>
                </c:pt>
                <c:pt idx="51">
                  <c:v>2020</c:v>
                </c:pt>
                <c:pt idx="52">
                  <c:v>2020</c:v>
                </c:pt>
              </c:numCache>
            </c:numRef>
          </c:cat>
          <c:val>
            <c:numRef>
              <c:f>'Just PE data 1969-2019'!$B$2:$B$57</c:f>
              <c:numCache>
                <c:formatCode>0.00</c:formatCode>
                <c:ptCount val="56"/>
                <c:pt idx="0">
                  <c:v>15.082956259426847</c:v>
                </c:pt>
                <c:pt idx="1">
                  <c:v>16.722408026755854</c:v>
                </c:pt>
                <c:pt idx="2">
                  <c:v>18.315018315018317</c:v>
                </c:pt>
                <c:pt idx="3">
                  <c:v>19.120458891013385</c:v>
                </c:pt>
                <c:pt idx="4">
                  <c:v>12.254901960784315</c:v>
                </c:pt>
                <c:pt idx="5">
                  <c:v>7.3313782991202352</c:v>
                </c:pt>
                <c:pt idx="6">
                  <c:v>11.695906432748536</c:v>
                </c:pt>
                <c:pt idx="7">
                  <c:v>11.025358324145534</c:v>
                </c:pt>
                <c:pt idx="8">
                  <c:v>8.7489063867016608</c:v>
                </c:pt>
                <c:pt idx="9">
                  <c:v>8.257638315441783</c:v>
                </c:pt>
                <c:pt idx="10">
                  <c:v>7.4183976261127595</c:v>
                </c:pt>
                <c:pt idx="11">
                  <c:v>9.0579710144927521</c:v>
                </c:pt>
                <c:pt idx="12">
                  <c:v>8.0710250201775633</c:v>
                </c:pt>
                <c:pt idx="13">
                  <c:v>10.172939979654119</c:v>
                </c:pt>
                <c:pt idx="14">
                  <c:v>12.406947890818859</c:v>
                </c:pt>
                <c:pt idx="15">
                  <c:v>9.9304865938430993</c:v>
                </c:pt>
                <c:pt idx="16">
                  <c:v>13.477088948787062</c:v>
                </c:pt>
                <c:pt idx="17">
                  <c:v>16.778523489932887</c:v>
                </c:pt>
                <c:pt idx="18">
                  <c:v>15.408320493066256</c:v>
                </c:pt>
                <c:pt idx="19">
                  <c:v>11.514096185737976</c:v>
                </c:pt>
                <c:pt idx="20">
                  <c:v>14.53125</c:v>
                </c:pt>
                <c:pt idx="21">
                  <c:v>14.579249448123623</c:v>
                </c:pt>
                <c:pt idx="22">
                  <c:v>21.610880829015542</c:v>
                </c:pt>
                <c:pt idx="23">
                  <c:v>20.877335888835649</c:v>
                </c:pt>
                <c:pt idx="24">
                  <c:v>17.340148698884761</c:v>
                </c:pt>
                <c:pt idx="25">
                  <c:v>14.465196850393699</c:v>
                </c:pt>
                <c:pt idx="26">
                  <c:v>16.337665782493367</c:v>
                </c:pt>
                <c:pt idx="27">
                  <c:v>18.231356140782673</c:v>
                </c:pt>
                <c:pt idx="28">
                  <c:v>22.010206396008162</c:v>
                </c:pt>
                <c:pt idx="29">
                  <c:v>27.766659137113169</c:v>
                </c:pt>
                <c:pt idx="30">
                  <c:v>28.429760061919506</c:v>
                </c:pt>
                <c:pt idx="31">
                  <c:v>23.521824336362013</c:v>
                </c:pt>
                <c:pt idx="32">
                  <c:v>29.551866151866147</c:v>
                </c:pt>
                <c:pt idx="33">
                  <c:v>19.109904430929628</c:v>
                </c:pt>
                <c:pt idx="34">
                  <c:v>20.33113914792467</c:v>
                </c:pt>
                <c:pt idx="35">
                  <c:v>17.90661938534279</c:v>
                </c:pt>
                <c:pt idx="36">
                  <c:v>16.328188358404184</c:v>
                </c:pt>
                <c:pt idx="37">
                  <c:v>16.168490652074784</c:v>
                </c:pt>
                <c:pt idx="38">
                  <c:v>17.78967773200872</c:v>
                </c:pt>
                <c:pt idx="39">
                  <c:v>18.243789133508383</c:v>
                </c:pt>
                <c:pt idx="40">
                  <c:v>19.611326064016882</c:v>
                </c:pt>
                <c:pt idx="41">
                  <c:v>15.013011818073297</c:v>
                </c:pt>
                <c:pt idx="42">
                  <c:v>13.040232268768145</c:v>
                </c:pt>
                <c:pt idx="43">
                  <c:v>14.730324313158441</c:v>
                </c:pt>
                <c:pt idx="44">
                  <c:v>17.226095060577819</c:v>
                </c:pt>
                <c:pt idx="45">
                  <c:v>18.21874170427396</c:v>
                </c:pt>
                <c:pt idx="46">
                  <c:v>20.341759554140125</c:v>
                </c:pt>
                <c:pt idx="47">
                  <c:v>20.566139996325553</c:v>
                </c:pt>
                <c:pt idx="48">
                  <c:v>21.399151592764529</c:v>
                </c:pt>
                <c:pt idx="49">
                  <c:v>16.899352838074694</c:v>
                </c:pt>
                <c:pt idx="50">
                  <c:v>19.900092392978134</c:v>
                </c:pt>
                <c:pt idx="51">
                  <c:v>27.194251375615405</c:v>
                </c:pt>
                <c:pt idx="52">
                  <c:v>23.094195173950968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3F-064B-AA86-4B14F89B9210}"/>
            </c:ext>
          </c:extLst>
        </c:ser>
        <c:ser>
          <c:idx val="1"/>
          <c:order val="1"/>
          <c:tx>
            <c:strRef>
              <c:f>'Just PE data 1969-2019'!$C$1</c:f>
              <c:strCache>
                <c:ptCount val="1"/>
                <c:pt idx="0">
                  <c:v>Normalized PE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'Just PE data 1969-2019'!$A$2:$A$57</c:f>
              <c:numCache>
                <c:formatCode>General</c:formatCode>
                <c:ptCount val="56"/>
                <c:pt idx="0">
                  <c:v>1969</c:v>
                </c:pt>
                <c:pt idx="1">
                  <c:v>1970</c:v>
                </c:pt>
                <c:pt idx="2">
                  <c:v>1971</c:v>
                </c:pt>
                <c:pt idx="3">
                  <c:v>1972</c:v>
                </c:pt>
                <c:pt idx="4">
                  <c:v>1973</c:v>
                </c:pt>
                <c:pt idx="5">
                  <c:v>1974</c:v>
                </c:pt>
                <c:pt idx="6">
                  <c:v>1975</c:v>
                </c:pt>
                <c:pt idx="7">
                  <c:v>1976</c:v>
                </c:pt>
                <c:pt idx="8">
                  <c:v>1977</c:v>
                </c:pt>
                <c:pt idx="9">
                  <c:v>1978</c:v>
                </c:pt>
                <c:pt idx="10">
                  <c:v>1979</c:v>
                </c:pt>
                <c:pt idx="11">
                  <c:v>1980</c:v>
                </c:pt>
                <c:pt idx="12">
                  <c:v>1981</c:v>
                </c:pt>
                <c:pt idx="13">
                  <c:v>1982</c:v>
                </c:pt>
                <c:pt idx="14">
                  <c:v>1983</c:v>
                </c:pt>
                <c:pt idx="15">
                  <c:v>1984</c:v>
                </c:pt>
                <c:pt idx="16">
                  <c:v>1985</c:v>
                </c:pt>
                <c:pt idx="17">
                  <c:v>1986</c:v>
                </c:pt>
                <c:pt idx="18">
                  <c:v>1987</c:v>
                </c:pt>
                <c:pt idx="19">
                  <c:v>1988</c:v>
                </c:pt>
                <c:pt idx="20">
                  <c:v>1989</c:v>
                </c:pt>
                <c:pt idx="21">
                  <c:v>1990</c:v>
                </c:pt>
                <c:pt idx="22">
                  <c:v>1991</c:v>
                </c:pt>
                <c:pt idx="23">
                  <c:v>1992</c:v>
                </c:pt>
                <c:pt idx="24">
                  <c:v>1993</c:v>
                </c:pt>
                <c:pt idx="25">
                  <c:v>1994</c:v>
                </c:pt>
                <c:pt idx="26">
                  <c:v>1995</c:v>
                </c:pt>
                <c:pt idx="27">
                  <c:v>1996</c:v>
                </c:pt>
                <c:pt idx="28">
                  <c:v>1997</c:v>
                </c:pt>
                <c:pt idx="29">
                  <c:v>1998</c:v>
                </c:pt>
                <c:pt idx="30">
                  <c:v>1999</c:v>
                </c:pt>
                <c:pt idx="31">
                  <c:v>2000</c:v>
                </c:pt>
                <c:pt idx="32">
                  <c:v>2001</c:v>
                </c:pt>
                <c:pt idx="33">
                  <c:v>2002</c:v>
                </c:pt>
                <c:pt idx="34">
                  <c:v>2003</c:v>
                </c:pt>
                <c:pt idx="35">
                  <c:v>2004</c:v>
                </c:pt>
                <c:pt idx="36">
                  <c:v>2005</c:v>
                </c:pt>
                <c:pt idx="37">
                  <c:v>2006</c:v>
                </c:pt>
                <c:pt idx="38">
                  <c:v>2007</c:v>
                </c:pt>
                <c:pt idx="39">
                  <c:v>2008</c:v>
                </c:pt>
                <c:pt idx="40">
                  <c:v>2009</c:v>
                </c:pt>
                <c:pt idx="41">
                  <c:v>2010</c:v>
                </c:pt>
                <c:pt idx="42" formatCode="0">
                  <c:v>2011</c:v>
                </c:pt>
                <c:pt idx="43">
                  <c:v>2012</c:v>
                </c:pt>
                <c:pt idx="44">
                  <c:v>2013</c:v>
                </c:pt>
                <c:pt idx="45">
                  <c:v>2014</c:v>
                </c:pt>
                <c:pt idx="46">
                  <c:v>2015</c:v>
                </c:pt>
                <c:pt idx="47">
                  <c:v>2016</c:v>
                </c:pt>
                <c:pt idx="48">
                  <c:v>2017</c:v>
                </c:pt>
                <c:pt idx="49">
                  <c:v>2018</c:v>
                </c:pt>
                <c:pt idx="50">
                  <c:v>2019</c:v>
                </c:pt>
                <c:pt idx="51">
                  <c:v>2020</c:v>
                </c:pt>
                <c:pt idx="52">
                  <c:v>2020</c:v>
                </c:pt>
              </c:numCache>
            </c:numRef>
          </c:cat>
          <c:val>
            <c:numRef>
              <c:f>'Just PE data 1969-2019'!$C$2:$C$57</c:f>
              <c:numCache>
                <c:formatCode>0.00</c:formatCode>
                <c:ptCount val="56"/>
                <c:pt idx="0">
                  <c:v>19.573620797518522</c:v>
                </c:pt>
                <c:pt idx="1">
                  <c:v>18.638684678034366</c:v>
                </c:pt>
                <c:pt idx="2">
                  <c:v>19.767915111162427</c:v>
                </c:pt>
                <c:pt idx="3">
                  <c:v>21.799669147316976</c:v>
                </c:pt>
                <c:pt idx="4">
                  <c:v>16.825151371169635</c:v>
                </c:pt>
                <c:pt idx="5">
                  <c:v>10.9577988889086</c:v>
                </c:pt>
                <c:pt idx="6">
                  <c:v>13.879160601170325</c:v>
                </c:pt>
                <c:pt idx="7">
                  <c:v>15.503205842524361</c:v>
                </c:pt>
                <c:pt idx="8">
                  <c:v>12.726762537507147</c:v>
                </c:pt>
                <c:pt idx="9">
                  <c:v>11.918305379920074</c:v>
                </c:pt>
                <c:pt idx="10">
                  <c:v>12.116192467322508</c:v>
                </c:pt>
                <c:pt idx="11">
                  <c:v>13.77369005445528</c:v>
                </c:pt>
                <c:pt idx="12">
                  <c:v>11.328911554230709</c:v>
                </c:pt>
                <c:pt idx="13">
                  <c:v>12.142408592308142</c:v>
                </c:pt>
                <c:pt idx="14">
                  <c:v>13.612720760293856</c:v>
                </c:pt>
                <c:pt idx="15">
                  <c:v>12.999791516737464</c:v>
                </c:pt>
                <c:pt idx="16">
                  <c:v>15.465477946658858</c:v>
                </c:pt>
                <c:pt idx="17">
                  <c:v>17.138632149894164</c:v>
                </c:pt>
                <c:pt idx="18">
                  <c:v>16.869418764272059</c:v>
                </c:pt>
                <c:pt idx="19">
                  <c:v>17.472457962308628</c:v>
                </c:pt>
                <c:pt idx="20">
                  <c:v>20.946320005110096</c:v>
                </c:pt>
                <c:pt idx="21">
                  <c:v>18.722174669657402</c:v>
                </c:pt>
                <c:pt idx="22">
                  <c:v>23.108101670860513</c:v>
                </c:pt>
                <c:pt idx="23">
                  <c:v>23.232882315071965</c:v>
                </c:pt>
                <c:pt idx="24">
                  <c:v>23.189523388452653</c:v>
                </c:pt>
                <c:pt idx="25">
                  <c:v>21.257008606110084</c:v>
                </c:pt>
                <c:pt idx="26">
                  <c:v>25.870843515255263</c:v>
                </c:pt>
                <c:pt idx="27">
                  <c:v>28.029084134672619</c:v>
                </c:pt>
                <c:pt idx="28">
                  <c:v>33.196387644100838</c:v>
                </c:pt>
                <c:pt idx="29">
                  <c:v>39.337877624167945</c:v>
                </c:pt>
                <c:pt idx="30">
                  <c:v>43.233580508474574</c:v>
                </c:pt>
                <c:pt idx="31">
                  <c:v>35.365905925211614</c:v>
                </c:pt>
                <c:pt idx="32">
                  <c:v>29.223152696820829</c:v>
                </c:pt>
                <c:pt idx="33">
                  <c:v>21.046311357764807</c:v>
                </c:pt>
                <c:pt idx="34">
                  <c:v>24.940223852140946</c:v>
                </c:pt>
                <c:pt idx="35">
                  <c:v>25.156094320823644</c:v>
                </c:pt>
                <c:pt idx="36">
                  <c:v>23.982056060402293</c:v>
                </c:pt>
                <c:pt idx="37">
                  <c:v>24.987667371388298</c:v>
                </c:pt>
                <c:pt idx="38">
                  <c:v>24.228363996369936</c:v>
                </c:pt>
                <c:pt idx="39">
                  <c:v>14.776129169461303</c:v>
                </c:pt>
                <c:pt idx="40">
                  <c:v>18.088471458465129</c:v>
                </c:pt>
                <c:pt idx="41">
                  <c:v>19.525236372669269</c:v>
                </c:pt>
                <c:pt idx="42">
                  <c:v>17.922188969645145</c:v>
                </c:pt>
                <c:pt idx="43">
                  <c:v>18.953194769296193</c:v>
                </c:pt>
                <c:pt idx="44">
                  <c:v>22.95842700816058</c:v>
                </c:pt>
                <c:pt idx="45">
                  <c:v>24.210390160156162</c:v>
                </c:pt>
                <c:pt idx="46">
                  <c:v>23.374006518382988</c:v>
                </c:pt>
                <c:pt idx="47">
                  <c:v>24.998380955571189</c:v>
                </c:pt>
                <c:pt idx="48">
                  <c:v>28.503608780477403</c:v>
                </c:pt>
                <c:pt idx="49">
                  <c:v>24.178256592272529</c:v>
                </c:pt>
                <c:pt idx="50">
                  <c:v>28.282865421820699</c:v>
                </c:pt>
                <c:pt idx="51">
                  <c:v>31.387946450955166</c:v>
                </c:pt>
                <c:pt idx="52">
                  <c:v>36.477728455533438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E3F-064B-AA86-4B14F89B9210}"/>
            </c:ext>
          </c:extLst>
        </c:ser>
        <c:ser>
          <c:idx val="2"/>
          <c:order val="2"/>
          <c:tx>
            <c:strRef>
              <c:f>'Just PE data 1969-2019'!$D$1</c:f>
              <c:strCache>
                <c:ptCount val="1"/>
                <c:pt idx="0">
                  <c:v>CAPE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'Just PE data 1969-2019'!$A$2:$A$57</c:f>
              <c:numCache>
                <c:formatCode>General</c:formatCode>
                <c:ptCount val="56"/>
                <c:pt idx="0">
                  <c:v>1969</c:v>
                </c:pt>
                <c:pt idx="1">
                  <c:v>1970</c:v>
                </c:pt>
                <c:pt idx="2">
                  <c:v>1971</c:v>
                </c:pt>
                <c:pt idx="3">
                  <c:v>1972</c:v>
                </c:pt>
                <c:pt idx="4">
                  <c:v>1973</c:v>
                </c:pt>
                <c:pt idx="5">
                  <c:v>1974</c:v>
                </c:pt>
                <c:pt idx="6">
                  <c:v>1975</c:v>
                </c:pt>
                <c:pt idx="7">
                  <c:v>1976</c:v>
                </c:pt>
                <c:pt idx="8">
                  <c:v>1977</c:v>
                </c:pt>
                <c:pt idx="9">
                  <c:v>1978</c:v>
                </c:pt>
                <c:pt idx="10">
                  <c:v>1979</c:v>
                </c:pt>
                <c:pt idx="11">
                  <c:v>1980</c:v>
                </c:pt>
                <c:pt idx="12">
                  <c:v>1981</c:v>
                </c:pt>
                <c:pt idx="13">
                  <c:v>1982</c:v>
                </c:pt>
                <c:pt idx="14">
                  <c:v>1983</c:v>
                </c:pt>
                <c:pt idx="15">
                  <c:v>1984</c:v>
                </c:pt>
                <c:pt idx="16">
                  <c:v>1985</c:v>
                </c:pt>
                <c:pt idx="17">
                  <c:v>1986</c:v>
                </c:pt>
                <c:pt idx="18">
                  <c:v>1987</c:v>
                </c:pt>
                <c:pt idx="19">
                  <c:v>1988</c:v>
                </c:pt>
                <c:pt idx="20">
                  <c:v>1989</c:v>
                </c:pt>
                <c:pt idx="21">
                  <c:v>1990</c:v>
                </c:pt>
                <c:pt idx="22">
                  <c:v>1991</c:v>
                </c:pt>
                <c:pt idx="23">
                  <c:v>1992</c:v>
                </c:pt>
                <c:pt idx="24">
                  <c:v>1993</c:v>
                </c:pt>
                <c:pt idx="25">
                  <c:v>1994</c:v>
                </c:pt>
                <c:pt idx="26">
                  <c:v>1995</c:v>
                </c:pt>
                <c:pt idx="27">
                  <c:v>1996</c:v>
                </c:pt>
                <c:pt idx="28">
                  <c:v>1997</c:v>
                </c:pt>
                <c:pt idx="29">
                  <c:v>1998</c:v>
                </c:pt>
                <c:pt idx="30">
                  <c:v>1999</c:v>
                </c:pt>
                <c:pt idx="31">
                  <c:v>2000</c:v>
                </c:pt>
                <c:pt idx="32">
                  <c:v>2001</c:v>
                </c:pt>
                <c:pt idx="33">
                  <c:v>2002</c:v>
                </c:pt>
                <c:pt idx="34">
                  <c:v>2003</c:v>
                </c:pt>
                <c:pt idx="35">
                  <c:v>2004</c:v>
                </c:pt>
                <c:pt idx="36">
                  <c:v>2005</c:v>
                </c:pt>
                <c:pt idx="37">
                  <c:v>2006</c:v>
                </c:pt>
                <c:pt idx="38">
                  <c:v>2007</c:v>
                </c:pt>
                <c:pt idx="39">
                  <c:v>2008</c:v>
                </c:pt>
                <c:pt idx="40">
                  <c:v>2009</c:v>
                </c:pt>
                <c:pt idx="41">
                  <c:v>2010</c:v>
                </c:pt>
                <c:pt idx="42" formatCode="0">
                  <c:v>2011</c:v>
                </c:pt>
                <c:pt idx="43">
                  <c:v>2012</c:v>
                </c:pt>
                <c:pt idx="44">
                  <c:v>2013</c:v>
                </c:pt>
                <c:pt idx="45">
                  <c:v>2014</c:v>
                </c:pt>
                <c:pt idx="46">
                  <c:v>2015</c:v>
                </c:pt>
                <c:pt idx="47">
                  <c:v>2016</c:v>
                </c:pt>
                <c:pt idx="48">
                  <c:v>2017</c:v>
                </c:pt>
                <c:pt idx="49">
                  <c:v>2018</c:v>
                </c:pt>
                <c:pt idx="50">
                  <c:v>2019</c:v>
                </c:pt>
                <c:pt idx="51">
                  <c:v>2020</c:v>
                </c:pt>
                <c:pt idx="52">
                  <c:v>2020</c:v>
                </c:pt>
              </c:numCache>
            </c:numRef>
          </c:cat>
          <c:val>
            <c:numRef>
              <c:f>'Just PE data 1969-2019'!$D$2:$D$57</c:f>
              <c:numCache>
                <c:formatCode>0.00</c:formatCode>
                <c:ptCount val="56"/>
                <c:pt idx="0">
                  <c:v>16.988299683033361</c:v>
                </c:pt>
                <c:pt idx="1">
                  <c:v>15.731713837654006</c:v>
                </c:pt>
                <c:pt idx="2">
                  <c:v>16.613612163379752</c:v>
                </c:pt>
                <c:pt idx="3">
                  <c:v>18.276974519084572</c:v>
                </c:pt>
                <c:pt idx="4">
                  <c:v>13.525064193000107</c:v>
                </c:pt>
                <c:pt idx="5">
                  <c:v>8.3312464498461889</c:v>
                </c:pt>
                <c:pt idx="6">
                  <c:v>10.411628484817367</c:v>
                </c:pt>
                <c:pt idx="7">
                  <c:v>11.791934224748877</c:v>
                </c:pt>
                <c:pt idx="8">
                  <c:v>9.6961343845861272</c:v>
                </c:pt>
                <c:pt idx="9">
                  <c:v>8.9305202945868647</c:v>
                </c:pt>
                <c:pt idx="10">
                  <c:v>8.7063876076237605</c:v>
                </c:pt>
                <c:pt idx="11">
                  <c:v>9.5395217703715893</c:v>
                </c:pt>
                <c:pt idx="12">
                  <c:v>7.7851801967644665</c:v>
                </c:pt>
                <c:pt idx="13">
                  <c:v>8.6242751103010384</c:v>
                </c:pt>
                <c:pt idx="14">
                  <c:v>9.9888742621433284</c:v>
                </c:pt>
                <c:pt idx="15">
                  <c:v>9.8812070019444445</c:v>
                </c:pt>
                <c:pt idx="16">
                  <c:v>12.271843677427317</c:v>
                </c:pt>
                <c:pt idx="17">
                  <c:v>13.797681352613461</c:v>
                </c:pt>
                <c:pt idx="18">
                  <c:v>13.799259462166026</c:v>
                </c:pt>
                <c:pt idx="19">
                  <c:v>14.565259454438351</c:v>
                </c:pt>
                <c:pt idx="20">
                  <c:v>17.450674572475609</c:v>
                </c:pt>
                <c:pt idx="21">
                  <c:v>15.86401357631247</c:v>
                </c:pt>
                <c:pt idx="22">
                  <c:v>19.714844390279357</c:v>
                </c:pt>
                <c:pt idx="23">
                  <c:v>19.942760085184336</c:v>
                </c:pt>
                <c:pt idx="24">
                  <c:v>20.093305806665398</c:v>
                </c:pt>
                <c:pt idx="25">
                  <c:v>18.66198363026205</c:v>
                </c:pt>
                <c:pt idx="26">
                  <c:v>22.845763223420533</c:v>
                </c:pt>
                <c:pt idx="27">
                  <c:v>25.143306307190137</c:v>
                </c:pt>
                <c:pt idx="28">
                  <c:v>30.175989026820716</c:v>
                </c:pt>
                <c:pt idx="29">
                  <c:v>35.918161399298199</c:v>
                </c:pt>
                <c:pt idx="30">
                  <c:v>39.281764471967136</c:v>
                </c:pt>
                <c:pt idx="31">
                  <c:v>32.432770203749286</c:v>
                </c:pt>
                <c:pt idx="32">
                  <c:v>26.614879418556622</c:v>
                </c:pt>
                <c:pt idx="33">
                  <c:v>19.137805087560167</c:v>
                </c:pt>
                <c:pt idx="34">
                  <c:v>22.443372932474336</c:v>
                </c:pt>
                <c:pt idx="35">
                  <c:v>22.493754749956711</c:v>
                </c:pt>
                <c:pt idx="36">
                  <c:v>21.496178243318223</c:v>
                </c:pt>
                <c:pt idx="37">
                  <c:v>22.189133796234962</c:v>
                </c:pt>
                <c:pt idx="38">
                  <c:v>22.08424208927099</c:v>
                </c:pt>
                <c:pt idx="39">
                  <c:v>13.359530172747858</c:v>
                </c:pt>
                <c:pt idx="40">
                  <c:v>16.460681855242484</c:v>
                </c:pt>
                <c:pt idx="41">
                  <c:v>17.717313493239242</c:v>
                </c:pt>
                <c:pt idx="42">
                  <c:v>16.344349195876809</c:v>
                </c:pt>
                <c:pt idx="43">
                  <c:v>17.397521387910217</c:v>
                </c:pt>
                <c:pt idx="44">
                  <c:v>21.363383200328371</c:v>
                </c:pt>
                <c:pt idx="45">
                  <c:v>23.005128916097778</c:v>
                </c:pt>
                <c:pt idx="46">
                  <c:v>22.40868193974767</c:v>
                </c:pt>
                <c:pt idx="47">
                  <c:v>23.907431380380029</c:v>
                </c:pt>
                <c:pt idx="48">
                  <c:v>27.147104440676777</c:v>
                </c:pt>
                <c:pt idx="49">
                  <c:v>22.857578427472475</c:v>
                </c:pt>
                <c:pt idx="50">
                  <c:v>26.527810103038526</c:v>
                </c:pt>
                <c:pt idx="51">
                  <c:v>29.363673116994242</c:v>
                </c:pt>
                <c:pt idx="52">
                  <c:v>32.679288628323114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E3F-064B-AA86-4B14F89B9210}"/>
            </c:ext>
          </c:extLst>
        </c:ser>
        <c:ser>
          <c:idx val="3"/>
          <c:order val="3"/>
          <c:tx>
            <c:strRef>
              <c:f>'Just PE data 1969-2019'!$E$1</c:f>
              <c:strCache>
                <c:ptCount val="1"/>
                <c:pt idx="0">
                  <c:v>Shiller PE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'Just PE data 1969-2019'!$A$2:$A$57</c:f>
              <c:numCache>
                <c:formatCode>General</c:formatCode>
                <c:ptCount val="56"/>
                <c:pt idx="0">
                  <c:v>1969</c:v>
                </c:pt>
                <c:pt idx="1">
                  <c:v>1970</c:v>
                </c:pt>
                <c:pt idx="2">
                  <c:v>1971</c:v>
                </c:pt>
                <c:pt idx="3">
                  <c:v>1972</c:v>
                </c:pt>
                <c:pt idx="4">
                  <c:v>1973</c:v>
                </c:pt>
                <c:pt idx="5">
                  <c:v>1974</c:v>
                </c:pt>
                <c:pt idx="6">
                  <c:v>1975</c:v>
                </c:pt>
                <c:pt idx="7">
                  <c:v>1976</c:v>
                </c:pt>
                <c:pt idx="8">
                  <c:v>1977</c:v>
                </c:pt>
                <c:pt idx="9">
                  <c:v>1978</c:v>
                </c:pt>
                <c:pt idx="10">
                  <c:v>1979</c:v>
                </c:pt>
                <c:pt idx="11">
                  <c:v>1980</c:v>
                </c:pt>
                <c:pt idx="12">
                  <c:v>1981</c:v>
                </c:pt>
                <c:pt idx="13">
                  <c:v>1982</c:v>
                </c:pt>
                <c:pt idx="14">
                  <c:v>1983</c:v>
                </c:pt>
                <c:pt idx="15">
                  <c:v>1984</c:v>
                </c:pt>
                <c:pt idx="16">
                  <c:v>1985</c:v>
                </c:pt>
                <c:pt idx="17">
                  <c:v>1986</c:v>
                </c:pt>
                <c:pt idx="18">
                  <c:v>1987</c:v>
                </c:pt>
                <c:pt idx="19">
                  <c:v>1988</c:v>
                </c:pt>
                <c:pt idx="20">
                  <c:v>1989</c:v>
                </c:pt>
                <c:pt idx="21">
                  <c:v>1990</c:v>
                </c:pt>
                <c:pt idx="22">
                  <c:v>1991</c:v>
                </c:pt>
                <c:pt idx="23">
                  <c:v>1992</c:v>
                </c:pt>
                <c:pt idx="24">
                  <c:v>1993</c:v>
                </c:pt>
                <c:pt idx="25">
                  <c:v>1994</c:v>
                </c:pt>
                <c:pt idx="26">
                  <c:v>1995</c:v>
                </c:pt>
                <c:pt idx="27">
                  <c:v>1996</c:v>
                </c:pt>
                <c:pt idx="28">
                  <c:v>1997</c:v>
                </c:pt>
                <c:pt idx="29">
                  <c:v>1998</c:v>
                </c:pt>
                <c:pt idx="30">
                  <c:v>1999</c:v>
                </c:pt>
                <c:pt idx="31">
                  <c:v>2000</c:v>
                </c:pt>
                <c:pt idx="32">
                  <c:v>2001</c:v>
                </c:pt>
                <c:pt idx="33">
                  <c:v>2002</c:v>
                </c:pt>
                <c:pt idx="34">
                  <c:v>2003</c:v>
                </c:pt>
                <c:pt idx="35">
                  <c:v>2004</c:v>
                </c:pt>
                <c:pt idx="36">
                  <c:v>2005</c:v>
                </c:pt>
                <c:pt idx="37">
                  <c:v>2006</c:v>
                </c:pt>
                <c:pt idx="38">
                  <c:v>2007</c:v>
                </c:pt>
                <c:pt idx="39">
                  <c:v>2008</c:v>
                </c:pt>
                <c:pt idx="40">
                  <c:v>2009</c:v>
                </c:pt>
                <c:pt idx="41">
                  <c:v>2010</c:v>
                </c:pt>
                <c:pt idx="42" formatCode="0">
                  <c:v>2011</c:v>
                </c:pt>
                <c:pt idx="43">
                  <c:v>2012</c:v>
                </c:pt>
                <c:pt idx="44">
                  <c:v>2013</c:v>
                </c:pt>
                <c:pt idx="45">
                  <c:v>2014</c:v>
                </c:pt>
                <c:pt idx="46">
                  <c:v>2015</c:v>
                </c:pt>
                <c:pt idx="47">
                  <c:v>2016</c:v>
                </c:pt>
                <c:pt idx="48">
                  <c:v>2017</c:v>
                </c:pt>
                <c:pt idx="49">
                  <c:v>2018</c:v>
                </c:pt>
                <c:pt idx="50">
                  <c:v>2019</c:v>
                </c:pt>
                <c:pt idx="51">
                  <c:v>2020</c:v>
                </c:pt>
                <c:pt idx="52">
                  <c:v>2020</c:v>
                </c:pt>
              </c:numCache>
            </c:numRef>
          </c:cat>
          <c:val>
            <c:numRef>
              <c:f>'Just PE data 1969-2019'!$E$2:$E$53</c:f>
              <c:numCache>
                <c:formatCode>0.00</c:formatCode>
                <c:ptCount val="52"/>
                <c:pt idx="0">
                  <c:v>17.329999999999998</c:v>
                </c:pt>
                <c:pt idx="1">
                  <c:v>15.87</c:v>
                </c:pt>
                <c:pt idx="2">
                  <c:v>16.600000000000001</c:v>
                </c:pt>
                <c:pt idx="3">
                  <c:v>18.649999999999999</c:v>
                </c:pt>
                <c:pt idx="4">
                  <c:v>13.49</c:v>
                </c:pt>
                <c:pt idx="5">
                  <c:v>8.2899999999999991</c:v>
                </c:pt>
                <c:pt idx="6">
                  <c:v>10.25</c:v>
                </c:pt>
                <c:pt idx="7">
                  <c:v>11.6</c:v>
                </c:pt>
                <c:pt idx="8">
                  <c:v>9.68</c:v>
                </c:pt>
                <c:pt idx="9">
                  <c:v>9.01</c:v>
                </c:pt>
                <c:pt idx="10">
                  <c:v>8.75</c:v>
                </c:pt>
                <c:pt idx="11">
                  <c:v>9.39</c:v>
                </c:pt>
                <c:pt idx="12">
                  <c:v>7.83</c:v>
                </c:pt>
                <c:pt idx="13">
                  <c:v>8.4700000000000006</c:v>
                </c:pt>
                <c:pt idx="14">
                  <c:v>9.82</c:v>
                </c:pt>
                <c:pt idx="15">
                  <c:v>9.6</c:v>
                </c:pt>
                <c:pt idx="16">
                  <c:v>11.69</c:v>
                </c:pt>
                <c:pt idx="17">
                  <c:v>14.09</c:v>
                </c:pt>
                <c:pt idx="18">
                  <c:v>13.39</c:v>
                </c:pt>
                <c:pt idx="19">
                  <c:v>14.7</c:v>
                </c:pt>
                <c:pt idx="20">
                  <c:v>17.649999999999999</c:v>
                </c:pt>
                <c:pt idx="21">
                  <c:v>15.85</c:v>
                </c:pt>
                <c:pt idx="22">
                  <c:v>18.440000000000001</c:v>
                </c:pt>
                <c:pt idx="23">
                  <c:v>20.45</c:v>
                </c:pt>
                <c:pt idx="24">
                  <c:v>21.17</c:v>
                </c:pt>
                <c:pt idx="25">
                  <c:v>19.91</c:v>
                </c:pt>
                <c:pt idx="26">
                  <c:v>25.03</c:v>
                </c:pt>
                <c:pt idx="27">
                  <c:v>27.72</c:v>
                </c:pt>
                <c:pt idx="28">
                  <c:v>33.03</c:v>
                </c:pt>
                <c:pt idx="29">
                  <c:v>38.82</c:v>
                </c:pt>
                <c:pt idx="30">
                  <c:v>44.2</c:v>
                </c:pt>
                <c:pt idx="31">
                  <c:v>37.28</c:v>
                </c:pt>
                <c:pt idx="32">
                  <c:v>30.5</c:v>
                </c:pt>
                <c:pt idx="33">
                  <c:v>23.1</c:v>
                </c:pt>
                <c:pt idx="34">
                  <c:v>26.63</c:v>
                </c:pt>
                <c:pt idx="35">
                  <c:v>27.14</c:v>
                </c:pt>
                <c:pt idx="36">
                  <c:v>26.43</c:v>
                </c:pt>
                <c:pt idx="37">
                  <c:v>27.27</c:v>
                </c:pt>
                <c:pt idx="38">
                  <c:v>25.95</c:v>
                </c:pt>
                <c:pt idx="39">
                  <c:v>15.37</c:v>
                </c:pt>
                <c:pt idx="40">
                  <c:v>20.32</c:v>
                </c:pt>
                <c:pt idx="41">
                  <c:v>22.39</c:v>
                </c:pt>
                <c:pt idx="42">
                  <c:v>20.52</c:v>
                </c:pt>
                <c:pt idx="43">
                  <c:v>21.23</c:v>
                </c:pt>
                <c:pt idx="44">
                  <c:v>24.86</c:v>
                </c:pt>
                <c:pt idx="45">
                  <c:v>26.79</c:v>
                </c:pt>
                <c:pt idx="46">
                  <c:v>25.97</c:v>
                </c:pt>
                <c:pt idx="47">
                  <c:v>27.27</c:v>
                </c:pt>
                <c:pt idx="48">
                  <c:v>27.147104440676777</c:v>
                </c:pt>
                <c:pt idx="49">
                  <c:v>22.857578427472475</c:v>
                </c:pt>
                <c:pt idx="50">
                  <c:v>26.527810103038526</c:v>
                </c:pt>
                <c:pt idx="51">
                  <c:v>29.363673116994242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E3F-064B-AA86-4B14F89B92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2292128"/>
        <c:axId val="2092064016"/>
      </c:lineChart>
      <c:catAx>
        <c:axId val="2062292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2064016"/>
        <c:crosses val="autoZero"/>
        <c:auto val="1"/>
        <c:lblAlgn val="ctr"/>
        <c:lblOffset val="100"/>
        <c:tickLblSkip val="1"/>
        <c:noMultiLvlLbl val="0"/>
      </c:catAx>
      <c:valAx>
        <c:axId val="2092064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22921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Shiller PE versus Price/</a:t>
            </a:r>
            <a:r>
              <a:rPr lang="en-US" i="1" baseline="0"/>
              <a:t> Cash Return for S&amp;P 500 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3"/>
          <c:order val="0"/>
          <c:tx>
            <c:strRef>
              <c:f>'All Multiples 2001-16'!$E$1</c:f>
              <c:strCache>
                <c:ptCount val="1"/>
                <c:pt idx="0">
                  <c:v>Shiller PE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'All Multiples 2001-16'!$A$2:$A$17</c:f>
              <c:numCache>
                <c:formatCode>General</c:formatCode>
                <c:ptCount val="1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 formatCode="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</c:numCache>
            </c:numRef>
          </c:cat>
          <c:val>
            <c:numRef>
              <c:f>'All Multiples 2001-16'!$E$2:$E$17</c:f>
              <c:numCache>
                <c:formatCode>0.00</c:formatCode>
                <c:ptCount val="16"/>
                <c:pt idx="0">
                  <c:v>30.5</c:v>
                </c:pt>
                <c:pt idx="1">
                  <c:v>23.1</c:v>
                </c:pt>
                <c:pt idx="2">
                  <c:v>26.63</c:v>
                </c:pt>
                <c:pt idx="3">
                  <c:v>27.14</c:v>
                </c:pt>
                <c:pt idx="4">
                  <c:v>26.43</c:v>
                </c:pt>
                <c:pt idx="5">
                  <c:v>27.27</c:v>
                </c:pt>
                <c:pt idx="6">
                  <c:v>25.95</c:v>
                </c:pt>
                <c:pt idx="7">
                  <c:v>15.37</c:v>
                </c:pt>
                <c:pt idx="8">
                  <c:v>20.32</c:v>
                </c:pt>
                <c:pt idx="9">
                  <c:v>22.39</c:v>
                </c:pt>
                <c:pt idx="10">
                  <c:v>20.52</c:v>
                </c:pt>
                <c:pt idx="11">
                  <c:v>21.23</c:v>
                </c:pt>
                <c:pt idx="12">
                  <c:v>24.86</c:v>
                </c:pt>
                <c:pt idx="13">
                  <c:v>26.79</c:v>
                </c:pt>
                <c:pt idx="14">
                  <c:v>25.97</c:v>
                </c:pt>
                <c:pt idx="15">
                  <c:v>27.27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9D-AC41-AC65-E38AC115B037}"/>
            </c:ext>
          </c:extLst>
        </c:ser>
        <c:ser>
          <c:idx val="6"/>
          <c:order val="1"/>
          <c:tx>
            <c:strRef>
              <c:f>'All Multiples 2001-16'!$H$1</c:f>
              <c:strCache>
                <c:ptCount val="1"/>
                <c:pt idx="0">
                  <c:v>Price/(Dividends + Buybacks)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'All Multiples 2001-16'!$A$2:$A$17</c:f>
              <c:numCache>
                <c:formatCode>General</c:formatCode>
                <c:ptCount val="1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 formatCode="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</c:numCache>
            </c:numRef>
          </c:cat>
          <c:val>
            <c:numRef>
              <c:f>'All Multiples 2001-16'!$H$2:$H$17</c:f>
              <c:numCache>
                <c:formatCode>0.00</c:formatCode>
                <c:ptCount val="16"/>
                <c:pt idx="0">
                  <c:v>38.167938931297698</c:v>
                </c:pt>
                <c:pt idx="1">
                  <c:v>29.498525073746311</c:v>
                </c:pt>
                <c:pt idx="2">
                  <c:v>35.2112676056338</c:v>
                </c:pt>
                <c:pt idx="3">
                  <c:v>29.850746268656714</c:v>
                </c:pt>
                <c:pt idx="4">
                  <c:v>20.408163265306126</c:v>
                </c:pt>
                <c:pt idx="5">
                  <c:v>19.386822626336471</c:v>
                </c:pt>
                <c:pt idx="6">
                  <c:v>15.39768580009812</c:v>
                </c:pt>
                <c:pt idx="7">
                  <c:v>13.378085972773583</c:v>
                </c:pt>
                <c:pt idx="8">
                  <c:v>29.793225720420825</c:v>
                </c:pt>
                <c:pt idx="9">
                  <c:v>22.649360943227979</c:v>
                </c:pt>
                <c:pt idx="10">
                  <c:v>17.643503595338455</c:v>
                </c:pt>
                <c:pt idx="11">
                  <c:v>18.790553975854941</c:v>
                </c:pt>
                <c:pt idx="12">
                  <c:v>20.973107908771134</c:v>
                </c:pt>
                <c:pt idx="13">
                  <c:v>20.18925279466562</c:v>
                </c:pt>
                <c:pt idx="14">
                  <c:v>19.264278982092367</c:v>
                </c:pt>
                <c:pt idx="15">
                  <c:v>20.6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89D-AC41-AC65-E38AC115B0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3487104"/>
        <c:axId val="2092662160"/>
      </c:barChart>
      <c:catAx>
        <c:axId val="2063487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2662160"/>
        <c:crosses val="autoZero"/>
        <c:auto val="1"/>
        <c:lblAlgn val="ctr"/>
        <c:lblOffset val="100"/>
        <c:noMultiLvlLbl val="0"/>
      </c:catAx>
      <c:valAx>
        <c:axId val="2092662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3487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S&amp;P 500: Dividends and Earnings - 1960 to 2013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'Raw Data'!$P$1</c:f>
              <c:strCache>
                <c:ptCount val="1"/>
                <c:pt idx="0">
                  <c:v>Earnings</c:v>
                </c:pt>
              </c:strCache>
            </c:strRef>
          </c:tx>
          <c:cat>
            <c:strRef>
              <c:f>'Raw Data'!$A$1:$A$55</c:f>
              <c:strCache>
                <c:ptCount val="55"/>
                <c:pt idx="0">
                  <c:v>Year</c:v>
                </c:pt>
                <c:pt idx="1">
                  <c:v>1960</c:v>
                </c:pt>
                <c:pt idx="2">
                  <c:v>1961</c:v>
                </c:pt>
                <c:pt idx="3">
                  <c:v>1962</c:v>
                </c:pt>
                <c:pt idx="4">
                  <c:v>1963</c:v>
                </c:pt>
                <c:pt idx="5">
                  <c:v>1964</c:v>
                </c:pt>
                <c:pt idx="6">
                  <c:v>1965</c:v>
                </c:pt>
                <c:pt idx="7">
                  <c:v>1966</c:v>
                </c:pt>
                <c:pt idx="8">
                  <c:v>1967</c:v>
                </c:pt>
                <c:pt idx="9">
                  <c:v>1968</c:v>
                </c:pt>
                <c:pt idx="10">
                  <c:v>1969</c:v>
                </c:pt>
                <c:pt idx="11">
                  <c:v>1970</c:v>
                </c:pt>
                <c:pt idx="12">
                  <c:v>1971</c:v>
                </c:pt>
                <c:pt idx="13">
                  <c:v>1972</c:v>
                </c:pt>
                <c:pt idx="14">
                  <c:v>1973</c:v>
                </c:pt>
                <c:pt idx="15">
                  <c:v>1974</c:v>
                </c:pt>
                <c:pt idx="16">
                  <c:v>1975</c:v>
                </c:pt>
                <c:pt idx="17">
                  <c:v>1976</c:v>
                </c:pt>
                <c:pt idx="18">
                  <c:v>1977</c:v>
                </c:pt>
                <c:pt idx="19">
                  <c:v>1978</c:v>
                </c:pt>
                <c:pt idx="20">
                  <c:v>1979</c:v>
                </c:pt>
                <c:pt idx="21">
                  <c:v>1980</c:v>
                </c:pt>
                <c:pt idx="22">
                  <c:v>1981</c:v>
                </c:pt>
                <c:pt idx="23">
                  <c:v>1982</c:v>
                </c:pt>
                <c:pt idx="24">
                  <c:v>1983</c:v>
                </c:pt>
                <c:pt idx="25">
                  <c:v>1984</c:v>
                </c:pt>
                <c:pt idx="26">
                  <c:v>1985</c:v>
                </c:pt>
                <c:pt idx="27">
                  <c:v>1986</c:v>
                </c:pt>
                <c:pt idx="28">
                  <c:v>1987</c:v>
                </c:pt>
                <c:pt idx="29">
                  <c:v>1988</c:v>
                </c:pt>
                <c:pt idx="30">
                  <c:v>1989</c:v>
                </c:pt>
                <c:pt idx="31">
                  <c:v>1990</c:v>
                </c:pt>
                <c:pt idx="32">
                  <c:v>1991</c:v>
                </c:pt>
                <c:pt idx="33">
                  <c:v>1992</c:v>
                </c:pt>
                <c:pt idx="34">
                  <c:v>1993</c:v>
                </c:pt>
                <c:pt idx="35">
                  <c:v>1994</c:v>
                </c:pt>
                <c:pt idx="36">
                  <c:v>1995</c:v>
                </c:pt>
                <c:pt idx="37">
                  <c:v>1996</c:v>
                </c:pt>
                <c:pt idx="38">
                  <c:v>1997</c:v>
                </c:pt>
                <c:pt idx="39">
                  <c:v>1998</c:v>
                </c:pt>
                <c:pt idx="40">
                  <c:v>1999</c:v>
                </c:pt>
                <c:pt idx="41">
                  <c:v>2000</c:v>
                </c:pt>
                <c:pt idx="42">
                  <c:v>2001</c:v>
                </c:pt>
                <c:pt idx="43">
                  <c:v>2002</c:v>
                </c:pt>
                <c:pt idx="44">
                  <c:v>2003</c:v>
                </c:pt>
                <c:pt idx="45">
                  <c:v>2004</c:v>
                </c:pt>
                <c:pt idx="46">
                  <c:v>2005</c:v>
                </c:pt>
                <c:pt idx="47">
                  <c:v>2006</c:v>
                </c:pt>
                <c:pt idx="48">
                  <c:v>2007</c:v>
                </c:pt>
                <c:pt idx="49">
                  <c:v>2008</c:v>
                </c:pt>
                <c:pt idx="50">
                  <c:v>2009</c:v>
                </c:pt>
                <c:pt idx="51">
                  <c:v>2010</c:v>
                </c:pt>
                <c:pt idx="52">
                  <c:v>2011</c:v>
                </c:pt>
                <c:pt idx="53">
                  <c:v>2012</c:v>
                </c:pt>
                <c:pt idx="54">
                  <c:v>2013</c:v>
                </c:pt>
              </c:strCache>
            </c:strRef>
          </c:cat>
          <c:val>
            <c:numRef>
              <c:f>'Raw Data'!$P$2:$P$58</c:f>
              <c:numCache>
                <c:formatCode>0.00</c:formatCode>
                <c:ptCount val="57"/>
                <c:pt idx="0">
                  <c:v>3.1030739999999999</c:v>
                </c:pt>
                <c:pt idx="1">
                  <c:v>3.3700049999999999</c:v>
                </c:pt>
                <c:pt idx="2">
                  <c:v>3.6661100000000002</c:v>
                </c:pt>
                <c:pt idx="3">
                  <c:v>4.1336019999999998</c:v>
                </c:pt>
                <c:pt idx="4">
                  <c:v>4.76295</c:v>
                </c:pt>
                <c:pt idx="5">
                  <c:v>5.2962389999999999</c:v>
                </c:pt>
                <c:pt idx="6">
                  <c:v>5.4142419999999998</c:v>
                </c:pt>
                <c:pt idx="7">
                  <c:v>5.4602019999999998</c:v>
                </c:pt>
                <c:pt idx="8">
                  <c:v>5.7226860000000004</c:v>
                </c:pt>
                <c:pt idx="9">
                  <c:v>6.1035779999999997</c:v>
                </c:pt>
                <c:pt idx="10">
                  <c:v>5.5105700000000004</c:v>
                </c:pt>
                <c:pt idx="11">
                  <c:v>5.5741139999999998</c:v>
                </c:pt>
                <c:pt idx="12">
                  <c:v>6.1740149999999998</c:v>
                </c:pt>
                <c:pt idx="13">
                  <c:v>7.9600799999999996</c:v>
                </c:pt>
                <c:pt idx="14">
                  <c:v>9.3515840000000008</c:v>
                </c:pt>
                <c:pt idx="15">
                  <c:v>7.7112449999999999</c:v>
                </c:pt>
                <c:pt idx="16">
                  <c:v>9.7466220000000003</c:v>
                </c:pt>
                <c:pt idx="17">
                  <c:v>10.86993</c:v>
                </c:pt>
                <c:pt idx="18">
                  <c:v>11.638921</c:v>
                </c:pt>
                <c:pt idx="19">
                  <c:v>14.550312</c:v>
                </c:pt>
                <c:pt idx="20">
                  <c:v>14.987904</c:v>
                </c:pt>
                <c:pt idx="21">
                  <c:v>15.183945</c:v>
                </c:pt>
                <c:pt idx="22">
                  <c:v>13.824911999999999</c:v>
                </c:pt>
                <c:pt idx="23">
                  <c:v>13.293358</c:v>
                </c:pt>
                <c:pt idx="24">
                  <c:v>16.841068</c:v>
                </c:pt>
                <c:pt idx="25">
                  <c:v>15.676976</c:v>
                </c:pt>
                <c:pt idx="26">
                  <c:v>14.433332</c:v>
                </c:pt>
                <c:pt idx="27">
                  <c:v>16.035492000000001</c:v>
                </c:pt>
                <c:pt idx="28">
                  <c:v>24.12</c:v>
                </c:pt>
                <c:pt idx="29">
                  <c:v>24.32</c:v>
                </c:pt>
                <c:pt idx="30">
                  <c:v>22.65</c:v>
                </c:pt>
                <c:pt idx="31">
                  <c:v>19.3</c:v>
                </c:pt>
                <c:pt idx="32">
                  <c:v>20.87</c:v>
                </c:pt>
                <c:pt idx="33">
                  <c:v>26.9</c:v>
                </c:pt>
                <c:pt idx="34">
                  <c:v>31.75</c:v>
                </c:pt>
                <c:pt idx="35">
                  <c:v>37.700000000000003</c:v>
                </c:pt>
                <c:pt idx="36">
                  <c:v>40.630000000000003</c:v>
                </c:pt>
                <c:pt idx="37">
                  <c:v>44.09</c:v>
                </c:pt>
                <c:pt idx="38">
                  <c:v>44.27</c:v>
                </c:pt>
                <c:pt idx="39">
                  <c:v>51.68</c:v>
                </c:pt>
                <c:pt idx="40">
                  <c:v>56.13</c:v>
                </c:pt>
                <c:pt idx="41">
                  <c:v>38.85</c:v>
                </c:pt>
                <c:pt idx="42" formatCode="General">
                  <c:v>46.04</c:v>
                </c:pt>
                <c:pt idx="43" formatCode="General">
                  <c:v>54.69</c:v>
                </c:pt>
                <c:pt idx="44" formatCode="General">
                  <c:v>67.680000000000007</c:v>
                </c:pt>
                <c:pt idx="45" formatCode="General">
                  <c:v>76.45</c:v>
                </c:pt>
                <c:pt idx="46" formatCode="General">
                  <c:v>87.72</c:v>
                </c:pt>
                <c:pt idx="47" formatCode="General">
                  <c:v>82.54</c:v>
                </c:pt>
                <c:pt idx="48">
                  <c:v>49.51</c:v>
                </c:pt>
                <c:pt idx="49" formatCode="General">
                  <c:v>56.86</c:v>
                </c:pt>
                <c:pt idx="50" formatCode="General">
                  <c:v>83.77</c:v>
                </c:pt>
                <c:pt idx="51">
                  <c:v>96.44</c:v>
                </c:pt>
                <c:pt idx="52" formatCode="General">
                  <c:v>96.82</c:v>
                </c:pt>
                <c:pt idx="53" formatCode="General">
                  <c:v>107.3</c:v>
                </c:pt>
                <c:pt idx="54">
                  <c:v>113.01</c:v>
                </c:pt>
                <c:pt idx="55">
                  <c:v>100.48</c:v>
                </c:pt>
                <c:pt idx="56">
                  <c:v>108.86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842-AD4E-9924-4A5F247B6C4C}"/>
            </c:ext>
          </c:extLst>
        </c:ser>
        <c:ser>
          <c:idx val="5"/>
          <c:order val="1"/>
          <c:tx>
            <c:strRef>
              <c:f>'Raw Data'!$Q$1</c:f>
              <c:strCache>
                <c:ptCount val="1"/>
                <c:pt idx="0">
                  <c:v>Dividends</c:v>
                </c:pt>
              </c:strCache>
            </c:strRef>
          </c:tx>
          <c:spPr>
            <a:ln w="38100">
              <a:solidFill>
                <a:srgbClr val="000000"/>
              </a:solidFill>
              <a:prstDash val="solid"/>
            </a:ln>
          </c:spPr>
          <c:cat>
            <c:strRef>
              <c:f>'Raw Data'!$A$1:$A$55</c:f>
              <c:strCache>
                <c:ptCount val="55"/>
                <c:pt idx="0">
                  <c:v>Year</c:v>
                </c:pt>
                <c:pt idx="1">
                  <c:v>1960</c:v>
                </c:pt>
                <c:pt idx="2">
                  <c:v>1961</c:v>
                </c:pt>
                <c:pt idx="3">
                  <c:v>1962</c:v>
                </c:pt>
                <c:pt idx="4">
                  <c:v>1963</c:v>
                </c:pt>
                <c:pt idx="5">
                  <c:v>1964</c:v>
                </c:pt>
                <c:pt idx="6">
                  <c:v>1965</c:v>
                </c:pt>
                <c:pt idx="7">
                  <c:v>1966</c:v>
                </c:pt>
                <c:pt idx="8">
                  <c:v>1967</c:v>
                </c:pt>
                <c:pt idx="9">
                  <c:v>1968</c:v>
                </c:pt>
                <c:pt idx="10">
                  <c:v>1969</c:v>
                </c:pt>
                <c:pt idx="11">
                  <c:v>1970</c:v>
                </c:pt>
                <c:pt idx="12">
                  <c:v>1971</c:v>
                </c:pt>
                <c:pt idx="13">
                  <c:v>1972</c:v>
                </c:pt>
                <c:pt idx="14">
                  <c:v>1973</c:v>
                </c:pt>
                <c:pt idx="15">
                  <c:v>1974</c:v>
                </c:pt>
                <c:pt idx="16">
                  <c:v>1975</c:v>
                </c:pt>
                <c:pt idx="17">
                  <c:v>1976</c:v>
                </c:pt>
                <c:pt idx="18">
                  <c:v>1977</c:v>
                </c:pt>
                <c:pt idx="19">
                  <c:v>1978</c:v>
                </c:pt>
                <c:pt idx="20">
                  <c:v>1979</c:v>
                </c:pt>
                <c:pt idx="21">
                  <c:v>1980</c:v>
                </c:pt>
                <c:pt idx="22">
                  <c:v>1981</c:v>
                </c:pt>
                <c:pt idx="23">
                  <c:v>1982</c:v>
                </c:pt>
                <c:pt idx="24">
                  <c:v>1983</c:v>
                </c:pt>
                <c:pt idx="25">
                  <c:v>1984</c:v>
                </c:pt>
                <c:pt idx="26">
                  <c:v>1985</c:v>
                </c:pt>
                <c:pt idx="27">
                  <c:v>1986</c:v>
                </c:pt>
                <c:pt idx="28">
                  <c:v>1987</c:v>
                </c:pt>
                <c:pt idx="29">
                  <c:v>1988</c:v>
                </c:pt>
                <c:pt idx="30">
                  <c:v>1989</c:v>
                </c:pt>
                <c:pt idx="31">
                  <c:v>1990</c:v>
                </c:pt>
                <c:pt idx="32">
                  <c:v>1991</c:v>
                </c:pt>
                <c:pt idx="33">
                  <c:v>1992</c:v>
                </c:pt>
                <c:pt idx="34">
                  <c:v>1993</c:v>
                </c:pt>
                <c:pt idx="35">
                  <c:v>1994</c:v>
                </c:pt>
                <c:pt idx="36">
                  <c:v>1995</c:v>
                </c:pt>
                <c:pt idx="37">
                  <c:v>1996</c:v>
                </c:pt>
                <c:pt idx="38">
                  <c:v>1997</c:v>
                </c:pt>
                <c:pt idx="39">
                  <c:v>1998</c:v>
                </c:pt>
                <c:pt idx="40">
                  <c:v>1999</c:v>
                </c:pt>
                <c:pt idx="41">
                  <c:v>2000</c:v>
                </c:pt>
                <c:pt idx="42">
                  <c:v>2001</c:v>
                </c:pt>
                <c:pt idx="43">
                  <c:v>2002</c:v>
                </c:pt>
                <c:pt idx="44">
                  <c:v>2003</c:v>
                </c:pt>
                <c:pt idx="45">
                  <c:v>2004</c:v>
                </c:pt>
                <c:pt idx="46">
                  <c:v>2005</c:v>
                </c:pt>
                <c:pt idx="47">
                  <c:v>2006</c:v>
                </c:pt>
                <c:pt idx="48">
                  <c:v>2007</c:v>
                </c:pt>
                <c:pt idx="49">
                  <c:v>2008</c:v>
                </c:pt>
                <c:pt idx="50">
                  <c:v>2009</c:v>
                </c:pt>
                <c:pt idx="51">
                  <c:v>2010</c:v>
                </c:pt>
                <c:pt idx="52">
                  <c:v>2011</c:v>
                </c:pt>
                <c:pt idx="53">
                  <c:v>2012</c:v>
                </c:pt>
                <c:pt idx="54">
                  <c:v>2013</c:v>
                </c:pt>
              </c:strCache>
            </c:strRef>
          </c:cat>
          <c:val>
            <c:numRef>
              <c:f>'Raw Data'!$Q$2:$Q$58</c:f>
              <c:numCache>
                <c:formatCode>0.00</c:formatCode>
                <c:ptCount val="57"/>
                <c:pt idx="0">
                  <c:v>1.9815509999999998</c:v>
                </c:pt>
                <c:pt idx="1">
                  <c:v>2.0391750000000002</c:v>
                </c:pt>
                <c:pt idx="2">
                  <c:v>2.1454000000000004</c:v>
                </c:pt>
                <c:pt idx="3">
                  <c:v>2.3481260000000002</c:v>
                </c:pt>
                <c:pt idx="4">
                  <c:v>2.5848749999999998</c:v>
                </c:pt>
                <c:pt idx="5">
                  <c:v>2.8283580000000001</c:v>
                </c:pt>
                <c:pt idx="6">
                  <c:v>2.8838469999999998</c:v>
                </c:pt>
                <c:pt idx="7">
                  <c:v>2.9809230000000002</c:v>
                </c:pt>
                <c:pt idx="8">
                  <c:v>3.0430980000000001</c:v>
                </c:pt>
                <c:pt idx="9">
                  <c:v>3.2405120000000003</c:v>
                </c:pt>
                <c:pt idx="10">
                  <c:v>3.1883900000000001</c:v>
                </c:pt>
                <c:pt idx="11">
                  <c:v>3.16479</c:v>
                </c:pt>
                <c:pt idx="12">
                  <c:v>3.1873499999999999</c:v>
                </c:pt>
                <c:pt idx="13">
                  <c:v>3.6093499999999996</c:v>
                </c:pt>
                <c:pt idx="14">
                  <c:v>3.7228080000000001</c:v>
                </c:pt>
                <c:pt idx="15">
                  <c:v>3.7338659999999999</c:v>
                </c:pt>
                <c:pt idx="16">
                  <c:v>4.2231779999999999</c:v>
                </c:pt>
                <c:pt idx="17">
                  <c:v>4.85961</c:v>
                </c:pt>
                <c:pt idx="18">
                  <c:v>5.1803290000000004</c:v>
                </c:pt>
                <c:pt idx="19">
                  <c:v>5.9690820000000002</c:v>
                </c:pt>
                <c:pt idx="20">
                  <c:v>6.4350239999999994</c:v>
                </c:pt>
                <c:pt idx="21">
                  <c:v>6.8260350000000001</c:v>
                </c:pt>
                <c:pt idx="22">
                  <c:v>6.9335519999999988</c:v>
                </c:pt>
                <c:pt idx="23">
                  <c:v>7.1249760000000011</c:v>
                </c:pt>
                <c:pt idx="24">
                  <c:v>7.8268320000000005</c:v>
                </c:pt>
                <c:pt idx="25">
                  <c:v>8.1976639999999996</c:v>
                </c:pt>
                <c:pt idx="26">
                  <c:v>8.1853459999999991</c:v>
                </c:pt>
                <c:pt idx="27">
                  <c:v>9.1666680000000014</c:v>
                </c:pt>
                <c:pt idx="28">
                  <c:v>10.220096000000002</c:v>
                </c:pt>
                <c:pt idx="29">
                  <c:v>11.73288</c:v>
                </c:pt>
                <c:pt idx="30">
                  <c:v>12.350228000000001</c:v>
                </c:pt>
                <c:pt idx="31">
                  <c:v>12.971499</c:v>
                </c:pt>
                <c:pt idx="32">
                  <c:v>12.635590000000001</c:v>
                </c:pt>
                <c:pt idx="33">
                  <c:v>12.687439999999999</c:v>
                </c:pt>
                <c:pt idx="34">
                  <c:v>13.364756999999999</c:v>
                </c:pt>
                <c:pt idx="35">
                  <c:v>14.166389999999998</c:v>
                </c:pt>
                <c:pt idx="36">
                  <c:v>14.888873999999999</c:v>
                </c:pt>
                <c:pt idx="37">
                  <c:v>15.522000000000002</c:v>
                </c:pt>
                <c:pt idx="38">
                  <c:v>16.2</c:v>
                </c:pt>
                <c:pt idx="39">
                  <c:v>16.711843601089175</c:v>
                </c:pt>
                <c:pt idx="40">
                  <c:v>16.26845015151515</c:v>
                </c:pt>
                <c:pt idx="41">
                  <c:v>15.741</c:v>
                </c:pt>
                <c:pt idx="42" formatCode="General">
                  <c:v>16.079999999999998</c:v>
                </c:pt>
                <c:pt idx="43" formatCode="General">
                  <c:v>17.88</c:v>
                </c:pt>
                <c:pt idx="44" formatCode="General">
                  <c:v>19.407</c:v>
                </c:pt>
                <c:pt idx="45" formatCode="General">
                  <c:v>22.38</c:v>
                </c:pt>
                <c:pt idx="46" formatCode="General">
                  <c:v>25.05</c:v>
                </c:pt>
                <c:pt idx="47" formatCode="General">
                  <c:v>27.73</c:v>
                </c:pt>
                <c:pt idx="48">
                  <c:v>28.05</c:v>
                </c:pt>
                <c:pt idx="49">
                  <c:v>22.31</c:v>
                </c:pt>
                <c:pt idx="50">
                  <c:v>23.12</c:v>
                </c:pt>
                <c:pt idx="51">
                  <c:v>26.02</c:v>
                </c:pt>
                <c:pt idx="52">
                  <c:v>30.44</c:v>
                </c:pt>
                <c:pt idx="53">
                  <c:v>36.28</c:v>
                </c:pt>
                <c:pt idx="54">
                  <c:v>39.44</c:v>
                </c:pt>
                <c:pt idx="55">
                  <c:v>43.16</c:v>
                </c:pt>
                <c:pt idx="56">
                  <c:v>45.03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842-AD4E-9924-4A5F247B6C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63470624"/>
        <c:axId val="2063472400"/>
      </c:lineChart>
      <c:catAx>
        <c:axId val="20634706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5400000" vert="horz"/>
          <a:lstStyle/>
          <a:p>
            <a:pPr>
              <a:defRPr/>
            </a:pPr>
            <a:endParaRPr lang="en-US"/>
          </a:p>
        </c:txPr>
        <c:crossAx val="2063472400"/>
        <c:crosses val="autoZero"/>
        <c:auto val="1"/>
        <c:lblAlgn val="ctr"/>
        <c:lblOffset val="100"/>
        <c:noMultiLvlLbl val="0"/>
      </c:catAx>
      <c:valAx>
        <c:axId val="2063472400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20634706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 Ratios for the S&amp;P 500: 1969-2016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9961365377791597E-2"/>
          <c:y val="2.0180714110824699E-2"/>
          <c:w val="0.77450966812086097"/>
          <c:h val="0.83351336988439095"/>
        </c:manualLayout>
      </c:layout>
      <c:lineChart>
        <c:grouping val="standard"/>
        <c:varyColors val="0"/>
        <c:ser>
          <c:idx val="1"/>
          <c:order val="0"/>
          <c:tx>
            <c:strRef>
              <c:f>'Raw Data'!$B$1</c:f>
              <c:strCache>
                <c:ptCount val="1"/>
                <c:pt idx="0">
                  <c:v>PE for S&amp;P 500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numRef>
              <c:f>'Raw Data'!$A$11:$A$58</c:f>
              <c:numCache>
                <c:formatCode>General</c:formatCode>
                <c:ptCount val="48"/>
                <c:pt idx="0">
                  <c:v>1969</c:v>
                </c:pt>
                <c:pt idx="1">
                  <c:v>1970</c:v>
                </c:pt>
                <c:pt idx="2">
                  <c:v>1971</c:v>
                </c:pt>
                <c:pt idx="3">
                  <c:v>1972</c:v>
                </c:pt>
                <c:pt idx="4">
                  <c:v>1973</c:v>
                </c:pt>
                <c:pt idx="5">
                  <c:v>1974</c:v>
                </c:pt>
                <c:pt idx="6">
                  <c:v>1975</c:v>
                </c:pt>
                <c:pt idx="7">
                  <c:v>1976</c:v>
                </c:pt>
                <c:pt idx="8">
                  <c:v>1977</c:v>
                </c:pt>
                <c:pt idx="9">
                  <c:v>1978</c:v>
                </c:pt>
                <c:pt idx="10">
                  <c:v>1979</c:v>
                </c:pt>
                <c:pt idx="11">
                  <c:v>1980</c:v>
                </c:pt>
                <c:pt idx="12">
                  <c:v>1981</c:v>
                </c:pt>
                <c:pt idx="13">
                  <c:v>1982</c:v>
                </c:pt>
                <c:pt idx="14">
                  <c:v>1983</c:v>
                </c:pt>
                <c:pt idx="15">
                  <c:v>1984</c:v>
                </c:pt>
                <c:pt idx="16">
                  <c:v>1985</c:v>
                </c:pt>
                <c:pt idx="17">
                  <c:v>1986</c:v>
                </c:pt>
                <c:pt idx="18">
                  <c:v>1987</c:v>
                </c:pt>
                <c:pt idx="19">
                  <c:v>1988</c:v>
                </c:pt>
                <c:pt idx="20">
                  <c:v>1989</c:v>
                </c:pt>
                <c:pt idx="21">
                  <c:v>1990</c:v>
                </c:pt>
                <c:pt idx="22">
                  <c:v>1991</c:v>
                </c:pt>
                <c:pt idx="23">
                  <c:v>1992</c:v>
                </c:pt>
                <c:pt idx="24">
                  <c:v>1993</c:v>
                </c:pt>
                <c:pt idx="25">
                  <c:v>1994</c:v>
                </c:pt>
                <c:pt idx="26">
                  <c:v>1995</c:v>
                </c:pt>
                <c:pt idx="27">
                  <c:v>1996</c:v>
                </c:pt>
                <c:pt idx="28">
                  <c:v>1997</c:v>
                </c:pt>
                <c:pt idx="29">
                  <c:v>1998</c:v>
                </c:pt>
                <c:pt idx="30">
                  <c:v>1999</c:v>
                </c:pt>
                <c:pt idx="31">
                  <c:v>2000</c:v>
                </c:pt>
                <c:pt idx="32">
                  <c:v>2001</c:v>
                </c:pt>
                <c:pt idx="33">
                  <c:v>2002</c:v>
                </c:pt>
                <c:pt idx="34">
                  <c:v>2003</c:v>
                </c:pt>
                <c:pt idx="35">
                  <c:v>2004</c:v>
                </c:pt>
                <c:pt idx="36">
                  <c:v>2005</c:v>
                </c:pt>
                <c:pt idx="37">
                  <c:v>2006</c:v>
                </c:pt>
                <c:pt idx="38">
                  <c:v>2007</c:v>
                </c:pt>
                <c:pt idx="39">
                  <c:v>2008</c:v>
                </c:pt>
                <c:pt idx="40">
                  <c:v>2009</c:v>
                </c:pt>
                <c:pt idx="41">
                  <c:v>2010</c:v>
                </c:pt>
                <c:pt idx="42" formatCode="0">
                  <c:v>2011</c:v>
                </c:pt>
                <c:pt idx="43">
                  <c:v>2012</c:v>
                </c:pt>
                <c:pt idx="44">
                  <c:v>2013</c:v>
                </c:pt>
                <c:pt idx="45">
                  <c:v>2014</c:v>
                </c:pt>
                <c:pt idx="46">
                  <c:v>2015</c:v>
                </c:pt>
                <c:pt idx="47">
                  <c:v>2016</c:v>
                </c:pt>
              </c:numCache>
            </c:numRef>
          </c:cat>
          <c:val>
            <c:numRef>
              <c:f>'Raw Data'!$B$11:$B$58</c:f>
              <c:numCache>
                <c:formatCode>0.00</c:formatCode>
                <c:ptCount val="48"/>
                <c:pt idx="0">
                  <c:v>15.082956259426847</c:v>
                </c:pt>
                <c:pt idx="1">
                  <c:v>16.722408026755854</c:v>
                </c:pt>
                <c:pt idx="2">
                  <c:v>18.315018315018317</c:v>
                </c:pt>
                <c:pt idx="3">
                  <c:v>19.120458891013385</c:v>
                </c:pt>
                <c:pt idx="4">
                  <c:v>12.254901960784315</c:v>
                </c:pt>
                <c:pt idx="5">
                  <c:v>7.3313782991202352</c:v>
                </c:pt>
                <c:pt idx="6">
                  <c:v>11.695906432748536</c:v>
                </c:pt>
                <c:pt idx="7">
                  <c:v>11.025358324145534</c:v>
                </c:pt>
                <c:pt idx="8">
                  <c:v>8.7489063867016608</c:v>
                </c:pt>
                <c:pt idx="9">
                  <c:v>8.257638315441783</c:v>
                </c:pt>
                <c:pt idx="10">
                  <c:v>7.4183976261127595</c:v>
                </c:pt>
                <c:pt idx="11">
                  <c:v>9.0579710144927521</c:v>
                </c:pt>
                <c:pt idx="12">
                  <c:v>8.0710250201775633</c:v>
                </c:pt>
                <c:pt idx="13">
                  <c:v>10.172939979654119</c:v>
                </c:pt>
                <c:pt idx="14">
                  <c:v>12.406947890818859</c:v>
                </c:pt>
                <c:pt idx="15">
                  <c:v>9.9304865938430993</c:v>
                </c:pt>
                <c:pt idx="16">
                  <c:v>13.477088948787062</c:v>
                </c:pt>
                <c:pt idx="17">
                  <c:v>16.778523489932887</c:v>
                </c:pt>
                <c:pt idx="18">
                  <c:v>15.408320493066256</c:v>
                </c:pt>
                <c:pt idx="19">
                  <c:v>11.514096185737976</c:v>
                </c:pt>
                <c:pt idx="20">
                  <c:v>14.53125</c:v>
                </c:pt>
                <c:pt idx="21">
                  <c:v>14.579249448123623</c:v>
                </c:pt>
                <c:pt idx="22">
                  <c:v>21.610880829015542</c:v>
                </c:pt>
                <c:pt idx="23">
                  <c:v>20.877335888835649</c:v>
                </c:pt>
                <c:pt idx="24">
                  <c:v>17.340148698884761</c:v>
                </c:pt>
                <c:pt idx="25">
                  <c:v>14.465196850393699</c:v>
                </c:pt>
                <c:pt idx="26">
                  <c:v>16.337665782493367</c:v>
                </c:pt>
                <c:pt idx="27">
                  <c:v>18.231356140782673</c:v>
                </c:pt>
                <c:pt idx="28">
                  <c:v>22.010206396008162</c:v>
                </c:pt>
                <c:pt idx="29">
                  <c:v>27.766659137113169</c:v>
                </c:pt>
                <c:pt idx="30">
                  <c:v>28.429760061919506</c:v>
                </c:pt>
                <c:pt idx="31">
                  <c:v>23.521824336362013</c:v>
                </c:pt>
                <c:pt idx="32">
                  <c:v>29.551866151866147</c:v>
                </c:pt>
                <c:pt idx="33">
                  <c:v>19.109904430929628</c:v>
                </c:pt>
                <c:pt idx="34">
                  <c:v>20.33113914792467</c:v>
                </c:pt>
                <c:pt idx="35">
                  <c:v>17.90661938534279</c:v>
                </c:pt>
                <c:pt idx="36">
                  <c:v>16.328188358404184</c:v>
                </c:pt>
                <c:pt idx="37">
                  <c:v>16.168490652074784</c:v>
                </c:pt>
                <c:pt idx="38">
                  <c:v>17.78967773200872</c:v>
                </c:pt>
                <c:pt idx="39">
                  <c:v>18.243789133508383</c:v>
                </c:pt>
                <c:pt idx="40">
                  <c:v>19.611326064016882</c:v>
                </c:pt>
                <c:pt idx="41">
                  <c:v>15.013011818073297</c:v>
                </c:pt>
                <c:pt idx="42">
                  <c:v>13.040232268768145</c:v>
                </c:pt>
                <c:pt idx="43">
                  <c:v>14.730324313158441</c:v>
                </c:pt>
                <c:pt idx="44">
                  <c:v>17.226095060577819</c:v>
                </c:pt>
                <c:pt idx="45">
                  <c:v>18.21874170427396</c:v>
                </c:pt>
                <c:pt idx="46">
                  <c:v>20.341759554140125</c:v>
                </c:pt>
                <c:pt idx="47">
                  <c:v>20.566139996325553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3C-1645-AC6F-D0E3EA21C9C9}"/>
            </c:ext>
          </c:extLst>
        </c:ser>
        <c:ser>
          <c:idx val="2"/>
          <c:order val="1"/>
          <c:tx>
            <c:strRef>
              <c:f>'Raw Data'!$C$1</c:f>
              <c:strCache>
                <c:ptCount val="1"/>
                <c:pt idx="0">
                  <c:v>Normalized PE for S&amp;P 500</c:v>
                </c:pt>
              </c:strCache>
            </c:strRef>
          </c:tx>
          <c:spPr>
            <a:ln w="31750" cap="rnd">
              <a:solidFill>
                <a:schemeClr val="accent3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numRef>
              <c:f>'Raw Data'!$A$11:$A$58</c:f>
              <c:numCache>
                <c:formatCode>General</c:formatCode>
                <c:ptCount val="48"/>
                <c:pt idx="0">
                  <c:v>1969</c:v>
                </c:pt>
                <c:pt idx="1">
                  <c:v>1970</c:v>
                </c:pt>
                <c:pt idx="2">
                  <c:v>1971</c:v>
                </c:pt>
                <c:pt idx="3">
                  <c:v>1972</c:v>
                </c:pt>
                <c:pt idx="4">
                  <c:v>1973</c:v>
                </c:pt>
                <c:pt idx="5">
                  <c:v>1974</c:v>
                </c:pt>
                <c:pt idx="6">
                  <c:v>1975</c:v>
                </c:pt>
                <c:pt idx="7">
                  <c:v>1976</c:v>
                </c:pt>
                <c:pt idx="8">
                  <c:v>1977</c:v>
                </c:pt>
                <c:pt idx="9">
                  <c:v>1978</c:v>
                </c:pt>
                <c:pt idx="10">
                  <c:v>1979</c:v>
                </c:pt>
                <c:pt idx="11">
                  <c:v>1980</c:v>
                </c:pt>
                <c:pt idx="12">
                  <c:v>1981</c:v>
                </c:pt>
                <c:pt idx="13">
                  <c:v>1982</c:v>
                </c:pt>
                <c:pt idx="14">
                  <c:v>1983</c:v>
                </c:pt>
                <c:pt idx="15">
                  <c:v>1984</c:v>
                </c:pt>
                <c:pt idx="16">
                  <c:v>1985</c:v>
                </c:pt>
                <c:pt idx="17">
                  <c:v>1986</c:v>
                </c:pt>
                <c:pt idx="18">
                  <c:v>1987</c:v>
                </c:pt>
                <c:pt idx="19">
                  <c:v>1988</c:v>
                </c:pt>
                <c:pt idx="20">
                  <c:v>1989</c:v>
                </c:pt>
                <c:pt idx="21">
                  <c:v>1990</c:v>
                </c:pt>
                <c:pt idx="22">
                  <c:v>1991</c:v>
                </c:pt>
                <c:pt idx="23">
                  <c:v>1992</c:v>
                </c:pt>
                <c:pt idx="24">
                  <c:v>1993</c:v>
                </c:pt>
                <c:pt idx="25">
                  <c:v>1994</c:v>
                </c:pt>
                <c:pt idx="26">
                  <c:v>1995</c:v>
                </c:pt>
                <c:pt idx="27">
                  <c:v>1996</c:v>
                </c:pt>
                <c:pt idx="28">
                  <c:v>1997</c:v>
                </c:pt>
                <c:pt idx="29">
                  <c:v>1998</c:v>
                </c:pt>
                <c:pt idx="30">
                  <c:v>1999</c:v>
                </c:pt>
                <c:pt idx="31">
                  <c:v>2000</c:v>
                </c:pt>
                <c:pt idx="32">
                  <c:v>2001</c:v>
                </c:pt>
                <c:pt idx="33">
                  <c:v>2002</c:v>
                </c:pt>
                <c:pt idx="34">
                  <c:v>2003</c:v>
                </c:pt>
                <c:pt idx="35">
                  <c:v>2004</c:v>
                </c:pt>
                <c:pt idx="36">
                  <c:v>2005</c:v>
                </c:pt>
                <c:pt idx="37">
                  <c:v>2006</c:v>
                </c:pt>
                <c:pt idx="38">
                  <c:v>2007</c:v>
                </c:pt>
                <c:pt idx="39">
                  <c:v>2008</c:v>
                </c:pt>
                <c:pt idx="40">
                  <c:v>2009</c:v>
                </c:pt>
                <c:pt idx="41">
                  <c:v>2010</c:v>
                </c:pt>
                <c:pt idx="42" formatCode="0">
                  <c:v>2011</c:v>
                </c:pt>
                <c:pt idx="43">
                  <c:v>2012</c:v>
                </c:pt>
                <c:pt idx="44">
                  <c:v>2013</c:v>
                </c:pt>
                <c:pt idx="45">
                  <c:v>2014</c:v>
                </c:pt>
                <c:pt idx="46">
                  <c:v>2015</c:v>
                </c:pt>
                <c:pt idx="47">
                  <c:v>2016</c:v>
                </c:pt>
              </c:numCache>
            </c:numRef>
          </c:cat>
          <c:val>
            <c:numRef>
              <c:f>'Raw Data'!$C$11:$C$58</c:f>
              <c:numCache>
                <c:formatCode>0.00</c:formatCode>
                <c:ptCount val="48"/>
                <c:pt idx="0">
                  <c:v>19.573620797518522</c:v>
                </c:pt>
                <c:pt idx="1">
                  <c:v>18.638684678034366</c:v>
                </c:pt>
                <c:pt idx="2">
                  <c:v>19.767915111162427</c:v>
                </c:pt>
                <c:pt idx="3">
                  <c:v>21.799669147316976</c:v>
                </c:pt>
                <c:pt idx="4">
                  <c:v>16.825151371169635</c:v>
                </c:pt>
                <c:pt idx="5">
                  <c:v>10.9577988889086</c:v>
                </c:pt>
                <c:pt idx="6">
                  <c:v>13.879160601170325</c:v>
                </c:pt>
                <c:pt idx="7">
                  <c:v>15.503205842524361</c:v>
                </c:pt>
                <c:pt idx="8">
                  <c:v>12.726762537507147</c:v>
                </c:pt>
                <c:pt idx="9">
                  <c:v>11.918305379920074</c:v>
                </c:pt>
                <c:pt idx="10">
                  <c:v>12.116192467322508</c:v>
                </c:pt>
                <c:pt idx="11">
                  <c:v>13.77369005445528</c:v>
                </c:pt>
                <c:pt idx="12">
                  <c:v>11.328911554230709</c:v>
                </c:pt>
                <c:pt idx="13">
                  <c:v>12.142408592308142</c:v>
                </c:pt>
                <c:pt idx="14">
                  <c:v>13.612720760293856</c:v>
                </c:pt>
                <c:pt idx="15">
                  <c:v>12.999791516737464</c:v>
                </c:pt>
                <c:pt idx="16">
                  <c:v>15.465477946658858</c:v>
                </c:pt>
                <c:pt idx="17">
                  <c:v>17.138632149894164</c:v>
                </c:pt>
                <c:pt idx="18">
                  <c:v>16.869418764272059</c:v>
                </c:pt>
                <c:pt idx="19">
                  <c:v>17.472457962308628</c:v>
                </c:pt>
                <c:pt idx="20">
                  <c:v>20.946320005110096</c:v>
                </c:pt>
                <c:pt idx="21">
                  <c:v>18.722174669657402</c:v>
                </c:pt>
                <c:pt idx="22">
                  <c:v>23.108101670860513</c:v>
                </c:pt>
                <c:pt idx="23">
                  <c:v>23.232882315071965</c:v>
                </c:pt>
                <c:pt idx="24">
                  <c:v>23.189523388452653</c:v>
                </c:pt>
                <c:pt idx="25">
                  <c:v>21.257008606110084</c:v>
                </c:pt>
                <c:pt idx="26">
                  <c:v>25.870843515255263</c:v>
                </c:pt>
                <c:pt idx="27">
                  <c:v>28.029084134672619</c:v>
                </c:pt>
                <c:pt idx="28">
                  <c:v>33.196387644100838</c:v>
                </c:pt>
                <c:pt idx="29">
                  <c:v>39.337877624167945</c:v>
                </c:pt>
                <c:pt idx="30">
                  <c:v>43.233580508474574</c:v>
                </c:pt>
                <c:pt idx="31">
                  <c:v>35.365905925211614</c:v>
                </c:pt>
                <c:pt idx="32">
                  <c:v>29.223152696820829</c:v>
                </c:pt>
                <c:pt idx="33">
                  <c:v>21.046311357764807</c:v>
                </c:pt>
                <c:pt idx="34">
                  <c:v>24.940223852140946</c:v>
                </c:pt>
                <c:pt idx="35">
                  <c:v>25.156094320823644</c:v>
                </c:pt>
                <c:pt idx="36">
                  <c:v>23.982056060402293</c:v>
                </c:pt>
                <c:pt idx="37">
                  <c:v>24.987667371388298</c:v>
                </c:pt>
                <c:pt idx="38">
                  <c:v>24.228363996369936</c:v>
                </c:pt>
                <c:pt idx="39">
                  <c:v>14.776129169461303</c:v>
                </c:pt>
                <c:pt idx="40">
                  <c:v>18.088471458465129</c:v>
                </c:pt>
                <c:pt idx="41">
                  <c:v>19.525236372669269</c:v>
                </c:pt>
                <c:pt idx="42">
                  <c:v>17.922188969645145</c:v>
                </c:pt>
                <c:pt idx="43">
                  <c:v>18.953194769296193</c:v>
                </c:pt>
                <c:pt idx="44">
                  <c:v>22.95842700816058</c:v>
                </c:pt>
                <c:pt idx="45">
                  <c:v>24.210390160156162</c:v>
                </c:pt>
                <c:pt idx="46">
                  <c:v>23.374006518382988</c:v>
                </c:pt>
                <c:pt idx="47">
                  <c:v>24.998380955571189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D3C-1645-AC6F-D0E3EA21C9C9}"/>
            </c:ext>
          </c:extLst>
        </c:ser>
        <c:ser>
          <c:idx val="3"/>
          <c:order val="2"/>
          <c:tx>
            <c:strRef>
              <c:f>'Raw Data'!$D$1</c:f>
              <c:strCache>
                <c:ptCount val="1"/>
                <c:pt idx="0">
                  <c:v>CAPE for S&amp;P 500</c:v>
                </c:pt>
              </c:strCache>
            </c:strRef>
          </c:tx>
          <c:spPr>
            <a:ln w="31750" cap="rnd">
              <a:solidFill>
                <a:schemeClr val="accent4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numRef>
              <c:f>'Raw Data'!$A$11:$A$58</c:f>
              <c:numCache>
                <c:formatCode>General</c:formatCode>
                <c:ptCount val="48"/>
                <c:pt idx="0">
                  <c:v>1969</c:v>
                </c:pt>
                <c:pt idx="1">
                  <c:v>1970</c:v>
                </c:pt>
                <c:pt idx="2">
                  <c:v>1971</c:v>
                </c:pt>
                <c:pt idx="3">
                  <c:v>1972</c:v>
                </c:pt>
                <c:pt idx="4">
                  <c:v>1973</c:v>
                </c:pt>
                <c:pt idx="5">
                  <c:v>1974</c:v>
                </c:pt>
                <c:pt idx="6">
                  <c:v>1975</c:v>
                </c:pt>
                <c:pt idx="7">
                  <c:v>1976</c:v>
                </c:pt>
                <c:pt idx="8">
                  <c:v>1977</c:v>
                </c:pt>
                <c:pt idx="9">
                  <c:v>1978</c:v>
                </c:pt>
                <c:pt idx="10">
                  <c:v>1979</c:v>
                </c:pt>
                <c:pt idx="11">
                  <c:v>1980</c:v>
                </c:pt>
                <c:pt idx="12">
                  <c:v>1981</c:v>
                </c:pt>
                <c:pt idx="13">
                  <c:v>1982</c:v>
                </c:pt>
                <c:pt idx="14">
                  <c:v>1983</c:v>
                </c:pt>
                <c:pt idx="15">
                  <c:v>1984</c:v>
                </c:pt>
                <c:pt idx="16">
                  <c:v>1985</c:v>
                </c:pt>
                <c:pt idx="17">
                  <c:v>1986</c:v>
                </c:pt>
                <c:pt idx="18">
                  <c:v>1987</c:v>
                </c:pt>
                <c:pt idx="19">
                  <c:v>1988</c:v>
                </c:pt>
                <c:pt idx="20">
                  <c:v>1989</c:v>
                </c:pt>
                <c:pt idx="21">
                  <c:v>1990</c:v>
                </c:pt>
                <c:pt idx="22">
                  <c:v>1991</c:v>
                </c:pt>
                <c:pt idx="23">
                  <c:v>1992</c:v>
                </c:pt>
                <c:pt idx="24">
                  <c:v>1993</c:v>
                </c:pt>
                <c:pt idx="25">
                  <c:v>1994</c:v>
                </c:pt>
                <c:pt idx="26">
                  <c:v>1995</c:v>
                </c:pt>
                <c:pt idx="27">
                  <c:v>1996</c:v>
                </c:pt>
                <c:pt idx="28">
                  <c:v>1997</c:v>
                </c:pt>
                <c:pt idx="29">
                  <c:v>1998</c:v>
                </c:pt>
                <c:pt idx="30">
                  <c:v>1999</c:v>
                </c:pt>
                <c:pt idx="31">
                  <c:v>2000</c:v>
                </c:pt>
                <c:pt idx="32">
                  <c:v>2001</c:v>
                </c:pt>
                <c:pt idx="33">
                  <c:v>2002</c:v>
                </c:pt>
                <c:pt idx="34">
                  <c:v>2003</c:v>
                </c:pt>
                <c:pt idx="35">
                  <c:v>2004</c:v>
                </c:pt>
                <c:pt idx="36">
                  <c:v>2005</c:v>
                </c:pt>
                <c:pt idx="37">
                  <c:v>2006</c:v>
                </c:pt>
                <c:pt idx="38">
                  <c:v>2007</c:v>
                </c:pt>
                <c:pt idx="39">
                  <c:v>2008</c:v>
                </c:pt>
                <c:pt idx="40">
                  <c:v>2009</c:v>
                </c:pt>
                <c:pt idx="41">
                  <c:v>2010</c:v>
                </c:pt>
                <c:pt idx="42" formatCode="0">
                  <c:v>2011</c:v>
                </c:pt>
                <c:pt idx="43">
                  <c:v>2012</c:v>
                </c:pt>
                <c:pt idx="44">
                  <c:v>2013</c:v>
                </c:pt>
                <c:pt idx="45">
                  <c:v>2014</c:v>
                </c:pt>
                <c:pt idx="46">
                  <c:v>2015</c:v>
                </c:pt>
                <c:pt idx="47">
                  <c:v>2016</c:v>
                </c:pt>
              </c:numCache>
            </c:numRef>
          </c:cat>
          <c:val>
            <c:numRef>
              <c:f>'Raw Data'!$D$11:$D$58</c:f>
              <c:numCache>
                <c:formatCode>0.00</c:formatCode>
                <c:ptCount val="48"/>
                <c:pt idx="0">
                  <c:v>16.988299683033361</c:v>
                </c:pt>
                <c:pt idx="1">
                  <c:v>15.731713837654006</c:v>
                </c:pt>
                <c:pt idx="2">
                  <c:v>16.613612163379752</c:v>
                </c:pt>
                <c:pt idx="3">
                  <c:v>18.276974519084572</c:v>
                </c:pt>
                <c:pt idx="4">
                  <c:v>13.525064193000107</c:v>
                </c:pt>
                <c:pt idx="5">
                  <c:v>8.3312464498461889</c:v>
                </c:pt>
                <c:pt idx="6">
                  <c:v>10.411628484817367</c:v>
                </c:pt>
                <c:pt idx="7">
                  <c:v>11.791934224748877</c:v>
                </c:pt>
                <c:pt idx="8">
                  <c:v>9.6961343845861272</c:v>
                </c:pt>
                <c:pt idx="9">
                  <c:v>8.9305202945868647</c:v>
                </c:pt>
                <c:pt idx="10">
                  <c:v>8.7063876076237605</c:v>
                </c:pt>
                <c:pt idx="11">
                  <c:v>9.5395217703715893</c:v>
                </c:pt>
                <c:pt idx="12">
                  <c:v>7.7851801967644665</c:v>
                </c:pt>
                <c:pt idx="13">
                  <c:v>8.6242751103010384</c:v>
                </c:pt>
                <c:pt idx="14">
                  <c:v>9.9888742621433284</c:v>
                </c:pt>
                <c:pt idx="15">
                  <c:v>9.8812070019444445</c:v>
                </c:pt>
                <c:pt idx="16">
                  <c:v>12.271843677427317</c:v>
                </c:pt>
                <c:pt idx="17">
                  <c:v>13.797681352613461</c:v>
                </c:pt>
                <c:pt idx="18">
                  <c:v>13.799259462166026</c:v>
                </c:pt>
                <c:pt idx="19">
                  <c:v>14.565259454438351</c:v>
                </c:pt>
                <c:pt idx="20">
                  <c:v>17.450674572475609</c:v>
                </c:pt>
                <c:pt idx="21">
                  <c:v>15.86401357631247</c:v>
                </c:pt>
                <c:pt idx="22">
                  <c:v>19.714844390279357</c:v>
                </c:pt>
                <c:pt idx="23">
                  <c:v>19.942760085184336</c:v>
                </c:pt>
                <c:pt idx="24">
                  <c:v>20.093305806665398</c:v>
                </c:pt>
                <c:pt idx="25">
                  <c:v>18.66198363026205</c:v>
                </c:pt>
                <c:pt idx="26">
                  <c:v>22.845763223420533</c:v>
                </c:pt>
                <c:pt idx="27">
                  <c:v>25.143306307190137</c:v>
                </c:pt>
                <c:pt idx="28">
                  <c:v>30.175989026820716</c:v>
                </c:pt>
                <c:pt idx="29">
                  <c:v>35.918161399298199</c:v>
                </c:pt>
                <c:pt idx="30">
                  <c:v>39.281764471967136</c:v>
                </c:pt>
                <c:pt idx="31">
                  <c:v>32.432770203749286</c:v>
                </c:pt>
                <c:pt idx="32">
                  <c:v>26.614879418556622</c:v>
                </c:pt>
                <c:pt idx="33">
                  <c:v>19.137805087560167</c:v>
                </c:pt>
                <c:pt idx="34">
                  <c:v>22.443372932474336</c:v>
                </c:pt>
                <c:pt idx="35">
                  <c:v>22.493754749956711</c:v>
                </c:pt>
                <c:pt idx="36">
                  <c:v>21.496178243318223</c:v>
                </c:pt>
                <c:pt idx="37">
                  <c:v>22.189133796234962</c:v>
                </c:pt>
                <c:pt idx="38">
                  <c:v>22.08424208927099</c:v>
                </c:pt>
                <c:pt idx="39">
                  <c:v>13.359530172747858</c:v>
                </c:pt>
                <c:pt idx="40">
                  <c:v>16.460681855242484</c:v>
                </c:pt>
                <c:pt idx="41">
                  <c:v>17.717313493239242</c:v>
                </c:pt>
                <c:pt idx="42">
                  <c:v>16.344349195876809</c:v>
                </c:pt>
                <c:pt idx="43">
                  <c:v>17.397521387910217</c:v>
                </c:pt>
                <c:pt idx="44">
                  <c:v>21.363383200328371</c:v>
                </c:pt>
                <c:pt idx="45">
                  <c:v>23.005128916097778</c:v>
                </c:pt>
                <c:pt idx="46">
                  <c:v>22.40868193974767</c:v>
                </c:pt>
                <c:pt idx="47">
                  <c:v>23.907431380380029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D3C-1645-AC6F-D0E3EA21C9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2682096"/>
        <c:axId val="2092683872"/>
      </c:lineChart>
      <c:catAx>
        <c:axId val="20926820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2683872"/>
        <c:crosses val="autoZero"/>
        <c:auto val="1"/>
        <c:lblAlgn val="ctr"/>
        <c:lblOffset val="100"/>
        <c:noMultiLvlLbl val="0"/>
      </c:catAx>
      <c:valAx>
        <c:axId val="2092683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2682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b="0" i="1"/>
            </a:pPr>
            <a:r>
              <a:rPr lang="en-US" b="0" i="1"/>
              <a:t>Earnings</a:t>
            </a:r>
            <a:r>
              <a:rPr lang="en-US" b="0" i="1" baseline="0"/>
              <a:t> to Price versus Interest Rates: S&amp;P 500</a:t>
            </a:r>
            <a:endParaRPr lang="en-US" b="0" i="1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'Raw Data'!$K$1</c:f>
              <c:strCache>
                <c:ptCount val="1"/>
                <c:pt idx="0">
                  <c:v>Earnings Yield</c:v>
                </c:pt>
              </c:strCache>
            </c:strRef>
          </c:tx>
          <c:marker>
            <c:symbol val="none"/>
          </c:marker>
          <c:cat>
            <c:numRef>
              <c:f>'Raw Data'!$A$2:$A$65</c:f>
              <c:numCache>
                <c:formatCode>General</c:formatCode>
                <c:ptCount val="64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</c:numCache>
            </c:numRef>
          </c:cat>
          <c:val>
            <c:numRef>
              <c:f>'Raw Data'!$K$2:$K$63</c:f>
              <c:numCache>
                <c:formatCode>0.00%</c:formatCode>
                <c:ptCount val="62"/>
                <c:pt idx="0">
                  <c:v>5.3399999999999996E-2</c:v>
                </c:pt>
                <c:pt idx="1">
                  <c:v>4.7100000000000003E-2</c:v>
                </c:pt>
                <c:pt idx="2">
                  <c:v>5.8099999999999999E-2</c:v>
                </c:pt>
                <c:pt idx="3">
                  <c:v>5.5100000000000003E-2</c:v>
                </c:pt>
                <c:pt idx="4">
                  <c:v>5.62E-2</c:v>
                </c:pt>
                <c:pt idx="5">
                  <c:v>5.7299999999999997E-2</c:v>
                </c:pt>
                <c:pt idx="6">
                  <c:v>6.7400000000000002E-2</c:v>
                </c:pt>
                <c:pt idx="7">
                  <c:v>5.6599999999999998E-2</c:v>
                </c:pt>
                <c:pt idx="8">
                  <c:v>5.5100000000000003E-2</c:v>
                </c:pt>
                <c:pt idx="9">
                  <c:v>6.6299999999999998E-2</c:v>
                </c:pt>
                <c:pt idx="10">
                  <c:v>5.9799999999999999E-2</c:v>
                </c:pt>
                <c:pt idx="11">
                  <c:v>5.4599999999999996E-2</c:v>
                </c:pt>
                <c:pt idx="12">
                  <c:v>5.2299999999999999E-2</c:v>
                </c:pt>
                <c:pt idx="13">
                  <c:v>8.1599999999999992E-2</c:v>
                </c:pt>
                <c:pt idx="14">
                  <c:v>0.13639999999999999</c:v>
                </c:pt>
                <c:pt idx="15">
                  <c:v>8.5500000000000007E-2</c:v>
                </c:pt>
                <c:pt idx="16">
                  <c:v>9.0700000000000003E-2</c:v>
                </c:pt>
                <c:pt idx="17">
                  <c:v>0.11430000000000001</c:v>
                </c:pt>
                <c:pt idx="18">
                  <c:v>0.1211</c:v>
                </c:pt>
                <c:pt idx="19">
                  <c:v>0.1348</c:v>
                </c:pt>
                <c:pt idx="20">
                  <c:v>0.11040000000000001</c:v>
                </c:pt>
                <c:pt idx="21">
                  <c:v>0.1239</c:v>
                </c:pt>
                <c:pt idx="22">
                  <c:v>9.8300000000000012E-2</c:v>
                </c:pt>
                <c:pt idx="23">
                  <c:v>8.0599999999999991E-2</c:v>
                </c:pt>
                <c:pt idx="24">
                  <c:v>0.1007</c:v>
                </c:pt>
                <c:pt idx="25">
                  <c:v>7.4200000000000002E-2</c:v>
                </c:pt>
                <c:pt idx="26">
                  <c:v>5.96E-2</c:v>
                </c:pt>
                <c:pt idx="27">
                  <c:v>6.4899999999999999E-2</c:v>
                </c:pt>
                <c:pt idx="28">
                  <c:v>8.6850064813481204E-2</c:v>
                </c:pt>
                <c:pt idx="29">
                  <c:v>6.8817204301075269E-2</c:v>
                </c:pt>
                <c:pt idx="30">
                  <c:v>6.85906365453334E-2</c:v>
                </c:pt>
                <c:pt idx="31">
                  <c:v>4.6272986645568108E-2</c:v>
                </c:pt>
                <c:pt idx="32">
                  <c:v>4.7898831791788117E-2</c:v>
                </c:pt>
                <c:pt idx="33">
                  <c:v>5.7669632329295742E-2</c:v>
                </c:pt>
                <c:pt idx="34">
                  <c:v>6.9131447732270784E-2</c:v>
                </c:pt>
                <c:pt idx="35">
                  <c:v>6.1208254184728791E-2</c:v>
                </c:pt>
                <c:pt idx="36">
                  <c:v>5.4850554850554852E-2</c:v>
                </c:pt>
                <c:pt idx="37">
                  <c:v>4.5433467638057362E-2</c:v>
                </c:pt>
                <c:pt idx="38">
                  <c:v>3.6014415528420232E-2</c:v>
                </c:pt>
                <c:pt idx="39">
                  <c:v>3.5174408711927854E-2</c:v>
                </c:pt>
                <c:pt idx="40">
                  <c:v>4.2513709213197207E-2</c:v>
                </c:pt>
                <c:pt idx="41">
                  <c:v>3.3838810546211538E-2</c:v>
                </c:pt>
                <c:pt idx="42">
                  <c:v>5.232888545384283E-2</c:v>
                </c:pt>
                <c:pt idx="43">
                  <c:v>4.918563552805532E-2</c:v>
                </c:pt>
                <c:pt idx="44">
                  <c:v>5.584527031487227E-2</c:v>
                </c:pt>
                <c:pt idx="45">
                  <c:v>6.1243781493082544E-2</c:v>
                </c:pt>
                <c:pt idx="46">
                  <c:v>6.1848692096171477E-2</c:v>
                </c:pt>
                <c:pt idx="47">
                  <c:v>5.6212372987550746E-2</c:v>
                </c:pt>
                <c:pt idx="48">
                  <c:v>5.4813174647107665E-2</c:v>
                </c:pt>
                <c:pt idx="49">
                  <c:v>5.0990942516366246E-2</c:v>
                </c:pt>
                <c:pt idx="50">
                  <c:v>6.6608886485798796E-2</c:v>
                </c:pt>
                <c:pt idx="51">
                  <c:v>7.6685750636132324E-2</c:v>
                </c:pt>
                <c:pt idx="52">
                  <c:v>6.7887167908904131E-2</c:v>
                </c:pt>
                <c:pt idx="53">
                  <c:v>5.8051461836438792E-2</c:v>
                </c:pt>
                <c:pt idx="54">
                  <c:v>5.4888532711642138E-2</c:v>
                </c:pt>
                <c:pt idx="55">
                  <c:v>4.9159955771695844E-2</c:v>
                </c:pt>
                <c:pt idx="56">
                  <c:v>4.8623611439903881E-2</c:v>
                </c:pt>
                <c:pt idx="57">
                  <c:v>4.6730824615407632E-2</c:v>
                </c:pt>
                <c:pt idx="58">
                  <c:v>5.9173863613698467E-2</c:v>
                </c:pt>
                <c:pt idx="59">
                  <c:v>5.0251022972780564E-2</c:v>
                </c:pt>
                <c:pt idx="60">
                  <c:v>3.6772477616231862E-2</c:v>
                </c:pt>
                <c:pt idx="61">
                  <c:v>4.3300924430046697E-2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97-8E4C-B6D9-CB7BA32BBF43}"/>
            </c:ext>
          </c:extLst>
        </c:ser>
        <c:ser>
          <c:idx val="5"/>
          <c:order val="1"/>
          <c:tx>
            <c:strRef>
              <c:f>'Raw Data'!$L$1</c:f>
              <c:strCache>
                <c:ptCount val="1"/>
                <c:pt idx="0">
                  <c:v>T.Bond Rate</c:v>
                </c:pt>
              </c:strCache>
            </c:strRef>
          </c:tx>
          <c:marker>
            <c:symbol val="none"/>
          </c:marker>
          <c:cat>
            <c:numRef>
              <c:f>'Raw Data'!$A$2:$A$65</c:f>
              <c:numCache>
                <c:formatCode>General</c:formatCode>
                <c:ptCount val="64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</c:numCache>
            </c:numRef>
          </c:cat>
          <c:val>
            <c:numRef>
              <c:f>'Raw Data'!$L$2:$L$65</c:f>
              <c:numCache>
                <c:formatCode>0.00%</c:formatCode>
                <c:ptCount val="64"/>
                <c:pt idx="0">
                  <c:v>2.76E-2</c:v>
                </c:pt>
                <c:pt idx="1">
                  <c:v>2.35E-2</c:v>
                </c:pt>
                <c:pt idx="2">
                  <c:v>3.85E-2</c:v>
                </c:pt>
                <c:pt idx="3">
                  <c:v>4.1399999999999999E-2</c:v>
                </c:pt>
                <c:pt idx="4">
                  <c:v>4.2099999999999999E-2</c:v>
                </c:pt>
                <c:pt idx="5">
                  <c:v>4.65E-2</c:v>
                </c:pt>
                <c:pt idx="6">
                  <c:v>4.6399999999999997E-2</c:v>
                </c:pt>
                <c:pt idx="7">
                  <c:v>5.7000000000000002E-2</c:v>
                </c:pt>
                <c:pt idx="8">
                  <c:v>6.1600000000000002E-2</c:v>
                </c:pt>
                <c:pt idx="9">
                  <c:v>7.8799999999999995E-2</c:v>
                </c:pt>
                <c:pt idx="10">
                  <c:v>6.5000000000000002E-2</c:v>
                </c:pt>
                <c:pt idx="11">
                  <c:v>5.8900000000000001E-2</c:v>
                </c:pt>
                <c:pt idx="12">
                  <c:v>6.4100000000000004E-2</c:v>
                </c:pt>
                <c:pt idx="13">
                  <c:v>6.9000000000000006E-2</c:v>
                </c:pt>
                <c:pt idx="14">
                  <c:v>7.3999999999999996E-2</c:v>
                </c:pt>
                <c:pt idx="15">
                  <c:v>7.7600000000000002E-2</c:v>
                </c:pt>
                <c:pt idx="16">
                  <c:v>6.8099999999999994E-2</c:v>
                </c:pt>
                <c:pt idx="17">
                  <c:v>7.7799999999999994E-2</c:v>
                </c:pt>
                <c:pt idx="18">
                  <c:v>9.1499999999999998E-2</c:v>
                </c:pt>
                <c:pt idx="19">
                  <c:v>0.1033</c:v>
                </c:pt>
                <c:pt idx="20">
                  <c:v>0.12429999999999999</c:v>
                </c:pt>
                <c:pt idx="21">
                  <c:v>0.13980000000000001</c:v>
                </c:pt>
                <c:pt idx="22">
                  <c:v>0.1047</c:v>
                </c:pt>
                <c:pt idx="23">
                  <c:v>0.11799999999999999</c:v>
                </c:pt>
                <c:pt idx="24">
                  <c:v>0.11509999999999999</c:v>
                </c:pt>
                <c:pt idx="25">
                  <c:v>8.9899999999999994E-2</c:v>
                </c:pt>
                <c:pt idx="26">
                  <c:v>7.22E-2</c:v>
                </c:pt>
                <c:pt idx="27">
                  <c:v>8.8599999999999998E-2</c:v>
                </c:pt>
                <c:pt idx="28">
                  <c:v>9.1399999999999995E-2</c:v>
                </c:pt>
                <c:pt idx="29">
                  <c:v>7.9299999999999995E-2</c:v>
                </c:pt>
                <c:pt idx="30">
                  <c:v>8.0699999999999994E-2</c:v>
                </c:pt>
                <c:pt idx="31">
                  <c:v>6.7000000000000004E-2</c:v>
                </c:pt>
                <c:pt idx="32">
                  <c:v>6.6799999999999998E-2</c:v>
                </c:pt>
                <c:pt idx="33">
                  <c:v>5.79E-2</c:v>
                </c:pt>
                <c:pt idx="34">
                  <c:v>7.8200000000000006E-2</c:v>
                </c:pt>
                <c:pt idx="35">
                  <c:v>5.57E-2</c:v>
                </c:pt>
                <c:pt idx="36">
                  <c:v>6.4100000000000004E-2</c:v>
                </c:pt>
                <c:pt idx="37">
                  <c:v>5.74E-2</c:v>
                </c:pt>
                <c:pt idx="38">
                  <c:v>4.65E-2</c:v>
                </c:pt>
                <c:pt idx="39">
                  <c:v>6.4399999999999999E-2</c:v>
                </c:pt>
                <c:pt idx="40">
                  <c:v>5.11E-2</c:v>
                </c:pt>
                <c:pt idx="41">
                  <c:v>5.0500000000000003E-2</c:v>
                </c:pt>
                <c:pt idx="42">
                  <c:v>3.8100000000000002E-2</c:v>
                </c:pt>
                <c:pt idx="43">
                  <c:v>4.2500000000000003E-2</c:v>
                </c:pt>
                <c:pt idx="44">
                  <c:v>4.2200000000000001E-2</c:v>
                </c:pt>
                <c:pt idx="45">
                  <c:v>4.3900000000000002E-2</c:v>
                </c:pt>
                <c:pt idx="46">
                  <c:v>4.7E-2</c:v>
                </c:pt>
                <c:pt idx="47">
                  <c:v>4.02E-2</c:v>
                </c:pt>
                <c:pt idx="48">
                  <c:v>2.2100000000000002E-2</c:v>
                </c:pt>
                <c:pt idx="49">
                  <c:v>3.8399999999999997E-2</c:v>
                </c:pt>
                <c:pt idx="50">
                  <c:v>3.2899999999999999E-2</c:v>
                </c:pt>
                <c:pt idx="51">
                  <c:v>1.8800000000000001E-2</c:v>
                </c:pt>
                <c:pt idx="52">
                  <c:v>1.7600000000000001E-2</c:v>
                </c:pt>
                <c:pt idx="53">
                  <c:v>3.04E-2</c:v>
                </c:pt>
                <c:pt idx="54">
                  <c:v>2.1700000000000001E-2</c:v>
                </c:pt>
                <c:pt idx="55">
                  <c:v>2.2700000000000001E-2</c:v>
                </c:pt>
                <c:pt idx="56">
                  <c:v>2.4500000000000001E-2</c:v>
                </c:pt>
                <c:pt idx="57">
                  <c:v>2.41E-2</c:v>
                </c:pt>
                <c:pt idx="58">
                  <c:v>2.6800000000000001E-2</c:v>
                </c:pt>
                <c:pt idx="59">
                  <c:v>1.9199999999999998E-2</c:v>
                </c:pt>
                <c:pt idx="60">
                  <c:v>9.2999999999999992E-3</c:v>
                </c:pt>
                <c:pt idx="61">
                  <c:v>1.5100000000000001E-2</c:v>
                </c:pt>
                <c:pt idx="62">
                  <c:v>3.8800000000000001E-2</c:v>
                </c:pt>
                <c:pt idx="63">
                  <c:v>3.8800000000000001E-2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397-8E4C-B6D9-CB7BA32BBF43}"/>
            </c:ext>
          </c:extLst>
        </c:ser>
        <c:ser>
          <c:idx val="6"/>
          <c:order val="2"/>
          <c:tx>
            <c:strRef>
              <c:f>'Raw Data'!$M$1</c:f>
              <c:strCache>
                <c:ptCount val="1"/>
                <c:pt idx="0">
                  <c:v>Bond-Bill</c:v>
                </c:pt>
              </c:strCache>
            </c:strRef>
          </c:tx>
          <c:marker>
            <c:symbol val="none"/>
          </c:marker>
          <c:cat>
            <c:numRef>
              <c:f>'Raw Data'!$A$2:$A$65</c:f>
              <c:numCache>
                <c:formatCode>General</c:formatCode>
                <c:ptCount val="64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 formatCode="0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</c:numCache>
            </c:numRef>
          </c:cat>
          <c:val>
            <c:numRef>
              <c:f>'Raw Data'!$M$2:$M$65</c:f>
              <c:numCache>
                <c:formatCode>0.00%</c:formatCode>
                <c:ptCount val="64"/>
                <c:pt idx="0">
                  <c:v>1E-3</c:v>
                </c:pt>
                <c:pt idx="1">
                  <c:v>2.2000000000000001E-3</c:v>
                </c:pt>
                <c:pt idx="2">
                  <c:v>1.12E-2</c:v>
                </c:pt>
                <c:pt idx="3">
                  <c:v>1.0200000000000001E-2</c:v>
                </c:pt>
                <c:pt idx="4">
                  <c:v>6.7000000000000002E-3</c:v>
                </c:pt>
                <c:pt idx="5">
                  <c:v>7.1999999999999998E-3</c:v>
                </c:pt>
                <c:pt idx="6">
                  <c:v>-1.1999999999999999E-3</c:v>
                </c:pt>
                <c:pt idx="7">
                  <c:v>1.49E-2</c:v>
                </c:pt>
                <c:pt idx="8">
                  <c:v>9.4999999999999998E-3</c:v>
                </c:pt>
                <c:pt idx="9">
                  <c:v>1.2999999999999999E-2</c:v>
                </c:pt>
                <c:pt idx="10">
                  <c:v>-2.9999999999999997E-4</c:v>
                </c:pt>
                <c:pt idx="11">
                  <c:v>1.4999999999999999E-2</c:v>
                </c:pt>
                <c:pt idx="12">
                  <c:v>2.5700000000000001E-2</c:v>
                </c:pt>
                <c:pt idx="13">
                  <c:v>-2.9999999999999997E-4</c:v>
                </c:pt>
                <c:pt idx="14">
                  <c:v>-6.0000000000000001E-3</c:v>
                </c:pt>
                <c:pt idx="15">
                  <c:v>1.9599999999999999E-2</c:v>
                </c:pt>
                <c:pt idx="16">
                  <c:v>1.7299999999999999E-2</c:v>
                </c:pt>
                <c:pt idx="17">
                  <c:v>2.6599999999999999E-2</c:v>
                </c:pt>
                <c:pt idx="18">
                  <c:v>1.9699999999999999E-2</c:v>
                </c:pt>
                <c:pt idx="19">
                  <c:v>-5.0000000000000001E-4</c:v>
                </c:pt>
                <c:pt idx="20">
                  <c:v>1.1900000000000001E-2</c:v>
                </c:pt>
                <c:pt idx="21">
                  <c:v>-7.3000000000000001E-3</c:v>
                </c:pt>
                <c:pt idx="22">
                  <c:v>-6.9999999999999999E-4</c:v>
                </c:pt>
                <c:pt idx="23">
                  <c:v>0.03</c:v>
                </c:pt>
                <c:pt idx="24">
                  <c:v>1.66E-2</c:v>
                </c:pt>
                <c:pt idx="25">
                  <c:v>1.2699999999999999E-2</c:v>
                </c:pt>
                <c:pt idx="26">
                  <c:v>1.06E-2</c:v>
                </c:pt>
                <c:pt idx="27">
                  <c:v>3.39E-2</c:v>
                </c:pt>
                <c:pt idx="28">
                  <c:v>2.7900000000000001E-2</c:v>
                </c:pt>
                <c:pt idx="29">
                  <c:v>-4.4000000000000003E-3</c:v>
                </c:pt>
                <c:pt idx="30">
                  <c:v>2.5999999999999999E-3</c:v>
                </c:pt>
                <c:pt idx="31">
                  <c:v>-3.0000000000000001E-3</c:v>
                </c:pt>
                <c:pt idx="32">
                  <c:v>1.38E-2</c:v>
                </c:pt>
                <c:pt idx="33">
                  <c:v>2.29E-2</c:v>
                </c:pt>
                <c:pt idx="34">
                  <c:v>2.8199999999999999E-2</c:v>
                </c:pt>
                <c:pt idx="35">
                  <c:v>2.07E-2</c:v>
                </c:pt>
                <c:pt idx="36">
                  <c:v>1.41E-2</c:v>
                </c:pt>
                <c:pt idx="37">
                  <c:v>3.8999999999999998E-3</c:v>
                </c:pt>
                <c:pt idx="38">
                  <c:v>3.2000000000000002E-3</c:v>
                </c:pt>
                <c:pt idx="39">
                  <c:v>1.0699999999999999E-2</c:v>
                </c:pt>
                <c:pt idx="40">
                  <c:v>-6.1999999999999998E-3</c:v>
                </c:pt>
                <c:pt idx="41">
                  <c:v>3.2500000000000001E-2</c:v>
                </c:pt>
                <c:pt idx="42">
                  <c:v>2.6100000000000002E-2</c:v>
                </c:pt>
                <c:pt idx="43">
                  <c:v>3.2500000000000001E-2</c:v>
                </c:pt>
                <c:pt idx="44">
                  <c:v>2.0400000000000001E-2</c:v>
                </c:pt>
                <c:pt idx="45">
                  <c:v>8.0000000000000004E-4</c:v>
                </c:pt>
                <c:pt idx="46">
                  <c:v>-1.8E-3</c:v>
                </c:pt>
                <c:pt idx="47">
                  <c:v>7.1000000000000004E-3</c:v>
                </c:pt>
                <c:pt idx="48">
                  <c:v>6.1999999999999998E-3</c:v>
                </c:pt>
                <c:pt idx="49">
                  <c:v>3.6999999999999998E-2</c:v>
                </c:pt>
                <c:pt idx="50">
                  <c:v>3.1600000000000003E-2</c:v>
                </c:pt>
                <c:pt idx="51">
                  <c:v>1.8499999999999999E-2</c:v>
                </c:pt>
                <c:pt idx="52">
                  <c:v>1.7100000000000001E-2</c:v>
                </c:pt>
                <c:pt idx="53">
                  <c:v>2.9700000000000001E-2</c:v>
                </c:pt>
                <c:pt idx="54">
                  <c:v>2.1170000000000001E-2</c:v>
                </c:pt>
                <c:pt idx="55">
                  <c:v>2.06E-2</c:v>
                </c:pt>
                <c:pt idx="56">
                  <c:v>1.95E-2</c:v>
                </c:pt>
                <c:pt idx="57">
                  <c:v>1.0200000000000001E-2</c:v>
                </c:pt>
                <c:pt idx="58">
                  <c:v>3.1000000000000021E-3</c:v>
                </c:pt>
                <c:pt idx="59">
                  <c:v>3.7000000000000002E-3</c:v>
                </c:pt>
                <c:pt idx="60">
                  <c:v>8.9999999999999993E-3</c:v>
                </c:pt>
                <c:pt idx="61">
                  <c:v>1.4500000000000001E-2</c:v>
                </c:pt>
                <c:pt idx="62">
                  <c:v>-5.4000000000000003E-3</c:v>
                </c:pt>
                <c:pt idx="63">
                  <c:v>-1.32E-2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397-8E4C-B6D9-CB7BA32BBF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2847104"/>
        <c:axId val="2062555888"/>
      </c:lineChart>
      <c:catAx>
        <c:axId val="2062847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62555888"/>
        <c:crosses val="autoZero"/>
        <c:auto val="1"/>
        <c:lblAlgn val="ctr"/>
        <c:lblOffset val="100"/>
        <c:noMultiLvlLbl val="0"/>
      </c:catAx>
      <c:valAx>
        <c:axId val="206255588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200" b="0" i="1"/>
                </a:pPr>
                <a:r>
                  <a:rPr lang="en-US" sz="1200" b="0" i="1"/>
                  <a:t>EP and Treasury rates</a:t>
                </a:r>
              </a:p>
            </c:rich>
          </c:tx>
          <c:overlay val="0"/>
        </c:title>
        <c:numFmt formatCode="0.00%" sourceLinked="1"/>
        <c:majorTickMark val="out"/>
        <c:minorTickMark val="none"/>
        <c:tickLblPos val="nextTo"/>
        <c:crossAx val="20628471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chart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chart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chart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95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AD4F3A6-24DB-8842-B1B5-735101F8DE5C}">
  <sheetPr/>
  <sheetViews>
    <sheetView zoomScale="195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76444C2-28F2-FB45-9E05-60EC825463C0}">
  <sheetPr/>
  <sheetViews>
    <sheetView tabSelected="1" zoomScale="17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65C63A3-9AE4-654D-9FC8-F032E06D502F}">
  <sheetPr/>
  <sheetViews>
    <sheetView zoomScale="195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79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95" workbookViewId="0" zoomToFit="1"/>
  </sheetViews>
  <pageMargins left="0.7" right="0.7" top="0.75" bottom="0.75" header="0.3" footer="0.3"/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700-000000000000}">
  <sheetPr/>
  <sheetViews>
    <sheetView zoomScale="136" workbookViewId="0" zoomToFit="1"/>
  </sheetViews>
  <pageMargins left="0.7" right="0.7" top="0.75" bottom="0.75" header="0.3" footer="0.3"/>
  <drawing r:id="rId1"/>
</chartsheet>
</file>

<file path=xl/chartsheets/sheet8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A00-000000000000}">
  <sheetPr/>
  <sheetViews>
    <sheetView zoomScale="143" workbookViewId="0"/>
  </sheetViews>
  <pageMargins left="0.7" right="0.7" top="0.75" bottom="0.75" header="0.5" footer="0.5"/>
  <drawing r:id="rId1"/>
</chartsheet>
</file>

<file path=xl/chartsheets/sheet9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B00-000000000000}">
  <sheetPr/>
  <sheetViews>
    <sheetView zoomScale="140" workbookViewId="0"/>
  </sheetViews>
  <pageMargins left="0.7" right="0.7" top="0.75" bottom="0.75" header="0.5" footer="0.5"/>
  <drawing r:id="rId1"/>
</chartsheet>
</file>

<file path=xl/chartsheets/sheet10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C00-000000000000}">
  <sheetPr/>
  <sheetViews>
    <sheetView workbookViewId="0"/>
  </sheetViews>
  <pageMargins left="0.7" right="0.7" top="0.75" bottom="0.75" header="0.5" footer="0.5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8564" cy="628487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8564" cy="628487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20D3AD5-E416-A588-9A57-85948DB80F3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76033" cy="629478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2865DA2-AB2D-B972-9B1A-B1A1D491D01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68564" cy="628487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09B5A69-C53D-449B-1E69-56FBF41FF5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77151" cy="628614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0.58178</cdr:x>
      <cdr:y>0.24951</cdr:y>
    </cdr:from>
    <cdr:to>
      <cdr:x>0.89862</cdr:x>
      <cdr:y>0.34632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5046048" y="1569635"/>
          <a:ext cx="2748066" cy="6090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US" sz="1100"/>
            <a:t>The</a:t>
          </a:r>
          <a:r>
            <a:rPr lang="en-US" sz="1100" baseline="0"/>
            <a:t> S&amp;P 500 is up 142% from its value at the end of 2009. With dividends the cumulative returns have been &gt;160%.</a:t>
          </a:r>
          <a:endParaRPr lang="en-US" sz="1100"/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684559" cy="629397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8684559" cy="629397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8667972" cy="627895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8663214" cy="627742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0.04621</cdr:x>
      <cdr:y>0.10161</cdr:y>
    </cdr:from>
    <cdr:to>
      <cdr:x>0.5213</cdr:x>
      <cdr:y>0.22717</cdr:y>
    </cdr:to>
    <cdr:sp macro="" textlink="">
      <cdr:nvSpPr>
        <cdr:cNvPr id="2" name="Rectangle 1"/>
        <cdr:cNvSpPr/>
      </cdr:nvSpPr>
      <cdr:spPr>
        <a:xfrm xmlns:a="http://schemas.openxmlformats.org/drawingml/2006/main">
          <a:off x="400327" y="637850"/>
          <a:ext cx="4115807" cy="788164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none" lIns="91440" tIns="45720" rIns="91440" bIns="45720">
          <a:spAutoFit/>
        </a:bodyPr>
        <a:lstStyle xmlns:a="http://schemas.openxmlformats.org/drawingml/2006/main"/>
        <a:p xmlns:a="http://schemas.openxmlformats.org/drawingml/2006/main">
          <a:pPr algn="l">
            <a:lnSpc>
              <a:spcPts val="1900"/>
            </a:lnSpc>
          </a:pPr>
          <a:r>
            <a:rPr lang="en-US" sz="1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PE: T</a:t>
          </a:r>
          <a:r>
            <a:rPr lang="en-US" sz="1400" b="1" cap="none" spc="0" baseline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railing 12 month earnings </a:t>
          </a:r>
        </a:p>
        <a:p xmlns:a="http://schemas.openxmlformats.org/drawingml/2006/main">
          <a:pPr algn="l">
            <a:lnSpc>
              <a:spcPts val="1800"/>
            </a:lnSpc>
          </a:pPr>
          <a:r>
            <a:rPr lang="en-US" sz="1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Normalized PE: Average</a:t>
          </a:r>
          <a:r>
            <a:rPr lang="en-US" sz="1400" b="1" cap="none" spc="0" baseline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 Earnings over prior 10 years</a:t>
          </a:r>
        </a:p>
        <a:p xmlns:a="http://schemas.openxmlformats.org/drawingml/2006/main">
          <a:pPr algn="l">
            <a:lnSpc>
              <a:spcPts val="1800"/>
            </a:lnSpc>
          </a:pPr>
          <a:r>
            <a:rPr lang="en-US" sz="1400" b="1" cap="none" spc="0" baseline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CAPE: Inflation-adjusted Earnings over prior 10 years</a:t>
          </a:r>
          <a:endParaRPr lang="en-US" sz="14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cdr:txBody>
    </cdr: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86741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C13" totalsRowShown="0" headerRowDxfId="22" dataDxfId="21">
  <autoFilter ref="A1:C13" xr:uid="{00000000-0009-0000-0100-000001000000}"/>
  <tableColumns count="3">
    <tableColumn id="1" xr3:uid="{00000000-0010-0000-0000-000001000000}" name="Year" dataDxfId="20"/>
    <tableColumn id="2" xr3:uid="{00000000-0010-0000-0000-000002000000}" name="Earnings" dataDxfId="19"/>
    <tableColumn id="3" xr3:uid="{00000000-0010-0000-0000-000003000000}" name="Dividends" dataDxfId="18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D1:F17" totalsRowShown="0" headerRowDxfId="17" dataDxfId="15" headerRowBorderDxfId="16" tableBorderDxfId="14" totalsRowBorderDxfId="13">
  <autoFilter ref="D1:F17" xr:uid="{00000000-0009-0000-0100-000002000000}"/>
  <tableColumns count="3">
    <tableColumn id="1" xr3:uid="{00000000-0010-0000-0100-000001000000}" name="Dividends + Buybacks" dataDxfId="12"/>
    <tableColumn id="2" xr3:uid="{00000000-0010-0000-0100-000002000000}" name="Dividend Payout" dataDxfId="11" dataCellStyle="Percent">
      <calculatedColumnFormula>C2/B2</calculatedColumnFormula>
    </tableColumn>
    <tableColumn id="3" xr3:uid="{00000000-0010-0000-0100-000003000000}" name="Cash Payout" dataDxfId="10" dataCellStyle="Percent">
      <calculatedColumnFormula>D2/B2</calculatedColumnFormula>
    </tableColumn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3" displayName="Table3" ref="A1:E5" totalsRowShown="0" headerRowDxfId="9" dataDxfId="7" headerRowBorderDxfId="8" tableBorderDxfId="6" totalsRowBorderDxfId="5">
  <autoFilter ref="A1:E5" xr:uid="{00000000-0009-0000-0100-000003000000}"/>
  <tableColumns count="5">
    <tableColumn id="1" xr3:uid="{00000000-0010-0000-0200-000001000000}" name="Variable" dataDxfId="4"/>
    <tableColumn id="2" xr3:uid="{00000000-0010-0000-0200-000002000000}" name="PE" dataDxfId="3"/>
    <tableColumn id="3" xr3:uid="{00000000-0010-0000-0200-000003000000}" name="Normalized PE" dataDxfId="2"/>
    <tableColumn id="4" xr3:uid="{00000000-0010-0000-0200-000004000000}" name="CAPE" dataDxfId="1"/>
    <tableColumn id="5" xr3:uid="{00000000-0010-0000-0200-000005000000}" name="Shiiller PE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580AB-2C8C-F142-986E-B1733A95BEF4}">
  <dimension ref="A1:I19"/>
  <sheetViews>
    <sheetView workbookViewId="0">
      <selection activeCell="P17" sqref="P17"/>
    </sheetView>
  </sheetViews>
  <sheetFormatPr baseColWidth="10" defaultRowHeight="13"/>
  <sheetData>
    <row r="1" spans="1:9">
      <c r="A1" t="s">
        <v>37</v>
      </c>
    </row>
    <row r="2" spans="1:9" ht="14" thickBot="1"/>
    <row r="3" spans="1:9">
      <c r="A3" s="107" t="s">
        <v>38</v>
      </c>
      <c r="B3" s="107"/>
    </row>
    <row r="4" spans="1:9">
      <c r="A4" t="s">
        <v>39</v>
      </c>
      <c r="B4">
        <v>0.68943049510661114</v>
      </c>
    </row>
    <row r="5" spans="1:9">
      <c r="A5" t="s">
        <v>40</v>
      </c>
      <c r="B5">
        <v>0.47531440758294696</v>
      </c>
    </row>
    <row r="6" spans="1:9">
      <c r="A6" t="s">
        <v>41</v>
      </c>
      <c r="B6">
        <v>0.4578248878357119</v>
      </c>
    </row>
    <row r="7" spans="1:9">
      <c r="A7" t="s">
        <v>42</v>
      </c>
      <c r="B7">
        <v>1.7474671367804749E-2</v>
      </c>
    </row>
    <row r="8" spans="1:9" ht="14" thickBot="1">
      <c r="A8" s="105" t="s">
        <v>43</v>
      </c>
      <c r="B8" s="105">
        <v>63</v>
      </c>
    </row>
    <row r="10" spans="1:9" ht="14" thickBot="1">
      <c r="A10" t="s">
        <v>44</v>
      </c>
    </row>
    <row r="11" spans="1:9">
      <c r="A11" s="106"/>
      <c r="B11" s="106" t="s">
        <v>49</v>
      </c>
      <c r="C11" s="106" t="s">
        <v>50</v>
      </c>
      <c r="D11" s="106" t="s">
        <v>51</v>
      </c>
      <c r="E11" s="106" t="s">
        <v>52</v>
      </c>
      <c r="F11" s="106" t="s">
        <v>53</v>
      </c>
    </row>
    <row r="12" spans="1:9">
      <c r="A12" t="s">
        <v>45</v>
      </c>
      <c r="B12">
        <v>2</v>
      </c>
      <c r="C12">
        <v>1.6597822824152189E-2</v>
      </c>
      <c r="D12">
        <v>8.2989114120760946E-3</v>
      </c>
      <c r="E12">
        <v>27.177098882780292</v>
      </c>
      <c r="F12">
        <v>3.9534310248705896E-9</v>
      </c>
    </row>
    <row r="13" spans="1:9">
      <c r="A13" t="s">
        <v>46</v>
      </c>
      <c r="B13">
        <v>60</v>
      </c>
      <c r="C13">
        <v>1.8321848364766503E-2</v>
      </c>
      <c r="D13">
        <v>3.0536413941277508E-4</v>
      </c>
    </row>
    <row r="14" spans="1:9" ht="14" thickBot="1">
      <c r="A14" s="105" t="s">
        <v>47</v>
      </c>
      <c r="B14" s="105">
        <v>62</v>
      </c>
      <c r="C14" s="105">
        <v>3.4919671188918693E-2</v>
      </c>
      <c r="D14" s="105"/>
      <c r="E14" s="105"/>
      <c r="F14" s="105"/>
    </row>
    <row r="15" spans="1:9" ht="14" thickBot="1"/>
    <row r="16" spans="1:9">
      <c r="A16" s="106"/>
      <c r="B16" s="106" t="s">
        <v>54</v>
      </c>
      <c r="C16" s="106" t="s">
        <v>42</v>
      </c>
      <c r="D16" s="106" t="s">
        <v>55</v>
      </c>
      <c r="E16" s="106" t="s">
        <v>56</v>
      </c>
      <c r="F16" s="106" t="s">
        <v>57</v>
      </c>
      <c r="G16" s="106" t="s">
        <v>58</v>
      </c>
      <c r="H16" s="106" t="s">
        <v>59</v>
      </c>
      <c r="I16" s="106" t="s">
        <v>60</v>
      </c>
    </row>
    <row r="17" spans="1:9">
      <c r="A17" t="s">
        <v>48</v>
      </c>
      <c r="B17">
        <v>3.5925259459967246E-2</v>
      </c>
      <c r="C17">
        <v>5.498211734570907E-3</v>
      </c>
      <c r="D17">
        <v>6.5339898123750473</v>
      </c>
      <c r="E17">
        <v>1.5509575170301908E-8</v>
      </c>
      <c r="F17">
        <v>2.4927198502331809E-2</v>
      </c>
      <c r="G17">
        <v>4.6923320417602679E-2</v>
      </c>
      <c r="H17">
        <v>2.4927198502331809E-2</v>
      </c>
      <c r="I17">
        <v>4.6923320417602679E-2</v>
      </c>
    </row>
    <row r="18" spans="1:9">
      <c r="A18" t="s">
        <v>10</v>
      </c>
      <c r="B18">
        <v>0.55276472430864354</v>
      </c>
      <c r="C18">
        <v>7.5923249557583311E-2</v>
      </c>
      <c r="D18">
        <v>7.2805725193493469</v>
      </c>
      <c r="E18">
        <v>8.3031392282611911E-10</v>
      </c>
      <c r="F18">
        <v>0.40089561357836445</v>
      </c>
      <c r="G18">
        <v>0.70463383503892263</v>
      </c>
      <c r="H18">
        <v>0.40089561357836445</v>
      </c>
      <c r="I18">
        <v>0.70463383503892263</v>
      </c>
    </row>
    <row r="19" spans="1:9" ht="14" thickBot="1">
      <c r="A19" s="105" t="s">
        <v>11</v>
      </c>
      <c r="B19" s="105">
        <v>-0.15338902957649481</v>
      </c>
      <c r="C19" s="105">
        <v>0.19000401010767778</v>
      </c>
      <c r="D19" s="105">
        <v>-0.8072936433792488</v>
      </c>
      <c r="E19" s="105">
        <v>0.42268615684933819</v>
      </c>
      <c r="F19" s="105">
        <v>-0.5334536371688583</v>
      </c>
      <c r="G19" s="105">
        <v>0.22667557801586868</v>
      </c>
      <c r="H19" s="105">
        <v>-0.5334536371688583</v>
      </c>
      <c r="I19" s="105">
        <v>0.22667557801586868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61094-30F0-BC45-8C87-B3C718C89F84}">
  <dimension ref="A1:D19"/>
  <sheetViews>
    <sheetView workbookViewId="0">
      <selection activeCell="B19" sqref="B19"/>
    </sheetView>
  </sheetViews>
  <sheetFormatPr baseColWidth="10" defaultRowHeight="13"/>
  <cols>
    <col min="1" max="1" width="15" bestFit="1" customWidth="1"/>
    <col min="2" max="2" width="15.6640625" bestFit="1" customWidth="1"/>
    <col min="3" max="3" width="13.83203125" bestFit="1" customWidth="1"/>
    <col min="4" max="4" width="10.5" bestFit="1" customWidth="1"/>
  </cols>
  <sheetData>
    <row r="1" spans="1:4" ht="16">
      <c r="A1" s="108"/>
      <c r="B1" s="108" t="s">
        <v>1</v>
      </c>
      <c r="C1" s="108" t="s">
        <v>10</v>
      </c>
      <c r="D1" s="108" t="s">
        <v>11</v>
      </c>
    </row>
    <row r="2" spans="1:4" ht="16">
      <c r="A2" s="109" t="s">
        <v>1</v>
      </c>
      <c r="B2" s="110">
        <v>1</v>
      </c>
      <c r="C2" s="111"/>
      <c r="D2" s="111"/>
    </row>
    <row r="3" spans="1:4" ht="16">
      <c r="A3" s="109" t="s">
        <v>10</v>
      </c>
      <c r="B3" s="110">
        <v>0.68528479204697645</v>
      </c>
      <c r="C3" s="111">
        <v>1</v>
      </c>
      <c r="D3" s="111"/>
    </row>
    <row r="4" spans="1:4" ht="16">
      <c r="A4" s="109" t="s">
        <v>11</v>
      </c>
      <c r="B4" s="110">
        <v>-0.10855057690605645</v>
      </c>
      <c r="C4" s="111">
        <v>-4.8368425309885478E-2</v>
      </c>
      <c r="D4" s="111">
        <v>1</v>
      </c>
    </row>
    <row r="19" spans="2:2" ht="31">
      <c r="B19" s="1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9EE43-23B0-4140-97C4-196E718242FE}">
  <dimension ref="A1:D4"/>
  <sheetViews>
    <sheetView workbookViewId="0">
      <selection sqref="A1:D4"/>
    </sheetView>
  </sheetViews>
  <sheetFormatPr baseColWidth="10" defaultRowHeight="13"/>
  <cols>
    <col min="1" max="1" width="16.5" bestFit="1" customWidth="1"/>
    <col min="2" max="2" width="17.1640625" bestFit="1" customWidth="1"/>
    <col min="3" max="3" width="15.1640625" bestFit="1" customWidth="1"/>
    <col min="4" max="4" width="11.1640625" bestFit="1" customWidth="1"/>
  </cols>
  <sheetData>
    <row r="1" spans="1:4" ht="18">
      <c r="A1" s="116"/>
      <c r="B1" s="116" t="s">
        <v>1</v>
      </c>
      <c r="C1" s="116" t="s">
        <v>10</v>
      </c>
      <c r="D1" s="116" t="s">
        <v>11</v>
      </c>
    </row>
    <row r="2" spans="1:4" ht="18">
      <c r="A2" s="117" t="s">
        <v>1</v>
      </c>
      <c r="B2" s="119">
        <v>1</v>
      </c>
      <c r="C2" s="118"/>
      <c r="D2" s="118"/>
    </row>
    <row r="3" spans="1:4" ht="18">
      <c r="A3" s="117" t="s">
        <v>10</v>
      </c>
      <c r="B3" s="119">
        <v>0.68760740928556641</v>
      </c>
      <c r="C3" s="118">
        <v>1</v>
      </c>
      <c r="D3" s="118"/>
    </row>
    <row r="4" spans="1:4" ht="18">
      <c r="A4" s="117" t="s">
        <v>11</v>
      </c>
      <c r="B4" s="119">
        <v>-7.6615196846468905E-2</v>
      </c>
      <c r="C4" s="118">
        <v>-2.5590551934881682E-2</v>
      </c>
      <c r="D4" s="118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D03B0-EDD8-B344-94C3-1A921EF7BB9E}">
  <dimension ref="A1:I33"/>
  <sheetViews>
    <sheetView workbookViewId="0">
      <selection activeCell="B34" sqref="B34"/>
    </sheetView>
  </sheetViews>
  <sheetFormatPr baseColWidth="10" defaultRowHeight="13"/>
  <sheetData>
    <row r="1" spans="1:9">
      <c r="A1" t="s">
        <v>37</v>
      </c>
    </row>
    <row r="2" spans="1:9" ht="14" thickBot="1"/>
    <row r="3" spans="1:9">
      <c r="A3" s="107" t="s">
        <v>38</v>
      </c>
      <c r="B3" s="107"/>
    </row>
    <row r="4" spans="1:9">
      <c r="A4" t="s">
        <v>39</v>
      </c>
      <c r="B4">
        <v>0.69013728171046929</v>
      </c>
    </row>
    <row r="5" spans="1:9">
      <c r="A5" t="s">
        <v>40</v>
      </c>
      <c r="B5">
        <v>0.47628946760671564</v>
      </c>
    </row>
    <row r="6" spans="1:9">
      <c r="A6" t="s">
        <v>41</v>
      </c>
      <c r="B6">
        <v>0.45911863047906698</v>
      </c>
    </row>
    <row r="7" spans="1:9">
      <c r="A7" t="s">
        <v>42</v>
      </c>
      <c r="B7">
        <v>1.7406990079437801E-2</v>
      </c>
    </row>
    <row r="8" spans="1:9" ht="14" thickBot="1">
      <c r="A8" s="105" t="s">
        <v>43</v>
      </c>
      <c r="B8" s="105">
        <v>64</v>
      </c>
    </row>
    <row r="10" spans="1:9" ht="14" thickBot="1">
      <c r="A10" t="s">
        <v>44</v>
      </c>
    </row>
    <row r="11" spans="1:9">
      <c r="A11" s="106"/>
      <c r="B11" s="106" t="s">
        <v>49</v>
      </c>
      <c r="C11" s="106" t="s">
        <v>50</v>
      </c>
      <c r="D11" s="106" t="s">
        <v>51</v>
      </c>
      <c r="E11" s="106" t="s">
        <v>52</v>
      </c>
      <c r="F11" s="106" t="s">
        <v>53</v>
      </c>
    </row>
    <row r="12" spans="1:9">
      <c r="A12" t="s">
        <v>45</v>
      </c>
      <c r="B12">
        <v>2</v>
      </c>
      <c r="C12">
        <v>1.6809580231187875E-2</v>
      </c>
      <c r="D12">
        <v>8.4047901155939377E-3</v>
      </c>
      <c r="E12">
        <v>27.73827880760625</v>
      </c>
      <c r="F12">
        <v>2.7057327471884606E-9</v>
      </c>
    </row>
    <row r="13" spans="1:9">
      <c r="A13" t="s">
        <v>46</v>
      </c>
      <c r="B13">
        <v>61</v>
      </c>
      <c r="C13">
        <v>1.8483201521164404E-2</v>
      </c>
      <c r="D13">
        <v>3.0300330362564599E-4</v>
      </c>
    </row>
    <row r="14" spans="1:9" ht="14" thickBot="1">
      <c r="A14" s="105" t="s">
        <v>47</v>
      </c>
      <c r="B14" s="105">
        <v>63</v>
      </c>
      <c r="C14" s="105">
        <v>3.529278175235228E-2</v>
      </c>
      <c r="D14" s="105"/>
      <c r="E14" s="105"/>
      <c r="F14" s="105"/>
    </row>
    <row r="15" spans="1:9" ht="14" thickBot="1"/>
    <row r="16" spans="1:9">
      <c r="A16" s="106"/>
      <c r="B16" s="106" t="s">
        <v>54</v>
      </c>
      <c r="C16" s="106" t="s">
        <v>42</v>
      </c>
      <c r="D16" s="106" t="s">
        <v>55</v>
      </c>
      <c r="E16" s="106" t="s">
        <v>56</v>
      </c>
      <c r="F16" s="106" t="s">
        <v>57</v>
      </c>
      <c r="G16" s="106" t="s">
        <v>58</v>
      </c>
      <c r="H16" s="106" t="s">
        <v>59</v>
      </c>
      <c r="I16" s="106" t="s">
        <v>60</v>
      </c>
    </row>
    <row r="17" spans="1:9">
      <c r="A17" t="s">
        <v>48</v>
      </c>
      <c r="B17">
        <v>3.4989417967746052E-2</v>
      </c>
      <c r="C17">
        <v>5.3246559784634918E-3</v>
      </c>
      <c r="D17">
        <v>6.5712072496827796</v>
      </c>
      <c r="E17">
        <v>1.2575456070081766E-8</v>
      </c>
      <c r="F17">
        <v>2.4342110291226141E-2</v>
      </c>
      <c r="G17">
        <v>4.5636725644265963E-2</v>
      </c>
      <c r="H17">
        <v>2.4342110291226141E-2</v>
      </c>
      <c r="I17">
        <v>4.5636725644265963E-2</v>
      </c>
    </row>
    <row r="18" spans="1:9">
      <c r="A18" t="s">
        <v>10</v>
      </c>
      <c r="B18">
        <v>0.55763752424105295</v>
      </c>
      <c r="C18">
        <v>7.5333827345679005E-2</v>
      </c>
      <c r="D18">
        <v>7.40221947946785</v>
      </c>
      <c r="E18">
        <v>4.7083505799138484E-10</v>
      </c>
      <c r="F18">
        <v>0.40699822633269644</v>
      </c>
      <c r="G18">
        <v>0.70827682214940946</v>
      </c>
      <c r="H18">
        <v>0.40699822633269644</v>
      </c>
      <c r="I18">
        <v>0.70827682214940946</v>
      </c>
    </row>
    <row r="19" spans="1:9" ht="14" thickBot="1">
      <c r="A19" s="105" t="s">
        <v>11</v>
      </c>
      <c r="B19" s="105">
        <v>-0.11612245288890202</v>
      </c>
      <c r="C19" s="105">
        <v>0.18224820257453131</v>
      </c>
      <c r="D19" s="105">
        <v>-0.63716651933186097</v>
      </c>
      <c r="E19" s="105">
        <v>0.52640061403490157</v>
      </c>
      <c r="F19" s="105">
        <v>-0.48055025707987042</v>
      </c>
      <c r="G19" s="105">
        <v>0.24830535130206641</v>
      </c>
      <c r="H19" s="105">
        <v>-0.48055025707987042</v>
      </c>
      <c r="I19" s="105">
        <v>0.24830535130206641</v>
      </c>
    </row>
    <row r="33" spans="2:2" ht="31">
      <c r="B33" s="112">
        <f>19.34* (0.9) +10.37* (0.2)+ 68.7* (0.15)</f>
        <v>29.784999999999997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77"/>
  <sheetViews>
    <sheetView topLeftCell="A10" workbookViewId="0">
      <selection activeCell="M67" sqref="M67:M68"/>
    </sheetView>
  </sheetViews>
  <sheetFormatPr baseColWidth="10" defaultRowHeight="16"/>
  <cols>
    <col min="1" max="1" width="15.6640625" customWidth="1"/>
    <col min="2" max="2" width="11.6640625" customWidth="1"/>
    <col min="3" max="3" width="13.1640625" bestFit="1" customWidth="1"/>
    <col min="4" max="4" width="5.83203125" bestFit="1" customWidth="1"/>
    <col min="5" max="5" width="8.83203125" style="9" bestFit="1" customWidth="1"/>
    <col min="6" max="6" width="9.33203125" style="9" bestFit="1" customWidth="1"/>
    <col min="7" max="7" width="18" style="9" bestFit="1" customWidth="1"/>
    <col min="8" max="9" width="10.6640625" style="9" customWidth="1"/>
    <col min="10" max="10" width="15.6640625" customWidth="1"/>
    <col min="15" max="15" width="10.83203125" style="14"/>
    <col min="21" max="21" width="10.6640625" style="5" customWidth="1"/>
    <col min="22" max="22" width="16.83203125" style="5" customWidth="1"/>
    <col min="23" max="23" width="20.1640625" customWidth="1"/>
  </cols>
  <sheetData>
    <row r="1" spans="1:23" s="17" customFormat="1" ht="68">
      <c r="A1" s="7" t="s">
        <v>0</v>
      </c>
      <c r="B1" s="7" t="s">
        <v>25</v>
      </c>
      <c r="C1" s="7" t="s">
        <v>26</v>
      </c>
      <c r="D1" s="7" t="s">
        <v>27</v>
      </c>
      <c r="E1" s="7" t="s">
        <v>15</v>
      </c>
      <c r="F1" s="7" t="s">
        <v>20</v>
      </c>
      <c r="G1" s="7" t="s">
        <v>24</v>
      </c>
      <c r="H1" s="7" t="s">
        <v>22</v>
      </c>
      <c r="I1" s="7" t="s">
        <v>23</v>
      </c>
      <c r="J1" s="7" t="s">
        <v>0</v>
      </c>
      <c r="K1" s="7" t="s">
        <v>1</v>
      </c>
      <c r="L1" s="15" t="s">
        <v>10</v>
      </c>
      <c r="M1" s="15" t="s">
        <v>11</v>
      </c>
      <c r="N1" s="7" t="s">
        <v>2</v>
      </c>
      <c r="O1" s="7" t="s">
        <v>3</v>
      </c>
      <c r="P1" s="7" t="s">
        <v>4</v>
      </c>
      <c r="Q1" s="7" t="s">
        <v>5</v>
      </c>
      <c r="R1" s="7" t="s">
        <v>21</v>
      </c>
      <c r="S1" s="7" t="s">
        <v>7</v>
      </c>
      <c r="T1" s="7" t="s">
        <v>12</v>
      </c>
      <c r="U1" s="16" t="s">
        <v>13</v>
      </c>
      <c r="V1" s="8" t="s">
        <v>14</v>
      </c>
      <c r="W1" s="7" t="s">
        <v>16</v>
      </c>
    </row>
    <row r="2" spans="1:23" s="22" customFormat="1">
      <c r="A2" s="1">
        <v>1960</v>
      </c>
      <c r="B2" s="2">
        <f>1/K2</f>
        <v>18.726591760299627</v>
      </c>
      <c r="C2" s="2"/>
      <c r="D2" s="2"/>
      <c r="E2" s="2">
        <v>17.559999999999999</v>
      </c>
      <c r="F2" s="2">
        <f>1/L2</f>
        <v>36.231884057971016</v>
      </c>
      <c r="G2" s="2">
        <f>E2/F2</f>
        <v>0.48465599999999998</v>
      </c>
      <c r="H2" s="2">
        <f>O2/Q2</f>
        <v>29.325513196480941</v>
      </c>
      <c r="I2" s="2"/>
      <c r="J2" s="1">
        <v>1960</v>
      </c>
      <c r="K2" s="3">
        <f t="shared" ref="K2:K49" si="0">P2/O2</f>
        <v>5.3399999999999996E-2</v>
      </c>
      <c r="L2" s="18">
        <v>2.76E-2</v>
      </c>
      <c r="M2" s="18">
        <v>1E-3</v>
      </c>
      <c r="N2" s="3">
        <v>3.4099999999999998E-2</v>
      </c>
      <c r="O2" s="1">
        <v>58.11</v>
      </c>
      <c r="P2" s="2">
        <v>3.1030739999999999</v>
      </c>
      <c r="Q2" s="2">
        <v>1.9815509999999998</v>
      </c>
      <c r="R2" s="2"/>
      <c r="S2" s="19"/>
      <c r="T2" s="20">
        <v>1.3599999999999999E-2</v>
      </c>
      <c r="U2" s="21">
        <v>1</v>
      </c>
      <c r="V2" s="21">
        <f>P2*U2</f>
        <v>3.1030739999999999</v>
      </c>
      <c r="W2" s="19"/>
    </row>
    <row r="3" spans="1:23" s="22" customFormat="1">
      <c r="A3" s="1">
        <v>1961</v>
      </c>
      <c r="B3" s="2">
        <f t="shared" ref="B3:B55" si="1">1/K3</f>
        <v>21.231422505307854</v>
      </c>
      <c r="C3" s="2"/>
      <c r="D3" s="2"/>
      <c r="E3" s="2">
        <v>22.04</v>
      </c>
      <c r="F3" s="2">
        <f t="shared" ref="F3:F58" si="2">1/L3</f>
        <v>42.553191489361701</v>
      </c>
      <c r="G3" s="2">
        <f t="shared" ref="G3:G58" si="3">E3/F3</f>
        <v>0.51793999999999996</v>
      </c>
      <c r="H3" s="2">
        <f t="shared" ref="H3:H58" si="4">O3/Q3</f>
        <v>35.087719298245609</v>
      </c>
      <c r="I3" s="2"/>
      <c r="J3" s="1">
        <v>1961</v>
      </c>
      <c r="K3" s="3">
        <f t="shared" si="0"/>
        <v>4.7100000000000003E-2</v>
      </c>
      <c r="L3" s="18">
        <v>2.35E-2</v>
      </c>
      <c r="M3" s="18">
        <v>2.2000000000000001E-3</v>
      </c>
      <c r="N3" s="3">
        <v>2.8500000000000001E-2</v>
      </c>
      <c r="O3" s="1">
        <v>71.55</v>
      </c>
      <c r="P3" s="2">
        <v>3.3700049999999999</v>
      </c>
      <c r="Q3" s="2">
        <v>2.0391750000000002</v>
      </c>
      <c r="R3" s="2"/>
      <c r="S3" s="19"/>
      <c r="T3" s="20">
        <v>6.7000000000000002E-3</v>
      </c>
      <c r="U3" s="21">
        <f>U2*(1+T3)</f>
        <v>1.0066999999999999</v>
      </c>
      <c r="V3" s="21">
        <f t="shared" ref="V3:V57" si="5">P3*U3</f>
        <v>3.3925840334999995</v>
      </c>
      <c r="W3" s="19"/>
    </row>
    <row r="4" spans="1:23" s="22" customFormat="1">
      <c r="A4" s="1">
        <v>1962</v>
      </c>
      <c r="B4" s="2">
        <f t="shared" si="1"/>
        <v>17.21170395869191</v>
      </c>
      <c r="C4" s="2"/>
      <c r="D4" s="2"/>
      <c r="E4" s="2">
        <v>18.59</v>
      </c>
      <c r="F4" s="2">
        <f t="shared" si="2"/>
        <v>25.974025974025974</v>
      </c>
      <c r="G4" s="2">
        <f t="shared" si="3"/>
        <v>0.71571499999999999</v>
      </c>
      <c r="H4" s="2">
        <f t="shared" si="4"/>
        <v>29.411764705882348</v>
      </c>
      <c r="I4" s="2"/>
      <c r="J4" s="1">
        <v>1962</v>
      </c>
      <c r="K4" s="3">
        <f t="shared" si="0"/>
        <v>5.8099999999999999E-2</v>
      </c>
      <c r="L4" s="18">
        <v>3.85E-2</v>
      </c>
      <c r="M4" s="18">
        <v>1.12E-2</v>
      </c>
      <c r="N4" s="3">
        <v>3.4000000000000002E-2</v>
      </c>
      <c r="O4" s="1">
        <v>63.1</v>
      </c>
      <c r="P4" s="2">
        <v>3.6661100000000002</v>
      </c>
      <c r="Q4" s="2">
        <v>2.1454000000000004</v>
      </c>
      <c r="R4" s="2"/>
      <c r="S4" s="19"/>
      <c r="T4" s="20">
        <v>1.23E-2</v>
      </c>
      <c r="U4" s="21">
        <f t="shared" ref="U4:U57" si="6">U3*(1+T4)</f>
        <v>1.01908241</v>
      </c>
      <c r="V4" s="21">
        <f t="shared" si="5"/>
        <v>3.7360682141251003</v>
      </c>
      <c r="W4" s="19"/>
    </row>
    <row r="5" spans="1:23" s="22" customFormat="1">
      <c r="A5" s="1">
        <v>1963</v>
      </c>
      <c r="B5" s="2">
        <f t="shared" si="1"/>
        <v>18.148820326678766</v>
      </c>
      <c r="C5" s="2"/>
      <c r="D5" s="2"/>
      <c r="E5" s="2">
        <v>21.04</v>
      </c>
      <c r="F5" s="2">
        <f t="shared" si="2"/>
        <v>24.154589371980677</v>
      </c>
      <c r="G5" s="2">
        <f t="shared" si="3"/>
        <v>0.87105599999999994</v>
      </c>
      <c r="H5" s="2">
        <f t="shared" si="4"/>
        <v>31.948881789137378</v>
      </c>
      <c r="I5" s="2"/>
      <c r="J5" s="1">
        <v>1963</v>
      </c>
      <c r="K5" s="3">
        <f t="shared" si="0"/>
        <v>5.5100000000000003E-2</v>
      </c>
      <c r="L5" s="18">
        <v>4.1399999999999999E-2</v>
      </c>
      <c r="M5" s="18">
        <v>1.0200000000000001E-2</v>
      </c>
      <c r="N5" s="3">
        <v>3.1300000000000001E-2</v>
      </c>
      <c r="O5" s="1">
        <v>75.02</v>
      </c>
      <c r="P5" s="2">
        <v>4.1336019999999998</v>
      </c>
      <c r="Q5" s="2">
        <v>2.3481260000000002</v>
      </c>
      <c r="R5" s="2"/>
      <c r="S5" s="19"/>
      <c r="T5" s="20">
        <v>1.6500000000000001E-2</v>
      </c>
      <c r="U5" s="21">
        <f t="shared" si="6"/>
        <v>1.035897269765</v>
      </c>
      <c r="V5" s="21">
        <f t="shared" si="5"/>
        <v>4.2819870260951429</v>
      </c>
      <c r="W5" s="19"/>
    </row>
    <row r="6" spans="1:23" s="22" customFormat="1">
      <c r="A6" s="1">
        <v>1964</v>
      </c>
      <c r="B6" s="2">
        <f t="shared" si="1"/>
        <v>17.793594306049823</v>
      </c>
      <c r="C6" s="2"/>
      <c r="D6" s="2"/>
      <c r="E6" s="2">
        <v>22.75</v>
      </c>
      <c r="F6" s="2">
        <f t="shared" si="2"/>
        <v>23.752969121140143</v>
      </c>
      <c r="G6" s="2">
        <f t="shared" si="3"/>
        <v>0.95777499999999993</v>
      </c>
      <c r="H6" s="2">
        <f t="shared" si="4"/>
        <v>32.786885245901644</v>
      </c>
      <c r="I6" s="2"/>
      <c r="J6" s="1">
        <v>1964</v>
      </c>
      <c r="K6" s="3">
        <f t="shared" si="0"/>
        <v>5.62E-2</v>
      </c>
      <c r="L6" s="18">
        <v>4.2099999999999999E-2</v>
      </c>
      <c r="M6" s="18">
        <v>6.7000000000000002E-3</v>
      </c>
      <c r="N6" s="3">
        <v>3.0499999999999999E-2</v>
      </c>
      <c r="O6" s="1">
        <v>84.75</v>
      </c>
      <c r="P6" s="2">
        <v>4.76295</v>
      </c>
      <c r="Q6" s="2">
        <v>2.5848749999999998</v>
      </c>
      <c r="R6" s="2"/>
      <c r="S6" s="19"/>
      <c r="T6" s="20">
        <v>1.2E-2</v>
      </c>
      <c r="U6" s="21">
        <f t="shared" si="6"/>
        <v>1.0483280370021799</v>
      </c>
      <c r="V6" s="21">
        <f t="shared" si="5"/>
        <v>4.9931340238395325</v>
      </c>
      <c r="W6" s="19"/>
    </row>
    <row r="7" spans="1:23" s="22" customFormat="1">
      <c r="A7" s="1">
        <v>1965</v>
      </c>
      <c r="B7" s="2">
        <f t="shared" si="1"/>
        <v>17.452006980802793</v>
      </c>
      <c r="C7" s="2"/>
      <c r="D7" s="2"/>
      <c r="E7" s="2">
        <v>23.69</v>
      </c>
      <c r="F7" s="2">
        <f t="shared" si="2"/>
        <v>21.50537634408602</v>
      </c>
      <c r="G7" s="2">
        <f t="shared" si="3"/>
        <v>1.101585</v>
      </c>
      <c r="H7" s="2">
        <f t="shared" si="4"/>
        <v>32.679738562091501</v>
      </c>
      <c r="I7" s="2"/>
      <c r="J7" s="1">
        <v>1965</v>
      </c>
      <c r="K7" s="3">
        <f t="shared" si="0"/>
        <v>5.7299999999999997E-2</v>
      </c>
      <c r="L7" s="18">
        <v>4.65E-2</v>
      </c>
      <c r="M7" s="18">
        <v>7.1999999999999998E-3</v>
      </c>
      <c r="N7" s="3">
        <v>3.0599999999999999E-2</v>
      </c>
      <c r="O7" s="1">
        <v>92.43</v>
      </c>
      <c r="P7" s="2">
        <v>5.2962389999999999</v>
      </c>
      <c r="Q7" s="2">
        <v>2.8283580000000001</v>
      </c>
      <c r="R7" s="2"/>
      <c r="S7" s="19"/>
      <c r="T7" s="20">
        <v>1.9199999999999998E-2</v>
      </c>
      <c r="U7" s="21">
        <f t="shared" si="6"/>
        <v>1.068455935312622</v>
      </c>
      <c r="V7" s="21">
        <f t="shared" si="5"/>
        <v>5.6587979943841855</v>
      </c>
      <c r="W7" s="19"/>
    </row>
    <row r="8" spans="1:23" s="22" customFormat="1">
      <c r="A8" s="1">
        <v>1966</v>
      </c>
      <c r="B8" s="2">
        <f t="shared" si="1"/>
        <v>14.836795252225519</v>
      </c>
      <c r="C8" s="2"/>
      <c r="D8" s="2"/>
      <c r="E8" s="2">
        <v>19.739999999999998</v>
      </c>
      <c r="F8" s="2">
        <f t="shared" si="2"/>
        <v>21.551724137931036</v>
      </c>
      <c r="G8" s="2">
        <f t="shared" si="3"/>
        <v>0.91593599999999986</v>
      </c>
      <c r="H8" s="2">
        <f t="shared" si="4"/>
        <v>27.855153203342621</v>
      </c>
      <c r="I8" s="2"/>
      <c r="J8" s="1">
        <v>1966</v>
      </c>
      <c r="K8" s="3">
        <f t="shared" si="0"/>
        <v>6.7400000000000002E-2</v>
      </c>
      <c r="L8" s="18">
        <v>4.6399999999999997E-2</v>
      </c>
      <c r="M8" s="18">
        <v>-1.1999999999999999E-3</v>
      </c>
      <c r="N8" s="3">
        <v>3.5900000000000001E-2</v>
      </c>
      <c r="O8" s="1">
        <v>80.33</v>
      </c>
      <c r="P8" s="2">
        <v>5.4142419999999998</v>
      </c>
      <c r="Q8" s="2">
        <v>2.8838469999999998</v>
      </c>
      <c r="R8" s="2"/>
      <c r="S8" s="19"/>
      <c r="T8" s="20">
        <v>3.3599999999999998E-2</v>
      </c>
      <c r="U8" s="21">
        <f t="shared" si="6"/>
        <v>1.1043560547391262</v>
      </c>
      <c r="V8" s="21">
        <f t="shared" si="5"/>
        <v>5.9792509345228764</v>
      </c>
      <c r="W8" s="19"/>
    </row>
    <row r="9" spans="1:23" s="22" customFormat="1">
      <c r="A9" s="1">
        <v>1967</v>
      </c>
      <c r="B9" s="2">
        <f t="shared" si="1"/>
        <v>17.667844522968199</v>
      </c>
      <c r="C9" s="2"/>
      <c r="D9" s="2"/>
      <c r="E9" s="2">
        <v>21.75</v>
      </c>
      <c r="F9" s="2">
        <f t="shared" si="2"/>
        <v>17.543859649122805</v>
      </c>
      <c r="G9" s="2">
        <f t="shared" si="3"/>
        <v>1.2397500000000001</v>
      </c>
      <c r="H9" s="2">
        <f t="shared" si="4"/>
        <v>32.362459546925564</v>
      </c>
      <c r="I9" s="2"/>
      <c r="J9" s="1">
        <v>1967</v>
      </c>
      <c r="K9" s="3">
        <f t="shared" si="0"/>
        <v>5.6599999999999998E-2</v>
      </c>
      <c r="L9" s="18">
        <v>5.7000000000000002E-2</v>
      </c>
      <c r="M9" s="18">
        <v>1.49E-2</v>
      </c>
      <c r="N9" s="3">
        <v>3.09E-2</v>
      </c>
      <c r="O9" s="1">
        <v>96.47</v>
      </c>
      <c r="P9" s="2">
        <v>5.4602019999999998</v>
      </c>
      <c r="Q9" s="2">
        <v>2.9809230000000002</v>
      </c>
      <c r="R9" s="2"/>
      <c r="S9" s="19"/>
      <c r="T9" s="20">
        <v>3.2800000000000003E-2</v>
      </c>
      <c r="U9" s="21">
        <f t="shared" si="6"/>
        <v>1.1405789333345695</v>
      </c>
      <c r="V9" s="21">
        <f t="shared" si="5"/>
        <v>6.227791372951283</v>
      </c>
      <c r="W9" s="19"/>
    </row>
    <row r="10" spans="1:23" s="22" customFormat="1">
      <c r="A10" s="1">
        <v>1968</v>
      </c>
      <c r="B10" s="2">
        <f t="shared" si="1"/>
        <v>18.148820326678766</v>
      </c>
      <c r="C10" s="2"/>
      <c r="D10" s="2"/>
      <c r="E10" s="2">
        <v>22.78</v>
      </c>
      <c r="F10" s="2">
        <f t="shared" si="2"/>
        <v>16.233766233766232</v>
      </c>
      <c r="G10" s="2">
        <f t="shared" si="3"/>
        <v>1.4032480000000003</v>
      </c>
      <c r="H10" s="2">
        <f t="shared" si="4"/>
        <v>34.129692832764505</v>
      </c>
      <c r="I10" s="2"/>
      <c r="J10" s="1">
        <v>1968</v>
      </c>
      <c r="K10" s="3">
        <f t="shared" si="0"/>
        <v>5.5100000000000003E-2</v>
      </c>
      <c r="L10" s="18">
        <v>6.1600000000000002E-2</v>
      </c>
      <c r="M10" s="18">
        <v>9.4999999999999998E-3</v>
      </c>
      <c r="N10" s="3">
        <v>2.93E-2</v>
      </c>
      <c r="O10" s="1">
        <v>103.86</v>
      </c>
      <c r="P10" s="2">
        <v>5.7226860000000004</v>
      </c>
      <c r="Q10" s="2">
        <v>3.0430980000000001</v>
      </c>
      <c r="R10" s="2"/>
      <c r="S10" s="19"/>
      <c r="T10" s="20">
        <v>4.7100000000000003E-2</v>
      </c>
      <c r="U10" s="21">
        <f t="shared" si="6"/>
        <v>1.1943002010946275</v>
      </c>
      <c r="V10" s="21">
        <f t="shared" si="5"/>
        <v>6.8346050406014101</v>
      </c>
      <c r="W10" s="19"/>
    </row>
    <row r="11" spans="1:23" s="22" customFormat="1">
      <c r="A11" s="1">
        <v>1969</v>
      </c>
      <c r="B11" s="2">
        <f t="shared" si="1"/>
        <v>15.082956259426847</v>
      </c>
      <c r="C11" s="2">
        <f>O11/S11</f>
        <v>19.573620797518522</v>
      </c>
      <c r="D11" s="2">
        <f>O11/W11</f>
        <v>16.988299683033361</v>
      </c>
      <c r="E11" s="23">
        <v>17.329999999999998</v>
      </c>
      <c r="F11" s="2">
        <f t="shared" si="2"/>
        <v>12.69035532994924</v>
      </c>
      <c r="G11" s="2">
        <f t="shared" si="3"/>
        <v>1.3656039999999998</v>
      </c>
      <c r="H11" s="2">
        <f t="shared" si="4"/>
        <v>28.409090909090907</v>
      </c>
      <c r="I11" s="2"/>
      <c r="J11" s="1">
        <v>1969</v>
      </c>
      <c r="K11" s="3">
        <f t="shared" si="0"/>
        <v>6.6299999999999998E-2</v>
      </c>
      <c r="L11" s="18">
        <v>7.8799999999999995E-2</v>
      </c>
      <c r="M11" s="18">
        <v>1.2999999999999999E-2</v>
      </c>
      <c r="N11" s="3">
        <v>3.5200000000000002E-2</v>
      </c>
      <c r="O11" s="1">
        <v>92.06</v>
      </c>
      <c r="P11" s="2">
        <v>6.1035779999999997</v>
      </c>
      <c r="Q11" s="2">
        <v>3.2405120000000003</v>
      </c>
      <c r="R11" s="2"/>
      <c r="S11" s="24">
        <f>AVERAGE(P2:P11)</f>
        <v>4.7032688000000009</v>
      </c>
      <c r="T11" s="20">
        <v>5.8999999999999997E-2</v>
      </c>
      <c r="U11" s="21">
        <f t="shared" si="6"/>
        <v>1.2647639129592105</v>
      </c>
      <c r="V11" s="21">
        <f t="shared" si="5"/>
        <v>7.7195851943317519</v>
      </c>
      <c r="W11" s="21">
        <f>(P11+P10*(U11/U10)+P9*(U11/U9)+P8*(U11/U8)+P7*(U11/U7)+P6*(U11/U6)+P5*(U11/U5)+P4*(U11/U4)+P3*(U11/U3)+P2*(U11/U2))/10</f>
        <v>5.4190237821117924</v>
      </c>
    </row>
    <row r="12" spans="1:23" s="22" customFormat="1">
      <c r="A12" s="1">
        <v>1970</v>
      </c>
      <c r="B12" s="2">
        <f t="shared" si="1"/>
        <v>16.722408026755854</v>
      </c>
      <c r="C12" s="2">
        <f t="shared" ref="C12:C55" si="7">O12/S12</f>
        <v>18.638684678034366</v>
      </c>
      <c r="D12" s="2">
        <f t="shared" ref="D12:D55" si="8">O12/W12</f>
        <v>15.731713837654006</v>
      </c>
      <c r="E12" s="2">
        <v>15.87</v>
      </c>
      <c r="F12" s="2">
        <f t="shared" si="2"/>
        <v>15.384615384615383</v>
      </c>
      <c r="G12" s="2">
        <f t="shared" si="3"/>
        <v>1.03155</v>
      </c>
      <c r="H12" s="2">
        <f t="shared" si="4"/>
        <v>28.901734104046245</v>
      </c>
      <c r="I12" s="2"/>
      <c r="J12" s="1">
        <v>1970</v>
      </c>
      <c r="K12" s="3">
        <f t="shared" si="0"/>
        <v>5.9799999999999999E-2</v>
      </c>
      <c r="L12" s="18">
        <v>6.5000000000000002E-2</v>
      </c>
      <c r="M12" s="18">
        <v>-2.9999999999999997E-4</v>
      </c>
      <c r="N12" s="3">
        <v>3.4599999999999999E-2</v>
      </c>
      <c r="O12" s="1">
        <v>92.15</v>
      </c>
      <c r="P12" s="2">
        <v>5.5105700000000004</v>
      </c>
      <c r="Q12" s="2">
        <v>3.1883900000000001</v>
      </c>
      <c r="R12" s="2"/>
      <c r="S12" s="24">
        <f t="shared" ref="S12:S63" si="9">AVERAGE(P3:P12)</f>
        <v>4.9440184000000009</v>
      </c>
      <c r="T12" s="20">
        <v>5.57E-2</v>
      </c>
      <c r="U12" s="21">
        <f t="shared" si="6"/>
        <v>1.3352112629110386</v>
      </c>
      <c r="V12" s="21">
        <f t="shared" si="5"/>
        <v>7.3577751290596831</v>
      </c>
      <c r="W12" s="21">
        <f t="shared" ref="W12:W54" si="10">(P12+P11*(U12/U11)+P10*(U12/U10)+P9*(U12/U9)+P8*(U12/U8)+P7*(U12/U7)+P6*(U12/U6)+P5*(U12/U5)+P4*(U12/U4)+P3*(U12/U3))/10</f>
        <v>5.8575944713307786</v>
      </c>
    </row>
    <row r="13" spans="1:23" s="22" customFormat="1">
      <c r="A13" s="1">
        <v>1971</v>
      </c>
      <c r="B13" s="2">
        <f t="shared" si="1"/>
        <v>18.315018315018317</v>
      </c>
      <c r="C13" s="2">
        <f t="shared" si="7"/>
        <v>19.767915111162427</v>
      </c>
      <c r="D13" s="2">
        <f t="shared" si="8"/>
        <v>16.613612163379752</v>
      </c>
      <c r="E13" s="2">
        <v>16.600000000000001</v>
      </c>
      <c r="F13" s="2">
        <f t="shared" si="2"/>
        <v>16.977928692699489</v>
      </c>
      <c r="G13" s="2">
        <f t="shared" si="3"/>
        <v>0.97774000000000016</v>
      </c>
      <c r="H13" s="2">
        <f t="shared" si="4"/>
        <v>32.258064516129032</v>
      </c>
      <c r="I13" s="2"/>
      <c r="J13" s="1">
        <v>1971</v>
      </c>
      <c r="K13" s="3">
        <f t="shared" si="0"/>
        <v>5.4599999999999996E-2</v>
      </c>
      <c r="L13" s="18">
        <v>5.8900000000000001E-2</v>
      </c>
      <c r="M13" s="18">
        <v>1.4999999999999999E-2</v>
      </c>
      <c r="N13" s="3">
        <v>3.1E-2</v>
      </c>
      <c r="O13" s="1">
        <v>102.09</v>
      </c>
      <c r="P13" s="2">
        <v>5.5741139999999998</v>
      </c>
      <c r="Q13" s="2">
        <v>3.16479</v>
      </c>
      <c r="R13" s="2"/>
      <c r="S13" s="24">
        <f t="shared" si="9"/>
        <v>5.1644293000000001</v>
      </c>
      <c r="T13" s="20">
        <v>3.27E-2</v>
      </c>
      <c r="U13" s="21">
        <f t="shared" si="6"/>
        <v>1.3788726712082295</v>
      </c>
      <c r="V13" s="21">
        <f t="shared" si="5"/>
        <v>7.6859934607991889</v>
      </c>
      <c r="W13" s="21">
        <f t="shared" si="10"/>
        <v>6.1449610714417666</v>
      </c>
    </row>
    <row r="14" spans="1:23" s="22" customFormat="1">
      <c r="A14" s="1">
        <v>1972</v>
      </c>
      <c r="B14" s="2">
        <f t="shared" si="1"/>
        <v>19.120458891013385</v>
      </c>
      <c r="C14" s="2">
        <f t="shared" si="7"/>
        <v>21.799669147316976</v>
      </c>
      <c r="D14" s="2">
        <f t="shared" si="8"/>
        <v>18.276974519084572</v>
      </c>
      <c r="E14" s="2">
        <v>18.649999999999999</v>
      </c>
      <c r="F14" s="2">
        <f t="shared" si="2"/>
        <v>15.600624024960997</v>
      </c>
      <c r="G14" s="2">
        <f t="shared" si="3"/>
        <v>1.195465</v>
      </c>
      <c r="H14" s="2">
        <f t="shared" si="4"/>
        <v>37.037037037037038</v>
      </c>
      <c r="I14" s="2"/>
      <c r="J14" s="1">
        <v>1972</v>
      </c>
      <c r="K14" s="3">
        <f t="shared" si="0"/>
        <v>5.2299999999999999E-2</v>
      </c>
      <c r="L14" s="18">
        <v>6.4100000000000004E-2</v>
      </c>
      <c r="M14" s="18">
        <v>2.5700000000000001E-2</v>
      </c>
      <c r="N14" s="3">
        <v>2.7E-2</v>
      </c>
      <c r="O14" s="1">
        <v>118.05</v>
      </c>
      <c r="P14" s="2">
        <v>6.1740149999999998</v>
      </c>
      <c r="Q14" s="2">
        <v>3.1873499999999999</v>
      </c>
      <c r="R14" s="2"/>
      <c r="S14" s="24">
        <f t="shared" si="9"/>
        <v>5.4152198</v>
      </c>
      <c r="T14" s="20">
        <v>3.4099999999999998E-2</v>
      </c>
      <c r="U14" s="21">
        <f t="shared" si="6"/>
        <v>1.4258922292964302</v>
      </c>
      <c r="V14" s="21">
        <f t="shared" si="5"/>
        <v>8.8034800120596</v>
      </c>
      <c r="W14" s="21">
        <f t="shared" si="10"/>
        <v>6.4589464671373138</v>
      </c>
    </row>
    <row r="15" spans="1:23" s="22" customFormat="1">
      <c r="A15" s="1">
        <v>1973</v>
      </c>
      <c r="B15" s="2">
        <f t="shared" si="1"/>
        <v>12.254901960784315</v>
      </c>
      <c r="C15" s="2">
        <f t="shared" si="7"/>
        <v>16.825151371169635</v>
      </c>
      <c r="D15" s="2">
        <f t="shared" si="8"/>
        <v>13.525064193000107</v>
      </c>
      <c r="E15" s="2">
        <v>13.49</v>
      </c>
      <c r="F15" s="2">
        <f t="shared" si="2"/>
        <v>14.492753623188404</v>
      </c>
      <c r="G15" s="2">
        <f t="shared" si="3"/>
        <v>0.93081000000000014</v>
      </c>
      <c r="H15" s="2">
        <f t="shared" si="4"/>
        <v>27.027027027027028</v>
      </c>
      <c r="I15" s="2"/>
      <c r="J15" s="1">
        <v>1973</v>
      </c>
      <c r="K15" s="3">
        <f t="shared" si="0"/>
        <v>8.1599999999999992E-2</v>
      </c>
      <c r="L15" s="18">
        <v>6.9000000000000006E-2</v>
      </c>
      <c r="M15" s="18">
        <v>-2.9999999999999997E-4</v>
      </c>
      <c r="N15" s="3">
        <v>3.6999999999999998E-2</v>
      </c>
      <c r="O15" s="1">
        <v>97.55</v>
      </c>
      <c r="P15" s="2">
        <v>7.9600799999999996</v>
      </c>
      <c r="Q15" s="2">
        <v>3.6093499999999996</v>
      </c>
      <c r="R15" s="2"/>
      <c r="S15" s="24">
        <f t="shared" si="9"/>
        <v>5.7978676</v>
      </c>
      <c r="T15" s="20">
        <v>8.9399999999999993E-2</v>
      </c>
      <c r="U15" s="21">
        <f t="shared" si="6"/>
        <v>1.5533669945955311</v>
      </c>
      <c r="V15" s="21">
        <f t="shared" si="5"/>
        <v>12.364925546339995</v>
      </c>
      <c r="W15" s="21">
        <f t="shared" si="10"/>
        <v>7.2125350836032975</v>
      </c>
    </row>
    <row r="16" spans="1:23" s="22" customFormat="1">
      <c r="A16" s="1">
        <v>1974</v>
      </c>
      <c r="B16" s="2">
        <f t="shared" si="1"/>
        <v>7.3313782991202352</v>
      </c>
      <c r="C16" s="2">
        <f t="shared" si="7"/>
        <v>10.9577988889086</v>
      </c>
      <c r="D16" s="2">
        <f t="shared" si="8"/>
        <v>8.3312464498461889</v>
      </c>
      <c r="E16" s="2">
        <v>8.2899999999999991</v>
      </c>
      <c r="F16" s="2">
        <f t="shared" si="2"/>
        <v>13.513513513513514</v>
      </c>
      <c r="G16" s="2">
        <f t="shared" si="3"/>
        <v>0.61345999999999989</v>
      </c>
      <c r="H16" s="2">
        <f t="shared" si="4"/>
        <v>18.41620626151013</v>
      </c>
      <c r="I16" s="2"/>
      <c r="J16" s="1">
        <v>1974</v>
      </c>
      <c r="K16" s="3">
        <f t="shared" si="0"/>
        <v>0.13639999999999999</v>
      </c>
      <c r="L16" s="18">
        <v>7.3999999999999996E-2</v>
      </c>
      <c r="M16" s="18">
        <v>-6.0000000000000001E-3</v>
      </c>
      <c r="N16" s="3">
        <v>5.4300000000000001E-2</v>
      </c>
      <c r="O16" s="1">
        <v>68.56</v>
      </c>
      <c r="P16" s="2">
        <v>9.3515840000000008</v>
      </c>
      <c r="Q16" s="2">
        <v>3.7228080000000001</v>
      </c>
      <c r="R16" s="2"/>
      <c r="S16" s="24">
        <f t="shared" si="9"/>
        <v>6.2567310000000003</v>
      </c>
      <c r="T16" s="20">
        <v>0.121</v>
      </c>
      <c r="U16" s="21">
        <f t="shared" si="6"/>
        <v>1.7413244009415902</v>
      </c>
      <c r="V16" s="21">
        <f t="shared" si="5"/>
        <v>16.28414140665496</v>
      </c>
      <c r="W16" s="21">
        <f t="shared" si="10"/>
        <v>8.2292608210222564</v>
      </c>
    </row>
    <row r="17" spans="1:23" s="22" customFormat="1">
      <c r="A17" s="1">
        <v>1975</v>
      </c>
      <c r="B17" s="2">
        <f t="shared" si="1"/>
        <v>11.695906432748536</v>
      </c>
      <c r="C17" s="2">
        <f t="shared" si="7"/>
        <v>13.879160601170325</v>
      </c>
      <c r="D17" s="2">
        <f t="shared" si="8"/>
        <v>10.411628484817367</v>
      </c>
      <c r="E17" s="2">
        <v>10.25</v>
      </c>
      <c r="F17" s="2">
        <f t="shared" si="2"/>
        <v>12.88659793814433</v>
      </c>
      <c r="G17" s="2">
        <f t="shared" si="3"/>
        <v>0.7954</v>
      </c>
      <c r="H17" s="2">
        <f t="shared" si="4"/>
        <v>24.154589371980677</v>
      </c>
      <c r="I17" s="2"/>
      <c r="J17" s="1">
        <v>1975</v>
      </c>
      <c r="K17" s="3">
        <f t="shared" si="0"/>
        <v>8.5500000000000007E-2</v>
      </c>
      <c r="L17" s="18">
        <v>7.7600000000000002E-2</v>
      </c>
      <c r="M17" s="18">
        <v>1.9599999999999999E-2</v>
      </c>
      <c r="N17" s="3">
        <v>4.1399999999999999E-2</v>
      </c>
      <c r="O17" s="1">
        <v>90.19</v>
      </c>
      <c r="P17" s="2">
        <v>7.7112449999999999</v>
      </c>
      <c r="Q17" s="2">
        <v>3.7338659999999999</v>
      </c>
      <c r="R17" s="2"/>
      <c r="S17" s="24">
        <f t="shared" si="9"/>
        <v>6.4982315999999996</v>
      </c>
      <c r="T17" s="20">
        <v>7.1300000000000002E-2</v>
      </c>
      <c r="U17" s="21">
        <f t="shared" si="6"/>
        <v>1.8654808307287254</v>
      </c>
      <c r="V17" s="21">
        <f t="shared" si="5"/>
        <v>14.38517972855273</v>
      </c>
      <c r="W17" s="21">
        <f t="shared" si="10"/>
        <v>8.6624297180329179</v>
      </c>
    </row>
    <row r="18" spans="1:23" s="22" customFormat="1">
      <c r="A18" s="1">
        <v>1976</v>
      </c>
      <c r="B18" s="2">
        <f t="shared" si="1"/>
        <v>11.025358324145534</v>
      </c>
      <c r="C18" s="2">
        <f t="shared" si="7"/>
        <v>15.503205842524361</v>
      </c>
      <c r="D18" s="2">
        <f t="shared" si="8"/>
        <v>11.791934224748877</v>
      </c>
      <c r="E18" s="2">
        <v>11.6</v>
      </c>
      <c r="F18" s="2">
        <f t="shared" si="2"/>
        <v>14.684287812041118</v>
      </c>
      <c r="G18" s="2">
        <f t="shared" si="3"/>
        <v>0.78995999999999988</v>
      </c>
      <c r="H18" s="2">
        <f t="shared" si="4"/>
        <v>25.445292620865139</v>
      </c>
      <c r="I18" s="2"/>
      <c r="J18" s="1">
        <v>1976</v>
      </c>
      <c r="K18" s="3">
        <f t="shared" si="0"/>
        <v>9.0700000000000003E-2</v>
      </c>
      <c r="L18" s="18">
        <v>6.8099999999999994E-2</v>
      </c>
      <c r="M18" s="18">
        <v>1.7299999999999999E-2</v>
      </c>
      <c r="N18" s="3">
        <v>3.9300000000000002E-2</v>
      </c>
      <c r="O18" s="1">
        <v>107.46</v>
      </c>
      <c r="P18" s="2">
        <v>9.7466220000000003</v>
      </c>
      <c r="Q18" s="2">
        <v>4.2231779999999999</v>
      </c>
      <c r="R18" s="2"/>
      <c r="S18" s="24">
        <f t="shared" si="9"/>
        <v>6.9314695999999998</v>
      </c>
      <c r="T18" s="20">
        <v>5.04E-2</v>
      </c>
      <c r="U18" s="21">
        <f t="shared" si="6"/>
        <v>1.9595010645974531</v>
      </c>
      <c r="V18" s="21">
        <f t="shared" si="5"/>
        <v>19.098516185228959</v>
      </c>
      <c r="W18" s="21">
        <f t="shared" si="10"/>
        <v>9.1130087695420876</v>
      </c>
    </row>
    <row r="19" spans="1:23" s="22" customFormat="1">
      <c r="A19" s="1">
        <v>1977</v>
      </c>
      <c r="B19" s="2">
        <f t="shared" si="1"/>
        <v>8.7489063867016608</v>
      </c>
      <c r="C19" s="2">
        <f t="shared" si="7"/>
        <v>12.726762537507147</v>
      </c>
      <c r="D19" s="2">
        <f t="shared" si="8"/>
        <v>9.6961343845861272</v>
      </c>
      <c r="E19" s="2">
        <v>9.68</v>
      </c>
      <c r="F19" s="2">
        <f t="shared" si="2"/>
        <v>12.853470437017997</v>
      </c>
      <c r="G19" s="2">
        <f t="shared" si="3"/>
        <v>0.75310399999999988</v>
      </c>
      <c r="H19" s="2">
        <f t="shared" si="4"/>
        <v>19.569471624266143</v>
      </c>
      <c r="I19" s="2"/>
      <c r="J19" s="1">
        <v>1977</v>
      </c>
      <c r="K19" s="3">
        <f t="shared" si="0"/>
        <v>0.11430000000000001</v>
      </c>
      <c r="L19" s="18">
        <v>7.7799999999999994E-2</v>
      </c>
      <c r="M19" s="18">
        <v>2.6599999999999999E-2</v>
      </c>
      <c r="N19" s="3">
        <v>5.11E-2</v>
      </c>
      <c r="O19" s="1">
        <v>95.1</v>
      </c>
      <c r="P19" s="2">
        <v>10.86993</v>
      </c>
      <c r="Q19" s="2">
        <v>4.85961</v>
      </c>
      <c r="R19" s="2"/>
      <c r="S19" s="24">
        <f t="shared" si="9"/>
        <v>7.4724424000000003</v>
      </c>
      <c r="T19" s="20">
        <v>6.6799999999999998E-2</v>
      </c>
      <c r="U19" s="21">
        <f t="shared" si="6"/>
        <v>2.0903957357125629</v>
      </c>
      <c r="V19" s="21">
        <f t="shared" si="5"/>
        <v>22.72245531949406</v>
      </c>
      <c r="W19" s="21">
        <f t="shared" si="10"/>
        <v>9.8080323794995827</v>
      </c>
    </row>
    <row r="20" spans="1:23" s="22" customFormat="1">
      <c r="A20" s="1">
        <v>1978</v>
      </c>
      <c r="B20" s="2">
        <f t="shared" si="1"/>
        <v>8.257638315441783</v>
      </c>
      <c r="C20" s="2">
        <f t="shared" si="7"/>
        <v>11.918305379920074</v>
      </c>
      <c r="D20" s="2">
        <f t="shared" si="8"/>
        <v>8.9305202945868647</v>
      </c>
      <c r="E20" s="2">
        <v>9.01</v>
      </c>
      <c r="F20" s="2">
        <f t="shared" si="2"/>
        <v>10.928961748633879</v>
      </c>
      <c r="G20" s="2">
        <f t="shared" si="3"/>
        <v>0.82441500000000001</v>
      </c>
      <c r="H20" s="2">
        <f t="shared" si="4"/>
        <v>18.552875695732837</v>
      </c>
      <c r="I20" s="2"/>
      <c r="J20" s="1">
        <v>1978</v>
      </c>
      <c r="K20" s="3">
        <f t="shared" si="0"/>
        <v>0.1211</v>
      </c>
      <c r="L20" s="18">
        <v>9.1499999999999998E-2</v>
      </c>
      <c r="M20" s="18">
        <v>1.9699999999999999E-2</v>
      </c>
      <c r="N20" s="3">
        <v>5.3900000000000003E-2</v>
      </c>
      <c r="O20" s="1">
        <v>96.11</v>
      </c>
      <c r="P20" s="2">
        <v>11.638921</v>
      </c>
      <c r="Q20" s="2">
        <v>5.1803290000000004</v>
      </c>
      <c r="R20" s="2"/>
      <c r="S20" s="24">
        <f t="shared" si="9"/>
        <v>8.0640658999999992</v>
      </c>
      <c r="T20" s="20">
        <v>8.9899999999999994E-2</v>
      </c>
      <c r="U20" s="21">
        <f t="shared" si="6"/>
        <v>2.2783223123531227</v>
      </c>
      <c r="V20" s="21">
        <f t="shared" si="5"/>
        <v>26.517213406015319</v>
      </c>
      <c r="W20" s="21">
        <f t="shared" si="10"/>
        <v>10.7619709523818</v>
      </c>
    </row>
    <row r="21" spans="1:23" s="22" customFormat="1">
      <c r="A21" s="1">
        <v>1979</v>
      </c>
      <c r="B21" s="2">
        <f t="shared" si="1"/>
        <v>7.4183976261127595</v>
      </c>
      <c r="C21" s="2">
        <f t="shared" si="7"/>
        <v>12.116192467322508</v>
      </c>
      <c r="D21" s="2">
        <f t="shared" si="8"/>
        <v>8.7063876076237605</v>
      </c>
      <c r="E21" s="2">
        <v>8.75</v>
      </c>
      <c r="F21" s="2">
        <f t="shared" si="2"/>
        <v>9.6805421103581804</v>
      </c>
      <c r="G21" s="2">
        <f t="shared" si="3"/>
        <v>0.90387499999999998</v>
      </c>
      <c r="H21" s="2">
        <f t="shared" si="4"/>
        <v>18.083182640144663</v>
      </c>
      <c r="I21" s="2"/>
      <c r="J21" s="1">
        <v>1979</v>
      </c>
      <c r="K21" s="3">
        <f t="shared" si="0"/>
        <v>0.1348</v>
      </c>
      <c r="L21" s="18">
        <v>0.1033</v>
      </c>
      <c r="M21" s="18">
        <v>-5.0000000000000001E-4</v>
      </c>
      <c r="N21" s="3">
        <v>5.5300000000000002E-2</v>
      </c>
      <c r="O21" s="1">
        <v>107.94</v>
      </c>
      <c r="P21" s="2">
        <v>14.550312</v>
      </c>
      <c r="Q21" s="2">
        <v>5.9690820000000002</v>
      </c>
      <c r="R21" s="2"/>
      <c r="S21" s="24">
        <f t="shared" si="9"/>
        <v>8.9087393000000006</v>
      </c>
      <c r="T21" s="20">
        <v>0.13250000000000001</v>
      </c>
      <c r="U21" s="21">
        <f t="shared" si="6"/>
        <v>2.5802000187399114</v>
      </c>
      <c r="V21" s="21">
        <f t="shared" si="5"/>
        <v>37.542715295071559</v>
      </c>
      <c r="W21" s="21">
        <f t="shared" si="10"/>
        <v>12.397793995006861</v>
      </c>
    </row>
    <row r="22" spans="1:23" s="22" customFormat="1">
      <c r="A22" s="1">
        <v>1980</v>
      </c>
      <c r="B22" s="2">
        <f t="shared" si="1"/>
        <v>9.0579710144927521</v>
      </c>
      <c r="C22" s="2">
        <f t="shared" si="7"/>
        <v>13.77369005445528</v>
      </c>
      <c r="D22" s="2">
        <f t="shared" si="8"/>
        <v>9.5395217703715893</v>
      </c>
      <c r="E22" s="2">
        <v>9.39</v>
      </c>
      <c r="F22" s="2">
        <f t="shared" si="2"/>
        <v>8.0450522928399035</v>
      </c>
      <c r="G22" s="2">
        <f t="shared" si="3"/>
        <v>1.1671770000000001</v>
      </c>
      <c r="H22" s="2">
        <f t="shared" si="4"/>
        <v>21.09704641350211</v>
      </c>
      <c r="I22" s="2"/>
      <c r="J22" s="1">
        <v>1980</v>
      </c>
      <c r="K22" s="3">
        <f t="shared" si="0"/>
        <v>0.11040000000000001</v>
      </c>
      <c r="L22" s="18">
        <v>0.12429999999999999</v>
      </c>
      <c r="M22" s="18">
        <v>1.1900000000000001E-2</v>
      </c>
      <c r="N22" s="3">
        <v>4.7399999999999998E-2</v>
      </c>
      <c r="O22" s="1">
        <v>135.76</v>
      </c>
      <c r="P22" s="2">
        <v>14.987904</v>
      </c>
      <c r="Q22" s="2">
        <v>6.4350239999999994</v>
      </c>
      <c r="R22" s="2"/>
      <c r="S22" s="24">
        <f t="shared" si="9"/>
        <v>9.8564727000000012</v>
      </c>
      <c r="T22" s="20">
        <v>0.1235</v>
      </c>
      <c r="U22" s="21">
        <f t="shared" si="6"/>
        <v>2.8988547210542905</v>
      </c>
      <c r="V22" s="21">
        <f t="shared" si="5"/>
        <v>43.447756269108488</v>
      </c>
      <c r="W22" s="21">
        <f t="shared" si="10"/>
        <v>14.231321366826943</v>
      </c>
    </row>
    <row r="23" spans="1:23" s="22" customFormat="1">
      <c r="A23" s="1">
        <v>1981</v>
      </c>
      <c r="B23" s="2">
        <f t="shared" si="1"/>
        <v>8.0710250201775633</v>
      </c>
      <c r="C23" s="2">
        <f t="shared" si="7"/>
        <v>11.328911554230709</v>
      </c>
      <c r="D23" s="2">
        <f t="shared" si="8"/>
        <v>7.7851801967644665</v>
      </c>
      <c r="E23" s="2">
        <v>7.83</v>
      </c>
      <c r="F23" s="2">
        <f t="shared" si="2"/>
        <v>7.1530758226037188</v>
      </c>
      <c r="G23" s="2">
        <f t="shared" si="3"/>
        <v>1.0946340000000001</v>
      </c>
      <c r="H23" s="2">
        <f t="shared" si="4"/>
        <v>17.953321364452425</v>
      </c>
      <c r="I23" s="2"/>
      <c r="J23" s="1">
        <v>1981</v>
      </c>
      <c r="K23" s="3">
        <f t="shared" si="0"/>
        <v>0.1239</v>
      </c>
      <c r="L23" s="18">
        <v>0.13980000000000001</v>
      </c>
      <c r="M23" s="18">
        <v>-7.3000000000000001E-3</v>
      </c>
      <c r="N23" s="3">
        <v>5.57E-2</v>
      </c>
      <c r="O23" s="1">
        <v>122.55</v>
      </c>
      <c r="P23" s="2">
        <v>15.183945</v>
      </c>
      <c r="Q23" s="2">
        <v>6.8260350000000001</v>
      </c>
      <c r="R23" s="2"/>
      <c r="S23" s="24">
        <f t="shared" si="9"/>
        <v>10.817455799999999</v>
      </c>
      <c r="T23" s="20">
        <v>8.9099999999999999E-2</v>
      </c>
      <c r="U23" s="21">
        <f t="shared" si="6"/>
        <v>3.1571426767002277</v>
      </c>
      <c r="V23" s="21">
        <f t="shared" si="5"/>
        <v>47.937880760169037</v>
      </c>
      <c r="W23" s="21">
        <f t="shared" si="10"/>
        <v>15.741446813386796</v>
      </c>
    </row>
    <row r="24" spans="1:23" s="22" customFormat="1">
      <c r="A24" s="1">
        <v>1982</v>
      </c>
      <c r="B24" s="2">
        <f t="shared" si="1"/>
        <v>10.172939979654119</v>
      </c>
      <c r="C24" s="2">
        <f t="shared" si="7"/>
        <v>12.142408592308142</v>
      </c>
      <c r="D24" s="2">
        <f t="shared" si="8"/>
        <v>8.6242751103010384</v>
      </c>
      <c r="E24" s="2">
        <v>8.4700000000000006</v>
      </c>
      <c r="F24" s="2">
        <f t="shared" si="2"/>
        <v>9.5510983763132753</v>
      </c>
      <c r="G24" s="2">
        <f t="shared" si="3"/>
        <v>0.88680900000000018</v>
      </c>
      <c r="H24" s="2">
        <f t="shared" si="4"/>
        <v>20.28397565922921</v>
      </c>
      <c r="I24" s="2"/>
      <c r="J24" s="1">
        <v>1982</v>
      </c>
      <c r="K24" s="3">
        <f t="shared" si="0"/>
        <v>9.8300000000000012E-2</v>
      </c>
      <c r="L24" s="18">
        <v>0.1047</v>
      </c>
      <c r="M24" s="18">
        <v>-6.9999999999999999E-4</v>
      </c>
      <c r="N24" s="3">
        <v>4.9299999999999997E-2</v>
      </c>
      <c r="O24" s="1">
        <v>140.63999999999999</v>
      </c>
      <c r="P24" s="2">
        <v>13.824911999999999</v>
      </c>
      <c r="Q24" s="2">
        <v>6.9335519999999988</v>
      </c>
      <c r="R24" s="2"/>
      <c r="S24" s="24">
        <f t="shared" si="9"/>
        <v>11.582545499999998</v>
      </c>
      <c r="T24" s="20">
        <v>3.8300000000000001E-2</v>
      </c>
      <c r="U24" s="21">
        <f t="shared" si="6"/>
        <v>3.2780612412178463</v>
      </c>
      <c r="V24" s="21">
        <f t="shared" si="5"/>
        <v>45.318908190447495</v>
      </c>
      <c r="W24" s="21">
        <f t="shared" si="10"/>
        <v>16.307457519764906</v>
      </c>
    </row>
    <row r="25" spans="1:23" s="22" customFormat="1">
      <c r="A25" s="1">
        <v>1983</v>
      </c>
      <c r="B25" s="2">
        <f t="shared" si="1"/>
        <v>12.406947890818859</v>
      </c>
      <c r="C25" s="2">
        <f t="shared" si="7"/>
        <v>13.612720760293856</v>
      </c>
      <c r="D25" s="2">
        <f t="shared" si="8"/>
        <v>9.9888742621433284</v>
      </c>
      <c r="E25" s="2">
        <v>9.82</v>
      </c>
      <c r="F25" s="2">
        <f t="shared" si="2"/>
        <v>8.4745762711864412</v>
      </c>
      <c r="G25" s="2">
        <f t="shared" si="3"/>
        <v>1.15876</v>
      </c>
      <c r="H25" s="2">
        <f t="shared" si="4"/>
        <v>23.148148148148145</v>
      </c>
      <c r="I25" s="2"/>
      <c r="J25" s="1">
        <v>1983</v>
      </c>
      <c r="K25" s="3">
        <f t="shared" si="0"/>
        <v>8.0599999999999991E-2</v>
      </c>
      <c r="L25" s="18">
        <v>0.11799999999999999</v>
      </c>
      <c r="M25" s="18">
        <v>0.03</v>
      </c>
      <c r="N25" s="3">
        <v>4.3200000000000002E-2</v>
      </c>
      <c r="O25" s="1">
        <v>164.93</v>
      </c>
      <c r="P25" s="2">
        <v>13.293358</v>
      </c>
      <c r="Q25" s="2">
        <v>7.1249760000000011</v>
      </c>
      <c r="R25" s="2"/>
      <c r="S25" s="24">
        <f t="shared" si="9"/>
        <v>12.115873299999999</v>
      </c>
      <c r="T25" s="20">
        <v>3.7900000000000003E-2</v>
      </c>
      <c r="U25" s="21">
        <f t="shared" si="6"/>
        <v>3.4022997622600029</v>
      </c>
      <c r="V25" s="21">
        <f t="shared" si="5"/>
        <v>45.227988763037104</v>
      </c>
      <c r="W25" s="21">
        <f t="shared" si="10"/>
        <v>16.511370117558243</v>
      </c>
    </row>
    <row r="26" spans="1:23" s="22" customFormat="1">
      <c r="A26" s="1">
        <v>1984</v>
      </c>
      <c r="B26" s="2">
        <f t="shared" si="1"/>
        <v>9.9304865938430993</v>
      </c>
      <c r="C26" s="2">
        <f t="shared" si="7"/>
        <v>12.999791516737464</v>
      </c>
      <c r="D26" s="2">
        <f t="shared" si="8"/>
        <v>9.8812070019444445</v>
      </c>
      <c r="E26" s="2">
        <v>9.6</v>
      </c>
      <c r="F26" s="2">
        <f t="shared" si="2"/>
        <v>8.6880973066898353</v>
      </c>
      <c r="G26" s="2">
        <f t="shared" si="3"/>
        <v>1.1049599999999999</v>
      </c>
      <c r="H26" s="2">
        <f t="shared" si="4"/>
        <v>21.367521367521366</v>
      </c>
      <c r="I26" s="2"/>
      <c r="J26" s="1">
        <v>1984</v>
      </c>
      <c r="K26" s="3">
        <f t="shared" si="0"/>
        <v>0.1007</v>
      </c>
      <c r="L26" s="18">
        <v>0.11509999999999999</v>
      </c>
      <c r="M26" s="18">
        <v>1.66E-2</v>
      </c>
      <c r="N26" s="3">
        <v>4.6800000000000001E-2</v>
      </c>
      <c r="O26" s="1">
        <v>167.24</v>
      </c>
      <c r="P26" s="2">
        <v>16.841068</v>
      </c>
      <c r="Q26" s="2">
        <v>7.8268320000000005</v>
      </c>
      <c r="R26" s="2"/>
      <c r="S26" s="24">
        <f t="shared" si="9"/>
        <v>12.864821699999998</v>
      </c>
      <c r="T26" s="20">
        <v>3.7914699999999996E-2</v>
      </c>
      <c r="U26" s="21">
        <f t="shared" si="6"/>
        <v>3.5312969370561622</v>
      </c>
      <c r="V26" s="21">
        <f t="shared" si="5"/>
        <v>59.47081184515455</v>
      </c>
      <c r="W26" s="21">
        <f t="shared" si="10"/>
        <v>16.925057836263342</v>
      </c>
    </row>
    <row r="27" spans="1:23" s="22" customFormat="1">
      <c r="A27" s="1">
        <v>1985</v>
      </c>
      <c r="B27" s="2">
        <f t="shared" si="1"/>
        <v>13.477088948787062</v>
      </c>
      <c r="C27" s="2">
        <f t="shared" si="7"/>
        <v>15.465477946658858</v>
      </c>
      <c r="D27" s="2">
        <f t="shared" si="8"/>
        <v>12.271843677427317</v>
      </c>
      <c r="E27" s="2">
        <v>11.69</v>
      </c>
      <c r="F27" s="2">
        <f t="shared" si="2"/>
        <v>11.123470522803116</v>
      </c>
      <c r="G27" s="2">
        <f t="shared" si="3"/>
        <v>1.0509309999999998</v>
      </c>
      <c r="H27" s="2">
        <f t="shared" si="4"/>
        <v>25.773195876288661</v>
      </c>
      <c r="I27" s="2"/>
      <c r="J27" s="1">
        <v>1985</v>
      </c>
      <c r="K27" s="3">
        <f t="shared" si="0"/>
        <v>7.4200000000000002E-2</v>
      </c>
      <c r="L27" s="18">
        <v>8.9899999999999994E-2</v>
      </c>
      <c r="M27" s="18">
        <v>1.2699999999999999E-2</v>
      </c>
      <c r="N27" s="3">
        <v>3.8800000000000001E-2</v>
      </c>
      <c r="O27" s="1">
        <v>211.28</v>
      </c>
      <c r="P27" s="2">
        <v>15.676976</v>
      </c>
      <c r="Q27" s="2">
        <v>8.1976639999999996</v>
      </c>
      <c r="R27" s="2"/>
      <c r="S27" s="24">
        <f t="shared" si="9"/>
        <v>13.6613948</v>
      </c>
      <c r="T27" s="20">
        <v>1.1872100000000002E-2</v>
      </c>
      <c r="U27" s="21">
        <f t="shared" si="6"/>
        <v>3.5732208474225864</v>
      </c>
      <c r="V27" s="21">
        <f t="shared" si="5"/>
        <v>56.017297467743546</v>
      </c>
      <c r="W27" s="21">
        <f t="shared" si="10"/>
        <v>17.216646948382003</v>
      </c>
    </row>
    <row r="28" spans="1:23" s="22" customFormat="1">
      <c r="A28" s="1">
        <v>1986</v>
      </c>
      <c r="B28" s="2">
        <f t="shared" si="1"/>
        <v>16.778523489932887</v>
      </c>
      <c r="C28" s="2">
        <f t="shared" si="7"/>
        <v>17.138632149894164</v>
      </c>
      <c r="D28" s="2">
        <f t="shared" si="8"/>
        <v>13.797681352613461</v>
      </c>
      <c r="E28" s="2">
        <v>14.09</v>
      </c>
      <c r="F28" s="2">
        <f t="shared" si="2"/>
        <v>13.850415512465373</v>
      </c>
      <c r="G28" s="2">
        <f t="shared" si="3"/>
        <v>1.017298</v>
      </c>
      <c r="H28" s="2">
        <f t="shared" si="4"/>
        <v>29.585798816568047</v>
      </c>
      <c r="I28" s="2"/>
      <c r="J28" s="1">
        <v>1986</v>
      </c>
      <c r="K28" s="3">
        <f t="shared" si="0"/>
        <v>5.96E-2</v>
      </c>
      <c r="L28" s="18">
        <v>7.22E-2</v>
      </c>
      <c r="M28" s="18">
        <v>1.06E-2</v>
      </c>
      <c r="N28" s="3">
        <v>3.3799999999999997E-2</v>
      </c>
      <c r="O28" s="1">
        <v>242.17</v>
      </c>
      <c r="P28" s="2">
        <v>14.433332</v>
      </c>
      <c r="Q28" s="2">
        <v>8.1853459999999991</v>
      </c>
      <c r="R28" s="2"/>
      <c r="S28" s="24">
        <f t="shared" si="9"/>
        <v>14.130065800000001</v>
      </c>
      <c r="T28" s="20">
        <v>4.33213E-2</v>
      </c>
      <c r="U28" s="21">
        <f t="shared" si="6"/>
        <v>3.7280174197200342</v>
      </c>
      <c r="V28" s="21">
        <f t="shared" si="5"/>
        <v>53.8077131206026</v>
      </c>
      <c r="W28" s="21">
        <f t="shared" si="10"/>
        <v>17.551499691223832</v>
      </c>
    </row>
    <row r="29" spans="1:23" s="22" customFormat="1">
      <c r="A29" s="1">
        <v>1987</v>
      </c>
      <c r="B29" s="2">
        <f t="shared" si="1"/>
        <v>15.408320493066256</v>
      </c>
      <c r="C29" s="2">
        <f t="shared" si="7"/>
        <v>16.869418764272059</v>
      </c>
      <c r="D29" s="2">
        <f t="shared" si="8"/>
        <v>13.799259462166026</v>
      </c>
      <c r="E29" s="2">
        <v>13.39</v>
      </c>
      <c r="F29" s="2">
        <f t="shared" si="2"/>
        <v>11.286681715575622</v>
      </c>
      <c r="G29" s="2">
        <f t="shared" si="3"/>
        <v>1.1863539999999999</v>
      </c>
      <c r="H29" s="2">
        <f t="shared" si="4"/>
        <v>26.954177897574123</v>
      </c>
      <c r="I29" s="2"/>
      <c r="J29" s="1">
        <v>1987</v>
      </c>
      <c r="K29" s="3">
        <f t="shared" si="0"/>
        <v>6.4899999999999999E-2</v>
      </c>
      <c r="L29" s="18">
        <v>8.8599999999999998E-2</v>
      </c>
      <c r="M29" s="18">
        <v>3.39E-2</v>
      </c>
      <c r="N29" s="3">
        <v>3.7100000000000001E-2</v>
      </c>
      <c r="O29" s="1">
        <v>247.08</v>
      </c>
      <c r="P29" s="2">
        <v>16.035492000000001</v>
      </c>
      <c r="Q29" s="2">
        <v>9.1666680000000014</v>
      </c>
      <c r="R29" s="2"/>
      <c r="S29" s="24">
        <f t="shared" si="9"/>
        <v>14.646622000000002</v>
      </c>
      <c r="T29" s="20">
        <v>4.41176E-2</v>
      </c>
      <c r="U29" s="21">
        <f t="shared" si="6"/>
        <v>3.8924886010362751</v>
      </c>
      <c r="V29" s="21">
        <f t="shared" si="5"/>
        <v>62.417969822008388</v>
      </c>
      <c r="W29" s="21">
        <f t="shared" si="10"/>
        <v>17.905308663659017</v>
      </c>
    </row>
    <row r="30" spans="1:23" s="22" customFormat="1">
      <c r="A30" s="1">
        <v>1988</v>
      </c>
      <c r="B30" s="2">
        <f t="shared" si="1"/>
        <v>11.514096185737976</v>
      </c>
      <c r="C30" s="2">
        <f t="shared" si="7"/>
        <v>17.472457962308628</v>
      </c>
      <c r="D30" s="2">
        <f t="shared" si="8"/>
        <v>14.565259454438351</v>
      </c>
      <c r="E30" s="2">
        <v>14.7</v>
      </c>
      <c r="F30" s="2">
        <f t="shared" si="2"/>
        <v>10.940919037199125</v>
      </c>
      <c r="G30" s="2">
        <f t="shared" si="3"/>
        <v>1.34358</v>
      </c>
      <c r="H30" s="2">
        <f t="shared" si="4"/>
        <v>27.173913043478258</v>
      </c>
      <c r="I30" s="2"/>
      <c r="J30" s="1">
        <v>1988</v>
      </c>
      <c r="K30" s="3">
        <f t="shared" si="0"/>
        <v>8.6850064813481204E-2</v>
      </c>
      <c r="L30" s="18">
        <v>9.1399999999999995E-2</v>
      </c>
      <c r="M30" s="18">
        <v>2.7900000000000001E-2</v>
      </c>
      <c r="N30" s="3">
        <v>3.6799999999999999E-2</v>
      </c>
      <c r="O30" s="1">
        <v>277.72000000000003</v>
      </c>
      <c r="P30" s="2">
        <v>24.12</v>
      </c>
      <c r="Q30" s="2">
        <v>10.220096000000002</v>
      </c>
      <c r="R30" s="2"/>
      <c r="S30" s="24">
        <f t="shared" si="9"/>
        <v>15.894729900000002</v>
      </c>
      <c r="T30" s="20">
        <v>4.6396E-2</v>
      </c>
      <c r="U30" s="21">
        <f t="shared" si="6"/>
        <v>4.0730845021699542</v>
      </c>
      <c r="V30" s="21">
        <f t="shared" si="5"/>
        <v>98.242798192339293</v>
      </c>
      <c r="W30" s="21">
        <f t="shared" si="10"/>
        <v>19.067288218842727</v>
      </c>
    </row>
    <row r="31" spans="1:23" s="22" customFormat="1">
      <c r="A31" s="1">
        <v>1989</v>
      </c>
      <c r="B31" s="2">
        <f t="shared" si="1"/>
        <v>14.53125</v>
      </c>
      <c r="C31" s="2">
        <f t="shared" si="7"/>
        <v>20.946320005110096</v>
      </c>
      <c r="D31" s="2">
        <f t="shared" si="8"/>
        <v>17.450674572475609</v>
      </c>
      <c r="E31" s="2">
        <v>17.649999999999999</v>
      </c>
      <c r="F31" s="2">
        <f t="shared" si="2"/>
        <v>12.610340479192939</v>
      </c>
      <c r="G31" s="2">
        <f t="shared" si="3"/>
        <v>1.3996449999999998</v>
      </c>
      <c r="H31" s="2">
        <f t="shared" si="4"/>
        <v>30.120481927710841</v>
      </c>
      <c r="I31" s="2"/>
      <c r="J31" s="1">
        <v>1989</v>
      </c>
      <c r="K31" s="3">
        <f t="shared" si="0"/>
        <v>6.8817204301075269E-2</v>
      </c>
      <c r="L31" s="18">
        <v>7.9299999999999995E-2</v>
      </c>
      <c r="M31" s="18">
        <v>-4.4000000000000003E-3</v>
      </c>
      <c r="N31" s="3">
        <v>3.32E-2</v>
      </c>
      <c r="O31" s="1">
        <v>353.4</v>
      </c>
      <c r="P31" s="2">
        <v>24.32</v>
      </c>
      <c r="Q31" s="2">
        <v>11.73288</v>
      </c>
      <c r="R31" s="2"/>
      <c r="S31" s="24">
        <f t="shared" si="9"/>
        <v>16.8716987</v>
      </c>
      <c r="T31" s="20">
        <v>6.2549499999999994E-2</v>
      </c>
      <c r="U31" s="21">
        <f t="shared" si="6"/>
        <v>4.3278539012384343</v>
      </c>
      <c r="V31" s="21">
        <f t="shared" si="5"/>
        <v>105.25340687811872</v>
      </c>
      <c r="W31" s="21">
        <f t="shared" si="10"/>
        <v>20.251366130992235</v>
      </c>
    </row>
    <row r="32" spans="1:23" s="22" customFormat="1">
      <c r="A32" s="1">
        <v>1990</v>
      </c>
      <c r="B32" s="2">
        <f t="shared" si="1"/>
        <v>14.579249448123623</v>
      </c>
      <c r="C32" s="2">
        <f t="shared" si="7"/>
        <v>18.722174669657402</v>
      </c>
      <c r="D32" s="2">
        <f t="shared" si="8"/>
        <v>15.86401357631247</v>
      </c>
      <c r="E32" s="2">
        <v>15.85</v>
      </c>
      <c r="F32" s="2">
        <f t="shared" si="2"/>
        <v>12.391573729863694</v>
      </c>
      <c r="G32" s="2">
        <f t="shared" si="3"/>
        <v>1.2790949999999999</v>
      </c>
      <c r="H32" s="2">
        <f t="shared" si="4"/>
        <v>26.737967914438503</v>
      </c>
      <c r="I32" s="2"/>
      <c r="J32" s="1">
        <v>1990</v>
      </c>
      <c r="K32" s="3">
        <f t="shared" si="0"/>
        <v>6.85906365453334E-2</v>
      </c>
      <c r="L32" s="18">
        <v>8.0699999999999994E-2</v>
      </c>
      <c r="M32" s="18">
        <v>2.5999999999999999E-3</v>
      </c>
      <c r="N32" s="3">
        <v>3.7400000000000003E-2</v>
      </c>
      <c r="O32" s="1">
        <v>330.22</v>
      </c>
      <c r="P32" s="2">
        <v>22.65</v>
      </c>
      <c r="Q32" s="2">
        <v>12.350228000000001</v>
      </c>
      <c r="R32" s="2"/>
      <c r="S32" s="24">
        <f t="shared" si="9"/>
        <v>17.637908299999999</v>
      </c>
      <c r="T32" s="20">
        <v>2.9806300000000001E-2</v>
      </c>
      <c r="U32" s="21">
        <f t="shared" si="6"/>
        <v>4.4568512129749172</v>
      </c>
      <c r="V32" s="21">
        <f t="shared" si="5"/>
        <v>100.94767997388186</v>
      </c>
      <c r="W32" s="21">
        <f t="shared" si="10"/>
        <v>20.81566549420203</v>
      </c>
    </row>
    <row r="33" spans="1:23" s="22" customFormat="1">
      <c r="A33" s="1">
        <v>1991</v>
      </c>
      <c r="B33" s="2">
        <f t="shared" si="1"/>
        <v>21.610880829015542</v>
      </c>
      <c r="C33" s="2">
        <f t="shared" si="7"/>
        <v>23.108101670860513</v>
      </c>
      <c r="D33" s="2">
        <f t="shared" si="8"/>
        <v>19.714844390279357</v>
      </c>
      <c r="E33" s="2">
        <v>18.440000000000001</v>
      </c>
      <c r="F33" s="2">
        <f t="shared" si="2"/>
        <v>14.925373134328357</v>
      </c>
      <c r="G33" s="2">
        <f t="shared" si="3"/>
        <v>1.2354800000000001</v>
      </c>
      <c r="H33" s="2">
        <f t="shared" si="4"/>
        <v>32.154340836012864</v>
      </c>
      <c r="I33" s="2"/>
      <c r="J33" s="1">
        <v>1991</v>
      </c>
      <c r="K33" s="3">
        <f t="shared" si="0"/>
        <v>4.6272986645568108E-2</v>
      </c>
      <c r="L33" s="18">
        <v>6.7000000000000004E-2</v>
      </c>
      <c r="M33" s="18">
        <v>-3.0000000000000001E-3</v>
      </c>
      <c r="N33" s="3">
        <v>3.1099999999999999E-2</v>
      </c>
      <c r="O33" s="1">
        <v>417.09</v>
      </c>
      <c r="P33" s="2">
        <v>19.3</v>
      </c>
      <c r="Q33" s="2">
        <v>12.971499</v>
      </c>
      <c r="R33" s="2"/>
      <c r="S33" s="24">
        <f t="shared" si="9"/>
        <v>18.049513800000003</v>
      </c>
      <c r="T33" s="20">
        <v>2.9667099999999998E-2</v>
      </c>
      <c r="U33" s="21">
        <f t="shared" si="6"/>
        <v>4.5890730635953654</v>
      </c>
      <c r="V33" s="21">
        <f t="shared" si="5"/>
        <v>88.569110127390559</v>
      </c>
      <c r="W33" s="21">
        <f t="shared" si="10"/>
        <v>21.156139594266911</v>
      </c>
    </row>
    <row r="34" spans="1:23" s="22" customFormat="1">
      <c r="A34" s="1">
        <v>1992</v>
      </c>
      <c r="B34" s="2">
        <f t="shared" si="1"/>
        <v>20.877335888835649</v>
      </c>
      <c r="C34" s="2">
        <f t="shared" si="7"/>
        <v>23.232882315071965</v>
      </c>
      <c r="D34" s="2">
        <f t="shared" si="8"/>
        <v>19.942760085184336</v>
      </c>
      <c r="E34" s="2">
        <v>20.45</v>
      </c>
      <c r="F34" s="2">
        <f t="shared" si="2"/>
        <v>14.970059880239521</v>
      </c>
      <c r="G34" s="2">
        <f t="shared" si="3"/>
        <v>1.3660599999999998</v>
      </c>
      <c r="H34" s="2">
        <f t="shared" si="4"/>
        <v>34.482758620689651</v>
      </c>
      <c r="I34" s="2"/>
      <c r="J34" s="1">
        <v>1992</v>
      </c>
      <c r="K34" s="3">
        <f t="shared" si="0"/>
        <v>4.7898831791788117E-2</v>
      </c>
      <c r="L34" s="18">
        <v>6.6799999999999998E-2</v>
      </c>
      <c r="M34" s="18">
        <v>1.38E-2</v>
      </c>
      <c r="N34" s="3">
        <v>2.9000000000000001E-2</v>
      </c>
      <c r="O34" s="1">
        <v>435.71</v>
      </c>
      <c r="P34" s="2">
        <v>20.87</v>
      </c>
      <c r="Q34" s="2">
        <v>12.635590000000001</v>
      </c>
      <c r="R34" s="2"/>
      <c r="S34" s="24">
        <f t="shared" si="9"/>
        <v>18.754022600000003</v>
      </c>
      <c r="T34" s="20">
        <v>2.8109600000000002E-2</v>
      </c>
      <c r="U34" s="21">
        <f t="shared" si="6"/>
        <v>4.7180700717838056</v>
      </c>
      <c r="V34" s="21">
        <f t="shared" si="5"/>
        <v>98.466122398128022</v>
      </c>
      <c r="W34" s="21">
        <f t="shared" si="10"/>
        <v>21.848028965844755</v>
      </c>
    </row>
    <row r="35" spans="1:23" s="22" customFormat="1">
      <c r="A35" s="1">
        <v>1993</v>
      </c>
      <c r="B35" s="2">
        <f t="shared" si="1"/>
        <v>17.340148698884761</v>
      </c>
      <c r="C35" s="2">
        <f t="shared" si="7"/>
        <v>23.189523388452653</v>
      </c>
      <c r="D35" s="2">
        <f t="shared" si="8"/>
        <v>20.093305806665398</v>
      </c>
      <c r="E35" s="2">
        <v>21.17</v>
      </c>
      <c r="F35" s="2">
        <f t="shared" si="2"/>
        <v>17.271157167530223</v>
      </c>
      <c r="G35" s="2">
        <f t="shared" si="3"/>
        <v>1.2257430000000002</v>
      </c>
      <c r="H35" s="2">
        <f t="shared" si="4"/>
        <v>36.764705882352942</v>
      </c>
      <c r="I35" s="2"/>
      <c r="J35" s="1">
        <v>1993</v>
      </c>
      <c r="K35" s="3">
        <f t="shared" si="0"/>
        <v>5.7669632329295742E-2</v>
      </c>
      <c r="L35" s="18">
        <v>5.79E-2</v>
      </c>
      <c r="M35" s="18">
        <v>2.29E-2</v>
      </c>
      <c r="N35" s="3">
        <v>2.7199999999999998E-2</v>
      </c>
      <c r="O35" s="1">
        <v>466.45</v>
      </c>
      <c r="P35" s="2">
        <v>26.9</v>
      </c>
      <c r="Q35" s="2">
        <v>12.687439999999999</v>
      </c>
      <c r="R35" s="2"/>
      <c r="S35" s="24">
        <f t="shared" si="9"/>
        <v>20.114686800000005</v>
      </c>
      <c r="T35" s="20">
        <v>2.5974000000000001E-2</v>
      </c>
      <c r="U35" s="21">
        <f t="shared" si="6"/>
        <v>4.8406172238283176</v>
      </c>
      <c r="V35" s="21">
        <f t="shared" si="5"/>
        <v>130.21260332098174</v>
      </c>
      <c r="W35" s="21">
        <f t="shared" si="10"/>
        <v>23.214199021709415</v>
      </c>
    </row>
    <row r="36" spans="1:23" s="22" customFormat="1">
      <c r="A36" s="1">
        <v>1994</v>
      </c>
      <c r="B36" s="2">
        <f t="shared" si="1"/>
        <v>14.465196850393699</v>
      </c>
      <c r="C36" s="2">
        <f t="shared" si="7"/>
        <v>21.257008606110084</v>
      </c>
      <c r="D36" s="2">
        <f t="shared" si="8"/>
        <v>18.66198363026205</v>
      </c>
      <c r="E36" s="2">
        <v>19.91</v>
      </c>
      <c r="F36" s="2">
        <f t="shared" si="2"/>
        <v>12.787723785166239</v>
      </c>
      <c r="G36" s="2">
        <f t="shared" si="3"/>
        <v>1.5569620000000002</v>
      </c>
      <c r="H36" s="2">
        <f t="shared" si="4"/>
        <v>34.364261168384878</v>
      </c>
      <c r="I36" s="2"/>
      <c r="J36" s="1">
        <v>1994</v>
      </c>
      <c r="K36" s="3">
        <f t="shared" si="0"/>
        <v>6.9131447732270784E-2</v>
      </c>
      <c r="L36" s="18">
        <v>7.8200000000000006E-2</v>
      </c>
      <c r="M36" s="18">
        <v>2.8199999999999999E-2</v>
      </c>
      <c r="N36" s="3">
        <v>2.9100000000000001E-2</v>
      </c>
      <c r="O36" s="1">
        <v>459.27</v>
      </c>
      <c r="P36" s="2">
        <v>31.75</v>
      </c>
      <c r="Q36" s="2">
        <v>13.364756999999999</v>
      </c>
      <c r="R36" s="2"/>
      <c r="S36" s="24">
        <f t="shared" si="9"/>
        <v>21.605580000000003</v>
      </c>
      <c r="T36" s="20">
        <v>2.5316499999999999E-2</v>
      </c>
      <c r="U36" s="21">
        <f t="shared" si="6"/>
        <v>4.9631647097753673</v>
      </c>
      <c r="V36" s="21">
        <f t="shared" si="5"/>
        <v>157.58047953536791</v>
      </c>
      <c r="W36" s="21">
        <f t="shared" si="10"/>
        <v>24.609924062694667</v>
      </c>
    </row>
    <row r="37" spans="1:23" s="22" customFormat="1">
      <c r="A37" s="1">
        <v>1995</v>
      </c>
      <c r="B37" s="2">
        <f t="shared" si="1"/>
        <v>16.337665782493367</v>
      </c>
      <c r="C37" s="2">
        <f t="shared" si="7"/>
        <v>25.870843515255263</v>
      </c>
      <c r="D37" s="2">
        <f t="shared" si="8"/>
        <v>22.845763223420533</v>
      </c>
      <c r="E37" s="2">
        <v>25.03</v>
      </c>
      <c r="F37" s="2">
        <f t="shared" si="2"/>
        <v>17.953321364452425</v>
      </c>
      <c r="G37" s="2">
        <f t="shared" si="3"/>
        <v>1.394171</v>
      </c>
      <c r="H37" s="2">
        <f t="shared" si="4"/>
        <v>43.478260869565219</v>
      </c>
      <c r="I37" s="2"/>
      <c r="J37" s="1">
        <v>1995</v>
      </c>
      <c r="K37" s="3">
        <f t="shared" si="0"/>
        <v>6.1208254184728791E-2</v>
      </c>
      <c r="L37" s="18">
        <v>5.57E-2</v>
      </c>
      <c r="M37" s="18">
        <v>2.07E-2</v>
      </c>
      <c r="N37" s="3">
        <v>2.3E-2</v>
      </c>
      <c r="O37" s="1">
        <v>615.92999999999995</v>
      </c>
      <c r="P37" s="2">
        <v>37.700000000000003</v>
      </c>
      <c r="Q37" s="2">
        <v>14.166389999999998</v>
      </c>
      <c r="R37" s="2"/>
      <c r="S37" s="24">
        <f t="shared" si="9"/>
        <v>23.8078824</v>
      </c>
      <c r="T37" s="20">
        <v>3.3788200000000004E-2</v>
      </c>
      <c r="U37" s="21">
        <f t="shared" si="6"/>
        <v>5.1308611116221998</v>
      </c>
      <c r="V37" s="21">
        <f t="shared" si="5"/>
        <v>193.43346390815694</v>
      </c>
      <c r="W37" s="21">
        <f t="shared" si="10"/>
        <v>26.960359957183393</v>
      </c>
    </row>
    <row r="38" spans="1:23" s="22" customFormat="1">
      <c r="A38" s="1">
        <v>1996</v>
      </c>
      <c r="B38" s="2">
        <f t="shared" si="1"/>
        <v>18.231356140782673</v>
      </c>
      <c r="C38" s="2">
        <f t="shared" si="7"/>
        <v>28.029084134672619</v>
      </c>
      <c r="D38" s="2">
        <f t="shared" si="8"/>
        <v>25.143306307190137</v>
      </c>
      <c r="E38" s="2">
        <v>27.72</v>
      </c>
      <c r="F38" s="2">
        <f t="shared" si="2"/>
        <v>15.600624024960997</v>
      </c>
      <c r="G38" s="2">
        <f t="shared" si="3"/>
        <v>1.7768520000000001</v>
      </c>
      <c r="H38" s="2">
        <f t="shared" si="4"/>
        <v>49.75124378109453</v>
      </c>
      <c r="I38" s="2"/>
      <c r="J38" s="1">
        <v>1996</v>
      </c>
      <c r="K38" s="3">
        <f t="shared" si="0"/>
        <v>5.4850554850554852E-2</v>
      </c>
      <c r="L38" s="18">
        <v>6.4100000000000004E-2</v>
      </c>
      <c r="M38" s="18">
        <v>1.41E-2</v>
      </c>
      <c r="N38" s="3">
        <v>2.01E-2</v>
      </c>
      <c r="O38" s="1">
        <v>740.74</v>
      </c>
      <c r="P38" s="2">
        <v>40.630000000000003</v>
      </c>
      <c r="Q38" s="2">
        <v>14.888873999999999</v>
      </c>
      <c r="R38" s="2"/>
      <c r="S38" s="24">
        <f t="shared" si="9"/>
        <v>26.427549199999998</v>
      </c>
      <c r="T38" s="20">
        <v>1.6970499999999999E-2</v>
      </c>
      <c r="U38" s="21">
        <f t="shared" si="6"/>
        <v>5.2179343901169846</v>
      </c>
      <c r="V38" s="21">
        <f t="shared" si="5"/>
        <v>212.00467427045311</v>
      </c>
      <c r="W38" s="21">
        <f t="shared" si="10"/>
        <v>29.460723699180857</v>
      </c>
    </row>
    <row r="39" spans="1:23" s="22" customFormat="1">
      <c r="A39" s="1">
        <v>1997</v>
      </c>
      <c r="B39" s="2">
        <f t="shared" si="1"/>
        <v>22.010206396008162</v>
      </c>
      <c r="C39" s="2">
        <f t="shared" si="7"/>
        <v>33.196387644100838</v>
      </c>
      <c r="D39" s="2">
        <f t="shared" si="8"/>
        <v>30.175989026820716</v>
      </c>
      <c r="E39" s="2">
        <v>33.03</v>
      </c>
      <c r="F39" s="2">
        <f t="shared" si="2"/>
        <v>17.421602787456447</v>
      </c>
      <c r="G39" s="2">
        <f t="shared" si="3"/>
        <v>1.8959219999999999</v>
      </c>
      <c r="H39" s="2">
        <f t="shared" si="4"/>
        <v>62.51964952969977</v>
      </c>
      <c r="I39" s="2"/>
      <c r="J39" s="1">
        <v>1997</v>
      </c>
      <c r="K39" s="3">
        <f t="shared" si="0"/>
        <v>4.5433467638057362E-2</v>
      </c>
      <c r="L39" s="18">
        <v>5.74E-2</v>
      </c>
      <c r="M39" s="18">
        <v>3.8999999999999998E-3</v>
      </c>
      <c r="N39" s="3">
        <f>15.522/O39</f>
        <v>1.5994971301381864E-2</v>
      </c>
      <c r="O39" s="1">
        <v>970.43</v>
      </c>
      <c r="P39" s="2">
        <v>44.09</v>
      </c>
      <c r="Q39" s="2">
        <v>15.522000000000002</v>
      </c>
      <c r="R39" s="2"/>
      <c r="S39" s="24">
        <f t="shared" si="9"/>
        <v>29.233000000000004</v>
      </c>
      <c r="T39" s="20">
        <v>1.6069199999999999E-2</v>
      </c>
      <c r="U39" s="21">
        <f t="shared" si="6"/>
        <v>5.3017824214186522</v>
      </c>
      <c r="V39" s="21">
        <f t="shared" si="5"/>
        <v>233.75558696034838</v>
      </c>
      <c r="W39" s="21">
        <f t="shared" si="10"/>
        <v>32.159012224503137</v>
      </c>
    </row>
    <row r="40" spans="1:23" s="22" customFormat="1">
      <c r="A40" s="1">
        <v>1998</v>
      </c>
      <c r="B40" s="2">
        <f t="shared" si="1"/>
        <v>27.766659137113169</v>
      </c>
      <c r="C40" s="2">
        <f t="shared" si="7"/>
        <v>39.337877624167945</v>
      </c>
      <c r="D40" s="2">
        <f t="shared" si="8"/>
        <v>35.918161399298199</v>
      </c>
      <c r="E40" s="2">
        <v>38.82</v>
      </c>
      <c r="F40" s="2">
        <f t="shared" si="2"/>
        <v>21.50537634408602</v>
      </c>
      <c r="G40" s="2">
        <f t="shared" si="3"/>
        <v>1.8051300000000001</v>
      </c>
      <c r="H40" s="2">
        <f t="shared" si="4"/>
        <v>75.878395061728398</v>
      </c>
      <c r="I40" s="2"/>
      <c r="J40" s="1">
        <v>1998</v>
      </c>
      <c r="K40" s="3">
        <f t="shared" si="0"/>
        <v>3.6014415528420232E-2</v>
      </c>
      <c r="L40" s="18">
        <v>4.65E-2</v>
      </c>
      <c r="M40" s="18">
        <v>3.2000000000000002E-3</v>
      </c>
      <c r="N40" s="25">
        <f>16.2/O40</f>
        <v>1.3178981964319126E-2</v>
      </c>
      <c r="O40" s="1">
        <v>1229.23</v>
      </c>
      <c r="P40" s="2">
        <v>44.27</v>
      </c>
      <c r="Q40" s="2">
        <v>16.2</v>
      </c>
      <c r="R40" s="2"/>
      <c r="S40" s="24">
        <f t="shared" si="9"/>
        <v>31.248000000000001</v>
      </c>
      <c r="T40" s="20">
        <v>2.6764E-2</v>
      </c>
      <c r="U40" s="21">
        <f t="shared" si="6"/>
        <v>5.4436793261455012</v>
      </c>
      <c r="V40" s="21">
        <f t="shared" si="5"/>
        <v>240.99168376846134</v>
      </c>
      <c r="W40" s="21">
        <f t="shared" si="10"/>
        <v>34.223076909054086</v>
      </c>
    </row>
    <row r="41" spans="1:23" s="22" customFormat="1">
      <c r="A41" s="1">
        <v>1999</v>
      </c>
      <c r="B41" s="2">
        <f t="shared" si="1"/>
        <v>28.429760061919506</v>
      </c>
      <c r="C41" s="2">
        <f t="shared" si="7"/>
        <v>43.233580508474574</v>
      </c>
      <c r="D41" s="2">
        <f t="shared" si="8"/>
        <v>39.281764471967136</v>
      </c>
      <c r="E41" s="2">
        <v>44.2</v>
      </c>
      <c r="F41" s="2">
        <f t="shared" si="2"/>
        <v>15.527950310559007</v>
      </c>
      <c r="G41" s="2">
        <f t="shared" si="3"/>
        <v>2.8464800000000001</v>
      </c>
      <c r="H41" s="2">
        <f t="shared" si="4"/>
        <v>87.91669160332755</v>
      </c>
      <c r="I41" s="2"/>
      <c r="J41" s="1">
        <v>1999</v>
      </c>
      <c r="K41" s="3">
        <f t="shared" si="0"/>
        <v>3.5174408711927854E-2</v>
      </c>
      <c r="L41" s="18">
        <v>6.4399999999999999E-2</v>
      </c>
      <c r="M41" s="18">
        <v>1.0699999999999999E-2</v>
      </c>
      <c r="N41" s="3">
        <f>16.709/1469</f>
        <v>1.1374404356705241E-2</v>
      </c>
      <c r="O41" s="1">
        <v>1469.25</v>
      </c>
      <c r="P41" s="2">
        <v>51.68</v>
      </c>
      <c r="Q41" s="2">
        <v>16.711843601089175</v>
      </c>
      <c r="R41" s="2"/>
      <c r="S41" s="24">
        <f t="shared" si="9"/>
        <v>33.984000000000002</v>
      </c>
      <c r="T41" s="20">
        <v>3.43602E-2</v>
      </c>
      <c r="U41" s="21">
        <f t="shared" si="6"/>
        <v>5.6307252365277263</v>
      </c>
      <c r="V41" s="21">
        <f t="shared" si="5"/>
        <v>290.99588022375292</v>
      </c>
      <c r="W41" s="21">
        <f t="shared" si="10"/>
        <v>37.402851418461843</v>
      </c>
    </row>
    <row r="42" spans="1:23" s="22" customFormat="1">
      <c r="A42" s="1">
        <v>2000</v>
      </c>
      <c r="B42" s="2">
        <f t="shared" si="1"/>
        <v>23.521824336362013</v>
      </c>
      <c r="C42" s="2">
        <f t="shared" si="7"/>
        <v>35.365905925211614</v>
      </c>
      <c r="D42" s="2">
        <f t="shared" si="8"/>
        <v>32.432770203749286</v>
      </c>
      <c r="E42" s="2">
        <v>37.28</v>
      </c>
      <c r="F42" s="2">
        <f t="shared" si="2"/>
        <v>19.569471624266146</v>
      </c>
      <c r="G42" s="2">
        <f t="shared" si="3"/>
        <v>1.9050079999999998</v>
      </c>
      <c r="H42" s="2">
        <f t="shared" si="4"/>
        <v>81.155856132800494</v>
      </c>
      <c r="I42" s="2"/>
      <c r="J42" s="1">
        <v>2000</v>
      </c>
      <c r="K42" s="3">
        <f t="shared" si="0"/>
        <v>4.2513709213197207E-2</v>
      </c>
      <c r="L42" s="18">
        <v>5.11E-2</v>
      </c>
      <c r="M42" s="18">
        <v>-6.1999999999999998E-3</v>
      </c>
      <c r="N42" s="3">
        <f>16.265/1320</f>
        <v>1.2321969696969698E-2</v>
      </c>
      <c r="O42" s="1">
        <v>1320.28</v>
      </c>
      <c r="P42" s="2">
        <v>56.13</v>
      </c>
      <c r="Q42" s="2">
        <v>16.26845015151515</v>
      </c>
      <c r="R42" s="2"/>
      <c r="S42" s="24">
        <f t="shared" si="9"/>
        <v>37.332000000000001</v>
      </c>
      <c r="T42" s="20">
        <v>1.6036700000000001E-2</v>
      </c>
      <c r="U42" s="21">
        <f t="shared" si="6"/>
        <v>5.7210234879283499</v>
      </c>
      <c r="V42" s="21">
        <f t="shared" si="5"/>
        <v>321.12104837741828</v>
      </c>
      <c r="W42" s="21">
        <f t="shared" si="10"/>
        <v>40.708209372980825</v>
      </c>
    </row>
    <row r="43" spans="1:23" s="22" customFormat="1">
      <c r="A43" s="1">
        <v>2001</v>
      </c>
      <c r="B43" s="2">
        <f t="shared" si="1"/>
        <v>29.551866151866147</v>
      </c>
      <c r="C43" s="2">
        <f t="shared" si="7"/>
        <v>29.223152696820829</v>
      </c>
      <c r="D43" s="2">
        <f t="shared" si="8"/>
        <v>26.614879418556622</v>
      </c>
      <c r="E43" s="2">
        <v>30.5</v>
      </c>
      <c r="F43" s="2">
        <f t="shared" si="2"/>
        <v>19.801980198019802</v>
      </c>
      <c r="G43" s="2">
        <f t="shared" si="3"/>
        <v>1.5402500000000001</v>
      </c>
      <c r="H43" s="2">
        <f t="shared" si="4"/>
        <v>72.936281049488599</v>
      </c>
      <c r="I43" s="2">
        <f>O43/R43</f>
        <v>38.167938931297712</v>
      </c>
      <c r="J43" s="1">
        <v>2001</v>
      </c>
      <c r="K43" s="3">
        <f t="shared" si="0"/>
        <v>3.3838810546211538E-2</v>
      </c>
      <c r="L43" s="18">
        <v>5.0500000000000003E-2</v>
      </c>
      <c r="M43" s="18">
        <v>3.2500000000000001E-2</v>
      </c>
      <c r="N43" s="3">
        <f>15.741/1148.09</f>
        <v>1.3710597601233353E-2</v>
      </c>
      <c r="O43" s="1">
        <v>1148.0899999999999</v>
      </c>
      <c r="P43" s="2">
        <v>38.85</v>
      </c>
      <c r="Q43" s="2">
        <v>15.741</v>
      </c>
      <c r="R43" s="38">
        <v>30.079957999999998</v>
      </c>
      <c r="S43" s="24">
        <f t="shared" si="9"/>
        <v>39.286999999999999</v>
      </c>
      <c r="T43" s="20">
        <v>2.48027E-2</v>
      </c>
      <c r="U43" s="21">
        <f t="shared" si="6"/>
        <v>5.8629203171923905</v>
      </c>
      <c r="V43" s="21">
        <f t="shared" si="5"/>
        <v>227.77445432292438</v>
      </c>
      <c r="W43" s="21">
        <f t="shared" si="10"/>
        <v>43.137148282532522</v>
      </c>
    </row>
    <row r="44" spans="1:23" s="22" customFormat="1">
      <c r="A44" s="1">
        <v>2002</v>
      </c>
      <c r="B44" s="2">
        <f t="shared" si="1"/>
        <v>19.109904430929628</v>
      </c>
      <c r="C44" s="2">
        <f t="shared" si="7"/>
        <v>21.046311357764807</v>
      </c>
      <c r="D44" s="2">
        <f t="shared" si="8"/>
        <v>19.137805087560167</v>
      </c>
      <c r="E44" s="2">
        <v>23.1</v>
      </c>
      <c r="F44" s="2">
        <f t="shared" si="2"/>
        <v>26.246719160104984</v>
      </c>
      <c r="G44" s="2">
        <f t="shared" si="3"/>
        <v>0.88011000000000017</v>
      </c>
      <c r="H44" s="2">
        <f t="shared" si="4"/>
        <v>54.715174129353244</v>
      </c>
      <c r="I44" s="2">
        <f t="shared" ref="I44:I58" si="11">O44/R44</f>
        <v>29.498525073746311</v>
      </c>
      <c r="J44" s="1">
        <v>2002</v>
      </c>
      <c r="K44" s="3">
        <f t="shared" si="0"/>
        <v>5.232888545384283E-2</v>
      </c>
      <c r="L44" s="18">
        <v>3.8100000000000002E-2</v>
      </c>
      <c r="M44" s="18">
        <v>2.6100000000000002E-2</v>
      </c>
      <c r="N44" s="3">
        <f>Q44/O44</f>
        <v>1.8276465640699232E-2</v>
      </c>
      <c r="O44" s="1">
        <v>879.82</v>
      </c>
      <c r="P44" s="1">
        <v>46.04</v>
      </c>
      <c r="Q44" s="1">
        <v>16.079999999999998</v>
      </c>
      <c r="R44" s="12">
        <v>29.825898000000002</v>
      </c>
      <c r="S44" s="24">
        <f t="shared" si="9"/>
        <v>41.804000000000002</v>
      </c>
      <c r="T44" s="20">
        <v>2.0352000000000002E-2</v>
      </c>
      <c r="U44" s="21">
        <f t="shared" si="6"/>
        <v>5.9822424714878899</v>
      </c>
      <c r="V44" s="21">
        <f t="shared" si="5"/>
        <v>275.42244338730245</v>
      </c>
      <c r="W44" s="21">
        <f t="shared" si="10"/>
        <v>45.972879124570824</v>
      </c>
    </row>
    <row r="45" spans="1:23" s="22" customFormat="1">
      <c r="A45" s="1">
        <v>2003</v>
      </c>
      <c r="B45" s="2">
        <f t="shared" si="1"/>
        <v>20.33113914792467</v>
      </c>
      <c r="C45" s="2">
        <f t="shared" si="7"/>
        <v>24.940223852140946</v>
      </c>
      <c r="D45" s="2">
        <f t="shared" si="8"/>
        <v>22.443372932474336</v>
      </c>
      <c r="E45" s="2">
        <v>26.63</v>
      </c>
      <c r="F45" s="2">
        <f t="shared" si="2"/>
        <v>23.52941176470588</v>
      </c>
      <c r="G45" s="2">
        <f t="shared" si="3"/>
        <v>1.131775</v>
      </c>
      <c r="H45" s="2">
        <f t="shared" si="4"/>
        <v>62.187360178970927</v>
      </c>
      <c r="I45" s="2">
        <f t="shared" si="11"/>
        <v>35.2112676056338</v>
      </c>
      <c r="J45" s="1">
        <v>2003</v>
      </c>
      <c r="K45" s="3">
        <f t="shared" si="0"/>
        <v>4.918563552805532E-2</v>
      </c>
      <c r="L45" s="18">
        <v>4.2500000000000003E-2</v>
      </c>
      <c r="M45" s="18">
        <v>3.2500000000000001E-2</v>
      </c>
      <c r="N45" s="3">
        <v>1.61E-2</v>
      </c>
      <c r="O45" s="1">
        <v>1111.9100000000001</v>
      </c>
      <c r="P45" s="1">
        <v>54.69</v>
      </c>
      <c r="Q45" s="1">
        <v>17.88</v>
      </c>
      <c r="R45" s="38">
        <v>31.578244000000005</v>
      </c>
      <c r="S45" s="24">
        <f t="shared" si="9"/>
        <v>44.583000000000013</v>
      </c>
      <c r="T45" s="20">
        <v>3.34232E-2</v>
      </c>
      <c r="U45" s="21">
        <f t="shared" si="6"/>
        <v>6.1821881580609244</v>
      </c>
      <c r="V45" s="21">
        <f t="shared" si="5"/>
        <v>338.10387036435196</v>
      </c>
      <c r="W45" s="21">
        <f t="shared" si="10"/>
        <v>49.542909764295139</v>
      </c>
    </row>
    <row r="46" spans="1:23" s="22" customFormat="1">
      <c r="A46" s="1">
        <v>2004</v>
      </c>
      <c r="B46" s="2">
        <f t="shared" si="1"/>
        <v>17.90661938534279</v>
      </c>
      <c r="C46" s="2">
        <f t="shared" si="7"/>
        <v>25.156094320823644</v>
      </c>
      <c r="D46" s="2">
        <f t="shared" si="8"/>
        <v>22.493754749956711</v>
      </c>
      <c r="E46" s="2">
        <v>27.14</v>
      </c>
      <c r="F46" s="2">
        <f t="shared" si="2"/>
        <v>23.696682464454977</v>
      </c>
      <c r="G46" s="2">
        <f t="shared" si="3"/>
        <v>1.145308</v>
      </c>
      <c r="H46" s="2">
        <f t="shared" si="4"/>
        <v>62.447570464265475</v>
      </c>
      <c r="I46" s="2">
        <f t="shared" si="11"/>
        <v>29.850746268656714</v>
      </c>
      <c r="J46" s="1">
        <v>2004</v>
      </c>
      <c r="K46" s="3">
        <f t="shared" si="0"/>
        <v>5.584527031487227E-2</v>
      </c>
      <c r="L46" s="18">
        <v>4.2200000000000001E-2</v>
      </c>
      <c r="M46" s="18">
        <v>2.0400000000000001E-2</v>
      </c>
      <c r="N46" s="3">
        <f t="shared" ref="N46:N52" si="12">Q46/O46</f>
        <v>1.6013433229916166E-2</v>
      </c>
      <c r="O46" s="1">
        <v>1211.92</v>
      </c>
      <c r="P46" s="1">
        <v>67.680000000000007</v>
      </c>
      <c r="Q46" s="1">
        <v>19.407</v>
      </c>
      <c r="R46" s="12">
        <v>40.599320000000006</v>
      </c>
      <c r="S46" s="24">
        <f t="shared" si="9"/>
        <v>48.176000000000009</v>
      </c>
      <c r="T46" s="20">
        <v>3.3385499999999999E-2</v>
      </c>
      <c r="U46" s="21">
        <f t="shared" si="6"/>
        <v>6.3885836008118675</v>
      </c>
      <c r="V46" s="21">
        <f t="shared" si="5"/>
        <v>432.37933810294726</v>
      </c>
      <c r="W46" s="21">
        <f t="shared" si="10"/>
        <v>53.878065866363748</v>
      </c>
    </row>
    <row r="47" spans="1:23" s="22" customFormat="1">
      <c r="A47" s="1">
        <v>2005</v>
      </c>
      <c r="B47" s="2">
        <f t="shared" si="1"/>
        <v>16.328188358404184</v>
      </c>
      <c r="C47" s="2">
        <f t="shared" si="7"/>
        <v>23.982056060402293</v>
      </c>
      <c r="D47" s="2">
        <f t="shared" si="8"/>
        <v>21.496178243318223</v>
      </c>
      <c r="E47" s="2">
        <v>26.43</v>
      </c>
      <c r="F47" s="2">
        <f t="shared" si="2"/>
        <v>22.779043280182233</v>
      </c>
      <c r="G47" s="2">
        <f t="shared" si="3"/>
        <v>1.160277</v>
      </c>
      <c r="H47" s="2">
        <f t="shared" si="4"/>
        <v>55.777033065236822</v>
      </c>
      <c r="I47" s="2">
        <f t="shared" si="11"/>
        <v>20.408163265306126</v>
      </c>
      <c r="J47" s="1">
        <v>2005</v>
      </c>
      <c r="K47" s="3">
        <f t="shared" si="0"/>
        <v>6.1243781493082544E-2</v>
      </c>
      <c r="L47" s="18">
        <v>4.3900000000000002E-2</v>
      </c>
      <c r="M47" s="18">
        <v>8.0000000000000004E-4</v>
      </c>
      <c r="N47" s="3">
        <f t="shared" si="12"/>
        <v>1.792852622387426E-2</v>
      </c>
      <c r="O47" s="1">
        <v>1248.29</v>
      </c>
      <c r="P47" s="1">
        <v>76.45</v>
      </c>
      <c r="Q47" s="1">
        <v>22.38</v>
      </c>
      <c r="R47" s="38">
        <v>61.166209999999992</v>
      </c>
      <c r="S47" s="24">
        <f t="shared" si="9"/>
        <v>52.051000000000009</v>
      </c>
      <c r="T47" s="20">
        <v>2.52398E-2</v>
      </c>
      <c r="U47" s="21">
        <f t="shared" si="6"/>
        <v>6.5498301731796387</v>
      </c>
      <c r="V47" s="21">
        <f t="shared" si="5"/>
        <v>500.7345167395834</v>
      </c>
      <c r="W47" s="21">
        <f t="shared" si="10"/>
        <v>58.070322355463951</v>
      </c>
    </row>
    <row r="48" spans="1:23" s="22" customFormat="1">
      <c r="A48" s="1">
        <v>2006</v>
      </c>
      <c r="B48" s="2">
        <f t="shared" si="1"/>
        <v>16.168490652074784</v>
      </c>
      <c r="C48" s="2">
        <f t="shared" si="7"/>
        <v>24.987667371388298</v>
      </c>
      <c r="D48" s="2">
        <f t="shared" si="8"/>
        <v>22.189133796234962</v>
      </c>
      <c r="E48" s="2">
        <v>27.27</v>
      </c>
      <c r="F48" s="2">
        <f t="shared" si="2"/>
        <v>21.276595744680851</v>
      </c>
      <c r="G48" s="2">
        <f t="shared" si="3"/>
        <v>1.28169</v>
      </c>
      <c r="H48" s="2">
        <f t="shared" si="4"/>
        <v>56.618762475049898</v>
      </c>
      <c r="I48" s="2">
        <f t="shared" si="11"/>
        <v>19.386822626336471</v>
      </c>
      <c r="J48" s="1">
        <v>2006</v>
      </c>
      <c r="K48" s="3">
        <f t="shared" si="0"/>
        <v>6.1848692096171477E-2</v>
      </c>
      <c r="L48" s="18">
        <v>4.7E-2</v>
      </c>
      <c r="M48" s="18">
        <v>-1.8E-3</v>
      </c>
      <c r="N48" s="3">
        <f t="shared" si="12"/>
        <v>1.766198970598604E-2</v>
      </c>
      <c r="O48" s="1">
        <v>1418.3</v>
      </c>
      <c r="P48" s="1">
        <v>87.72</v>
      </c>
      <c r="Q48" s="1">
        <v>25.05</v>
      </c>
      <c r="R48" s="12">
        <v>73.157939665331128</v>
      </c>
      <c r="S48" s="24">
        <f t="shared" si="9"/>
        <v>56.760000000000005</v>
      </c>
      <c r="T48" s="20">
        <v>4.1088100000000002E-2</v>
      </c>
      <c r="U48" s="21">
        <f t="shared" si="6"/>
        <v>6.8189502503182613</v>
      </c>
      <c r="V48" s="21">
        <f t="shared" si="5"/>
        <v>598.15831595791792</v>
      </c>
      <c r="W48" s="21">
        <f t="shared" si="10"/>
        <v>63.918673573488306</v>
      </c>
    </row>
    <row r="49" spans="1:23" s="22" customFormat="1">
      <c r="A49" s="1">
        <v>2007</v>
      </c>
      <c r="B49" s="2">
        <f t="shared" si="1"/>
        <v>17.78967773200872</v>
      </c>
      <c r="C49" s="2">
        <f t="shared" si="7"/>
        <v>24.228363996369936</v>
      </c>
      <c r="D49" s="2">
        <f t="shared" si="8"/>
        <v>22.08424208927099</v>
      </c>
      <c r="E49" s="2">
        <v>25.95</v>
      </c>
      <c r="F49" s="2">
        <f t="shared" si="2"/>
        <v>24.875621890547265</v>
      </c>
      <c r="G49" s="2">
        <f t="shared" si="3"/>
        <v>1.0431899999999998</v>
      </c>
      <c r="H49" s="2">
        <f t="shared" si="4"/>
        <v>52.95203750450775</v>
      </c>
      <c r="I49" s="2">
        <f t="shared" si="11"/>
        <v>15.39768580009812</v>
      </c>
      <c r="J49" s="1">
        <v>2007</v>
      </c>
      <c r="K49" s="3">
        <f t="shared" si="0"/>
        <v>5.6212372987550746E-2</v>
      </c>
      <c r="L49" s="18">
        <v>4.02E-2</v>
      </c>
      <c r="M49" s="18">
        <v>7.1000000000000004E-3</v>
      </c>
      <c r="N49" s="3">
        <f t="shared" si="12"/>
        <v>1.8885014574082652E-2</v>
      </c>
      <c r="O49" s="1">
        <v>1468.36</v>
      </c>
      <c r="P49" s="1">
        <v>82.54</v>
      </c>
      <c r="Q49" s="1">
        <v>27.73</v>
      </c>
      <c r="R49" s="38">
        <v>95.362382312713706</v>
      </c>
      <c r="S49" s="24">
        <f t="shared" si="9"/>
        <v>60.604999999999997</v>
      </c>
      <c r="T49" s="20">
        <v>-2.2230000000000001E-4</v>
      </c>
      <c r="U49" s="21">
        <f t="shared" si="6"/>
        <v>6.8174343976776157</v>
      </c>
      <c r="V49" s="21">
        <f t="shared" si="5"/>
        <v>562.71103518431039</v>
      </c>
      <c r="W49" s="21">
        <f t="shared" si="10"/>
        <v>66.489037480410587</v>
      </c>
    </row>
    <row r="50" spans="1:23" s="22" customFormat="1">
      <c r="A50" s="1">
        <v>2008</v>
      </c>
      <c r="B50" s="2">
        <f t="shared" si="1"/>
        <v>18.243789133508383</v>
      </c>
      <c r="C50" s="2">
        <f t="shared" si="7"/>
        <v>14.776129169461303</v>
      </c>
      <c r="D50" s="2">
        <f t="shared" si="8"/>
        <v>13.359530172747858</v>
      </c>
      <c r="E50" s="2">
        <v>15.37</v>
      </c>
      <c r="F50" s="2">
        <f t="shared" si="2"/>
        <v>45.248868778280539</v>
      </c>
      <c r="G50" s="2">
        <f t="shared" si="3"/>
        <v>0.33967700000000001</v>
      </c>
      <c r="H50" s="2">
        <f t="shared" si="4"/>
        <v>32.201426024955438</v>
      </c>
      <c r="I50" s="2">
        <f t="shared" si="11"/>
        <v>13.378085972773583</v>
      </c>
      <c r="J50" s="1">
        <v>2008</v>
      </c>
      <c r="K50" s="3">
        <f t="shared" ref="K50:K58" si="13">P50/O50</f>
        <v>5.4813174647107665E-2</v>
      </c>
      <c r="L50" s="18">
        <v>2.2100000000000002E-2</v>
      </c>
      <c r="M50" s="18">
        <v>6.1999999999999998E-3</v>
      </c>
      <c r="N50" s="3">
        <f t="shared" si="12"/>
        <v>3.1054525325214504E-2</v>
      </c>
      <c r="O50" s="2">
        <v>903.25</v>
      </c>
      <c r="P50" s="2">
        <v>49.51</v>
      </c>
      <c r="Q50" s="2">
        <v>28.05</v>
      </c>
      <c r="R50" s="12">
        <v>67.517132259297</v>
      </c>
      <c r="S50" s="24">
        <f t="shared" si="9"/>
        <v>61.128999999999998</v>
      </c>
      <c r="T50" s="20">
        <v>2.8141199999999998E-2</v>
      </c>
      <c r="U50" s="21">
        <f t="shared" si="6"/>
        <v>7.0092851825495419</v>
      </c>
      <c r="V50" s="21">
        <f t="shared" si="5"/>
        <v>347.02970938802781</v>
      </c>
      <c r="W50" s="21">
        <f t="shared" si="10"/>
        <v>67.610910587450306</v>
      </c>
    </row>
    <row r="51" spans="1:23" s="22" customFormat="1">
      <c r="A51" s="1">
        <v>2009</v>
      </c>
      <c r="B51" s="2">
        <f t="shared" si="1"/>
        <v>19.611326064016882</v>
      </c>
      <c r="C51" s="2">
        <f t="shared" si="7"/>
        <v>18.088471458465129</v>
      </c>
      <c r="D51" s="2">
        <f t="shared" si="8"/>
        <v>16.460681855242484</v>
      </c>
      <c r="E51" s="2">
        <v>20.32</v>
      </c>
      <c r="F51" s="2">
        <f t="shared" si="2"/>
        <v>26.041666666666668</v>
      </c>
      <c r="G51" s="2">
        <f t="shared" si="3"/>
        <v>0.78028799999999998</v>
      </c>
      <c r="H51" s="2">
        <f t="shared" si="4"/>
        <v>49.98207082025997</v>
      </c>
      <c r="I51" s="2">
        <f t="shared" si="11"/>
        <v>29.793225720420825</v>
      </c>
      <c r="J51" s="1">
        <v>2009</v>
      </c>
      <c r="K51" s="3">
        <f t="shared" si="13"/>
        <v>5.0990942516366246E-2</v>
      </c>
      <c r="L51" s="18">
        <v>3.8399999999999997E-2</v>
      </c>
      <c r="M51" s="18">
        <v>3.6999999999999998E-2</v>
      </c>
      <c r="N51" s="3">
        <f t="shared" si="12"/>
        <v>2.000717424446238E-2</v>
      </c>
      <c r="O51" s="1">
        <v>1115.0999999999999</v>
      </c>
      <c r="P51" s="1">
        <v>56.86</v>
      </c>
      <c r="Q51" s="2">
        <v>22.31</v>
      </c>
      <c r="R51" s="38">
        <v>37.427971394037066</v>
      </c>
      <c r="S51" s="24">
        <f t="shared" si="9"/>
        <v>61.647000000000006</v>
      </c>
      <c r="T51" s="20">
        <v>1.4377899999999999E-2</v>
      </c>
      <c r="U51" s="21">
        <f t="shared" si="6"/>
        <v>7.1100639839757207</v>
      </c>
      <c r="V51" s="21">
        <f t="shared" si="5"/>
        <v>404.27823812885947</v>
      </c>
      <c r="W51" s="21">
        <f t="shared" si="10"/>
        <v>67.743244769952042</v>
      </c>
    </row>
    <row r="52" spans="1:23" s="22" customFormat="1">
      <c r="A52" s="1">
        <v>2010</v>
      </c>
      <c r="B52" s="2">
        <f t="shared" si="1"/>
        <v>15.013011818073297</v>
      </c>
      <c r="C52" s="2">
        <f t="shared" si="7"/>
        <v>19.525236372669269</v>
      </c>
      <c r="D52" s="2">
        <f t="shared" si="8"/>
        <v>17.717313493239242</v>
      </c>
      <c r="E52" s="2">
        <v>22.39</v>
      </c>
      <c r="F52" s="2">
        <f t="shared" si="2"/>
        <v>30.395136778115504</v>
      </c>
      <c r="G52" s="2">
        <f t="shared" si="3"/>
        <v>0.73663099999999992</v>
      </c>
      <c r="H52" s="2">
        <f t="shared" si="4"/>
        <v>54.396193771626301</v>
      </c>
      <c r="I52" s="2">
        <f t="shared" si="11"/>
        <v>22.649360943227979</v>
      </c>
      <c r="J52" s="1">
        <v>2010</v>
      </c>
      <c r="K52" s="3">
        <f t="shared" si="13"/>
        <v>6.6608886485798796E-2</v>
      </c>
      <c r="L52" s="18">
        <v>3.2899999999999999E-2</v>
      </c>
      <c r="M52" s="18">
        <v>3.1600000000000003E-2</v>
      </c>
      <c r="N52" s="3">
        <f t="shared" si="12"/>
        <v>1.8383639197226551E-2</v>
      </c>
      <c r="O52" s="1">
        <v>1257.6400000000001</v>
      </c>
      <c r="P52" s="1">
        <v>83.77</v>
      </c>
      <c r="Q52" s="2">
        <v>23.12</v>
      </c>
      <c r="R52" s="12">
        <v>55.526511461067372</v>
      </c>
      <c r="S52" s="24">
        <f t="shared" si="9"/>
        <v>64.410999999999987</v>
      </c>
      <c r="T52" s="20">
        <v>3.0266899999999999E-2</v>
      </c>
      <c r="U52" s="21">
        <f t="shared" si="6"/>
        <v>7.3252635795723151</v>
      </c>
      <c r="V52" s="21">
        <f t="shared" si="5"/>
        <v>613.6373300607728</v>
      </c>
      <c r="W52" s="21">
        <f t="shared" si="10"/>
        <v>70.983673708765352</v>
      </c>
    </row>
    <row r="53" spans="1:23" s="22" customFormat="1">
      <c r="A53" s="26">
        <v>2011</v>
      </c>
      <c r="B53" s="2">
        <f t="shared" si="1"/>
        <v>13.040232268768145</v>
      </c>
      <c r="C53" s="2">
        <f t="shared" si="7"/>
        <v>17.922188969645145</v>
      </c>
      <c r="D53" s="2">
        <f t="shared" si="8"/>
        <v>16.344349195876809</v>
      </c>
      <c r="E53" s="2">
        <v>20.52</v>
      </c>
      <c r="F53" s="2">
        <f t="shared" si="2"/>
        <v>53.191489361702125</v>
      </c>
      <c r="G53" s="2">
        <f t="shared" si="3"/>
        <v>0.38577600000000001</v>
      </c>
      <c r="H53" s="2">
        <f t="shared" si="4"/>
        <v>48.332052267486546</v>
      </c>
      <c r="I53" s="2">
        <f t="shared" si="11"/>
        <v>17.643503595338455</v>
      </c>
      <c r="J53" s="26">
        <v>2011</v>
      </c>
      <c r="K53" s="18">
        <f t="shared" si="13"/>
        <v>7.6685750636132324E-2</v>
      </c>
      <c r="L53" s="3">
        <v>1.8800000000000001E-2</v>
      </c>
      <c r="M53" s="3">
        <v>1.8499999999999999E-2</v>
      </c>
      <c r="N53" s="18">
        <f>Q53/O53</f>
        <v>2.069020356234097E-2</v>
      </c>
      <c r="O53" s="2">
        <v>1257.5999999999999</v>
      </c>
      <c r="P53" s="2">
        <v>96.44</v>
      </c>
      <c r="Q53" s="2">
        <v>26.02</v>
      </c>
      <c r="R53" s="39">
        <v>71.27835994729908</v>
      </c>
      <c r="S53" s="24">
        <f t="shared" si="9"/>
        <v>70.17</v>
      </c>
      <c r="T53" s="20">
        <v>1.7697899999999999E-2</v>
      </c>
      <c r="U53" s="21">
        <f t="shared" si="6"/>
        <v>7.4549053618772279</v>
      </c>
      <c r="V53" s="21">
        <f t="shared" si="5"/>
        <v>718.95107309943978</v>
      </c>
      <c r="W53" s="21">
        <f t="shared" si="10"/>
        <v>76.94402419628031</v>
      </c>
    </row>
    <row r="54" spans="1:23" s="22" customFormat="1">
      <c r="A54" s="1">
        <v>2012</v>
      </c>
      <c r="B54" s="2">
        <f t="shared" si="1"/>
        <v>14.730324313158441</v>
      </c>
      <c r="C54" s="2">
        <f t="shared" si="7"/>
        <v>18.953194769296193</v>
      </c>
      <c r="D54" s="2">
        <f t="shared" si="8"/>
        <v>17.397521387910217</v>
      </c>
      <c r="E54" s="2">
        <v>21.23</v>
      </c>
      <c r="F54" s="2">
        <f t="shared" si="2"/>
        <v>56.818181818181813</v>
      </c>
      <c r="G54" s="2">
        <f t="shared" si="3"/>
        <v>0.37364800000000004</v>
      </c>
      <c r="H54" s="2">
        <f t="shared" si="4"/>
        <v>46.852496714848883</v>
      </c>
      <c r="I54" s="2">
        <f t="shared" si="11"/>
        <v>18.790553975854941</v>
      </c>
      <c r="J54" s="1">
        <v>2012</v>
      </c>
      <c r="K54" s="3">
        <f t="shared" si="13"/>
        <v>6.7887167908904131E-2</v>
      </c>
      <c r="L54" s="3">
        <v>1.7600000000000001E-2</v>
      </c>
      <c r="M54" s="3">
        <v>1.7100000000000001E-2</v>
      </c>
      <c r="N54" s="3">
        <f>Q54/O54</f>
        <v>2.134357974743898E-2</v>
      </c>
      <c r="O54" s="1">
        <v>1426.19</v>
      </c>
      <c r="P54" s="1">
        <v>96.82</v>
      </c>
      <c r="Q54" s="2">
        <v>30.44</v>
      </c>
      <c r="R54" s="12">
        <v>75.899305674148479</v>
      </c>
      <c r="S54" s="24">
        <f t="shared" si="9"/>
        <v>75.248000000000005</v>
      </c>
      <c r="T54" s="20">
        <v>1.52791E-2</v>
      </c>
      <c r="U54" s="21">
        <f t="shared" si="6"/>
        <v>7.5688096063918868</v>
      </c>
      <c r="V54" s="21">
        <f t="shared" si="5"/>
        <v>732.81214609086248</v>
      </c>
      <c r="W54" s="21">
        <f t="shared" si="10"/>
        <v>81.976620013876214</v>
      </c>
    </row>
    <row r="55" spans="1:23" s="22" customFormat="1">
      <c r="A55" s="1">
        <v>2013</v>
      </c>
      <c r="B55" s="2">
        <f t="shared" si="1"/>
        <v>17.226095060577819</v>
      </c>
      <c r="C55" s="2">
        <f t="shared" si="7"/>
        <v>22.95842700816058</v>
      </c>
      <c r="D55" s="2">
        <f t="shared" si="8"/>
        <v>21.363383200328371</v>
      </c>
      <c r="E55" s="2">
        <v>24.86</v>
      </c>
      <c r="F55" s="2">
        <f t="shared" si="2"/>
        <v>32.89473684210526</v>
      </c>
      <c r="G55" s="2">
        <f t="shared" si="3"/>
        <v>0.75574400000000008</v>
      </c>
      <c r="H55" s="2">
        <f t="shared" si="4"/>
        <v>50.947078280044096</v>
      </c>
      <c r="I55" s="2">
        <f t="shared" si="11"/>
        <v>20.973107908771134</v>
      </c>
      <c r="J55" s="1">
        <v>2013</v>
      </c>
      <c r="K55" s="25">
        <f t="shared" si="13"/>
        <v>5.8051461836438792E-2</v>
      </c>
      <c r="L55" s="3">
        <v>3.04E-2</v>
      </c>
      <c r="M55" s="27">
        <v>2.9700000000000001E-2</v>
      </c>
      <c r="N55" s="25">
        <f>Q55/O55</f>
        <v>1.962821095457595E-2</v>
      </c>
      <c r="O55" s="1">
        <v>1848.36</v>
      </c>
      <c r="P55" s="1">
        <v>107.3</v>
      </c>
      <c r="Q55" s="2">
        <v>36.28</v>
      </c>
      <c r="R55" s="38">
        <v>88.13</v>
      </c>
      <c r="S55" s="24">
        <f t="shared" si="9"/>
        <v>80.508999999999986</v>
      </c>
      <c r="T55" s="28">
        <v>6.7618999999999995E-3</v>
      </c>
      <c r="U55" s="21">
        <f t="shared" si="6"/>
        <v>7.6199891400693485</v>
      </c>
      <c r="V55" s="21">
        <f t="shared" si="5"/>
        <v>817.62483472944109</v>
      </c>
      <c r="W55" s="21">
        <f>(P55+P54*(U55/U54)+P53*(U55/U53)+P52*(U55/U52)+P51*(U55/U51)+P50*(U55/U50)+P49*(U55/U49)+P48*(U55/U48)+P47*(U55/U47)+P46*(U55/U46))/10</f>
        <v>86.520004002530328</v>
      </c>
    </row>
    <row r="56" spans="1:23" s="22" customFormat="1">
      <c r="A56" s="9">
        <v>2014</v>
      </c>
      <c r="B56" s="2">
        <f t="shared" ref="B56:B57" si="14">1/K56</f>
        <v>18.21874170427396</v>
      </c>
      <c r="C56" s="2">
        <f t="shared" ref="C56:C57" si="15">O56/S56</f>
        <v>24.210390160156162</v>
      </c>
      <c r="D56" s="2">
        <f t="shared" ref="D56:D57" si="16">O56/W56</f>
        <v>23.005128916097778</v>
      </c>
      <c r="E56" s="2">
        <v>26.79</v>
      </c>
      <c r="F56" s="2">
        <f t="shared" si="2"/>
        <v>46.082949308755758</v>
      </c>
      <c r="G56" s="2">
        <f t="shared" si="3"/>
        <v>0.58134300000000005</v>
      </c>
      <c r="H56" s="2">
        <f t="shared" si="4"/>
        <v>52.203346855983781</v>
      </c>
      <c r="I56" s="2">
        <f t="shared" si="11"/>
        <v>20.18925279466562</v>
      </c>
      <c r="J56" s="9">
        <v>2014</v>
      </c>
      <c r="K56" s="25">
        <f t="shared" si="13"/>
        <v>5.4888532711642138E-2</v>
      </c>
      <c r="L56" s="29">
        <v>2.1700000000000001E-2</v>
      </c>
      <c r="M56" s="27">
        <v>2.1170000000000001E-2</v>
      </c>
      <c r="N56" s="25">
        <f t="shared" ref="N56" si="17">Q56/O56</f>
        <v>1.9155859925202776E-2</v>
      </c>
      <c r="O56" s="30">
        <v>2058.9</v>
      </c>
      <c r="P56" s="2">
        <v>113.01</v>
      </c>
      <c r="Q56" s="2">
        <v>39.44</v>
      </c>
      <c r="R56" s="12">
        <v>101.98</v>
      </c>
      <c r="S56" s="24">
        <f t="shared" si="9"/>
        <v>85.041999999999987</v>
      </c>
      <c r="T56" s="31">
        <v>-3.2000000000000002E-3</v>
      </c>
      <c r="U56" s="21">
        <f t="shared" si="6"/>
        <v>7.5956051748211264</v>
      </c>
      <c r="V56" s="21">
        <f t="shared" si="5"/>
        <v>858.37934080653554</v>
      </c>
      <c r="W56" s="21">
        <f t="shared" ref="W56:W57" si="18">(P56+P55*(U56/U55)+P54*(U56/U54)+P53*(U56/U53)+P52*(U56/U52)+P51*(U56/U51)+P50*(U56/U50)+P49*(U56/U49)+P48*(U56/U48)+P47*(U56/U47))/10</f>
        <v>89.497433703111753</v>
      </c>
    </row>
    <row r="57" spans="1:23" s="22" customFormat="1">
      <c r="A57" s="9">
        <v>2015</v>
      </c>
      <c r="B57" s="2">
        <f t="shared" si="14"/>
        <v>20.341759554140125</v>
      </c>
      <c r="C57" s="2">
        <f t="shared" si="15"/>
        <v>23.374006518382988</v>
      </c>
      <c r="D57" s="2">
        <f t="shared" si="16"/>
        <v>22.40868193974767</v>
      </c>
      <c r="E57" s="2">
        <v>25.97</v>
      </c>
      <c r="F57" s="2">
        <f t="shared" si="2"/>
        <v>44.052863436123346</v>
      </c>
      <c r="G57" s="2">
        <f t="shared" si="3"/>
        <v>0.58951900000000002</v>
      </c>
      <c r="H57" s="2">
        <f t="shared" si="4"/>
        <v>47.35727525486562</v>
      </c>
      <c r="I57" s="2">
        <f t="shared" si="11"/>
        <v>19.264278982092367</v>
      </c>
      <c r="J57" s="9">
        <v>2015</v>
      </c>
      <c r="K57" s="25">
        <f t="shared" si="13"/>
        <v>4.9159955771695844E-2</v>
      </c>
      <c r="L57" s="29">
        <v>2.2700000000000001E-2</v>
      </c>
      <c r="M57" s="27">
        <v>2.06E-2</v>
      </c>
      <c r="N57" s="25">
        <f>Q57/O57</f>
        <v>2.1116079728367758E-2</v>
      </c>
      <c r="O57" s="32">
        <v>2043.94</v>
      </c>
      <c r="P57" s="2">
        <v>100.48</v>
      </c>
      <c r="Q57" s="2">
        <v>43.16</v>
      </c>
      <c r="R57" s="13">
        <v>106.1</v>
      </c>
      <c r="S57" s="24">
        <f t="shared" si="9"/>
        <v>87.444999999999993</v>
      </c>
      <c r="T57" s="31">
        <v>6.6E-3</v>
      </c>
      <c r="U57" s="21">
        <f t="shared" si="6"/>
        <v>7.6457361689749455</v>
      </c>
      <c r="V57" s="21">
        <f t="shared" si="5"/>
        <v>768.24357025860252</v>
      </c>
      <c r="W57" s="21">
        <f t="shared" si="18"/>
        <v>91.211968892045221</v>
      </c>
    </row>
    <row r="58" spans="1:23">
      <c r="A58" s="9">
        <v>2016</v>
      </c>
      <c r="B58" s="35">
        <f t="shared" ref="B58" si="19">1/K58</f>
        <v>20.566139996325553</v>
      </c>
      <c r="C58" s="35">
        <f t="shared" ref="C58" si="20">O58/S58</f>
        <v>24.998380955571189</v>
      </c>
      <c r="D58" s="35">
        <f t="shared" ref="D58" si="21">O58/W58</f>
        <v>23.907431380380029</v>
      </c>
      <c r="E58" s="35">
        <v>27.27</v>
      </c>
      <c r="F58" s="2">
        <f t="shared" si="2"/>
        <v>40.816326530612244</v>
      </c>
      <c r="G58" s="2">
        <f t="shared" si="3"/>
        <v>0.66811500000000001</v>
      </c>
      <c r="H58" s="2">
        <f t="shared" si="4"/>
        <v>49.718632023095708</v>
      </c>
      <c r="I58" s="2">
        <f t="shared" si="11"/>
        <v>20.602098095150456</v>
      </c>
      <c r="J58" s="9">
        <v>2016</v>
      </c>
      <c r="K58" s="25">
        <f t="shared" si="13"/>
        <v>4.8623611439903881E-2</v>
      </c>
      <c r="L58" s="10">
        <v>2.4500000000000001E-2</v>
      </c>
      <c r="M58" s="10">
        <v>1.95E-2</v>
      </c>
      <c r="N58" s="25">
        <f>Q58/O58</f>
        <v>2.0113184118490463E-2</v>
      </c>
      <c r="O58" s="9">
        <v>2238.83</v>
      </c>
      <c r="P58" s="33">
        <v>108.86</v>
      </c>
      <c r="Q58" s="33">
        <v>45.03</v>
      </c>
      <c r="R58" s="33">
        <v>108.67</v>
      </c>
      <c r="S58" s="24">
        <f t="shared" si="9"/>
        <v>89.558999999999997</v>
      </c>
      <c r="T58" s="11">
        <v>1.7000000000000001E-2</v>
      </c>
      <c r="U58" s="21">
        <f t="shared" ref="U58:U62" si="22">U57*(1+T58)</f>
        <v>7.7757136838475187</v>
      </c>
      <c r="V58" s="21">
        <f t="shared" ref="V58:V60" si="23">P58*U58</f>
        <v>846.46419162364089</v>
      </c>
      <c r="W58" s="21">
        <f t="shared" ref="W58:W60" si="24">(P58+P57*(U58/U57)+P56*(U58/U56)+P55*(U58/U55)+P54*(U58/U54)+P53*(U58/U53)+P52*(U58/U52)+P51*(U58/U51)+P50*(U58/U50)+P49*(U58/U49))/10</f>
        <v>93.645777514908076</v>
      </c>
    </row>
    <row r="59" spans="1:23">
      <c r="A59" s="9">
        <v>2017</v>
      </c>
      <c r="B59" s="35">
        <f t="shared" ref="B59:B60" si="25">1/K59</f>
        <v>21.399151592764529</v>
      </c>
      <c r="C59" s="35">
        <f t="shared" ref="C59:C60" si="26">O59/S59</f>
        <v>28.503608780477403</v>
      </c>
      <c r="D59" s="35">
        <f t="shared" ref="D59:D60" si="27">O59/W59</f>
        <v>27.147104440676777</v>
      </c>
      <c r="E59" s="35">
        <f t="shared" ref="E59:E64" si="28">O59/W59</f>
        <v>27.147104440676777</v>
      </c>
      <c r="F59" s="2">
        <f t="shared" ref="F59:F60" si="29">1/L59</f>
        <v>41.49377593360996</v>
      </c>
      <c r="G59" s="2">
        <f t="shared" ref="G59:G60" si="30">E59/F59</f>
        <v>0.65424521702031035</v>
      </c>
      <c r="H59" s="2">
        <f t="shared" ref="H59:H60" si="31">O59/Q59</f>
        <v>53.76251759501308</v>
      </c>
      <c r="I59" s="2">
        <f t="shared" ref="I59:I60" si="32">O59/R59</f>
        <v>24.691632803841891</v>
      </c>
      <c r="J59" s="9">
        <v>2017</v>
      </c>
      <c r="K59" s="69">
        <v>4.6730824615407632E-2</v>
      </c>
      <c r="L59" s="70">
        <v>2.41E-2</v>
      </c>
      <c r="M59" s="10">
        <v>1.0200000000000001E-2</v>
      </c>
      <c r="N59" s="67">
        <v>1.8600319418314561E-2</v>
      </c>
      <c r="O59" s="23">
        <v>2673.61</v>
      </c>
      <c r="P59" s="68">
        <v>124.94</v>
      </c>
      <c r="Q59" s="68">
        <v>49.73</v>
      </c>
      <c r="R59" s="68">
        <v>108.28</v>
      </c>
      <c r="S59" s="24">
        <f t="shared" si="9"/>
        <v>93.799000000000007</v>
      </c>
      <c r="T59" s="73">
        <v>2.0899999999999998E-2</v>
      </c>
      <c r="U59" s="21">
        <f t="shared" si="22"/>
        <v>7.9382260998399312</v>
      </c>
      <c r="V59" s="21">
        <f t="shared" si="23"/>
        <v>991.80196891400101</v>
      </c>
      <c r="W59" s="21">
        <f t="shared" si="24"/>
        <v>98.486010021529466</v>
      </c>
    </row>
    <row r="60" spans="1:23">
      <c r="A60" s="9">
        <v>2018</v>
      </c>
      <c r="B60" s="35">
        <f t="shared" si="25"/>
        <v>16.899352838074694</v>
      </c>
      <c r="C60" s="35">
        <f t="shared" si="26"/>
        <v>24.178256592272529</v>
      </c>
      <c r="D60" s="35">
        <f t="shared" si="27"/>
        <v>22.857578427472475</v>
      </c>
      <c r="E60" s="35">
        <f t="shared" si="28"/>
        <v>22.857578427472475</v>
      </c>
      <c r="F60" s="2">
        <f t="shared" si="29"/>
        <v>37.313432835820898</v>
      </c>
      <c r="G60" s="2">
        <f t="shared" si="30"/>
        <v>0.6125831018562623</v>
      </c>
      <c r="H60" s="2">
        <f t="shared" si="31"/>
        <v>46.760865510166013</v>
      </c>
      <c r="I60" s="2">
        <f t="shared" si="32"/>
        <v>18.345042078302232</v>
      </c>
      <c r="J60" s="9">
        <v>2018</v>
      </c>
      <c r="K60" s="71">
        <v>5.9173863613698467E-2</v>
      </c>
      <c r="L60" s="72">
        <v>2.6800000000000001E-2</v>
      </c>
      <c r="M60" s="10">
        <v>3.1000000000000021E-3</v>
      </c>
      <c r="N60" s="67">
        <v>2.1399999999999999E-2</v>
      </c>
      <c r="O60" s="23">
        <v>2506.85</v>
      </c>
      <c r="P60" s="68">
        <v>148.34</v>
      </c>
      <c r="Q60" s="68">
        <v>53.61</v>
      </c>
      <c r="R60" s="68">
        <v>136.65</v>
      </c>
      <c r="S60" s="24">
        <f t="shared" si="9"/>
        <v>103.68199999999999</v>
      </c>
      <c r="T60" s="73">
        <v>2.1100000000000001E-2</v>
      </c>
      <c r="U60" s="21">
        <f t="shared" si="22"/>
        <v>8.1057226705465535</v>
      </c>
      <c r="V60" s="21">
        <f t="shared" si="23"/>
        <v>1202.4029009488759</v>
      </c>
      <c r="W60" s="21">
        <f t="shared" si="24"/>
        <v>109.67259755683578</v>
      </c>
    </row>
    <row r="61" spans="1:23">
      <c r="A61" s="9">
        <v>2019</v>
      </c>
      <c r="B61" s="35">
        <f t="shared" ref="B61" si="33">1/K61</f>
        <v>19.900092392978134</v>
      </c>
      <c r="C61" s="35">
        <f t="shared" ref="C61" si="34">O61/S61</f>
        <v>28.282865421820699</v>
      </c>
      <c r="D61" s="35">
        <f t="shared" ref="D61" si="35">O61/W61</f>
        <v>26.527810103038526</v>
      </c>
      <c r="E61" s="35">
        <f t="shared" si="28"/>
        <v>26.527810103038526</v>
      </c>
      <c r="F61" s="35">
        <f t="shared" ref="F61" si="36">1/L61</f>
        <v>52.083333333333336</v>
      </c>
      <c r="G61" s="35">
        <f t="shared" ref="G61" si="37">E61/F61</f>
        <v>0.50933395397833969</v>
      </c>
      <c r="H61" s="35">
        <f t="shared" ref="H61" si="38">O61/Q61</f>
        <v>54.945238095238103</v>
      </c>
      <c r="I61" s="35">
        <f t="shared" ref="I61:I62" si="39">O61/R61</f>
        <v>21.466976744186049</v>
      </c>
      <c r="J61" s="9">
        <v>2019</v>
      </c>
      <c r="K61" s="94">
        <v>5.0251022972780564E-2</v>
      </c>
      <c r="L61" s="95">
        <v>1.9199999999999998E-2</v>
      </c>
      <c r="M61" s="10">
        <v>3.7000000000000002E-3</v>
      </c>
      <c r="N61" s="67">
        <v>1.8200000000000001E-2</v>
      </c>
      <c r="O61" s="23">
        <v>3230.78</v>
      </c>
      <c r="P61" s="96">
        <v>162.35</v>
      </c>
      <c r="Q61" s="96">
        <v>58.8</v>
      </c>
      <c r="R61" s="93">
        <v>150.5</v>
      </c>
      <c r="S61" s="97">
        <f t="shared" si="9"/>
        <v>114.23099999999999</v>
      </c>
      <c r="T61" s="73">
        <v>2.29E-2</v>
      </c>
      <c r="U61" s="98">
        <f t="shared" si="22"/>
        <v>8.2913437197020681</v>
      </c>
      <c r="V61" s="98">
        <f t="shared" ref="V61" si="40">P61*U61</f>
        <v>1346.0996528936307</v>
      </c>
      <c r="W61" s="98">
        <f t="shared" ref="W61" si="41">(P61+P60*(U61/U60)+P59*(U61/U59)+P58*(U61/U58)+P57*(U61/U57)+P56*(U61/U56)+P55*(U61/U55)+P54*(U61/U54)+P53*(U61/U53)+P52*(U61/U52))/10</f>
        <v>121.7884170404983</v>
      </c>
    </row>
    <row r="62" spans="1:23">
      <c r="A62" s="1">
        <v>2020</v>
      </c>
      <c r="B62" s="2">
        <f t="shared" ref="B62" si="42">1/K62</f>
        <v>27.194251375615405</v>
      </c>
      <c r="C62" s="2">
        <f t="shared" ref="C62" si="43">O62/S62</f>
        <v>31.387946450955166</v>
      </c>
      <c r="D62" s="2">
        <f t="shared" ref="D62" si="44">O62/W62</f>
        <v>29.363673116994242</v>
      </c>
      <c r="E62" s="2">
        <f t="shared" si="28"/>
        <v>29.363673116994242</v>
      </c>
      <c r="F62" s="2">
        <f t="shared" ref="F62" si="45">1/L62</f>
        <v>107.52688172043011</v>
      </c>
      <c r="G62" s="2">
        <f t="shared" ref="G62" si="46">E62/F62</f>
        <v>0.27308215998804647</v>
      </c>
      <c r="H62" s="2">
        <f t="shared" ref="H62" si="47">O62/Q62</f>
        <v>65.895964912280704</v>
      </c>
      <c r="I62" s="2">
        <f t="shared" si="39"/>
        <v>29.394819220535297</v>
      </c>
      <c r="J62" s="1">
        <v>2020</v>
      </c>
      <c r="K62" s="18">
        <f t="shared" ref="K62" si="48">P62/O62</f>
        <v>3.6772477616231862E-2</v>
      </c>
      <c r="L62" s="70">
        <v>9.2999999999999992E-3</v>
      </c>
      <c r="M62" s="99">
        <v>8.9999999999999993E-3</v>
      </c>
      <c r="N62" s="25">
        <f>Q62/O62</f>
        <v>1.5175436027550072E-2</v>
      </c>
      <c r="O62" s="100">
        <v>3756.07</v>
      </c>
      <c r="P62" s="100">
        <v>138.12</v>
      </c>
      <c r="Q62" s="100">
        <v>57</v>
      </c>
      <c r="R62" s="38">
        <v>127.78</v>
      </c>
      <c r="S62" s="24">
        <f t="shared" si="9"/>
        <v>119.66599999999998</v>
      </c>
      <c r="T62" s="101">
        <v>1.6E-2</v>
      </c>
      <c r="U62" s="21">
        <f t="shared" si="22"/>
        <v>8.4240052192173014</v>
      </c>
      <c r="V62" s="21">
        <f t="shared" ref="V62" si="49">P62*U62</f>
        <v>1163.5236008782938</v>
      </c>
      <c r="W62" s="21">
        <f t="shared" ref="W62" si="50">(P62+P61*(U62/U61)+P60*(U62/U60)+P59*(U62/U59)+P58*(U62/U58)+P57*(U62/U57)+P56*(U62/U56)+P55*(U62/U55)+P54*(U62/U54)+P53*(U62/U53))/10</f>
        <v>127.91553648736719</v>
      </c>
    </row>
    <row r="63" spans="1:23">
      <c r="A63" s="9">
        <v>2021</v>
      </c>
      <c r="B63" s="2">
        <f t="shared" ref="B63" si="51">1/K63</f>
        <v>23.094195173950968</v>
      </c>
      <c r="C63" s="2">
        <f t="shared" ref="C63" si="52">O63/S63</f>
        <v>36.477728455533438</v>
      </c>
      <c r="D63" s="2">
        <f t="shared" ref="D63" si="53">O63/W63</f>
        <v>32.679288628323114</v>
      </c>
      <c r="E63" s="2">
        <f t="shared" si="28"/>
        <v>32.679288628323114</v>
      </c>
      <c r="F63" s="2">
        <f t="shared" ref="F63:F65" si="54">1/L63</f>
        <v>66.225165562913901</v>
      </c>
      <c r="G63" s="2">
        <f t="shared" ref="G63" si="55">E63/F63</f>
        <v>0.49345725828767906</v>
      </c>
      <c r="H63" s="2">
        <f t="shared" ref="H63" si="56">O63/Q63</f>
        <v>80.509797297297297</v>
      </c>
      <c r="I63" s="2">
        <f t="shared" ref="I63" si="57">O63/R63</f>
        <v>32.370143982613421</v>
      </c>
      <c r="J63" s="9">
        <v>2021</v>
      </c>
      <c r="K63" s="18">
        <f t="shared" ref="K63" si="58">P63/O63</f>
        <v>4.3300924430046697E-2</v>
      </c>
      <c r="L63" s="91">
        <v>1.5100000000000001E-2</v>
      </c>
      <c r="M63" s="10">
        <v>1.4500000000000001E-2</v>
      </c>
      <c r="N63" s="25">
        <f>Q63/O63</f>
        <v>1.2420848562160892E-2</v>
      </c>
      <c r="O63" s="102">
        <v>4766.18</v>
      </c>
      <c r="P63" s="102">
        <v>206.38</v>
      </c>
      <c r="Q63" s="102">
        <v>59.2</v>
      </c>
      <c r="R63" s="93">
        <v>147.24</v>
      </c>
      <c r="S63" s="24">
        <f t="shared" si="9"/>
        <v>130.66000000000003</v>
      </c>
      <c r="T63" s="103">
        <v>7.0000000000000007E-2</v>
      </c>
      <c r="U63" s="21">
        <f t="shared" ref="U63" si="59">U62*(1+T63)</f>
        <v>9.0136855845625128</v>
      </c>
      <c r="V63" s="21">
        <f t="shared" ref="V63" si="60">P63*U63</f>
        <v>1860.2444309420114</v>
      </c>
      <c r="W63" s="21">
        <f t="shared" ref="W63" si="61">(P63+P62*(U63/U62)+P61*(U63/U61)+P60*(U63/U60)+P59*(U63/U59)+P58*(U63/U58)+P57*(U63/U57)+P56*(U63/U56)+P55*(U63/U55)+P54*(U63/U54))/10</f>
        <v>145.84711601920111</v>
      </c>
    </row>
    <row r="64" spans="1:23">
      <c r="A64" s="9">
        <v>2022</v>
      </c>
      <c r="B64" s="2">
        <f t="shared" ref="B64" si="62">1/K64</f>
        <v>17.492824274454417</v>
      </c>
      <c r="C64" s="2">
        <f t="shared" ref="C64" si="63">O64/S64</f>
        <v>26.863363815094417</v>
      </c>
      <c r="D64" s="2">
        <f t="shared" ref="D64" si="64">O64/W64</f>
        <v>23.281572140458216</v>
      </c>
      <c r="E64" s="2">
        <f t="shared" si="28"/>
        <v>23.281572140458216</v>
      </c>
      <c r="F64" s="88">
        <f t="shared" si="54"/>
        <v>25.773195876288661</v>
      </c>
      <c r="G64" s="2">
        <f t="shared" ref="G64" si="65">E64/F64</f>
        <v>0.90332499904977881</v>
      </c>
      <c r="H64" s="2">
        <f t="shared" ref="H64" si="66">O64/Q64</f>
        <v>56.182323675738949</v>
      </c>
      <c r="I64" s="2">
        <f t="shared" ref="I64" si="67">O64/R64</f>
        <v>21.097313039177976</v>
      </c>
      <c r="J64" s="9">
        <v>2022</v>
      </c>
      <c r="K64" s="18">
        <f t="shared" ref="K64" si="68">P64/O64</f>
        <v>5.7166297695012372E-2</v>
      </c>
      <c r="L64" s="91">
        <v>3.8800000000000001E-2</v>
      </c>
      <c r="M64" s="10">
        <v>-5.4000000000000003E-3</v>
      </c>
      <c r="N64" s="67">
        <v>1.78E-2</v>
      </c>
      <c r="O64" s="104">
        <v>3839.5</v>
      </c>
      <c r="P64" s="104">
        <v>219.49</v>
      </c>
      <c r="Q64" s="104">
        <v>68.34</v>
      </c>
      <c r="R64" s="93">
        <v>181.99</v>
      </c>
      <c r="S64" s="24">
        <f t="shared" ref="S64:S65" si="69">AVERAGE(P55:P64)</f>
        <v>142.92700000000002</v>
      </c>
      <c r="T64" s="103">
        <v>6.4399999999999999E-2</v>
      </c>
      <c r="U64" s="21">
        <f t="shared" ref="U64" si="70">U63*(1+T64)</f>
        <v>9.5941669362083388</v>
      </c>
      <c r="V64" s="21">
        <f t="shared" ref="V64" si="71">P64*U64</f>
        <v>2105.8237008283686</v>
      </c>
      <c r="W64" s="21">
        <f t="shared" ref="W64" si="72">(P64+P63*(U64/U63)+P62*(U64/U62)+P61*(U64/U61)+P60*(U64/U60)+P59*(U64/U59)+P58*(U64/U58)+P57*(U64/U57)+P56*(U64/U56)+P55*(U64/U55))/10</f>
        <v>164.9158388804766</v>
      </c>
    </row>
    <row r="65" spans="1:23">
      <c r="A65" s="9">
        <v>2023</v>
      </c>
      <c r="B65" s="2">
        <f t="shared" ref="B65" si="73">1/K65</f>
        <v>21.710650887573966</v>
      </c>
      <c r="C65" s="2">
        <f t="shared" ref="C65" si="74">O65/S65</f>
        <v>30.939370941900666</v>
      </c>
      <c r="D65" s="2">
        <f t="shared" ref="D65" si="75">O65/W65</f>
        <v>26.781783713036155</v>
      </c>
      <c r="E65" s="2">
        <f t="shared" ref="E65" si="76">O65/W65</f>
        <v>26.781783713036155</v>
      </c>
      <c r="F65" s="88">
        <f t="shared" si="54"/>
        <v>25.773195876288661</v>
      </c>
      <c r="G65" s="2">
        <f t="shared" ref="G65" si="77">E65/F65</f>
        <v>1.0391332080658029</v>
      </c>
      <c r="H65" s="2">
        <f t="shared" ref="H65" si="78">O65/Q65</f>
        <v>67.849644381223328</v>
      </c>
      <c r="I65" s="2">
        <f t="shared" ref="I65" si="79">O65/R65</f>
        <v>29.04006088280061</v>
      </c>
      <c r="J65" s="113">
        <v>2023</v>
      </c>
      <c r="K65" s="114">
        <v>4.606034177318688E-2</v>
      </c>
      <c r="L65" s="91">
        <v>3.8800000000000001E-2</v>
      </c>
      <c r="M65" s="10">
        <f>-1.32%</f>
        <v>-1.32E-2</v>
      </c>
      <c r="N65" s="70">
        <f>Q65/O65</f>
        <v>1.4738470763108958E-2</v>
      </c>
      <c r="O65" s="115">
        <v>4769.83</v>
      </c>
      <c r="P65" s="115">
        <v>219.7</v>
      </c>
      <c r="Q65" s="115">
        <v>70.3</v>
      </c>
      <c r="R65" s="13">
        <v>164.25</v>
      </c>
      <c r="S65" s="24">
        <f t="shared" si="69"/>
        <v>154.167</v>
      </c>
      <c r="T65" s="103">
        <v>3.1199999999999999E-2</v>
      </c>
      <c r="U65" s="21">
        <f t="shared" ref="U65" si="80">U64*(1+T65)</f>
        <v>9.8935049446180372</v>
      </c>
      <c r="V65" s="21">
        <f t="shared" ref="V65" si="81">P65*U65</f>
        <v>2173.6030363325826</v>
      </c>
      <c r="W65" s="21">
        <f t="shared" ref="W65" si="82">(P65+P64*(U65/U64)+P63*(U65/U63)+P62*(U65/U62)+P61*(U65/U61)+P60*(U65/U60)+P59*(U65/U59)+P58*(U65/U58)+P57*(U65/U57)+P56*(U65/U56))/10</f>
        <v>178.09978794199071</v>
      </c>
    </row>
    <row r="66" spans="1:23" ht="17" thickBot="1">
      <c r="A66" s="9"/>
      <c r="B66" s="88"/>
      <c r="C66" s="88"/>
      <c r="D66" s="88"/>
      <c r="E66" s="88"/>
      <c r="F66" s="88"/>
      <c r="G66" s="89"/>
      <c r="H66" s="23"/>
      <c r="I66" s="23"/>
      <c r="J66" s="9"/>
      <c r="K66" s="90"/>
      <c r="L66" s="91"/>
      <c r="M66" s="10"/>
      <c r="N66" s="67"/>
      <c r="O66" s="23"/>
      <c r="P66" s="92"/>
      <c r="Q66" s="92"/>
      <c r="R66" s="93"/>
      <c r="S66" s="78"/>
      <c r="T66" s="73"/>
      <c r="U66" s="79"/>
      <c r="V66" s="79"/>
      <c r="W66" s="79"/>
    </row>
    <row r="67" spans="1:23" s="57" customFormat="1">
      <c r="A67" s="80"/>
      <c r="B67" s="81" t="s">
        <v>6</v>
      </c>
      <c r="C67" s="81" t="s">
        <v>9</v>
      </c>
      <c r="D67" s="81" t="s">
        <v>8</v>
      </c>
      <c r="E67" s="82" t="s">
        <v>15</v>
      </c>
      <c r="F67" s="82" t="s">
        <v>20</v>
      </c>
      <c r="G67" s="83" t="s">
        <v>33</v>
      </c>
      <c r="H67" s="74"/>
      <c r="I67" s="74"/>
      <c r="J67" s="80"/>
      <c r="L67" s="75"/>
      <c r="M67" s="120"/>
      <c r="O67" s="76"/>
      <c r="U67" s="77"/>
      <c r="V67" s="77"/>
    </row>
    <row r="68" spans="1:23">
      <c r="A68" s="84" t="s">
        <v>61</v>
      </c>
      <c r="B68" s="6">
        <f>AVERAGE(B12:B62)</f>
        <v>16.607440386962967</v>
      </c>
      <c r="C68" s="6">
        <f t="shared" ref="C68:F68" si="83">AVERAGE(C12:C62)</f>
        <v>21.395078776791877</v>
      </c>
      <c r="D68" s="6">
        <f t="shared" si="83"/>
        <v>18.708102138985243</v>
      </c>
      <c r="E68" s="6">
        <f t="shared" si="83"/>
        <v>20.359924825258474</v>
      </c>
      <c r="F68" s="6">
        <f t="shared" si="83"/>
        <v>23.427783423948728</v>
      </c>
      <c r="G68" s="6">
        <f>AVERAGE(G12:G62)</f>
        <v>1.0579493222126073</v>
      </c>
      <c r="H68" s="37"/>
      <c r="I68" s="37"/>
      <c r="J68" s="84" t="s">
        <v>61</v>
      </c>
      <c r="L68" s="4"/>
      <c r="M68" s="4"/>
    </row>
    <row r="69" spans="1:23" ht="14">
      <c r="A69" s="85" t="s">
        <v>62</v>
      </c>
      <c r="B69" s="6">
        <f>AVERAGE(B32:B62)</f>
        <v>19.507756049701886</v>
      </c>
      <c r="C69" s="6">
        <f t="shared" ref="C69:G69" si="84">AVERAGE(C32:C62)</f>
        <v>25.33117233177677</v>
      </c>
      <c r="D69" s="6">
        <f t="shared" si="84"/>
        <v>23.044974711879814</v>
      </c>
      <c r="E69" s="6">
        <f t="shared" si="84"/>
        <v>25.791489228651034</v>
      </c>
      <c r="F69" s="6">
        <f t="shared" si="84"/>
        <v>30.841610709656216</v>
      </c>
      <c r="G69" s="6">
        <f t="shared" si="84"/>
        <v>1.0880480139626763</v>
      </c>
      <c r="H69" s="37"/>
      <c r="I69" s="37"/>
      <c r="J69" s="85" t="s">
        <v>62</v>
      </c>
      <c r="L69" s="4"/>
      <c r="M69" s="4"/>
      <c r="Q69" s="34"/>
      <c r="R69" s="34"/>
    </row>
    <row r="70" spans="1:23" ht="13">
      <c r="A70" s="85" t="s">
        <v>36</v>
      </c>
      <c r="B70" s="6">
        <f>AVERAGE(B43:B62)</f>
        <v>18.978507698541314</v>
      </c>
      <c r="C70" s="6">
        <f t="shared" ref="C70:G70" si="85">AVERAGE(C43:C62)</f>
        <v>23.536148614152225</v>
      </c>
      <c r="D70" s="6">
        <f t="shared" si="85"/>
        <v>21.715977697356223</v>
      </c>
      <c r="E70" s="6">
        <f t="shared" si="85"/>
        <v>24.881808304409102</v>
      </c>
      <c r="F70" s="6">
        <f t="shared" si="85"/>
        <v>38.80828489232168</v>
      </c>
      <c r="G70" s="6">
        <f t="shared" si="85"/>
        <v>0.77212927164214795</v>
      </c>
      <c r="H70" s="37"/>
      <c r="I70" s="37"/>
      <c r="J70" s="85" t="s">
        <v>36</v>
      </c>
    </row>
    <row r="71" spans="1:23" ht="13">
      <c r="A71" s="85" t="s">
        <v>35</v>
      </c>
      <c r="B71" s="6">
        <f>AVERAGE(B53:B62)</f>
        <v>18.95161410966768</v>
      </c>
      <c r="C71" s="6">
        <f t="shared" ref="C71:G71" si="86">AVERAGE(C53:C62)</f>
        <v>24.476926562673803</v>
      </c>
      <c r="D71" s="6">
        <f t="shared" si="86"/>
        <v>23.032266210852292</v>
      </c>
      <c r="E71" s="6">
        <f t="shared" si="86"/>
        <v>25.253616608818202</v>
      </c>
      <c r="F71" s="6">
        <f t="shared" si="86"/>
        <v>51.227397112067479</v>
      </c>
      <c r="G71" s="6">
        <f t="shared" si="86"/>
        <v>0.54033894328429588</v>
      </c>
      <c r="H71" s="37"/>
      <c r="I71" s="37"/>
      <c r="J71" s="85" t="s">
        <v>35</v>
      </c>
    </row>
    <row r="72" spans="1:23" ht="17" thickBot="1">
      <c r="A72" s="86" t="s">
        <v>64</v>
      </c>
      <c r="B72" s="87">
        <f>B65</f>
        <v>21.710650887573966</v>
      </c>
      <c r="C72" s="87">
        <f t="shared" ref="C72:G72" si="87">C65</f>
        <v>30.939370941900666</v>
      </c>
      <c r="D72" s="87">
        <f t="shared" si="87"/>
        <v>26.781783713036155</v>
      </c>
      <c r="E72" s="87">
        <f t="shared" si="87"/>
        <v>26.781783713036155</v>
      </c>
      <c r="F72" s="87">
        <f t="shared" si="87"/>
        <v>25.773195876288661</v>
      </c>
      <c r="G72" s="87">
        <f t="shared" si="87"/>
        <v>1.0391332080658029</v>
      </c>
      <c r="J72" s="86" t="s">
        <v>63</v>
      </c>
    </row>
    <row r="74" spans="1:23">
      <c r="A74" s="36" t="s">
        <v>18</v>
      </c>
      <c r="J74" s="36" t="s">
        <v>18</v>
      </c>
    </row>
    <row r="75" spans="1:23">
      <c r="A75" s="14" t="s">
        <v>4</v>
      </c>
      <c r="B75" t="s">
        <v>19</v>
      </c>
      <c r="J75" s="14" t="s">
        <v>4</v>
      </c>
    </row>
    <row r="76" spans="1:23">
      <c r="A76" t="s">
        <v>5</v>
      </c>
      <c r="J76" t="s">
        <v>5</v>
      </c>
    </row>
    <row r="77" spans="1:23">
      <c r="A77" t="s">
        <v>34</v>
      </c>
      <c r="J77" t="s">
        <v>34</v>
      </c>
    </row>
  </sheetData>
  <phoneticPr fontId="4" type="noConversion"/>
  <pageMargins left="0.7" right="0.7" top="0.75" bottom="0.75" header="0.5" footer="0.5"/>
  <pageSetup orientation="portrait" horizontalDpi="4294967292" verticalDpi="429496729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8"/>
  <sheetViews>
    <sheetView workbookViewId="0">
      <selection activeCell="B58" sqref="A1:B58"/>
    </sheetView>
  </sheetViews>
  <sheetFormatPr baseColWidth="10" defaultRowHeight="13"/>
  <sheetData>
    <row r="1" spans="1:2" ht="17">
      <c r="A1" s="7" t="s">
        <v>0</v>
      </c>
      <c r="B1" s="7" t="s">
        <v>3</v>
      </c>
    </row>
    <row r="2" spans="1:2" ht="16">
      <c r="A2" s="1">
        <v>1960</v>
      </c>
      <c r="B2" s="1">
        <v>58.11</v>
      </c>
    </row>
    <row r="3" spans="1:2" ht="16">
      <c r="A3" s="1">
        <v>1961</v>
      </c>
      <c r="B3" s="1">
        <v>71.55</v>
      </c>
    </row>
    <row r="4" spans="1:2" ht="16">
      <c r="A4" s="1">
        <v>1962</v>
      </c>
      <c r="B4" s="1">
        <v>63.1</v>
      </c>
    </row>
    <row r="5" spans="1:2" ht="16">
      <c r="A5" s="1">
        <v>1963</v>
      </c>
      <c r="B5" s="1">
        <v>75.02</v>
      </c>
    </row>
    <row r="6" spans="1:2" ht="16">
      <c r="A6" s="1">
        <v>1964</v>
      </c>
      <c r="B6" s="1">
        <v>84.75</v>
      </c>
    </row>
    <row r="7" spans="1:2" ht="16">
      <c r="A7" s="1">
        <v>1965</v>
      </c>
      <c r="B7" s="1">
        <v>92.43</v>
      </c>
    </row>
    <row r="8" spans="1:2" ht="16">
      <c r="A8" s="1">
        <v>1966</v>
      </c>
      <c r="B8" s="1">
        <v>80.33</v>
      </c>
    </row>
    <row r="9" spans="1:2" ht="16">
      <c r="A9" s="1">
        <v>1967</v>
      </c>
      <c r="B9" s="1">
        <v>96.47</v>
      </c>
    </row>
    <row r="10" spans="1:2" ht="16">
      <c r="A10" s="1">
        <v>1968</v>
      </c>
      <c r="B10" s="1">
        <v>103.86</v>
      </c>
    </row>
    <row r="11" spans="1:2" ht="16">
      <c r="A11" s="1">
        <v>1969</v>
      </c>
      <c r="B11" s="1">
        <v>92.06</v>
      </c>
    </row>
    <row r="12" spans="1:2" ht="16">
      <c r="A12" s="1">
        <v>1970</v>
      </c>
      <c r="B12" s="1">
        <v>92.15</v>
      </c>
    </row>
    <row r="13" spans="1:2" ht="16">
      <c r="A13" s="1">
        <v>1971</v>
      </c>
      <c r="B13" s="1">
        <v>102.09</v>
      </c>
    </row>
    <row r="14" spans="1:2" ht="16">
      <c r="A14" s="1">
        <v>1972</v>
      </c>
      <c r="B14" s="1">
        <v>118.05</v>
      </c>
    </row>
    <row r="15" spans="1:2" ht="16">
      <c r="A15" s="1">
        <v>1973</v>
      </c>
      <c r="B15" s="1">
        <v>97.55</v>
      </c>
    </row>
    <row r="16" spans="1:2" ht="16">
      <c r="A16" s="1">
        <v>1974</v>
      </c>
      <c r="B16" s="1">
        <v>68.56</v>
      </c>
    </row>
    <row r="17" spans="1:2" ht="16">
      <c r="A17" s="1">
        <v>1975</v>
      </c>
      <c r="B17" s="1">
        <v>90.19</v>
      </c>
    </row>
    <row r="18" spans="1:2" ht="16">
      <c r="A18" s="1">
        <v>1976</v>
      </c>
      <c r="B18" s="1">
        <v>107.46</v>
      </c>
    </row>
    <row r="19" spans="1:2" ht="16">
      <c r="A19" s="1">
        <v>1977</v>
      </c>
      <c r="B19" s="1">
        <v>95.1</v>
      </c>
    </row>
    <row r="20" spans="1:2" ht="16">
      <c r="A20" s="1">
        <v>1978</v>
      </c>
      <c r="B20" s="1">
        <v>96.11</v>
      </c>
    </row>
    <row r="21" spans="1:2" ht="16">
      <c r="A21" s="1">
        <v>1979</v>
      </c>
      <c r="B21" s="1">
        <v>107.94</v>
      </c>
    </row>
    <row r="22" spans="1:2" ht="16">
      <c r="A22" s="1">
        <v>1980</v>
      </c>
      <c r="B22" s="1">
        <v>135.76</v>
      </c>
    </row>
    <row r="23" spans="1:2" ht="16">
      <c r="A23" s="1">
        <v>1981</v>
      </c>
      <c r="B23" s="1">
        <v>122.55</v>
      </c>
    </row>
    <row r="24" spans="1:2" ht="16">
      <c r="A24" s="1">
        <v>1982</v>
      </c>
      <c r="B24" s="1">
        <v>140.63999999999999</v>
      </c>
    </row>
    <row r="25" spans="1:2" ht="16">
      <c r="A25" s="1">
        <v>1983</v>
      </c>
      <c r="B25" s="1">
        <v>164.93</v>
      </c>
    </row>
    <row r="26" spans="1:2" ht="16">
      <c r="A26" s="1">
        <v>1984</v>
      </c>
      <c r="B26" s="1">
        <v>167.24</v>
      </c>
    </row>
    <row r="27" spans="1:2" ht="16">
      <c r="A27" s="1">
        <v>1985</v>
      </c>
      <c r="B27" s="1">
        <v>211.28</v>
      </c>
    </row>
    <row r="28" spans="1:2" ht="16">
      <c r="A28" s="1">
        <v>1986</v>
      </c>
      <c r="B28" s="1">
        <v>242.17</v>
      </c>
    </row>
    <row r="29" spans="1:2" ht="16">
      <c r="A29" s="1">
        <v>1987</v>
      </c>
      <c r="B29" s="1">
        <v>247.08</v>
      </c>
    </row>
    <row r="30" spans="1:2" ht="16">
      <c r="A30" s="1">
        <v>1988</v>
      </c>
      <c r="B30" s="1">
        <v>277.72000000000003</v>
      </c>
    </row>
    <row r="31" spans="1:2" ht="16">
      <c r="A31" s="1">
        <v>1989</v>
      </c>
      <c r="B31" s="1">
        <v>353.4</v>
      </c>
    </row>
    <row r="32" spans="1:2" ht="16">
      <c r="A32" s="1">
        <v>1990</v>
      </c>
      <c r="B32" s="1">
        <v>330.22</v>
      </c>
    </row>
    <row r="33" spans="1:2" ht="16">
      <c r="A33" s="1">
        <v>1991</v>
      </c>
      <c r="B33" s="1">
        <v>417.09</v>
      </c>
    </row>
    <row r="34" spans="1:2" ht="16">
      <c r="A34" s="1">
        <v>1992</v>
      </c>
      <c r="B34" s="1">
        <v>435.71</v>
      </c>
    </row>
    <row r="35" spans="1:2" ht="16">
      <c r="A35" s="1">
        <v>1993</v>
      </c>
      <c r="B35" s="1">
        <v>466.45</v>
      </c>
    </row>
    <row r="36" spans="1:2" ht="16">
      <c r="A36" s="1">
        <v>1994</v>
      </c>
      <c r="B36" s="1">
        <v>459.27</v>
      </c>
    </row>
    <row r="37" spans="1:2" ht="16">
      <c r="A37" s="1">
        <v>1995</v>
      </c>
      <c r="B37" s="1">
        <v>615.92999999999995</v>
      </c>
    </row>
    <row r="38" spans="1:2" ht="16">
      <c r="A38" s="1">
        <v>1996</v>
      </c>
      <c r="B38" s="1">
        <v>740.74</v>
      </c>
    </row>
    <row r="39" spans="1:2" ht="16">
      <c r="A39" s="1">
        <v>1997</v>
      </c>
      <c r="B39" s="1">
        <v>970.43</v>
      </c>
    </row>
    <row r="40" spans="1:2" ht="16">
      <c r="A40" s="1">
        <v>1998</v>
      </c>
      <c r="B40" s="1">
        <v>1229.23</v>
      </c>
    </row>
    <row r="41" spans="1:2" ht="16">
      <c r="A41" s="1">
        <v>1999</v>
      </c>
      <c r="B41" s="1">
        <v>1469.25</v>
      </c>
    </row>
    <row r="42" spans="1:2" ht="16">
      <c r="A42" s="1">
        <v>2000</v>
      </c>
      <c r="B42" s="1">
        <v>1320.28</v>
      </c>
    </row>
    <row r="43" spans="1:2" ht="16">
      <c r="A43" s="1">
        <v>2001</v>
      </c>
      <c r="B43" s="1">
        <v>1148.0899999999999</v>
      </c>
    </row>
    <row r="44" spans="1:2" ht="16">
      <c r="A44" s="1">
        <v>2002</v>
      </c>
      <c r="B44" s="1">
        <v>879.82</v>
      </c>
    </row>
    <row r="45" spans="1:2" ht="16">
      <c r="A45" s="1">
        <v>2003</v>
      </c>
      <c r="B45" s="1">
        <v>1111.9100000000001</v>
      </c>
    </row>
    <row r="46" spans="1:2" ht="16">
      <c r="A46" s="1">
        <v>2004</v>
      </c>
      <c r="B46" s="1">
        <v>1211.92</v>
      </c>
    </row>
    <row r="47" spans="1:2" ht="16">
      <c r="A47" s="1">
        <v>2005</v>
      </c>
      <c r="B47" s="1">
        <v>1248.29</v>
      </c>
    </row>
    <row r="48" spans="1:2" ht="16">
      <c r="A48" s="1">
        <v>2006</v>
      </c>
      <c r="B48" s="1">
        <v>1418.3</v>
      </c>
    </row>
    <row r="49" spans="1:6" ht="16">
      <c r="A49" s="1">
        <v>2007</v>
      </c>
      <c r="B49" s="1">
        <v>1468.36</v>
      </c>
    </row>
    <row r="50" spans="1:6" ht="16">
      <c r="A50" s="1">
        <v>2008</v>
      </c>
      <c r="B50" s="2">
        <v>903.25</v>
      </c>
    </row>
    <row r="51" spans="1:6" ht="16">
      <c r="A51" s="1">
        <v>2009</v>
      </c>
      <c r="B51" s="1">
        <v>1115.0999999999999</v>
      </c>
    </row>
    <row r="52" spans="1:6" ht="16">
      <c r="A52" s="1">
        <v>2010</v>
      </c>
      <c r="B52" s="1">
        <v>1257.6400000000001</v>
      </c>
    </row>
    <row r="53" spans="1:6" ht="16">
      <c r="A53" s="26">
        <v>2011</v>
      </c>
      <c r="B53" s="2">
        <v>1257.5999999999999</v>
      </c>
    </row>
    <row r="54" spans="1:6" ht="16">
      <c r="A54" s="1">
        <v>2012</v>
      </c>
      <c r="B54" s="1">
        <v>1426.19</v>
      </c>
      <c r="F54" s="63">
        <f>(B58/B50)-1</f>
        <v>1.4164295599225021</v>
      </c>
    </row>
    <row r="55" spans="1:6" ht="16">
      <c r="A55" s="1">
        <v>2013</v>
      </c>
      <c r="B55" s="1">
        <v>1848.36</v>
      </c>
    </row>
    <row r="56" spans="1:6" ht="16">
      <c r="A56" s="9">
        <v>2014</v>
      </c>
      <c r="B56" s="30">
        <v>2058.9</v>
      </c>
    </row>
    <row r="57" spans="1:6" ht="16">
      <c r="A57" s="9">
        <v>2015</v>
      </c>
      <c r="B57" s="32">
        <v>2043.94</v>
      </c>
    </row>
    <row r="58" spans="1:6" ht="16">
      <c r="A58" s="9" t="s">
        <v>17</v>
      </c>
      <c r="B58" s="9">
        <v>2182.64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0"/>
  <sheetViews>
    <sheetView workbookViewId="0">
      <selection activeCell="C17" sqref="C17:D17"/>
    </sheetView>
  </sheetViews>
  <sheetFormatPr baseColWidth="10" defaultRowHeight="13"/>
  <cols>
    <col min="2" max="2" width="11" customWidth="1"/>
    <col min="3" max="3" width="11.83203125" customWidth="1"/>
    <col min="4" max="4" width="21.33203125" customWidth="1"/>
    <col min="5" max="5" width="17.1640625" customWidth="1"/>
    <col min="6" max="6" width="14" customWidth="1"/>
  </cols>
  <sheetData>
    <row r="1" spans="1:6" ht="17">
      <c r="A1" s="41" t="s">
        <v>0</v>
      </c>
      <c r="B1" s="41" t="s">
        <v>4</v>
      </c>
      <c r="C1" s="41" t="s">
        <v>5</v>
      </c>
      <c r="D1" s="42" t="s">
        <v>21</v>
      </c>
      <c r="E1" s="43" t="s">
        <v>29</v>
      </c>
      <c r="F1" s="44" t="s">
        <v>30</v>
      </c>
    </row>
    <row r="2" spans="1:6" ht="16">
      <c r="A2" s="45">
        <v>2001</v>
      </c>
      <c r="B2" s="46">
        <v>38.85</v>
      </c>
      <c r="C2" s="46">
        <v>15.741</v>
      </c>
      <c r="D2" s="48">
        <v>30.079957999999998</v>
      </c>
      <c r="E2" s="50">
        <f>C2/B2</f>
        <v>0.40517374517374516</v>
      </c>
      <c r="F2" s="51">
        <f>D2/B2</f>
        <v>0.77425889317889307</v>
      </c>
    </row>
    <row r="3" spans="1:6" ht="16">
      <c r="A3" s="45">
        <v>2002</v>
      </c>
      <c r="B3" s="45">
        <v>46.04</v>
      </c>
      <c r="C3" s="45">
        <v>16.079999999999998</v>
      </c>
      <c r="D3" s="49">
        <v>29.825898000000002</v>
      </c>
      <c r="E3" s="50">
        <f t="shared" ref="E3:E17" si="0">C3/B3</f>
        <v>0.34926151172893133</v>
      </c>
      <c r="F3" s="51">
        <f t="shared" ref="F3:F17" si="1">D3/B3</f>
        <v>0.64782576020851435</v>
      </c>
    </row>
    <row r="4" spans="1:6" ht="16">
      <c r="A4" s="45">
        <v>2003</v>
      </c>
      <c r="B4" s="45">
        <v>54.69</v>
      </c>
      <c r="C4" s="45">
        <v>17.88</v>
      </c>
      <c r="D4" s="48">
        <v>31.578244000000005</v>
      </c>
      <c r="E4" s="50">
        <f t="shared" si="0"/>
        <v>0.3269336258913878</v>
      </c>
      <c r="F4" s="51">
        <f t="shared" si="1"/>
        <v>0.57740435180106064</v>
      </c>
    </row>
    <row r="5" spans="1:6" ht="16">
      <c r="A5" s="45">
        <v>2004</v>
      </c>
      <c r="B5" s="45">
        <v>67.680000000000007</v>
      </c>
      <c r="C5" s="45">
        <v>19.407</v>
      </c>
      <c r="D5" s="49">
        <v>40.599320000000006</v>
      </c>
      <c r="E5" s="50">
        <f t="shared" si="0"/>
        <v>0.28674645390070919</v>
      </c>
      <c r="F5" s="51">
        <f t="shared" si="1"/>
        <v>0.59987174940898347</v>
      </c>
    </row>
    <row r="6" spans="1:6" ht="16">
      <c r="A6" s="45">
        <v>2005</v>
      </c>
      <c r="B6" s="45">
        <v>76.45</v>
      </c>
      <c r="C6" s="45">
        <v>22.38</v>
      </c>
      <c r="D6" s="48">
        <v>61.166209999999992</v>
      </c>
      <c r="E6" s="50">
        <f t="shared" si="0"/>
        <v>0.29274035317200781</v>
      </c>
      <c r="F6" s="51">
        <f t="shared" si="1"/>
        <v>0.80008122956180494</v>
      </c>
    </row>
    <row r="7" spans="1:6" ht="16">
      <c r="A7" s="45">
        <v>2006</v>
      </c>
      <c r="B7" s="45">
        <v>87.72</v>
      </c>
      <c r="C7" s="45">
        <v>25.05</v>
      </c>
      <c r="D7" s="49">
        <v>73.157939665331128</v>
      </c>
      <c r="E7" s="50">
        <f t="shared" si="0"/>
        <v>0.28556771545827636</v>
      </c>
      <c r="F7" s="51">
        <f t="shared" si="1"/>
        <v>0.83399384023405299</v>
      </c>
    </row>
    <row r="8" spans="1:6" ht="16">
      <c r="A8" s="45">
        <v>2007</v>
      </c>
      <c r="B8" s="45">
        <v>82.54</v>
      </c>
      <c r="C8" s="45">
        <v>27.73</v>
      </c>
      <c r="D8" s="48">
        <v>95.362382312713706</v>
      </c>
      <c r="E8" s="50">
        <f t="shared" si="0"/>
        <v>0.3359583232372183</v>
      </c>
      <c r="F8" s="51">
        <f t="shared" si="1"/>
        <v>1.1553474959136625</v>
      </c>
    </row>
    <row r="9" spans="1:6" ht="16">
      <c r="A9" s="45">
        <v>2008</v>
      </c>
      <c r="B9" s="46">
        <v>49.51</v>
      </c>
      <c r="C9" s="46">
        <v>28.05</v>
      </c>
      <c r="D9" s="49">
        <v>67.517132259297</v>
      </c>
      <c r="E9" s="50">
        <f t="shared" si="0"/>
        <v>0.56655221167440928</v>
      </c>
      <c r="F9" s="51">
        <f t="shared" si="1"/>
        <v>1.3637069735264997</v>
      </c>
    </row>
    <row r="10" spans="1:6" ht="16">
      <c r="A10" s="45">
        <v>2009</v>
      </c>
      <c r="B10" s="45">
        <v>56.86</v>
      </c>
      <c r="C10" s="46">
        <v>22.31</v>
      </c>
      <c r="D10" s="48">
        <v>37.427971394037066</v>
      </c>
      <c r="E10" s="50">
        <f t="shared" si="0"/>
        <v>0.39236721772775235</v>
      </c>
      <c r="F10" s="51">
        <f t="shared" si="1"/>
        <v>0.65824782613501698</v>
      </c>
    </row>
    <row r="11" spans="1:6" ht="16">
      <c r="A11" s="45">
        <v>2010</v>
      </c>
      <c r="B11" s="45">
        <v>83.77</v>
      </c>
      <c r="C11" s="46">
        <v>23.12</v>
      </c>
      <c r="D11" s="49">
        <v>55.526511461067372</v>
      </c>
      <c r="E11" s="50">
        <f t="shared" si="0"/>
        <v>0.27599379252715772</v>
      </c>
      <c r="F11" s="51">
        <f t="shared" si="1"/>
        <v>0.66284483062035782</v>
      </c>
    </row>
    <row r="12" spans="1:6" ht="16">
      <c r="A12" s="47">
        <v>2011</v>
      </c>
      <c r="B12" s="46">
        <v>96.44</v>
      </c>
      <c r="C12" s="46">
        <v>26.02</v>
      </c>
      <c r="D12" s="48">
        <v>71.27835994729908</v>
      </c>
      <c r="E12" s="50">
        <f t="shared" si="0"/>
        <v>0.26980506014102035</v>
      </c>
      <c r="F12" s="51">
        <f t="shared" si="1"/>
        <v>0.73909539555473958</v>
      </c>
    </row>
    <row r="13" spans="1:6" ht="16">
      <c r="A13" s="45">
        <v>2012</v>
      </c>
      <c r="B13" s="45">
        <v>96.82</v>
      </c>
      <c r="C13" s="46">
        <v>30.44</v>
      </c>
      <c r="D13" s="49">
        <v>75.899305674148479</v>
      </c>
      <c r="E13" s="50">
        <f t="shared" si="0"/>
        <v>0.31439785168353651</v>
      </c>
      <c r="F13" s="51">
        <f t="shared" si="1"/>
        <v>0.78392176899554311</v>
      </c>
    </row>
    <row r="14" spans="1:6" ht="16">
      <c r="A14" s="45">
        <v>2013</v>
      </c>
      <c r="B14" s="45">
        <v>107.3</v>
      </c>
      <c r="C14" s="46">
        <v>36.28</v>
      </c>
      <c r="D14" s="48">
        <v>88.13</v>
      </c>
      <c r="E14" s="50">
        <f t="shared" si="0"/>
        <v>0.33811742777260023</v>
      </c>
      <c r="F14" s="51">
        <f t="shared" si="1"/>
        <v>0.82134203168685926</v>
      </c>
    </row>
    <row r="15" spans="1:6" ht="16">
      <c r="A15" s="45">
        <v>2014</v>
      </c>
      <c r="B15" s="46">
        <v>113.01</v>
      </c>
      <c r="C15" s="46">
        <v>39.44</v>
      </c>
      <c r="D15" s="49">
        <v>101.98</v>
      </c>
      <c r="E15" s="50">
        <f t="shared" si="0"/>
        <v>0.34899566410052202</v>
      </c>
      <c r="F15" s="51">
        <f t="shared" si="1"/>
        <v>0.90239801787452434</v>
      </c>
    </row>
    <row r="16" spans="1:6" ht="16">
      <c r="A16" s="45">
        <v>2015</v>
      </c>
      <c r="B16" s="46">
        <v>100.48</v>
      </c>
      <c r="C16" s="46">
        <v>43.16</v>
      </c>
      <c r="D16" s="48">
        <v>106.1</v>
      </c>
      <c r="E16" s="50">
        <f t="shared" si="0"/>
        <v>0.4295382165605095</v>
      </c>
      <c r="F16" s="51">
        <f t="shared" si="1"/>
        <v>1.0559315286624202</v>
      </c>
    </row>
    <row r="17" spans="1:6" ht="16">
      <c r="A17" s="52">
        <v>2016</v>
      </c>
      <c r="B17" s="53">
        <f>'Raw Data'!P58</f>
        <v>108.86</v>
      </c>
      <c r="C17" s="53">
        <f>'Raw Data'!Q58</f>
        <v>45.03</v>
      </c>
      <c r="D17" s="53">
        <f>'Raw Data'!R58</f>
        <v>108.67</v>
      </c>
      <c r="E17" s="54">
        <f t="shared" si="0"/>
        <v>0.41365056035274667</v>
      </c>
      <c r="F17" s="55">
        <f t="shared" si="1"/>
        <v>0.99825463898585343</v>
      </c>
    </row>
    <row r="18" spans="1:6">
      <c r="A18" s="40"/>
    </row>
    <row r="20" spans="1:6">
      <c r="C20" s="34"/>
      <c r="D20" s="34"/>
    </row>
  </sheetData>
  <pageMargins left="0.7" right="0.7" top="0.75" bottom="0.75" header="0.3" footer="0.3"/>
  <pageSetup orientation="portrait" horizontalDpi="0" verticalDpi="0"/>
  <tableParts count="2">
    <tablePart r:id="rId1"/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54"/>
  <sheetViews>
    <sheetView workbookViewId="0">
      <selection activeCell="A54" sqref="A54:E54"/>
    </sheetView>
  </sheetViews>
  <sheetFormatPr baseColWidth="10" defaultRowHeight="13"/>
  <sheetData>
    <row r="1" spans="1:5" ht="34">
      <c r="A1" s="7" t="s">
        <v>0</v>
      </c>
      <c r="B1" s="7" t="s">
        <v>6</v>
      </c>
      <c r="C1" s="7" t="s">
        <v>9</v>
      </c>
      <c r="D1" s="7" t="s">
        <v>8</v>
      </c>
      <c r="E1" s="7" t="s">
        <v>15</v>
      </c>
    </row>
    <row r="2" spans="1:5" ht="16">
      <c r="A2" s="1">
        <v>1969</v>
      </c>
      <c r="B2" s="2">
        <f>'Raw Data'!B11</f>
        <v>15.082956259426847</v>
      </c>
      <c r="C2" s="2">
        <f>'Raw Data'!C11</f>
        <v>19.573620797518522</v>
      </c>
      <c r="D2" s="2">
        <f>'Raw Data'!D11</f>
        <v>16.988299683033361</v>
      </c>
      <c r="E2" s="2">
        <f>'Raw Data'!E11</f>
        <v>17.329999999999998</v>
      </c>
    </row>
    <row r="3" spans="1:5" ht="16">
      <c r="A3" s="1">
        <v>1970</v>
      </c>
      <c r="B3" s="2">
        <f>'Raw Data'!B12</f>
        <v>16.722408026755854</v>
      </c>
      <c r="C3" s="2">
        <f>'Raw Data'!C12</f>
        <v>18.638684678034366</v>
      </c>
      <c r="D3" s="2">
        <f>'Raw Data'!D12</f>
        <v>15.731713837654006</v>
      </c>
      <c r="E3" s="2">
        <f>'Raw Data'!E12</f>
        <v>15.87</v>
      </c>
    </row>
    <row r="4" spans="1:5" ht="16">
      <c r="A4" s="1">
        <v>1971</v>
      </c>
      <c r="B4" s="2">
        <f>'Raw Data'!B13</f>
        <v>18.315018315018317</v>
      </c>
      <c r="C4" s="2">
        <f>'Raw Data'!C13</f>
        <v>19.767915111162427</v>
      </c>
      <c r="D4" s="2">
        <f>'Raw Data'!D13</f>
        <v>16.613612163379752</v>
      </c>
      <c r="E4" s="2">
        <f>'Raw Data'!E13</f>
        <v>16.600000000000001</v>
      </c>
    </row>
    <row r="5" spans="1:5" ht="16">
      <c r="A5" s="1">
        <v>1972</v>
      </c>
      <c r="B5" s="2">
        <f>'Raw Data'!B14</f>
        <v>19.120458891013385</v>
      </c>
      <c r="C5" s="2">
        <f>'Raw Data'!C14</f>
        <v>21.799669147316976</v>
      </c>
      <c r="D5" s="2">
        <f>'Raw Data'!D14</f>
        <v>18.276974519084572</v>
      </c>
      <c r="E5" s="2">
        <f>'Raw Data'!E14</f>
        <v>18.649999999999999</v>
      </c>
    </row>
    <row r="6" spans="1:5" ht="16">
      <c r="A6" s="1">
        <v>1973</v>
      </c>
      <c r="B6" s="2">
        <f>'Raw Data'!B15</f>
        <v>12.254901960784315</v>
      </c>
      <c r="C6" s="2">
        <f>'Raw Data'!C15</f>
        <v>16.825151371169635</v>
      </c>
      <c r="D6" s="2">
        <f>'Raw Data'!D15</f>
        <v>13.525064193000107</v>
      </c>
      <c r="E6" s="2">
        <f>'Raw Data'!E15</f>
        <v>13.49</v>
      </c>
    </row>
    <row r="7" spans="1:5" ht="16">
      <c r="A7" s="1">
        <v>1974</v>
      </c>
      <c r="B7" s="2">
        <f>'Raw Data'!B16</f>
        <v>7.3313782991202352</v>
      </c>
      <c r="C7" s="2">
        <f>'Raw Data'!C16</f>
        <v>10.9577988889086</v>
      </c>
      <c r="D7" s="2">
        <f>'Raw Data'!D16</f>
        <v>8.3312464498461889</v>
      </c>
      <c r="E7" s="2">
        <f>'Raw Data'!E16</f>
        <v>8.2899999999999991</v>
      </c>
    </row>
    <row r="8" spans="1:5" ht="16">
      <c r="A8" s="1">
        <v>1975</v>
      </c>
      <c r="B8" s="2">
        <f>'Raw Data'!B17</f>
        <v>11.695906432748536</v>
      </c>
      <c r="C8" s="2">
        <f>'Raw Data'!C17</f>
        <v>13.879160601170325</v>
      </c>
      <c r="D8" s="2">
        <f>'Raw Data'!D17</f>
        <v>10.411628484817367</v>
      </c>
      <c r="E8" s="2">
        <f>'Raw Data'!E17</f>
        <v>10.25</v>
      </c>
    </row>
    <row r="9" spans="1:5" ht="16">
      <c r="A9" s="1">
        <v>1976</v>
      </c>
      <c r="B9" s="2">
        <f>'Raw Data'!B18</f>
        <v>11.025358324145534</v>
      </c>
      <c r="C9" s="2">
        <f>'Raw Data'!C18</f>
        <v>15.503205842524361</v>
      </c>
      <c r="D9" s="2">
        <f>'Raw Data'!D18</f>
        <v>11.791934224748877</v>
      </c>
      <c r="E9" s="2">
        <f>'Raw Data'!E18</f>
        <v>11.6</v>
      </c>
    </row>
    <row r="10" spans="1:5" ht="16">
      <c r="A10" s="1">
        <v>1977</v>
      </c>
      <c r="B10" s="2">
        <f>'Raw Data'!B19</f>
        <v>8.7489063867016608</v>
      </c>
      <c r="C10" s="2">
        <f>'Raw Data'!C19</f>
        <v>12.726762537507147</v>
      </c>
      <c r="D10" s="2">
        <f>'Raw Data'!D19</f>
        <v>9.6961343845861272</v>
      </c>
      <c r="E10" s="2">
        <f>'Raw Data'!E19</f>
        <v>9.68</v>
      </c>
    </row>
    <row r="11" spans="1:5" ht="16">
      <c r="A11" s="1">
        <v>1978</v>
      </c>
      <c r="B11" s="2">
        <f>'Raw Data'!B20</f>
        <v>8.257638315441783</v>
      </c>
      <c r="C11" s="2">
        <f>'Raw Data'!C20</f>
        <v>11.918305379920074</v>
      </c>
      <c r="D11" s="2">
        <f>'Raw Data'!D20</f>
        <v>8.9305202945868647</v>
      </c>
      <c r="E11" s="2">
        <f>'Raw Data'!E20</f>
        <v>9.01</v>
      </c>
    </row>
    <row r="12" spans="1:5" ht="16">
      <c r="A12" s="1">
        <v>1979</v>
      </c>
      <c r="B12" s="2">
        <f>'Raw Data'!B21</f>
        <v>7.4183976261127595</v>
      </c>
      <c r="C12" s="2">
        <f>'Raw Data'!C21</f>
        <v>12.116192467322508</v>
      </c>
      <c r="D12" s="2">
        <f>'Raw Data'!D21</f>
        <v>8.7063876076237605</v>
      </c>
      <c r="E12" s="2">
        <f>'Raw Data'!E21</f>
        <v>8.75</v>
      </c>
    </row>
    <row r="13" spans="1:5" ht="16">
      <c r="A13" s="1">
        <v>1980</v>
      </c>
      <c r="B13" s="2">
        <f>'Raw Data'!B22</f>
        <v>9.0579710144927521</v>
      </c>
      <c r="C13" s="2">
        <f>'Raw Data'!C22</f>
        <v>13.77369005445528</v>
      </c>
      <c r="D13" s="2">
        <f>'Raw Data'!D22</f>
        <v>9.5395217703715893</v>
      </c>
      <c r="E13" s="2">
        <f>'Raw Data'!E22</f>
        <v>9.39</v>
      </c>
    </row>
    <row r="14" spans="1:5" ht="16">
      <c r="A14" s="1">
        <v>1981</v>
      </c>
      <c r="B14" s="2">
        <f>'Raw Data'!B23</f>
        <v>8.0710250201775633</v>
      </c>
      <c r="C14" s="2">
        <f>'Raw Data'!C23</f>
        <v>11.328911554230709</v>
      </c>
      <c r="D14" s="2">
        <f>'Raw Data'!D23</f>
        <v>7.7851801967644665</v>
      </c>
      <c r="E14" s="2">
        <f>'Raw Data'!E23</f>
        <v>7.83</v>
      </c>
    </row>
    <row r="15" spans="1:5" ht="16">
      <c r="A15" s="1">
        <v>1982</v>
      </c>
      <c r="B15" s="2">
        <f>'Raw Data'!B24</f>
        <v>10.172939979654119</v>
      </c>
      <c r="C15" s="2">
        <f>'Raw Data'!C24</f>
        <v>12.142408592308142</v>
      </c>
      <c r="D15" s="2">
        <f>'Raw Data'!D24</f>
        <v>8.6242751103010384</v>
      </c>
      <c r="E15" s="2">
        <f>'Raw Data'!E24</f>
        <v>8.4700000000000006</v>
      </c>
    </row>
    <row r="16" spans="1:5" ht="16">
      <c r="A16" s="1">
        <v>1983</v>
      </c>
      <c r="B16" s="2">
        <f>'Raw Data'!B25</f>
        <v>12.406947890818859</v>
      </c>
      <c r="C16" s="2">
        <f>'Raw Data'!C25</f>
        <v>13.612720760293856</v>
      </c>
      <c r="D16" s="2">
        <f>'Raw Data'!D25</f>
        <v>9.9888742621433284</v>
      </c>
      <c r="E16" s="2">
        <f>'Raw Data'!E25</f>
        <v>9.82</v>
      </c>
    </row>
    <row r="17" spans="1:5" ht="16">
      <c r="A17" s="1">
        <v>1984</v>
      </c>
      <c r="B17" s="2">
        <f>'Raw Data'!B26</f>
        <v>9.9304865938430993</v>
      </c>
      <c r="C17" s="2">
        <f>'Raw Data'!C26</f>
        <v>12.999791516737464</v>
      </c>
      <c r="D17" s="2">
        <f>'Raw Data'!D26</f>
        <v>9.8812070019444445</v>
      </c>
      <c r="E17" s="2">
        <f>'Raw Data'!E26</f>
        <v>9.6</v>
      </c>
    </row>
    <row r="18" spans="1:5" ht="16">
      <c r="A18" s="1">
        <v>1985</v>
      </c>
      <c r="B18" s="2">
        <f>'Raw Data'!B27</f>
        <v>13.477088948787062</v>
      </c>
      <c r="C18" s="2">
        <f>'Raw Data'!C27</f>
        <v>15.465477946658858</v>
      </c>
      <c r="D18" s="2">
        <f>'Raw Data'!D27</f>
        <v>12.271843677427317</v>
      </c>
      <c r="E18" s="2">
        <f>'Raw Data'!E27</f>
        <v>11.69</v>
      </c>
    </row>
    <row r="19" spans="1:5" ht="16">
      <c r="A19" s="1">
        <v>1986</v>
      </c>
      <c r="B19" s="2">
        <f>'Raw Data'!B28</f>
        <v>16.778523489932887</v>
      </c>
      <c r="C19" s="2">
        <f>'Raw Data'!C28</f>
        <v>17.138632149894164</v>
      </c>
      <c r="D19" s="2">
        <f>'Raw Data'!D28</f>
        <v>13.797681352613461</v>
      </c>
      <c r="E19" s="2">
        <f>'Raw Data'!E28</f>
        <v>14.09</v>
      </c>
    </row>
    <row r="20" spans="1:5" ht="16">
      <c r="A20" s="1">
        <v>1987</v>
      </c>
      <c r="B20" s="2">
        <f>'Raw Data'!B29</f>
        <v>15.408320493066256</v>
      </c>
      <c r="C20" s="2">
        <f>'Raw Data'!C29</f>
        <v>16.869418764272059</v>
      </c>
      <c r="D20" s="2">
        <f>'Raw Data'!D29</f>
        <v>13.799259462166026</v>
      </c>
      <c r="E20" s="2">
        <f>'Raw Data'!E29</f>
        <v>13.39</v>
      </c>
    </row>
    <row r="21" spans="1:5" ht="16">
      <c r="A21" s="1">
        <v>1988</v>
      </c>
      <c r="B21" s="2">
        <f>'Raw Data'!B30</f>
        <v>11.514096185737976</v>
      </c>
      <c r="C21" s="2">
        <f>'Raw Data'!C30</f>
        <v>17.472457962308628</v>
      </c>
      <c r="D21" s="2">
        <f>'Raw Data'!D30</f>
        <v>14.565259454438351</v>
      </c>
      <c r="E21" s="2">
        <f>'Raw Data'!E30</f>
        <v>14.7</v>
      </c>
    </row>
    <row r="22" spans="1:5" ht="16">
      <c r="A22" s="1">
        <v>1989</v>
      </c>
      <c r="B22" s="2">
        <f>'Raw Data'!B31</f>
        <v>14.53125</v>
      </c>
      <c r="C22" s="2">
        <f>'Raw Data'!C31</f>
        <v>20.946320005110096</v>
      </c>
      <c r="D22" s="2">
        <f>'Raw Data'!D31</f>
        <v>17.450674572475609</v>
      </c>
      <c r="E22" s="2">
        <f>'Raw Data'!E31</f>
        <v>17.649999999999999</v>
      </c>
    </row>
    <row r="23" spans="1:5" ht="16">
      <c r="A23" s="1">
        <v>1990</v>
      </c>
      <c r="B23" s="2">
        <f>'Raw Data'!B32</f>
        <v>14.579249448123623</v>
      </c>
      <c r="C23" s="2">
        <f>'Raw Data'!C32</f>
        <v>18.722174669657402</v>
      </c>
      <c r="D23" s="2">
        <f>'Raw Data'!D32</f>
        <v>15.86401357631247</v>
      </c>
      <c r="E23" s="2">
        <f>'Raw Data'!E32</f>
        <v>15.85</v>
      </c>
    </row>
    <row r="24" spans="1:5" ht="16">
      <c r="A24" s="1">
        <v>1991</v>
      </c>
      <c r="B24" s="2">
        <f>'Raw Data'!B33</f>
        <v>21.610880829015542</v>
      </c>
      <c r="C24" s="2">
        <f>'Raw Data'!C33</f>
        <v>23.108101670860513</v>
      </c>
      <c r="D24" s="2">
        <f>'Raw Data'!D33</f>
        <v>19.714844390279357</v>
      </c>
      <c r="E24" s="2">
        <f>'Raw Data'!E33</f>
        <v>18.440000000000001</v>
      </c>
    </row>
    <row r="25" spans="1:5" ht="16">
      <c r="A25" s="1">
        <v>1992</v>
      </c>
      <c r="B25" s="2">
        <f>'Raw Data'!B34</f>
        <v>20.877335888835649</v>
      </c>
      <c r="C25" s="2">
        <f>'Raw Data'!C34</f>
        <v>23.232882315071965</v>
      </c>
      <c r="D25" s="2">
        <f>'Raw Data'!D34</f>
        <v>19.942760085184336</v>
      </c>
      <c r="E25" s="2">
        <f>'Raw Data'!E34</f>
        <v>20.45</v>
      </c>
    </row>
    <row r="26" spans="1:5" ht="16">
      <c r="A26" s="1">
        <v>1993</v>
      </c>
      <c r="B26" s="2">
        <f>'Raw Data'!B35</f>
        <v>17.340148698884761</v>
      </c>
      <c r="C26" s="2">
        <f>'Raw Data'!C35</f>
        <v>23.189523388452653</v>
      </c>
      <c r="D26" s="2">
        <f>'Raw Data'!D35</f>
        <v>20.093305806665398</v>
      </c>
      <c r="E26" s="2">
        <f>'Raw Data'!E35</f>
        <v>21.17</v>
      </c>
    </row>
    <row r="27" spans="1:5" ht="16">
      <c r="A27" s="1">
        <v>1994</v>
      </c>
      <c r="B27" s="2">
        <f>'Raw Data'!B36</f>
        <v>14.465196850393699</v>
      </c>
      <c r="C27" s="2">
        <f>'Raw Data'!C36</f>
        <v>21.257008606110084</v>
      </c>
      <c r="D27" s="2">
        <f>'Raw Data'!D36</f>
        <v>18.66198363026205</v>
      </c>
      <c r="E27" s="2">
        <f>'Raw Data'!E36</f>
        <v>19.91</v>
      </c>
    </row>
    <row r="28" spans="1:5" ht="16">
      <c r="A28" s="1">
        <v>1995</v>
      </c>
      <c r="B28" s="2">
        <f>'Raw Data'!B37</f>
        <v>16.337665782493367</v>
      </c>
      <c r="C28" s="2">
        <f>'Raw Data'!C37</f>
        <v>25.870843515255263</v>
      </c>
      <c r="D28" s="2">
        <f>'Raw Data'!D37</f>
        <v>22.845763223420533</v>
      </c>
      <c r="E28" s="2">
        <f>'Raw Data'!E37</f>
        <v>25.03</v>
      </c>
    </row>
    <row r="29" spans="1:5" ht="16">
      <c r="A29" s="1">
        <v>1996</v>
      </c>
      <c r="B29" s="2">
        <f>'Raw Data'!B38</f>
        <v>18.231356140782673</v>
      </c>
      <c r="C29" s="2">
        <f>'Raw Data'!C38</f>
        <v>28.029084134672619</v>
      </c>
      <c r="D29" s="2">
        <f>'Raw Data'!D38</f>
        <v>25.143306307190137</v>
      </c>
      <c r="E29" s="2">
        <f>'Raw Data'!E38</f>
        <v>27.72</v>
      </c>
    </row>
    <row r="30" spans="1:5" ht="16">
      <c r="A30" s="1">
        <v>1997</v>
      </c>
      <c r="B30" s="2">
        <f>'Raw Data'!B39</f>
        <v>22.010206396008162</v>
      </c>
      <c r="C30" s="2">
        <f>'Raw Data'!C39</f>
        <v>33.196387644100838</v>
      </c>
      <c r="D30" s="2">
        <f>'Raw Data'!D39</f>
        <v>30.175989026820716</v>
      </c>
      <c r="E30" s="2">
        <f>'Raw Data'!E39</f>
        <v>33.03</v>
      </c>
    </row>
    <row r="31" spans="1:5" ht="16">
      <c r="A31" s="1">
        <v>1998</v>
      </c>
      <c r="B31" s="2">
        <f>'Raw Data'!B40</f>
        <v>27.766659137113169</v>
      </c>
      <c r="C31" s="2">
        <f>'Raw Data'!C40</f>
        <v>39.337877624167945</v>
      </c>
      <c r="D31" s="2">
        <f>'Raw Data'!D40</f>
        <v>35.918161399298199</v>
      </c>
      <c r="E31" s="2">
        <f>'Raw Data'!E40</f>
        <v>38.82</v>
      </c>
    </row>
    <row r="32" spans="1:5" ht="16">
      <c r="A32" s="1">
        <v>1999</v>
      </c>
      <c r="B32" s="2">
        <f>'Raw Data'!B41</f>
        <v>28.429760061919506</v>
      </c>
      <c r="C32" s="2">
        <f>'Raw Data'!C41</f>
        <v>43.233580508474574</v>
      </c>
      <c r="D32" s="2">
        <f>'Raw Data'!D41</f>
        <v>39.281764471967136</v>
      </c>
      <c r="E32" s="2">
        <f>'Raw Data'!E41</f>
        <v>44.2</v>
      </c>
    </row>
    <row r="33" spans="1:5" ht="16">
      <c r="A33" s="1">
        <v>2000</v>
      </c>
      <c r="B33" s="2">
        <f>'Raw Data'!B42</f>
        <v>23.521824336362013</v>
      </c>
      <c r="C33" s="2">
        <f>'Raw Data'!C42</f>
        <v>35.365905925211614</v>
      </c>
      <c r="D33" s="2">
        <f>'Raw Data'!D42</f>
        <v>32.432770203749286</v>
      </c>
      <c r="E33" s="2">
        <f>'Raw Data'!E42</f>
        <v>37.28</v>
      </c>
    </row>
    <row r="34" spans="1:5" ht="16">
      <c r="A34" s="1">
        <v>2001</v>
      </c>
      <c r="B34" s="2">
        <f>'Raw Data'!B43</f>
        <v>29.551866151866147</v>
      </c>
      <c r="C34" s="2">
        <f>'Raw Data'!C43</f>
        <v>29.223152696820829</v>
      </c>
      <c r="D34" s="2">
        <f>'Raw Data'!D43</f>
        <v>26.614879418556622</v>
      </c>
      <c r="E34" s="2">
        <f>'Raw Data'!E43</f>
        <v>30.5</v>
      </c>
    </row>
    <row r="35" spans="1:5" ht="16">
      <c r="A35" s="1">
        <v>2002</v>
      </c>
      <c r="B35" s="2">
        <f>'Raw Data'!B44</f>
        <v>19.109904430929628</v>
      </c>
      <c r="C35" s="2">
        <f>'Raw Data'!C44</f>
        <v>21.046311357764807</v>
      </c>
      <c r="D35" s="2">
        <f>'Raw Data'!D44</f>
        <v>19.137805087560167</v>
      </c>
      <c r="E35" s="2">
        <f>'Raw Data'!E44</f>
        <v>23.1</v>
      </c>
    </row>
    <row r="36" spans="1:5" ht="16">
      <c r="A36" s="1">
        <v>2003</v>
      </c>
      <c r="B36" s="2">
        <f>'Raw Data'!B45</f>
        <v>20.33113914792467</v>
      </c>
      <c r="C36" s="2">
        <f>'Raw Data'!C45</f>
        <v>24.940223852140946</v>
      </c>
      <c r="D36" s="2">
        <f>'Raw Data'!D45</f>
        <v>22.443372932474336</v>
      </c>
      <c r="E36" s="2">
        <f>'Raw Data'!E45</f>
        <v>26.63</v>
      </c>
    </row>
    <row r="37" spans="1:5" ht="16">
      <c r="A37" s="1">
        <v>2004</v>
      </c>
      <c r="B37" s="2">
        <f>'Raw Data'!B46</f>
        <v>17.90661938534279</v>
      </c>
      <c r="C37" s="2">
        <f>'Raw Data'!C46</f>
        <v>25.156094320823644</v>
      </c>
      <c r="D37" s="2">
        <f>'Raw Data'!D46</f>
        <v>22.493754749956711</v>
      </c>
      <c r="E37" s="2">
        <f>'Raw Data'!E46</f>
        <v>27.14</v>
      </c>
    </row>
    <row r="38" spans="1:5" ht="16">
      <c r="A38" s="1">
        <v>2005</v>
      </c>
      <c r="B38" s="2">
        <f>'Raw Data'!B47</f>
        <v>16.328188358404184</v>
      </c>
      <c r="C38" s="2">
        <f>'Raw Data'!C47</f>
        <v>23.982056060402293</v>
      </c>
      <c r="D38" s="2">
        <f>'Raw Data'!D47</f>
        <v>21.496178243318223</v>
      </c>
      <c r="E38" s="2">
        <f>'Raw Data'!E47</f>
        <v>26.43</v>
      </c>
    </row>
    <row r="39" spans="1:5" ht="16">
      <c r="A39" s="1">
        <v>2006</v>
      </c>
      <c r="B39" s="2">
        <f>'Raw Data'!B48</f>
        <v>16.168490652074784</v>
      </c>
      <c r="C39" s="2">
        <f>'Raw Data'!C48</f>
        <v>24.987667371388298</v>
      </c>
      <c r="D39" s="2">
        <f>'Raw Data'!D48</f>
        <v>22.189133796234962</v>
      </c>
      <c r="E39" s="2">
        <f>'Raw Data'!E48</f>
        <v>27.27</v>
      </c>
    </row>
    <row r="40" spans="1:5" ht="16">
      <c r="A40" s="1">
        <v>2007</v>
      </c>
      <c r="B40" s="2">
        <f>'Raw Data'!B49</f>
        <v>17.78967773200872</v>
      </c>
      <c r="C40" s="2">
        <f>'Raw Data'!C49</f>
        <v>24.228363996369936</v>
      </c>
      <c r="D40" s="2">
        <f>'Raw Data'!D49</f>
        <v>22.08424208927099</v>
      </c>
      <c r="E40" s="2">
        <f>'Raw Data'!E49</f>
        <v>25.95</v>
      </c>
    </row>
    <row r="41" spans="1:5" ht="16">
      <c r="A41" s="1">
        <v>2008</v>
      </c>
      <c r="B41" s="2">
        <f>'Raw Data'!B50</f>
        <v>18.243789133508383</v>
      </c>
      <c r="C41" s="2">
        <f>'Raw Data'!C50</f>
        <v>14.776129169461303</v>
      </c>
      <c r="D41" s="2">
        <f>'Raw Data'!D50</f>
        <v>13.359530172747858</v>
      </c>
      <c r="E41" s="2">
        <f>'Raw Data'!E50</f>
        <v>15.37</v>
      </c>
    </row>
    <row r="42" spans="1:5" ht="16">
      <c r="A42" s="1">
        <v>2009</v>
      </c>
      <c r="B42" s="2">
        <f>'Raw Data'!B51</f>
        <v>19.611326064016882</v>
      </c>
      <c r="C42" s="2">
        <f>'Raw Data'!C51</f>
        <v>18.088471458465129</v>
      </c>
      <c r="D42" s="2">
        <f>'Raw Data'!D51</f>
        <v>16.460681855242484</v>
      </c>
      <c r="E42" s="2">
        <f>'Raw Data'!E51</f>
        <v>20.32</v>
      </c>
    </row>
    <row r="43" spans="1:5" ht="16">
      <c r="A43" s="1">
        <v>2010</v>
      </c>
      <c r="B43" s="2">
        <f>'Raw Data'!B52</f>
        <v>15.013011818073297</v>
      </c>
      <c r="C43" s="2">
        <f>'Raw Data'!C52</f>
        <v>19.525236372669269</v>
      </c>
      <c r="D43" s="2">
        <f>'Raw Data'!D52</f>
        <v>17.717313493239242</v>
      </c>
      <c r="E43" s="2">
        <f>'Raw Data'!E52</f>
        <v>22.39</v>
      </c>
    </row>
    <row r="44" spans="1:5" ht="16">
      <c r="A44" s="26">
        <v>2011</v>
      </c>
      <c r="B44" s="2">
        <f>'Raw Data'!B53</f>
        <v>13.040232268768145</v>
      </c>
      <c r="C44" s="2">
        <f>'Raw Data'!C53</f>
        <v>17.922188969645145</v>
      </c>
      <c r="D44" s="2">
        <f>'Raw Data'!D53</f>
        <v>16.344349195876809</v>
      </c>
      <c r="E44" s="2">
        <f>'Raw Data'!E53</f>
        <v>20.52</v>
      </c>
    </row>
    <row r="45" spans="1:5" ht="16">
      <c r="A45" s="1">
        <v>2012</v>
      </c>
      <c r="B45" s="2">
        <f>'Raw Data'!B54</f>
        <v>14.730324313158441</v>
      </c>
      <c r="C45" s="2">
        <f>'Raw Data'!C54</f>
        <v>18.953194769296193</v>
      </c>
      <c r="D45" s="2">
        <f>'Raw Data'!D54</f>
        <v>17.397521387910217</v>
      </c>
      <c r="E45" s="2">
        <f>'Raw Data'!E54</f>
        <v>21.23</v>
      </c>
    </row>
    <row r="46" spans="1:5" ht="16">
      <c r="A46" s="1">
        <v>2013</v>
      </c>
      <c r="B46" s="2">
        <f>'Raw Data'!B55</f>
        <v>17.226095060577819</v>
      </c>
      <c r="C46" s="2">
        <f>'Raw Data'!C55</f>
        <v>22.95842700816058</v>
      </c>
      <c r="D46" s="2">
        <f>'Raw Data'!D55</f>
        <v>21.363383200328371</v>
      </c>
      <c r="E46" s="2">
        <f>'Raw Data'!E55</f>
        <v>24.86</v>
      </c>
    </row>
    <row r="47" spans="1:5" ht="16">
      <c r="A47" s="9">
        <v>2014</v>
      </c>
      <c r="B47" s="2">
        <f>'Raw Data'!B56</f>
        <v>18.21874170427396</v>
      </c>
      <c r="C47" s="2">
        <f>'Raw Data'!C56</f>
        <v>24.210390160156162</v>
      </c>
      <c r="D47" s="2">
        <f>'Raw Data'!D56</f>
        <v>23.005128916097778</v>
      </c>
      <c r="E47" s="2">
        <f>'Raw Data'!E56</f>
        <v>26.79</v>
      </c>
    </row>
    <row r="48" spans="1:5" ht="16">
      <c r="A48" s="9">
        <v>2015</v>
      </c>
      <c r="B48" s="2">
        <f>'Raw Data'!B57</f>
        <v>20.341759554140125</v>
      </c>
      <c r="C48" s="2">
        <f>'Raw Data'!C57</f>
        <v>23.374006518382988</v>
      </c>
      <c r="D48" s="2">
        <f>'Raw Data'!D57</f>
        <v>22.40868193974767</v>
      </c>
      <c r="E48" s="2">
        <f>'Raw Data'!E57</f>
        <v>25.97</v>
      </c>
    </row>
    <row r="49" spans="1:6" ht="16">
      <c r="A49" s="9">
        <v>2016</v>
      </c>
      <c r="B49" s="2">
        <f>'Raw Data'!B58</f>
        <v>20.566139996325553</v>
      </c>
      <c r="C49" s="2">
        <f>'Raw Data'!C58</f>
        <v>24.998380955571189</v>
      </c>
      <c r="D49" s="2">
        <f>'Raw Data'!D58</f>
        <v>23.907431380380029</v>
      </c>
      <c r="E49" s="2">
        <f>'Raw Data'!E58</f>
        <v>27.27</v>
      </c>
    </row>
    <row r="50" spans="1:6" ht="16">
      <c r="A50" s="9">
        <v>2017</v>
      </c>
      <c r="B50" s="35">
        <v>21.399151592764529</v>
      </c>
      <c r="C50" s="35">
        <v>28.503608780477403</v>
      </c>
      <c r="D50" s="35">
        <v>27.147104440676777</v>
      </c>
      <c r="E50" s="35">
        <v>27.147104440676777</v>
      </c>
    </row>
    <row r="51" spans="1:6" ht="16">
      <c r="A51" s="9">
        <v>2018</v>
      </c>
      <c r="B51" s="35">
        <v>16.899352838074694</v>
      </c>
      <c r="C51" s="35">
        <v>24.178256592272529</v>
      </c>
      <c r="D51" s="35">
        <v>22.857578427472475</v>
      </c>
      <c r="E51" s="35">
        <v>22.857578427472475</v>
      </c>
    </row>
    <row r="52" spans="1:6" ht="16">
      <c r="A52" s="9">
        <v>2019</v>
      </c>
      <c r="B52" s="35">
        <v>19.900092392978134</v>
      </c>
      <c r="C52" s="35">
        <v>28.282865421820699</v>
      </c>
      <c r="D52" s="35">
        <v>26.527810103038526</v>
      </c>
      <c r="E52" s="35">
        <v>26.527810103038526</v>
      </c>
      <c r="F52" s="2"/>
    </row>
    <row r="53" spans="1:6" ht="16">
      <c r="A53" s="9">
        <v>2020</v>
      </c>
      <c r="B53" s="2">
        <f>'Raw Data'!B62</f>
        <v>27.194251375615405</v>
      </c>
      <c r="C53" s="2">
        <f>'Raw Data'!C62</f>
        <v>31.387946450955166</v>
      </c>
      <c r="D53" s="2">
        <f>'Raw Data'!D62</f>
        <v>29.363673116994242</v>
      </c>
      <c r="E53" s="2">
        <f>'Raw Data'!E62</f>
        <v>29.363673116994242</v>
      </c>
    </row>
    <row r="54" spans="1:6" ht="16">
      <c r="A54" s="9">
        <v>2020</v>
      </c>
      <c r="B54" s="2">
        <f>'Raw Data'!B63</f>
        <v>23.094195173950968</v>
      </c>
      <c r="C54" s="2">
        <f>'Raw Data'!C63</f>
        <v>36.477728455533438</v>
      </c>
      <c r="D54" s="2">
        <f>'Raw Data'!D63</f>
        <v>32.679288628323114</v>
      </c>
      <c r="E54" s="2">
        <f>'Raw Data'!E63</f>
        <v>32.679288628323114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7"/>
  <sheetViews>
    <sheetView workbookViewId="0">
      <selection activeCell="C18" sqref="C18"/>
    </sheetView>
  </sheetViews>
  <sheetFormatPr baseColWidth="10" defaultRowHeight="13"/>
  <sheetData>
    <row r="1" spans="1:8" ht="51">
      <c r="A1" s="7" t="s">
        <v>0</v>
      </c>
      <c r="B1" s="7" t="s">
        <v>6</v>
      </c>
      <c r="C1" s="7" t="s">
        <v>9</v>
      </c>
      <c r="D1" s="7" t="s">
        <v>8</v>
      </c>
      <c r="E1" s="7" t="s">
        <v>15</v>
      </c>
      <c r="F1" s="7" t="s">
        <v>20</v>
      </c>
      <c r="G1" s="7" t="s">
        <v>22</v>
      </c>
      <c r="H1" s="7" t="s">
        <v>28</v>
      </c>
    </row>
    <row r="2" spans="1:8" ht="16">
      <c r="A2" s="1">
        <v>2001</v>
      </c>
      <c r="B2" s="2">
        <v>29.551866151866147</v>
      </c>
      <c r="C2" s="2">
        <v>29.223152696820829</v>
      </c>
      <c r="D2" s="2">
        <v>26.614879418556622</v>
      </c>
      <c r="E2" s="2">
        <v>30.5</v>
      </c>
      <c r="F2" s="2">
        <v>19.801980198019802</v>
      </c>
      <c r="G2" s="2">
        <v>72.936281049488599</v>
      </c>
      <c r="H2" s="2">
        <v>38.167938931297698</v>
      </c>
    </row>
    <row r="3" spans="1:8" ht="16">
      <c r="A3" s="1">
        <v>2002</v>
      </c>
      <c r="B3" s="2">
        <v>19.109904430929628</v>
      </c>
      <c r="C3" s="2">
        <v>21.046311357764807</v>
      </c>
      <c r="D3" s="2">
        <v>19.137805087560167</v>
      </c>
      <c r="E3" s="2">
        <v>23.1</v>
      </c>
      <c r="F3" s="2">
        <v>26.246719160104984</v>
      </c>
      <c r="G3" s="2">
        <v>54.715174129353244</v>
      </c>
      <c r="H3" s="2">
        <v>29.498525073746311</v>
      </c>
    </row>
    <row r="4" spans="1:8" ht="16">
      <c r="A4" s="1">
        <v>2003</v>
      </c>
      <c r="B4" s="2">
        <v>20.33113914792467</v>
      </c>
      <c r="C4" s="2">
        <v>24.940223852140946</v>
      </c>
      <c r="D4" s="2">
        <v>22.443372932474336</v>
      </c>
      <c r="E4" s="2">
        <v>26.63</v>
      </c>
      <c r="F4" s="2">
        <v>23.52941176470588</v>
      </c>
      <c r="G4" s="2">
        <v>62.187360178970927</v>
      </c>
      <c r="H4" s="2">
        <v>35.2112676056338</v>
      </c>
    </row>
    <row r="5" spans="1:8" ht="16">
      <c r="A5" s="1">
        <v>2004</v>
      </c>
      <c r="B5" s="2">
        <v>17.90661938534279</v>
      </c>
      <c r="C5" s="2">
        <v>25.156094320823644</v>
      </c>
      <c r="D5" s="2">
        <v>22.493754749956711</v>
      </c>
      <c r="E5" s="2">
        <v>27.14</v>
      </c>
      <c r="F5" s="2">
        <v>23.696682464454977</v>
      </c>
      <c r="G5" s="2">
        <v>62.447570464265475</v>
      </c>
      <c r="H5" s="2">
        <v>29.850746268656714</v>
      </c>
    </row>
    <row r="6" spans="1:8" ht="16">
      <c r="A6" s="1">
        <v>2005</v>
      </c>
      <c r="B6" s="2">
        <v>16.328188358404184</v>
      </c>
      <c r="C6" s="2">
        <v>23.982056060402293</v>
      </c>
      <c r="D6" s="2">
        <v>21.496178243318223</v>
      </c>
      <c r="E6" s="2">
        <v>26.43</v>
      </c>
      <c r="F6" s="2">
        <v>22.779043280182233</v>
      </c>
      <c r="G6" s="2">
        <v>55.777033065236822</v>
      </c>
      <c r="H6" s="2">
        <v>20.408163265306126</v>
      </c>
    </row>
    <row r="7" spans="1:8" ht="16">
      <c r="A7" s="1">
        <v>2006</v>
      </c>
      <c r="B7" s="2">
        <v>16.168490652074784</v>
      </c>
      <c r="C7" s="2">
        <v>24.987667371388298</v>
      </c>
      <c r="D7" s="2">
        <v>22.189133796234962</v>
      </c>
      <c r="E7" s="2">
        <v>27.27</v>
      </c>
      <c r="F7" s="2">
        <v>21.276595744680851</v>
      </c>
      <c r="G7" s="2">
        <v>56.618762475049898</v>
      </c>
      <c r="H7" s="2">
        <v>19.386822626336471</v>
      </c>
    </row>
    <row r="8" spans="1:8" ht="16">
      <c r="A8" s="1">
        <v>2007</v>
      </c>
      <c r="B8" s="2">
        <v>17.78967773200872</v>
      </c>
      <c r="C8" s="2">
        <v>24.228363996369936</v>
      </c>
      <c r="D8" s="2">
        <v>22.08424208927099</v>
      </c>
      <c r="E8" s="2">
        <v>25.95</v>
      </c>
      <c r="F8" s="2">
        <v>24.875621890547265</v>
      </c>
      <c r="G8" s="2">
        <v>52.95203750450775</v>
      </c>
      <c r="H8" s="2">
        <v>15.39768580009812</v>
      </c>
    </row>
    <row r="9" spans="1:8" ht="16">
      <c r="A9" s="1">
        <v>2008</v>
      </c>
      <c r="B9" s="2">
        <v>18.243789133508383</v>
      </c>
      <c r="C9" s="2">
        <v>14.776129169461303</v>
      </c>
      <c r="D9" s="2">
        <v>13.359530172747858</v>
      </c>
      <c r="E9" s="2">
        <v>15.37</v>
      </c>
      <c r="F9" s="2">
        <v>45.248868778280539</v>
      </c>
      <c r="G9" s="2">
        <v>32.201426024955438</v>
      </c>
      <c r="H9" s="2">
        <v>13.378085972773583</v>
      </c>
    </row>
    <row r="10" spans="1:8" ht="16">
      <c r="A10" s="1">
        <v>2009</v>
      </c>
      <c r="B10" s="2">
        <v>19.611326064016882</v>
      </c>
      <c r="C10" s="2">
        <v>18.088471458465129</v>
      </c>
      <c r="D10" s="2">
        <v>16.460681855242484</v>
      </c>
      <c r="E10" s="2">
        <v>20.32</v>
      </c>
      <c r="F10" s="2">
        <v>26.041666666666668</v>
      </c>
      <c r="G10" s="2">
        <v>49.98207082025997</v>
      </c>
      <c r="H10" s="2">
        <v>29.793225720420825</v>
      </c>
    </row>
    <row r="11" spans="1:8" ht="16">
      <c r="A11" s="1">
        <v>2010</v>
      </c>
      <c r="B11" s="2">
        <v>15.013011818073297</v>
      </c>
      <c r="C11" s="2">
        <v>19.525236372669269</v>
      </c>
      <c r="D11" s="2">
        <v>17.717313493239242</v>
      </c>
      <c r="E11" s="2">
        <v>22.39</v>
      </c>
      <c r="F11" s="2">
        <v>30.395136778115504</v>
      </c>
      <c r="G11" s="2">
        <v>54.396193771626301</v>
      </c>
      <c r="H11" s="2">
        <v>22.649360943227979</v>
      </c>
    </row>
    <row r="12" spans="1:8" ht="16">
      <c r="A12" s="26">
        <v>2011</v>
      </c>
      <c r="B12" s="2">
        <v>13.040232268768145</v>
      </c>
      <c r="C12" s="2">
        <v>17.922188969645145</v>
      </c>
      <c r="D12" s="2">
        <v>16.344349195876809</v>
      </c>
      <c r="E12" s="2">
        <v>20.52</v>
      </c>
      <c r="F12" s="2">
        <v>53.191489361702125</v>
      </c>
      <c r="G12" s="2">
        <v>48.332052267486546</v>
      </c>
      <c r="H12" s="2">
        <v>17.643503595338455</v>
      </c>
    </row>
    <row r="13" spans="1:8" ht="16">
      <c r="A13" s="1">
        <v>2012</v>
      </c>
      <c r="B13" s="2">
        <v>14.730324313158441</v>
      </c>
      <c r="C13" s="2">
        <v>18.953194769296193</v>
      </c>
      <c r="D13" s="2">
        <v>17.397521387910217</v>
      </c>
      <c r="E13" s="2">
        <v>21.23</v>
      </c>
      <c r="F13" s="2">
        <v>56.818181818181813</v>
      </c>
      <c r="G13" s="2">
        <v>46.852496714848883</v>
      </c>
      <c r="H13" s="2">
        <v>18.790553975854941</v>
      </c>
    </row>
    <row r="14" spans="1:8" ht="16">
      <c r="A14" s="1">
        <v>2013</v>
      </c>
      <c r="B14" s="2">
        <v>17.226095060577819</v>
      </c>
      <c r="C14" s="2">
        <v>22.95842700816058</v>
      </c>
      <c r="D14" s="2">
        <v>21.363383200328371</v>
      </c>
      <c r="E14" s="2">
        <v>24.86</v>
      </c>
      <c r="F14" s="2">
        <v>32.89473684210526</v>
      </c>
      <c r="G14" s="2">
        <v>50.947078280044096</v>
      </c>
      <c r="H14" s="2">
        <v>20.973107908771134</v>
      </c>
    </row>
    <row r="15" spans="1:8" ht="16">
      <c r="A15" s="9">
        <v>2014</v>
      </c>
      <c r="B15" s="2">
        <v>18.21874170427396</v>
      </c>
      <c r="C15" s="2">
        <v>24.210390160156162</v>
      </c>
      <c r="D15" s="2">
        <v>23.005128916097778</v>
      </c>
      <c r="E15" s="2">
        <v>26.79</v>
      </c>
      <c r="F15" s="2">
        <v>46.082949308755758</v>
      </c>
      <c r="G15" s="2">
        <v>52.203346855983781</v>
      </c>
      <c r="H15" s="2">
        <v>20.18925279466562</v>
      </c>
    </row>
    <row r="16" spans="1:8" ht="16">
      <c r="A16" s="9">
        <v>2015</v>
      </c>
      <c r="B16" s="2">
        <v>20.341759554140125</v>
      </c>
      <c r="C16" s="2">
        <v>23.374006518382988</v>
      </c>
      <c r="D16" s="2">
        <v>22.40868193974767</v>
      </c>
      <c r="E16" s="2">
        <v>25.97</v>
      </c>
      <c r="F16" s="2">
        <v>44.052863436123346</v>
      </c>
      <c r="G16" s="2">
        <v>47.35727525486562</v>
      </c>
      <c r="H16" s="2">
        <v>19.264278982092367</v>
      </c>
    </row>
    <row r="17" spans="1:8" ht="16">
      <c r="A17" s="9">
        <v>2016</v>
      </c>
      <c r="B17" s="35">
        <v>20.566139996325553</v>
      </c>
      <c r="C17" s="35">
        <v>24.998380955571189</v>
      </c>
      <c r="D17" s="35">
        <v>23.907431380380029</v>
      </c>
      <c r="E17" s="35">
        <v>27.27</v>
      </c>
      <c r="F17" s="2">
        <v>40.82</v>
      </c>
      <c r="G17" s="2">
        <v>49.72</v>
      </c>
      <c r="H17" s="2">
        <v>20.6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5"/>
  <sheetViews>
    <sheetView workbookViewId="0">
      <selection activeCell="D10" sqref="D10"/>
    </sheetView>
  </sheetViews>
  <sheetFormatPr baseColWidth="10" defaultRowHeight="13"/>
  <cols>
    <col min="1" max="1" width="13.1640625" style="57" bestFit="1" customWidth="1"/>
    <col min="2" max="2" width="15" customWidth="1"/>
    <col min="3" max="3" width="18.5" customWidth="1"/>
    <col min="4" max="5" width="15" customWidth="1"/>
  </cols>
  <sheetData>
    <row r="1" spans="1:5" ht="16">
      <c r="A1" s="64" t="s">
        <v>32</v>
      </c>
      <c r="B1" s="65" t="s">
        <v>6</v>
      </c>
      <c r="C1" s="65" t="s">
        <v>9</v>
      </c>
      <c r="D1" s="65" t="s">
        <v>8</v>
      </c>
      <c r="E1" s="66" t="s">
        <v>31</v>
      </c>
    </row>
    <row r="2" spans="1:5">
      <c r="A2" s="58" t="s">
        <v>6</v>
      </c>
      <c r="B2" s="56">
        <v>1</v>
      </c>
      <c r="C2" s="56"/>
      <c r="D2" s="56"/>
      <c r="E2" s="59"/>
    </row>
    <row r="3" spans="1:5">
      <c r="A3" s="58" t="s">
        <v>9</v>
      </c>
      <c r="B3" s="56">
        <v>0.8746071262090731</v>
      </c>
      <c r="C3" s="56">
        <v>1</v>
      </c>
      <c r="D3" s="56"/>
      <c r="E3" s="59"/>
    </row>
    <row r="4" spans="1:5">
      <c r="A4" s="58" t="s">
        <v>8</v>
      </c>
      <c r="B4" s="56">
        <v>0.88709814238660711</v>
      </c>
      <c r="C4" s="56">
        <v>0.99385854950932184</v>
      </c>
      <c r="D4" s="56">
        <v>1</v>
      </c>
      <c r="E4" s="59"/>
    </row>
    <row r="5" spans="1:5">
      <c r="A5" s="60" t="s">
        <v>15</v>
      </c>
      <c r="B5" s="61">
        <v>0.86419079497755591</v>
      </c>
      <c r="C5" s="61">
        <v>0.96774183412191306</v>
      </c>
      <c r="D5" s="61">
        <v>0.98602717427495146</v>
      </c>
      <c r="E5" s="62">
        <v>1</v>
      </c>
    </row>
  </sheetData>
  <pageMargins left="0.7" right="0.7" top="0.75" bottom="0.75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Charts</vt:lpstr>
      </vt:variant>
      <vt:variant>
        <vt:i4>10</vt:i4>
      </vt:variant>
    </vt:vector>
  </HeadingPairs>
  <TitlesOfParts>
    <vt:vector size="20" baseType="lpstr">
      <vt:lpstr>Regression</vt:lpstr>
      <vt:lpstr>Correlation23</vt:lpstr>
      <vt:lpstr>Correlation24</vt:lpstr>
      <vt:lpstr>Regression24</vt:lpstr>
      <vt:lpstr>Raw Data</vt:lpstr>
      <vt:lpstr>Stock Returns</vt:lpstr>
      <vt:lpstr>Cash versus Earnings</vt:lpstr>
      <vt:lpstr>Just PE data 1969-2019</vt:lpstr>
      <vt:lpstr>All Multiples 2001-16</vt:lpstr>
      <vt:lpstr>Correlation</vt:lpstr>
      <vt:lpstr>ShillerPEvsBondPE</vt:lpstr>
      <vt:lpstr>EPchart</vt:lpstr>
      <vt:lpstr>EPChartCorreced</vt:lpstr>
      <vt:lpstr>PE Chart in 2024</vt:lpstr>
      <vt:lpstr>StockPricesChart</vt:lpstr>
      <vt:lpstr>PE with Shiller Chart</vt:lpstr>
      <vt:lpstr>All Multiples chart</vt:lpstr>
      <vt:lpstr>Chart1</vt:lpstr>
      <vt:lpstr>PE ratios</vt:lpstr>
      <vt:lpstr>EPversusIntrates</vt:lpstr>
    </vt:vector>
  </TitlesOfParts>
  <Company>Stern School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2009-01-08T19:09:45Z</dcterms:created>
  <dcterms:modified xsi:type="dcterms:W3CDTF">2025-01-25T02:19:41Z</dcterms:modified>
</cp:coreProperties>
</file>