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efaultThemeVersion="166925"/>
  <mc:AlternateContent xmlns:mc="http://schemas.openxmlformats.org/markup-compatibility/2006">
    <mc:Choice Requires="x15">
      <x15ac:absPath xmlns:x15ac="http://schemas.microsoft.com/office/spreadsheetml/2010/11/ac" url="/Users/Shared/Previously Relocated Items/Security/All My Stuff/Home Page 2002/pdfiles/cfexams/"/>
    </mc:Choice>
  </mc:AlternateContent>
  <xr:revisionPtr revIDLastSave="0" documentId="8_{93490438-DB63-B04A-BB7F-8857E25FC6CC}" xr6:coauthVersionLast="47" xr6:coauthVersionMax="47" xr10:uidLastSave="{00000000-0000-0000-0000-000000000000}"/>
  <bookViews>
    <workbookView xWindow="0" yWindow="500" windowWidth="38400" windowHeight="23500" xr2:uid="{D82C1FA2-24D1-764D-AF62-60900A6FAF27}"/>
  </bookViews>
  <sheets>
    <sheet name="Sheet1" sheetId="1" r:id="rId1"/>
  </sheets>
  <definedNames>
    <definedName name="_xlnm.Print_Area" localSheetId="0">Sheet1!$A$1:$I$66</definedName>
  </definedNames>
  <calcPr calcId="191029" iterate="1" iterateDelta="9.9999999999994451E-4"/>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46" i="1" l="1"/>
  <c r="B45" i="1"/>
  <c r="B64" i="1"/>
  <c r="B63" i="1"/>
  <c r="C60" i="1"/>
  <c r="C59" i="1"/>
  <c r="C58" i="1"/>
  <c r="B60" i="1"/>
  <c r="B59" i="1"/>
  <c r="D59" i="1" s="1"/>
  <c r="B58" i="1"/>
  <c r="A60" i="1"/>
  <c r="A59" i="1"/>
  <c r="C42" i="1"/>
  <c r="C41" i="1"/>
  <c r="B42" i="1"/>
  <c r="B41" i="1"/>
  <c r="B43" i="1" s="1"/>
  <c r="A43" i="1"/>
  <c r="A42" i="1"/>
  <c r="A41" i="1"/>
  <c r="C22" i="1"/>
  <c r="B22" i="1"/>
  <c r="B27" i="1" s="1"/>
  <c r="C23" i="1"/>
  <c r="B23" i="1"/>
  <c r="C21" i="1"/>
  <c r="B21" i="1"/>
  <c r="B65" i="1" l="1"/>
  <c r="C24" i="1"/>
  <c r="C25" i="1" s="1"/>
  <c r="D60" i="1"/>
  <c r="C61" i="1" s="1"/>
  <c r="B66" i="1" s="1"/>
  <c r="B24" i="1"/>
  <c r="B25" i="1" s="1"/>
  <c r="C44" i="1"/>
  <c r="B48" i="1" s="1"/>
  <c r="B28" i="1"/>
  <c r="B29" i="1" s="1"/>
</calcChain>
</file>

<file path=xl/sharedStrings.xml><?xml version="1.0" encoding="utf-8"?>
<sst xmlns="http://schemas.openxmlformats.org/spreadsheetml/2006/main" count="71" uniqueCount="66">
  <si>
    <t>Problem 1</t>
  </si>
  <si>
    <t>Problem 2</t>
  </si>
  <si>
    <t>South Africa</t>
  </si>
  <si>
    <t>Nigeria</t>
  </si>
  <si>
    <t>Local Currency</t>
  </si>
  <si>
    <t>Rand</t>
  </si>
  <si>
    <t>Naira</t>
  </si>
  <si>
    <t>Govt Bond in US $</t>
  </si>
  <si>
    <t>Govt Bond in local currency</t>
  </si>
  <si>
    <t>Relative Volatility</t>
  </si>
  <si>
    <t>Beta =</t>
  </si>
  <si>
    <t>Equity risk premium =</t>
  </si>
  <si>
    <t>Default spread</t>
  </si>
  <si>
    <t>ERP</t>
  </si>
  <si>
    <t>CRP</t>
  </si>
  <si>
    <t>Revenues (in $ millions)</t>
  </si>
  <si>
    <t>US T Bond rate</t>
  </si>
  <si>
    <t>Riskfree rate in Rand =</t>
  </si>
  <si>
    <t xml:space="preserve">ERP </t>
  </si>
  <si>
    <t>Cost of equity in rand =</t>
  </si>
  <si>
    <t>Problem 3</t>
  </si>
  <si>
    <t>Consulting fitm</t>
  </si>
  <si>
    <t>Government</t>
  </si>
  <si>
    <t>Financial Services</t>
  </si>
  <si>
    <t>Oil</t>
  </si>
  <si>
    <t>Value ($ million)</t>
  </si>
  <si>
    <t>Unlevered beta</t>
  </si>
  <si>
    <t>Debt =</t>
  </si>
  <si>
    <t>Weight</t>
  </si>
  <si>
    <t>Guaranteed</t>
  </si>
  <si>
    <t>Beta for the firm</t>
  </si>
  <si>
    <t xml:space="preserve">Debt to equity </t>
  </si>
  <si>
    <t>Levered bera</t>
  </si>
  <si>
    <t>Tax rate =</t>
  </si>
  <si>
    <t>Problem 4</t>
  </si>
  <si>
    <t>Software</t>
  </si>
  <si>
    <t>Appliances</t>
  </si>
  <si>
    <t>Cash</t>
  </si>
  <si>
    <t>Estimated value (In $ million)</t>
  </si>
  <si>
    <t>Debt is currently half of the entire firm.</t>
  </si>
  <si>
    <t>Weights</t>
  </si>
  <si>
    <t>Uses cash to pay a special dividend</t>
  </si>
  <si>
    <t xml:space="preserve">Debt </t>
  </si>
  <si>
    <t>Equity</t>
  </si>
  <si>
    <t>Debt Equity ratio</t>
  </si>
  <si>
    <t xml:space="preserve">Levered beta </t>
  </si>
  <si>
    <t>Tax rate is 25%</t>
  </si>
  <si>
    <t>a. iii. The company expands aggressively into risky, high growth foreign markets. Managers of government controlled companies tend to be risk averse, and while they may over invest domestically, they have little incentive to do so in foreign markets.</t>
  </si>
  <si>
    <t>b. iv. Buy, but only if the price &lt; value, with probability of management failure built in. In every other choice, you expose yourself to risk, since your fate will be determined by how the insiders with the voting shares choose to run the business.</t>
  </si>
  <si>
    <t>c.  iii. The market makes mistakes in both directions, but investors cannot detect in which direction. If investors can spot the mistakes, they will be able to beat the market. And random ≠ random walk..</t>
  </si>
  <si>
    <t>d. ii. Borrow more money to get more tax benefits. Borrowing money can cause default (and end of life)</t>
  </si>
  <si>
    <t>Grading template</t>
  </si>
  <si>
    <t>All or nothing on multiple choice. However, if you have a different answer, and you are willing to give me your reasoning, I will listen (though I may not agree).</t>
  </si>
  <si>
    <t>1. Riskfree rate incorrect: -1 point</t>
  </si>
  <si>
    <t>2. ERP incorrect: -1/2 point each (for South Africa &amp; Nigeria)</t>
  </si>
  <si>
    <t>3. Weights for ERP incorrect: -1/2 point</t>
  </si>
  <si>
    <t>4. Math  errors: -1/2 point each</t>
  </si>
  <si>
    <t>1. Unlevered beta for guaranteed cashflow not zero: -1/2 point</t>
  </si>
  <si>
    <t>2. Weights for businessed incorrect: -1/2 point</t>
  </si>
  <si>
    <t>1. Unlevered beta after transaction incorrect: -1 point</t>
  </si>
  <si>
    <t>2. Debt ratio after transaction incorrect: -1 point</t>
  </si>
  <si>
    <t>3. Math  errors: -1/2 point each</t>
  </si>
  <si>
    <t>Equity =</t>
  </si>
  <si>
    <t>(Equity value = Firm value - Debt)</t>
  </si>
  <si>
    <t>I know that some of you used the $1500 as the value of equity, but it won't work since you need firm value for weights on unlevered beta.</t>
  </si>
  <si>
    <t>3. Debt ratio incorrect: -1/2 to -1  point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</si>
</sst>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quot;#,##0.00"/>
    <numFmt numFmtId="165" formatCode="0.0000%"/>
    <numFmt numFmtId="166" formatCode="&quot;$&quot;#,##0"/>
    <numFmt numFmtId="167" formatCode="&quot;$&quot;#,##0.0"/>
  </numFmts>
  <fonts count="5" x14ac:knownFonts="1">
    <font>
      <sz val="12"/>
      <color theme="1"/>
      <name val="Calibri"/>
      <family val="2"/>
      <scheme val="minor"/>
    </font>
    <font>
      <sz val="12"/>
      <color theme="1"/>
      <name val="Calibri"/>
      <family val="2"/>
      <scheme val="minor"/>
    </font>
    <font>
      <b/>
      <sz val="12"/>
      <color theme="1"/>
      <name val="Calibri"/>
      <family val="2"/>
      <scheme val="minor"/>
    </font>
    <font>
      <b/>
      <sz val="12"/>
      <color theme="0"/>
      <name val="Calibri"/>
      <family val="2"/>
      <scheme val="minor"/>
    </font>
    <font>
      <sz val="12"/>
      <color theme="0"/>
      <name val="Calibri"/>
      <family val="2"/>
      <scheme val="minor"/>
    </font>
  </fonts>
  <fills count="4">
    <fill>
      <patternFill patternType="none"/>
    </fill>
    <fill>
      <patternFill patternType="gray125"/>
    </fill>
    <fill>
      <patternFill patternType="solid">
        <fgColor theme="1"/>
        <bgColor indexed="64"/>
      </patternFill>
    </fill>
    <fill>
      <patternFill patternType="solid">
        <fgColor theme="2"/>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medium">
        <color theme="1"/>
      </left>
      <right style="medium">
        <color theme="1"/>
      </right>
      <top style="medium">
        <color theme="1"/>
      </top>
      <bottom style="medium">
        <color theme="1"/>
      </bottom>
      <diagonal/>
    </border>
    <border>
      <left style="medium">
        <color theme="1"/>
      </left>
      <right/>
      <top style="medium">
        <color theme="1"/>
      </top>
      <bottom/>
      <diagonal/>
    </border>
    <border>
      <left/>
      <right/>
      <top style="medium">
        <color theme="1"/>
      </top>
      <bottom/>
      <diagonal/>
    </border>
    <border>
      <left/>
      <right style="medium">
        <color theme="1"/>
      </right>
      <top style="medium">
        <color theme="1"/>
      </top>
      <bottom/>
      <diagonal/>
    </border>
    <border>
      <left style="medium">
        <color theme="1"/>
      </left>
      <right/>
      <top/>
      <bottom/>
      <diagonal/>
    </border>
    <border>
      <left/>
      <right style="medium">
        <color theme="1"/>
      </right>
      <top/>
      <bottom/>
      <diagonal/>
    </border>
    <border>
      <left style="medium">
        <color theme="1"/>
      </left>
      <right/>
      <top/>
      <bottom style="medium">
        <color theme="1"/>
      </bottom>
      <diagonal/>
    </border>
    <border>
      <left/>
      <right/>
      <top/>
      <bottom style="medium">
        <color theme="1"/>
      </bottom>
      <diagonal/>
    </border>
    <border>
      <left/>
      <right style="medium">
        <color theme="1"/>
      </right>
      <top/>
      <bottom style="medium">
        <color theme="1"/>
      </bottom>
      <diagonal/>
    </border>
  </borders>
  <cellStyleXfs count="2">
    <xf numFmtId="0" fontId="0" fillId="0" borderId="0"/>
    <xf numFmtId="9" fontId="1" fillId="0" borderId="0" applyFont="0" applyFill="0" applyBorder="0" applyAlignment="0" applyProtection="0"/>
  </cellStyleXfs>
  <cellXfs count="32">
    <xf numFmtId="0" fontId="0" fillId="0" borderId="0" xfId="0"/>
    <xf numFmtId="0" fontId="2" fillId="0" borderId="0" xfId="0" applyFont="1"/>
    <xf numFmtId="0" fontId="0" fillId="0" borderId="0" xfId="0" applyAlignment="1">
      <alignment horizontal="center"/>
    </xf>
    <xf numFmtId="9" fontId="0" fillId="0" borderId="0" xfId="0" applyNumberFormat="1" applyAlignment="1">
      <alignment horizontal="center"/>
    </xf>
    <xf numFmtId="10" fontId="0" fillId="0" borderId="0" xfId="0" applyNumberFormat="1" applyAlignment="1">
      <alignment horizontal="center"/>
    </xf>
    <xf numFmtId="2" fontId="0" fillId="0" borderId="0" xfId="0" applyNumberFormat="1" applyAlignment="1">
      <alignment horizontal="center"/>
    </xf>
    <xf numFmtId="10" fontId="0" fillId="0" borderId="0" xfId="1" applyNumberFormat="1" applyFont="1" applyAlignment="1">
      <alignment horizontal="center"/>
    </xf>
    <xf numFmtId="165" fontId="0" fillId="0" borderId="0" xfId="0" applyNumberFormat="1" applyAlignment="1">
      <alignment horizontal="center"/>
    </xf>
    <xf numFmtId="166" fontId="0" fillId="0" borderId="0" xfId="0" applyNumberFormat="1" applyAlignment="1">
      <alignment horizontal="center"/>
    </xf>
    <xf numFmtId="0" fontId="0" fillId="0" borderId="1" xfId="0" applyBorder="1"/>
    <xf numFmtId="0" fontId="0" fillId="0" borderId="1" xfId="0" applyBorder="1" applyAlignment="1">
      <alignment horizontal="center"/>
    </xf>
    <xf numFmtId="164" fontId="0" fillId="0" borderId="1" xfId="0" applyNumberFormat="1" applyBorder="1" applyAlignment="1">
      <alignment horizontal="center"/>
    </xf>
    <xf numFmtId="10" fontId="0" fillId="0" borderId="1" xfId="0" applyNumberFormat="1" applyBorder="1" applyAlignment="1">
      <alignment horizontal="center"/>
    </xf>
    <xf numFmtId="2" fontId="0" fillId="0" borderId="1" xfId="0" applyNumberFormat="1" applyBorder="1" applyAlignment="1">
      <alignment horizontal="center"/>
    </xf>
    <xf numFmtId="166" fontId="0" fillId="0" borderId="1" xfId="0" applyNumberFormat="1" applyBorder="1" applyAlignment="1">
      <alignment horizontal="center"/>
    </xf>
    <xf numFmtId="167" fontId="0" fillId="0" borderId="0" xfId="0" applyNumberFormat="1" applyAlignment="1">
      <alignment horizontal="center"/>
    </xf>
    <xf numFmtId="0" fontId="0" fillId="0" borderId="0" xfId="0" applyAlignment="1">
      <alignment vertical="top" wrapText="1"/>
    </xf>
    <xf numFmtId="0" fontId="4" fillId="2" borderId="0" xfId="0" applyFont="1" applyFill="1"/>
    <xf numFmtId="0" fontId="3" fillId="2" borderId="0" xfId="0" applyFont="1" applyFill="1" applyAlignment="1">
      <alignment horizontal="center"/>
    </xf>
    <xf numFmtId="0" fontId="0" fillId="0" borderId="0" xfId="0" applyAlignment="1">
      <alignment horizontal="left"/>
    </xf>
    <xf numFmtId="2" fontId="0" fillId="0" borderId="2" xfId="0" applyNumberFormat="1" applyBorder="1" applyAlignment="1">
      <alignment horizontal="center"/>
    </xf>
    <xf numFmtId="0" fontId="0" fillId="0" borderId="0" xfId="0" applyAlignment="1">
      <alignment horizontal="left" vertical="top" wrapText="1"/>
    </xf>
    <xf numFmtId="0" fontId="4" fillId="2" borderId="0" xfId="0" applyFont="1" applyFill="1" applyAlignment="1">
      <alignment horizontal="left" vertical="top" wrapText="1"/>
    </xf>
    <xf numFmtId="0" fontId="0" fillId="3" borderId="3" xfId="0" applyFill="1" applyBorder="1" applyAlignment="1">
      <alignment horizontal="left" vertical="top" wrapText="1"/>
    </xf>
    <xf numFmtId="0" fontId="0" fillId="3" borderId="4" xfId="0" applyFill="1" applyBorder="1" applyAlignment="1">
      <alignment horizontal="left" vertical="top" wrapText="1"/>
    </xf>
    <xf numFmtId="0" fontId="0" fillId="3" borderId="5" xfId="0" applyFill="1" applyBorder="1" applyAlignment="1">
      <alignment horizontal="left" vertical="top" wrapText="1"/>
    </xf>
    <xf numFmtId="0" fontId="0" fillId="3" borderId="6" xfId="0" applyFill="1" applyBorder="1" applyAlignment="1">
      <alignment horizontal="left" vertical="top" wrapText="1"/>
    </xf>
    <xf numFmtId="0" fontId="0" fillId="3" borderId="0" xfId="0" applyFill="1" applyAlignment="1">
      <alignment horizontal="left" vertical="top" wrapText="1"/>
    </xf>
    <xf numFmtId="0" fontId="0" fillId="3" borderId="7" xfId="0" applyFill="1" applyBorder="1" applyAlignment="1">
      <alignment horizontal="left" vertical="top" wrapText="1"/>
    </xf>
    <xf numFmtId="0" fontId="0" fillId="3" borderId="8" xfId="0" applyFill="1" applyBorder="1" applyAlignment="1">
      <alignment horizontal="left" vertical="top" wrapText="1"/>
    </xf>
    <xf numFmtId="0" fontId="0" fillId="3" borderId="9" xfId="0" applyFill="1" applyBorder="1" applyAlignment="1">
      <alignment horizontal="left" vertical="top" wrapText="1"/>
    </xf>
    <xf numFmtId="0" fontId="0" fillId="3" borderId="10" xfId="0" applyFill="1" applyBorder="1" applyAlignment="1">
      <alignment horizontal="left" vertical="top" wrapText="1"/>
    </xf>
  </cellXfs>
  <cellStyles count="2">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11666B-04CE-364B-B5A0-33EEB9A4BB6B}">
  <dimension ref="A1:I66"/>
  <sheetViews>
    <sheetView tabSelected="1" zoomScale="120" zoomScaleNormal="120" workbookViewId="0">
      <selection activeCell="F65" sqref="F65"/>
    </sheetView>
  </sheetViews>
  <sheetFormatPr baseColWidth="10" defaultRowHeight="16" x14ac:dyDescent="0.2"/>
  <cols>
    <col min="1" max="1" width="24.33203125" customWidth="1"/>
    <col min="2" max="2" width="24.83203125" style="2" customWidth="1"/>
    <col min="3" max="3" width="15.83203125" style="2" customWidth="1"/>
    <col min="9" max="9" width="70.6640625" customWidth="1"/>
  </cols>
  <sheetData>
    <row r="1" spans="1:9" x14ac:dyDescent="0.2">
      <c r="A1" s="1" t="s">
        <v>0</v>
      </c>
      <c r="I1" s="18" t="s">
        <v>51</v>
      </c>
    </row>
    <row r="2" spans="1:9" ht="16" customHeight="1" x14ac:dyDescent="0.2">
      <c r="A2" s="21" t="s">
        <v>47</v>
      </c>
      <c r="B2" s="21"/>
      <c r="C2" s="21"/>
      <c r="D2" s="21"/>
      <c r="E2" s="21"/>
      <c r="F2" s="21"/>
      <c r="G2" s="21"/>
      <c r="H2" s="16"/>
      <c r="I2" s="22" t="s">
        <v>52</v>
      </c>
    </row>
    <row r="3" spans="1:9" x14ac:dyDescent="0.2">
      <c r="A3" s="21"/>
      <c r="B3" s="21"/>
      <c r="C3" s="21"/>
      <c r="D3" s="21"/>
      <c r="E3" s="21"/>
      <c r="F3" s="21"/>
      <c r="G3" s="21"/>
      <c r="H3" s="16"/>
      <c r="I3" s="22"/>
    </row>
    <row r="4" spans="1:9" ht="16" customHeight="1" x14ac:dyDescent="0.2">
      <c r="A4" s="21" t="s">
        <v>48</v>
      </c>
      <c r="B4" s="21"/>
      <c r="C4" s="21"/>
      <c r="D4" s="21"/>
      <c r="E4" s="21"/>
      <c r="F4" s="21"/>
      <c r="G4" s="21"/>
      <c r="H4" s="16"/>
      <c r="I4" s="22"/>
    </row>
    <row r="5" spans="1:9" x14ac:dyDescent="0.2">
      <c r="A5" s="21"/>
      <c r="B5" s="21"/>
      <c r="C5" s="21"/>
      <c r="D5" s="21"/>
      <c r="E5" s="21"/>
      <c r="F5" s="21"/>
      <c r="G5" s="21"/>
      <c r="H5" s="16"/>
      <c r="I5" s="22"/>
    </row>
    <row r="6" spans="1:9" ht="16" customHeight="1" x14ac:dyDescent="0.2">
      <c r="A6" s="21" t="s">
        <v>49</v>
      </c>
      <c r="B6" s="21"/>
      <c r="C6" s="21"/>
      <c r="D6" s="21"/>
      <c r="E6" s="21"/>
      <c r="F6" s="21"/>
      <c r="G6" s="21"/>
      <c r="H6" s="16"/>
      <c r="I6" s="22"/>
    </row>
    <row r="7" spans="1:9" x14ac:dyDescent="0.2">
      <c r="A7" s="21"/>
      <c r="B7" s="21"/>
      <c r="C7" s="21"/>
      <c r="D7" s="21"/>
      <c r="E7" s="21"/>
      <c r="F7" s="21"/>
      <c r="G7" s="21"/>
      <c r="H7" s="16"/>
      <c r="I7" s="22"/>
    </row>
    <row r="8" spans="1:9" x14ac:dyDescent="0.2">
      <c r="A8" t="s">
        <v>50</v>
      </c>
      <c r="I8" s="22"/>
    </row>
    <row r="9" spans="1:9" x14ac:dyDescent="0.2">
      <c r="I9" s="17"/>
    </row>
    <row r="10" spans="1:9" x14ac:dyDescent="0.2">
      <c r="A10" s="1" t="s">
        <v>1</v>
      </c>
      <c r="I10" s="17"/>
    </row>
    <row r="11" spans="1:9" x14ac:dyDescent="0.2">
      <c r="A11" s="9"/>
      <c r="B11" s="10" t="s">
        <v>2</v>
      </c>
      <c r="C11" s="10" t="s">
        <v>3</v>
      </c>
      <c r="I11" s="17"/>
    </row>
    <row r="12" spans="1:9" x14ac:dyDescent="0.2">
      <c r="A12" s="9" t="s">
        <v>15</v>
      </c>
      <c r="B12" s="11">
        <v>750</v>
      </c>
      <c r="C12" s="11">
        <v>250</v>
      </c>
      <c r="I12" s="17" t="s">
        <v>53</v>
      </c>
    </row>
    <row r="13" spans="1:9" x14ac:dyDescent="0.2">
      <c r="A13" s="9" t="s">
        <v>4</v>
      </c>
      <c r="B13" s="10" t="s">
        <v>5</v>
      </c>
      <c r="C13" s="10" t="s">
        <v>6</v>
      </c>
      <c r="I13" s="17" t="s">
        <v>54</v>
      </c>
    </row>
    <row r="14" spans="1:9" x14ac:dyDescent="0.2">
      <c r="A14" s="9" t="s">
        <v>7</v>
      </c>
      <c r="B14" s="12">
        <v>8.5000000000000006E-2</v>
      </c>
      <c r="C14" s="12">
        <v>0.105</v>
      </c>
      <c r="I14" s="17" t="s">
        <v>55</v>
      </c>
    </row>
    <row r="15" spans="1:9" x14ac:dyDescent="0.2">
      <c r="A15" s="9" t="s">
        <v>8</v>
      </c>
      <c r="B15" s="12">
        <v>0.11</v>
      </c>
      <c r="C15" s="12">
        <v>0.21</v>
      </c>
      <c r="I15" s="17" t="s">
        <v>56</v>
      </c>
    </row>
    <row r="16" spans="1:9" x14ac:dyDescent="0.2">
      <c r="A16" s="9" t="s">
        <v>9</v>
      </c>
      <c r="B16" s="13">
        <v>1.25</v>
      </c>
      <c r="C16" s="13">
        <v>1.4</v>
      </c>
      <c r="I16" s="17"/>
    </row>
    <row r="17" spans="1:9" x14ac:dyDescent="0.2">
      <c r="A17" t="s">
        <v>16</v>
      </c>
      <c r="B17" s="6">
        <v>4.4999999999999998E-2</v>
      </c>
      <c r="C17" s="5"/>
      <c r="I17" s="17"/>
    </row>
    <row r="18" spans="1:9" x14ac:dyDescent="0.2">
      <c r="A18" t="s">
        <v>11</v>
      </c>
      <c r="B18" s="4">
        <v>0.04</v>
      </c>
      <c r="I18" s="17"/>
    </row>
    <row r="19" spans="1:9" x14ac:dyDescent="0.2">
      <c r="A19" t="s">
        <v>10</v>
      </c>
      <c r="B19" s="2">
        <v>0.8</v>
      </c>
      <c r="I19" s="17"/>
    </row>
    <row r="20" spans="1:9" x14ac:dyDescent="0.2">
      <c r="I20" s="17"/>
    </row>
    <row r="21" spans="1:9" x14ac:dyDescent="0.2">
      <c r="B21" s="2" t="str">
        <f>B11</f>
        <v>South Africa</v>
      </c>
      <c r="C21" s="2" t="str">
        <f>C11</f>
        <v>Nigeria</v>
      </c>
      <c r="I21" s="17"/>
    </row>
    <row r="22" spans="1:9" x14ac:dyDescent="0.2">
      <c r="A22" t="s">
        <v>12</v>
      </c>
      <c r="B22" s="4">
        <f>B14-B17</f>
        <v>4.0000000000000008E-2</v>
      </c>
      <c r="C22" s="4">
        <f>C14-B17</f>
        <v>0.06</v>
      </c>
      <c r="I22" s="17"/>
    </row>
    <row r="23" spans="1:9" x14ac:dyDescent="0.2">
      <c r="A23" t="s">
        <v>9</v>
      </c>
      <c r="B23" s="5">
        <f>B16</f>
        <v>1.25</v>
      </c>
      <c r="C23" s="5">
        <f t="shared" ref="C23" si="0">C16</f>
        <v>1.4</v>
      </c>
      <c r="I23" s="17"/>
    </row>
    <row r="24" spans="1:9" x14ac:dyDescent="0.2">
      <c r="A24" t="s">
        <v>14</v>
      </c>
      <c r="B24" s="6">
        <f>B22*B23</f>
        <v>5.000000000000001E-2</v>
      </c>
      <c r="C24" s="6">
        <f>C22*C23</f>
        <v>8.3999999999999991E-2</v>
      </c>
      <c r="I24" s="17"/>
    </row>
    <row r="25" spans="1:9" x14ac:dyDescent="0.2">
      <c r="A25" t="s">
        <v>13</v>
      </c>
      <c r="B25" s="4">
        <f>B24+B18</f>
        <v>9.0000000000000011E-2</v>
      </c>
      <c r="C25" s="4">
        <f>C24+B18</f>
        <v>0.124</v>
      </c>
      <c r="I25" s="17"/>
    </row>
    <row r="26" spans="1:9" x14ac:dyDescent="0.2">
      <c r="I26" s="17"/>
    </row>
    <row r="27" spans="1:9" x14ac:dyDescent="0.2">
      <c r="A27" t="s">
        <v>17</v>
      </c>
      <c r="B27" s="4">
        <f>B15-B22</f>
        <v>6.9999999999999993E-2</v>
      </c>
      <c r="I27" s="17"/>
    </row>
    <row r="28" spans="1:9" x14ac:dyDescent="0.2">
      <c r="A28" t="s">
        <v>18</v>
      </c>
      <c r="B28" s="6">
        <f>B25*B12/(B12+C12)+C25*C12/(B12+C12)</f>
        <v>9.8500000000000018E-2</v>
      </c>
      <c r="I28" s="17"/>
    </row>
    <row r="29" spans="1:9" x14ac:dyDescent="0.2">
      <c r="A29" t="s">
        <v>19</v>
      </c>
      <c r="B29" s="7">
        <f>B27+B19*B28</f>
        <v>0.14880000000000002</v>
      </c>
      <c r="I29" s="17"/>
    </row>
    <row r="30" spans="1:9" x14ac:dyDescent="0.2">
      <c r="I30" s="17"/>
    </row>
    <row r="31" spans="1:9" x14ac:dyDescent="0.2">
      <c r="A31" s="1" t="s">
        <v>20</v>
      </c>
      <c r="I31" s="17"/>
    </row>
    <row r="32" spans="1:9" x14ac:dyDescent="0.2">
      <c r="A32" t="s">
        <v>21</v>
      </c>
      <c r="I32" s="17"/>
    </row>
    <row r="33" spans="1:9" x14ac:dyDescent="0.2">
      <c r="A33" s="9"/>
      <c r="B33" s="10" t="s">
        <v>25</v>
      </c>
      <c r="C33" s="10" t="s">
        <v>26</v>
      </c>
      <c r="I33" s="17" t="s">
        <v>57</v>
      </c>
    </row>
    <row r="34" spans="1:9" x14ac:dyDescent="0.2">
      <c r="A34" s="9" t="s">
        <v>23</v>
      </c>
      <c r="B34" s="14">
        <v>900</v>
      </c>
      <c r="C34" s="10">
        <v>0.6</v>
      </c>
      <c r="I34" s="17" t="s">
        <v>58</v>
      </c>
    </row>
    <row r="35" spans="1:9" x14ac:dyDescent="0.2">
      <c r="A35" s="9" t="s">
        <v>24</v>
      </c>
      <c r="B35" s="14">
        <v>150</v>
      </c>
      <c r="C35" s="10">
        <v>1.2</v>
      </c>
      <c r="I35" s="17" t="s">
        <v>65</v>
      </c>
    </row>
    <row r="36" spans="1:9" x14ac:dyDescent="0.2">
      <c r="A36" s="9" t="s">
        <v>22</v>
      </c>
      <c r="B36" s="14">
        <v>450</v>
      </c>
      <c r="C36" s="10" t="s">
        <v>29</v>
      </c>
      <c r="I36" s="17" t="s">
        <v>56</v>
      </c>
    </row>
    <row r="37" spans="1:9" x14ac:dyDescent="0.2">
      <c r="I37" s="17"/>
    </row>
    <row r="38" spans="1:9" x14ac:dyDescent="0.2">
      <c r="A38" t="s">
        <v>27</v>
      </c>
      <c r="B38" s="2">
        <v>500</v>
      </c>
      <c r="I38" s="17"/>
    </row>
    <row r="39" spans="1:9" x14ac:dyDescent="0.2">
      <c r="A39" t="s">
        <v>33</v>
      </c>
      <c r="B39" s="3">
        <v>0.25</v>
      </c>
      <c r="I39" s="17"/>
    </row>
    <row r="40" spans="1:9" x14ac:dyDescent="0.2">
      <c r="B40" s="2" t="s">
        <v>28</v>
      </c>
      <c r="C40" s="2" t="s">
        <v>26</v>
      </c>
      <c r="I40" s="17"/>
    </row>
    <row r="41" spans="1:9" x14ac:dyDescent="0.2">
      <c r="A41" t="str">
        <f>A34</f>
        <v>Financial Services</v>
      </c>
      <c r="B41" s="6">
        <f>B34/SUM(B34:B36)</f>
        <v>0.6</v>
      </c>
      <c r="C41" s="2">
        <f>C34</f>
        <v>0.6</v>
      </c>
      <c r="I41" s="17"/>
    </row>
    <row r="42" spans="1:9" x14ac:dyDescent="0.2">
      <c r="A42" t="str">
        <f t="shared" ref="A42:A43" si="1">A35</f>
        <v>Oil</v>
      </c>
      <c r="B42" s="6">
        <f>B35/SUM(B34:B36)</f>
        <v>0.1</v>
      </c>
      <c r="C42" s="2">
        <f>C35</f>
        <v>1.2</v>
      </c>
      <c r="I42" s="17"/>
    </row>
    <row r="43" spans="1:9" x14ac:dyDescent="0.2">
      <c r="A43" t="str">
        <f t="shared" si="1"/>
        <v>Government</v>
      </c>
      <c r="B43" s="6">
        <f>1-B41-B42</f>
        <v>0.30000000000000004</v>
      </c>
      <c r="C43" s="2">
        <v>0</v>
      </c>
      <c r="I43" s="17"/>
    </row>
    <row r="44" spans="1:9" ht="17" thickBot="1" x14ac:dyDescent="0.25">
      <c r="A44" t="s">
        <v>30</v>
      </c>
      <c r="C44" s="2">
        <f>C41*B41+C42*B42+C43*B43</f>
        <v>0.48</v>
      </c>
      <c r="I44" s="17"/>
    </row>
    <row r="45" spans="1:9" ht="16" customHeight="1" x14ac:dyDescent="0.2">
      <c r="A45" t="s">
        <v>62</v>
      </c>
      <c r="B45" s="8">
        <f>SUM(B34:B36)-B38</f>
        <v>1000</v>
      </c>
      <c r="C45" s="19" t="s">
        <v>63</v>
      </c>
      <c r="E45" s="23" t="s">
        <v>64</v>
      </c>
      <c r="F45" s="24"/>
      <c r="G45" s="25"/>
      <c r="I45" s="17"/>
    </row>
    <row r="46" spans="1:9" x14ac:dyDescent="0.2">
      <c r="A46" t="s">
        <v>31</v>
      </c>
      <c r="B46" s="6">
        <f>B38/B45</f>
        <v>0.5</v>
      </c>
      <c r="E46" s="26"/>
      <c r="F46" s="27"/>
      <c r="G46" s="28"/>
      <c r="I46" s="17"/>
    </row>
    <row r="47" spans="1:9" ht="17" thickBot="1" x14ac:dyDescent="0.25">
      <c r="E47" s="26"/>
      <c r="F47" s="27"/>
      <c r="G47" s="28"/>
      <c r="I47" s="17"/>
    </row>
    <row r="48" spans="1:9" ht="17" thickBot="1" x14ac:dyDescent="0.25">
      <c r="A48" t="s">
        <v>32</v>
      </c>
      <c r="B48" s="20">
        <f>C44*(1+(1-B39)*B46)</f>
        <v>0.65999999999999992</v>
      </c>
      <c r="E48" s="26"/>
      <c r="F48" s="27"/>
      <c r="G48" s="28"/>
      <c r="I48" s="17"/>
    </row>
    <row r="49" spans="1:9" ht="17" thickBot="1" x14ac:dyDescent="0.25">
      <c r="E49" s="29"/>
      <c r="F49" s="30"/>
      <c r="G49" s="31"/>
      <c r="I49" s="17"/>
    </row>
    <row r="50" spans="1:9" x14ac:dyDescent="0.2">
      <c r="A50" s="1" t="s">
        <v>34</v>
      </c>
      <c r="I50" s="17"/>
    </row>
    <row r="51" spans="1:9" x14ac:dyDescent="0.2">
      <c r="B51" s="2" t="s">
        <v>38</v>
      </c>
      <c r="C51" s="2" t="s">
        <v>26</v>
      </c>
      <c r="I51" s="17"/>
    </row>
    <row r="52" spans="1:9" x14ac:dyDescent="0.2">
      <c r="A52" t="s">
        <v>35</v>
      </c>
      <c r="B52" s="8">
        <v>300</v>
      </c>
      <c r="C52" s="2">
        <v>1.2</v>
      </c>
      <c r="I52" s="17" t="s">
        <v>59</v>
      </c>
    </row>
    <row r="53" spans="1:9" x14ac:dyDescent="0.2">
      <c r="A53" t="s">
        <v>36</v>
      </c>
      <c r="B53" s="8">
        <v>1200</v>
      </c>
      <c r="C53" s="2">
        <v>0.6</v>
      </c>
      <c r="I53" s="17" t="s">
        <v>60</v>
      </c>
    </row>
    <row r="54" spans="1:9" x14ac:dyDescent="0.2">
      <c r="A54" t="s">
        <v>37</v>
      </c>
      <c r="B54" s="8">
        <v>500</v>
      </c>
      <c r="C54" s="2">
        <v>0</v>
      </c>
      <c r="I54" s="17" t="s">
        <v>61</v>
      </c>
    </row>
    <row r="55" spans="1:9" x14ac:dyDescent="0.2">
      <c r="A55" t="s">
        <v>39</v>
      </c>
      <c r="I55" s="17"/>
    </row>
    <row r="56" spans="1:9" x14ac:dyDescent="0.2">
      <c r="A56" t="s">
        <v>41</v>
      </c>
      <c r="I56" s="17"/>
    </row>
    <row r="57" spans="1:9" x14ac:dyDescent="0.2">
      <c r="A57" t="s">
        <v>46</v>
      </c>
      <c r="I57" s="17"/>
    </row>
    <row r="58" spans="1:9" x14ac:dyDescent="0.2">
      <c r="B58" s="2" t="str">
        <f>B51</f>
        <v>Estimated value (In $ million)</v>
      </c>
      <c r="C58" s="2" t="str">
        <f>C51</f>
        <v>Unlevered beta</v>
      </c>
      <c r="D58" t="s">
        <v>40</v>
      </c>
      <c r="I58" s="17"/>
    </row>
    <row r="59" spans="1:9" x14ac:dyDescent="0.2">
      <c r="A59" t="str">
        <f>A52</f>
        <v>Software</v>
      </c>
      <c r="B59" s="8">
        <f>B52</f>
        <v>300</v>
      </c>
      <c r="C59" s="5">
        <f t="shared" ref="C59:C60" si="2">C52</f>
        <v>1.2</v>
      </c>
      <c r="D59">
        <f>B59/(B59+B60)</f>
        <v>0.2</v>
      </c>
      <c r="I59" s="17"/>
    </row>
    <row r="60" spans="1:9" x14ac:dyDescent="0.2">
      <c r="A60" t="str">
        <f>A53</f>
        <v>Appliances</v>
      </c>
      <c r="B60" s="8">
        <f>B53</f>
        <v>1200</v>
      </c>
      <c r="C60" s="5">
        <f t="shared" si="2"/>
        <v>0.6</v>
      </c>
      <c r="D60">
        <f>B60/(B59+B60)</f>
        <v>0.8</v>
      </c>
      <c r="I60" s="17"/>
    </row>
    <row r="61" spans="1:9" x14ac:dyDescent="0.2">
      <c r="A61" t="s">
        <v>26</v>
      </c>
      <c r="C61" s="5">
        <f>C59*D59+C60*D60</f>
        <v>0.72</v>
      </c>
      <c r="I61" s="17"/>
    </row>
    <row r="62" spans="1:9" x14ac:dyDescent="0.2">
      <c r="I62" s="17"/>
    </row>
    <row r="63" spans="1:9" x14ac:dyDescent="0.2">
      <c r="A63" t="s">
        <v>42</v>
      </c>
      <c r="B63" s="15">
        <f>0.5*SUM(B52:B54)</f>
        <v>1000</v>
      </c>
      <c r="I63" s="17"/>
    </row>
    <row r="64" spans="1:9" x14ac:dyDescent="0.2">
      <c r="A64" t="s">
        <v>43</v>
      </c>
      <c r="B64" s="15">
        <f>0.5*SUM(B52:B54)-B54</f>
        <v>500</v>
      </c>
      <c r="I64" s="17"/>
    </row>
    <row r="65" spans="1:9" x14ac:dyDescent="0.2">
      <c r="A65" t="s">
        <v>44</v>
      </c>
      <c r="B65" s="2">
        <f>B63/B64</f>
        <v>2</v>
      </c>
      <c r="I65" s="17"/>
    </row>
    <row r="66" spans="1:9" x14ac:dyDescent="0.2">
      <c r="A66" t="s">
        <v>45</v>
      </c>
      <c r="B66" s="2">
        <f>C61*(1+(1-0.25)*B65)</f>
        <v>1.7999999999999998</v>
      </c>
      <c r="I66" s="17"/>
    </row>
  </sheetData>
  <mergeCells count="5">
    <mergeCell ref="A4:G5"/>
    <mergeCell ref="A2:G3"/>
    <mergeCell ref="A6:G7"/>
    <mergeCell ref="I2:I8"/>
    <mergeCell ref="E45:G49"/>
  </mergeCells>
  <pageMargins left="0.7" right="0.7" top="0.75" bottom="0.75" header="0.3" footer="0.3"/>
  <pageSetup scale="60" orientation="landscape"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cp:lastPrinted>2025-03-03T17:09:04Z</cp:lastPrinted>
  <dcterms:created xsi:type="dcterms:W3CDTF">2025-02-08T03:23:14Z</dcterms:created>
  <dcterms:modified xsi:type="dcterms:W3CDTF">2025-03-04T16:21:48Z</dcterms:modified>
</cp:coreProperties>
</file>