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dfiles/cfexams/"/>
    </mc:Choice>
  </mc:AlternateContent>
  <xr:revisionPtr revIDLastSave="0" documentId="8_{5B969EF2-C358-1F43-9C94-0F40183BB652}" xr6:coauthVersionLast="47" xr6:coauthVersionMax="47" xr10:uidLastSave="{00000000-0000-0000-0000-000000000000}"/>
  <bookViews>
    <workbookView xWindow="280" yWindow="500" windowWidth="33000" windowHeight="20520" xr2:uid="{CF8310BB-63BC-2E44-9B20-7332B64DF427}"/>
  </bookViews>
  <sheets>
    <sheet name="Sheet1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9" i="1" l="1"/>
  <c r="B65" i="1" l="1"/>
  <c r="B61" i="1"/>
  <c r="B62" i="1" s="1"/>
  <c r="B63" i="1" s="1"/>
  <c r="B57" i="1"/>
  <c r="C48" i="1"/>
  <c r="C49" i="1" s="1"/>
  <c r="C50" i="1" s="1"/>
  <c r="B48" i="1"/>
  <c r="B50" i="1" s="1"/>
  <c r="C30" i="1"/>
  <c r="D30" i="1" s="1"/>
  <c r="E30" i="1" s="1"/>
  <c r="E34" i="1" s="1"/>
  <c r="B28" i="1"/>
  <c r="B36" i="1" s="1"/>
  <c r="C21" i="1"/>
  <c r="B21" i="1"/>
  <c r="B12" i="1"/>
  <c r="B13" i="1" s="1"/>
  <c r="B9" i="1"/>
  <c r="B10" i="1" s="1"/>
  <c r="B15" i="1" s="1"/>
  <c r="C61" i="1" l="1"/>
  <c r="C34" i="1"/>
  <c r="D34" i="1"/>
  <c r="C29" i="1"/>
  <c r="D29" i="1" s="1"/>
  <c r="C31" i="1" l="1"/>
  <c r="D61" i="1"/>
  <c r="C62" i="1"/>
  <c r="C63" i="1" s="1"/>
  <c r="C32" i="1"/>
  <c r="C33" i="1" s="1"/>
  <c r="C35" i="1" s="1"/>
  <c r="C36" i="1" s="1"/>
  <c r="E29" i="1"/>
  <c r="E31" i="1" s="1"/>
  <c r="D31" i="1"/>
  <c r="E61" i="1" l="1"/>
  <c r="E62" i="1" s="1"/>
  <c r="E63" i="1" s="1"/>
  <c r="D62" i="1"/>
  <c r="D63" i="1" s="1"/>
  <c r="D32" i="1"/>
  <c r="D33" i="1" s="1"/>
  <c r="D35" i="1" s="1"/>
  <c r="D36" i="1" s="1"/>
  <c r="B37" i="1" s="1"/>
  <c r="E32" i="1"/>
  <c r="E33" i="1" s="1"/>
  <c r="E35" i="1" s="1"/>
  <c r="E36" i="1" s="1"/>
</calcChain>
</file>

<file path=xl/sharedStrings.xml><?xml version="1.0" encoding="utf-8"?>
<sst xmlns="http://schemas.openxmlformats.org/spreadsheetml/2006/main" count="74" uniqueCount="70">
  <si>
    <t>Problem 1</t>
  </si>
  <si>
    <t>Debt</t>
  </si>
  <si>
    <t>Equity</t>
  </si>
  <si>
    <t>Book Value</t>
  </si>
  <si>
    <t>Market Value</t>
  </si>
  <si>
    <t>Bond rating = Baa, Default spread = 2%</t>
  </si>
  <si>
    <t>Unlevered beta = 0.80: ERP = 4.5%</t>
  </si>
  <si>
    <t>Levered beta</t>
  </si>
  <si>
    <t>Tax rate =</t>
  </si>
  <si>
    <t>Cost of equity =</t>
  </si>
  <si>
    <t>Riskfree rate =</t>
  </si>
  <si>
    <t>Pre-tax cost of debt</t>
  </si>
  <si>
    <t>After-tax cost</t>
  </si>
  <si>
    <t>Cost of capital</t>
  </si>
  <si>
    <t>Risk details</t>
  </si>
  <si>
    <t>Problem 2</t>
  </si>
  <si>
    <t>Income without</t>
  </si>
  <si>
    <t>Income with</t>
  </si>
  <si>
    <t>Expenses</t>
  </si>
  <si>
    <t>Revenues</t>
  </si>
  <si>
    <t>Income</t>
  </si>
  <si>
    <t>After-tax income</t>
  </si>
  <si>
    <t>Investment needed</t>
  </si>
  <si>
    <t>Life of investment</t>
  </si>
  <si>
    <t>Incremental income</t>
  </si>
  <si>
    <t xml:space="preserve"> - Depreciation</t>
  </si>
  <si>
    <t>Investment</t>
  </si>
  <si>
    <t>Taxable income</t>
  </si>
  <si>
    <t>Tax rate</t>
  </si>
  <si>
    <t xml:space="preserve"> - Taxes</t>
  </si>
  <si>
    <t>NPV</t>
  </si>
  <si>
    <t xml:space="preserve"> + Depreciation</t>
  </si>
  <si>
    <t>After-tax cash flow</t>
  </si>
  <si>
    <t>PV</t>
  </si>
  <si>
    <t>Problem 3</t>
  </si>
  <si>
    <t>Govt Contract</t>
  </si>
  <si>
    <t>Life of contract</t>
  </si>
  <si>
    <t>Private business</t>
  </si>
  <si>
    <t>Initial investment ($ millions)</t>
  </si>
  <si>
    <t>Riskfree rate</t>
  </si>
  <si>
    <t>Discount rate</t>
  </si>
  <si>
    <t xml:space="preserve">NPV </t>
  </si>
  <si>
    <t>Income years 1-3 ($ mil)</t>
  </si>
  <si>
    <t>Income years 4-5 ($ mil)</t>
  </si>
  <si>
    <t>Annuity</t>
  </si>
  <si>
    <t>Problem 4</t>
  </si>
  <si>
    <t>Expense</t>
  </si>
  <si>
    <t>If treated as operating expense</t>
  </si>
  <si>
    <t>Tax benefit from expense =</t>
  </si>
  <si>
    <t>Depreciation</t>
  </si>
  <si>
    <t>If treated as a capital expense (4 YEAR LIFE)</t>
  </si>
  <si>
    <t>Tax benefit</t>
  </si>
  <si>
    <t>Present value</t>
  </si>
  <si>
    <t>NPV Effect</t>
  </si>
  <si>
    <t>Grading Template</t>
  </si>
  <si>
    <t>1. Used book value: -1 point</t>
  </si>
  <si>
    <t>3. Did not tax-adjust cost of debt: -1/2 point</t>
  </si>
  <si>
    <t>2. Did not lever beta: -1 point</t>
  </si>
  <si>
    <t>4. Mistakes on debt ratio: -1/2 point</t>
  </si>
  <si>
    <t>1. Incorrect incremental ncome: -1 point</t>
  </si>
  <si>
    <t>1. NPV computed incorrectly: -1/2 point each</t>
  </si>
  <si>
    <t>2. Did not convert into annuity: -1 point</t>
  </si>
  <si>
    <t>3. Error on annuity conversion: -1/2 point each</t>
  </si>
  <si>
    <t>1. Depreciation tax benefit incorrect: -1 point</t>
  </si>
  <si>
    <t>2. Expensive tax benefit incorrect: -1 point</t>
  </si>
  <si>
    <t>4. Used wrong discount rate: -1 point</t>
  </si>
  <si>
    <t>2. Incremental cash flow wrong: -1 to -1.5 points</t>
  </si>
  <si>
    <t>3. Forgot initial investment: -1/2 point</t>
  </si>
  <si>
    <t>2. Mistakes on depreciation: -1  point</t>
  </si>
  <si>
    <t>3. Other errors: -1/2 to -1 point each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</si>
</sst>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0.000%"/>
    <numFmt numFmtId="165" formatCode="&quot;$&quot;#,##0.00"/>
    <numFmt numFmtId="166" formatCode="&quot;$&quot;#,##0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9" fontId="0" fillId="0" borderId="0" xfId="0" applyNumberFormat="1"/>
    <xf numFmtId="10" fontId="0" fillId="0" borderId="0" xfId="2" applyNumberFormat="1" applyFont="1"/>
    <xf numFmtId="10" fontId="0" fillId="0" borderId="0" xfId="0" applyNumberFormat="1"/>
    <xf numFmtId="164" fontId="0" fillId="0" borderId="0" xfId="0" applyNumberFormat="1"/>
    <xf numFmtId="10" fontId="0" fillId="2" borderId="1" xfId="2" applyNumberFormat="1" applyFont="1" applyFill="1" applyBorder="1"/>
    <xf numFmtId="0" fontId="2" fillId="0" borderId="0" xfId="0" applyFont="1"/>
    <xf numFmtId="165" fontId="0" fillId="0" borderId="0" xfId="0" applyNumberFormat="1"/>
    <xf numFmtId="166" fontId="0" fillId="0" borderId="0" xfId="0" applyNumberFormat="1"/>
    <xf numFmtId="166" fontId="0" fillId="2" borderId="1" xfId="0" applyNumberFormat="1" applyFill="1" applyBorder="1"/>
    <xf numFmtId="0" fontId="0" fillId="0" borderId="2" xfId="0" applyBorder="1"/>
    <xf numFmtId="166" fontId="0" fillId="0" borderId="2" xfId="0" applyNumberFormat="1" applyBorder="1"/>
    <xf numFmtId="0" fontId="0" fillId="0" borderId="2" xfId="0" applyBorder="1" applyAlignment="1">
      <alignment wrapText="1"/>
    </xf>
    <xf numFmtId="6" fontId="0" fillId="0" borderId="0" xfId="0" applyNumberFormat="1"/>
    <xf numFmtId="8" fontId="0" fillId="0" borderId="0" xfId="0" applyNumberFormat="1"/>
    <xf numFmtId="165" fontId="0" fillId="0" borderId="0" xfId="1" applyNumberFormat="1" applyFont="1"/>
    <xf numFmtId="8" fontId="0" fillId="2" borderId="1" xfId="0" applyNumberFormat="1" applyFill="1" applyBorder="1"/>
    <xf numFmtId="0" fontId="0" fillId="2" borderId="3" xfId="0" applyFill="1" applyBorder="1"/>
    <xf numFmtId="165" fontId="0" fillId="2" borderId="4" xfId="0" applyNumberFormat="1" applyFill="1" applyBorder="1"/>
    <xf numFmtId="165" fontId="0" fillId="2" borderId="5" xfId="0" applyNumberFormat="1" applyFill="1" applyBorder="1"/>
    <xf numFmtId="165" fontId="0" fillId="0" borderId="2" xfId="0" applyNumberFormat="1" applyBorder="1"/>
    <xf numFmtId="0" fontId="3" fillId="3" borderId="0" xfId="0" applyFont="1" applyFill="1" applyAlignment="1">
      <alignment horizontal="center"/>
    </xf>
    <xf numFmtId="0" fontId="4" fillId="3" borderId="0" xfId="0" applyFont="1" applyFill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0D39F-0AF3-5241-906B-7FCE81B18F91}">
  <sheetPr>
    <pageSetUpPr fitToPage="1"/>
  </sheetPr>
  <dimension ref="A1:I65"/>
  <sheetViews>
    <sheetView tabSelected="1" workbookViewId="0">
      <selection activeCell="I57" sqref="I57"/>
    </sheetView>
  </sheetViews>
  <sheetFormatPr baseColWidth="10" defaultRowHeight="16" x14ac:dyDescent="0.2"/>
  <cols>
    <col min="1" max="1" width="20.1640625" customWidth="1"/>
    <col min="2" max="2" width="11.1640625" bestFit="1" customWidth="1"/>
    <col min="3" max="3" width="15" customWidth="1"/>
    <col min="9" max="9" width="45.33203125" customWidth="1"/>
  </cols>
  <sheetData>
    <row r="1" spans="1:9" x14ac:dyDescent="0.2">
      <c r="A1" s="6" t="s">
        <v>0</v>
      </c>
      <c r="I1" s="21" t="s">
        <v>54</v>
      </c>
    </row>
    <row r="2" spans="1:9" x14ac:dyDescent="0.2">
      <c r="A2" s="10"/>
      <c r="B2" s="10" t="s">
        <v>3</v>
      </c>
      <c r="C2" s="10" t="s">
        <v>4</v>
      </c>
      <c r="D2" s="10" t="s">
        <v>14</v>
      </c>
      <c r="I2" s="22"/>
    </row>
    <row r="3" spans="1:9" x14ac:dyDescent="0.2">
      <c r="A3" s="10" t="s">
        <v>1</v>
      </c>
      <c r="B3" s="20">
        <v>250</v>
      </c>
      <c r="C3" s="20">
        <v>200</v>
      </c>
      <c r="D3" s="10" t="s">
        <v>5</v>
      </c>
      <c r="I3" s="22" t="s">
        <v>55</v>
      </c>
    </row>
    <row r="4" spans="1:9" x14ac:dyDescent="0.2">
      <c r="A4" s="10" t="s">
        <v>2</v>
      </c>
      <c r="B4" s="20">
        <v>250</v>
      </c>
      <c r="C4" s="20">
        <v>1000</v>
      </c>
      <c r="D4" s="10" t="s">
        <v>6</v>
      </c>
      <c r="I4" s="22" t="s">
        <v>57</v>
      </c>
    </row>
    <row r="5" spans="1:9" x14ac:dyDescent="0.2">
      <c r="I5" s="22" t="s">
        <v>56</v>
      </c>
    </row>
    <row r="6" spans="1:9" x14ac:dyDescent="0.2">
      <c r="A6" t="s">
        <v>10</v>
      </c>
      <c r="B6" s="1">
        <v>0.04</v>
      </c>
      <c r="I6" s="22" t="s">
        <v>58</v>
      </c>
    </row>
    <row r="7" spans="1:9" x14ac:dyDescent="0.2">
      <c r="A7" t="s">
        <v>8</v>
      </c>
      <c r="B7" s="1">
        <v>0.25</v>
      </c>
      <c r="I7" s="22"/>
    </row>
    <row r="8" spans="1:9" x14ac:dyDescent="0.2">
      <c r="I8" s="22"/>
    </row>
    <row r="9" spans="1:9" x14ac:dyDescent="0.2">
      <c r="A9" t="s">
        <v>7</v>
      </c>
      <c r="B9">
        <f>0.8*(1+(1-B7)*(C3/C4))</f>
        <v>0.91999999999999993</v>
      </c>
      <c r="I9" s="22"/>
    </row>
    <row r="10" spans="1:9" x14ac:dyDescent="0.2">
      <c r="A10" t="s">
        <v>9</v>
      </c>
      <c r="B10" s="2">
        <f>B6+B9*0.045</f>
        <v>8.14E-2</v>
      </c>
      <c r="I10" s="22"/>
    </row>
    <row r="11" spans="1:9" x14ac:dyDescent="0.2">
      <c r="I11" s="22"/>
    </row>
    <row r="12" spans="1:9" x14ac:dyDescent="0.2">
      <c r="A12" t="s">
        <v>11</v>
      </c>
      <c r="B12" s="3">
        <f>B6+2%</f>
        <v>0.06</v>
      </c>
      <c r="I12" s="22"/>
    </row>
    <row r="13" spans="1:9" x14ac:dyDescent="0.2">
      <c r="A13" t="s">
        <v>12</v>
      </c>
      <c r="B13" s="4">
        <f>B12*(1-B7)</f>
        <v>4.4999999999999998E-2</v>
      </c>
      <c r="I13" s="22"/>
    </row>
    <row r="14" spans="1:9" ht="17" thickBot="1" x14ac:dyDescent="0.25">
      <c r="I14" s="22"/>
    </row>
    <row r="15" spans="1:9" ht="17" thickBot="1" x14ac:dyDescent="0.25">
      <c r="A15" t="s">
        <v>13</v>
      </c>
      <c r="B15" s="5">
        <f>B10*(C4/(C4+C3))+B13*(C3/(C3+C4))</f>
        <v>7.5333333333333335E-2</v>
      </c>
      <c r="I15" s="22"/>
    </row>
    <row r="16" spans="1:9" x14ac:dyDescent="0.2">
      <c r="I16" s="22"/>
    </row>
    <row r="17" spans="1:9" x14ac:dyDescent="0.2">
      <c r="A17" s="6" t="s">
        <v>15</v>
      </c>
      <c r="I17" s="22"/>
    </row>
    <row r="18" spans="1:9" ht="34" x14ac:dyDescent="0.2">
      <c r="A18" s="10"/>
      <c r="B18" s="12" t="s">
        <v>16</v>
      </c>
      <c r="C18" s="12" t="s">
        <v>17</v>
      </c>
      <c r="I18" s="22"/>
    </row>
    <row r="19" spans="1:9" x14ac:dyDescent="0.2">
      <c r="A19" s="10" t="s">
        <v>19</v>
      </c>
      <c r="B19" s="11">
        <v>135000</v>
      </c>
      <c r="C19" s="11">
        <v>175000</v>
      </c>
      <c r="I19" s="22" t="s">
        <v>59</v>
      </c>
    </row>
    <row r="20" spans="1:9" x14ac:dyDescent="0.2">
      <c r="A20" s="10" t="s">
        <v>18</v>
      </c>
      <c r="B20" s="11">
        <v>60000</v>
      </c>
      <c r="C20" s="11">
        <v>75000</v>
      </c>
      <c r="I20" s="22" t="s">
        <v>68</v>
      </c>
    </row>
    <row r="21" spans="1:9" x14ac:dyDescent="0.2">
      <c r="A21" s="10" t="s">
        <v>20</v>
      </c>
      <c r="B21" s="11">
        <f>B19-B20</f>
        <v>75000</v>
      </c>
      <c r="C21" s="11">
        <f>C19-C20</f>
        <v>100000</v>
      </c>
      <c r="I21" s="22" t="s">
        <v>66</v>
      </c>
    </row>
    <row r="22" spans="1:9" x14ac:dyDescent="0.2">
      <c r="I22" s="22" t="s">
        <v>67</v>
      </c>
    </row>
    <row r="23" spans="1:9" x14ac:dyDescent="0.2">
      <c r="A23" t="s">
        <v>22</v>
      </c>
      <c r="B23">
        <v>45000</v>
      </c>
      <c r="I23" s="22"/>
    </row>
    <row r="24" spans="1:9" x14ac:dyDescent="0.2">
      <c r="A24" t="s">
        <v>23</v>
      </c>
      <c r="B24">
        <v>3</v>
      </c>
      <c r="I24" s="22"/>
    </row>
    <row r="25" spans="1:9" x14ac:dyDescent="0.2">
      <c r="A25" t="s">
        <v>28</v>
      </c>
      <c r="B25" s="1">
        <v>0.3</v>
      </c>
      <c r="I25" s="22"/>
    </row>
    <row r="26" spans="1:9" x14ac:dyDescent="0.2">
      <c r="A26" t="s">
        <v>13</v>
      </c>
      <c r="B26" s="1">
        <v>0.1</v>
      </c>
      <c r="I26" s="22"/>
    </row>
    <row r="27" spans="1:9" x14ac:dyDescent="0.2">
      <c r="B27">
        <v>0</v>
      </c>
      <c r="C27">
        <v>1</v>
      </c>
      <c r="D27">
        <v>2</v>
      </c>
      <c r="E27">
        <v>3</v>
      </c>
      <c r="I27" s="22"/>
    </row>
    <row r="28" spans="1:9" x14ac:dyDescent="0.2">
      <c r="A28" t="s">
        <v>26</v>
      </c>
      <c r="B28" s="8">
        <f>-B23</f>
        <v>-45000</v>
      </c>
      <c r="C28" s="8"/>
      <c r="D28" s="8"/>
      <c r="E28" s="8"/>
      <c r="I28" s="22"/>
    </row>
    <row r="29" spans="1:9" x14ac:dyDescent="0.2">
      <c r="A29" t="s">
        <v>24</v>
      </c>
      <c r="B29" s="8"/>
      <c r="C29" s="8">
        <f>C21-B21</f>
        <v>25000</v>
      </c>
      <c r="D29" s="8">
        <f>C29</f>
        <v>25000</v>
      </c>
      <c r="E29" s="8">
        <f>D29</f>
        <v>25000</v>
      </c>
      <c r="I29" s="22"/>
    </row>
    <row r="30" spans="1:9" x14ac:dyDescent="0.2">
      <c r="A30" t="s">
        <v>25</v>
      </c>
      <c r="B30" s="8"/>
      <c r="C30" s="8">
        <f>B23/B24</f>
        <v>15000</v>
      </c>
      <c r="D30" s="8">
        <f>C30</f>
        <v>15000</v>
      </c>
      <c r="E30" s="8">
        <f>D30</f>
        <v>15000</v>
      </c>
      <c r="I30" s="22"/>
    </row>
    <row r="31" spans="1:9" x14ac:dyDescent="0.2">
      <c r="A31" t="s">
        <v>27</v>
      </c>
      <c r="B31" s="8"/>
      <c r="C31" s="8">
        <f>C29-C30</f>
        <v>10000</v>
      </c>
      <c r="D31" s="8">
        <f t="shared" ref="D31:E31" si="0">D29-D30</f>
        <v>10000</v>
      </c>
      <c r="E31" s="8">
        <f t="shared" si="0"/>
        <v>10000</v>
      </c>
      <c r="I31" s="22"/>
    </row>
    <row r="32" spans="1:9" x14ac:dyDescent="0.2">
      <c r="A32" t="s">
        <v>29</v>
      </c>
      <c r="B32" s="8"/>
      <c r="C32" s="8">
        <f>C31*$B$25</f>
        <v>3000</v>
      </c>
      <c r="D32" s="8">
        <f t="shared" ref="D32:E32" si="1">D31*$B$25</f>
        <v>3000</v>
      </c>
      <c r="E32" s="8">
        <f t="shared" si="1"/>
        <v>3000</v>
      </c>
      <c r="I32" s="22"/>
    </row>
    <row r="33" spans="1:9" x14ac:dyDescent="0.2">
      <c r="A33" t="s">
        <v>21</v>
      </c>
      <c r="B33" s="8"/>
      <c r="C33" s="8">
        <f>C31-C32</f>
        <v>7000</v>
      </c>
      <c r="D33" s="8">
        <f t="shared" ref="D33:E33" si="2">D31-D32</f>
        <v>7000</v>
      </c>
      <c r="E33" s="8">
        <f t="shared" si="2"/>
        <v>7000</v>
      </c>
      <c r="I33" s="22"/>
    </row>
    <row r="34" spans="1:9" x14ac:dyDescent="0.2">
      <c r="A34" t="s">
        <v>31</v>
      </c>
      <c r="B34" s="8"/>
      <c r="C34" s="8">
        <f>C30</f>
        <v>15000</v>
      </c>
      <c r="D34" s="8">
        <f t="shared" ref="D34:E34" si="3">D30</f>
        <v>15000</v>
      </c>
      <c r="E34" s="8">
        <f t="shared" si="3"/>
        <v>15000</v>
      </c>
      <c r="I34" s="22"/>
    </row>
    <row r="35" spans="1:9" x14ac:dyDescent="0.2">
      <c r="A35" t="s">
        <v>32</v>
      </c>
      <c r="B35" s="8"/>
      <c r="C35" s="8">
        <f>C33+C34</f>
        <v>22000</v>
      </c>
      <c r="D35" s="8">
        <f t="shared" ref="D35:E35" si="4">D33+D34</f>
        <v>22000</v>
      </c>
      <c r="E35" s="8">
        <f t="shared" si="4"/>
        <v>22000</v>
      </c>
      <c r="I35" s="22"/>
    </row>
    <row r="36" spans="1:9" ht="17" thickBot="1" x14ac:dyDescent="0.25">
      <c r="A36" t="s">
        <v>33</v>
      </c>
      <c r="B36" s="8">
        <f>B28/(1+$B$26)^B27</f>
        <v>-45000</v>
      </c>
      <c r="C36" s="8">
        <f>C35/(1+$B$26)^C27</f>
        <v>20000</v>
      </c>
      <c r="D36" s="8">
        <f t="shared" ref="D36:E36" si="5">D35/(1+$B$26)^D27</f>
        <v>18181.81818181818</v>
      </c>
      <c r="E36" s="8">
        <f t="shared" si="5"/>
        <v>16528.925619834707</v>
      </c>
      <c r="I36" s="22"/>
    </row>
    <row r="37" spans="1:9" ht="17" thickBot="1" x14ac:dyDescent="0.25">
      <c r="A37" t="s">
        <v>30</v>
      </c>
      <c r="B37" s="9">
        <f>SUM(B36:E36)</f>
        <v>9710.7438016528868</v>
      </c>
      <c r="I37" s="22"/>
    </row>
    <row r="38" spans="1:9" x14ac:dyDescent="0.2">
      <c r="I38" s="22"/>
    </row>
    <row r="39" spans="1:9" x14ac:dyDescent="0.2">
      <c r="A39" s="6" t="s">
        <v>34</v>
      </c>
      <c r="I39" s="22"/>
    </row>
    <row r="40" spans="1:9" x14ac:dyDescent="0.2">
      <c r="A40" t="s">
        <v>39</v>
      </c>
      <c r="B40" s="1">
        <v>0.04</v>
      </c>
      <c r="I40" s="22" t="s">
        <v>60</v>
      </c>
    </row>
    <row r="41" spans="1:9" x14ac:dyDescent="0.2">
      <c r="A41" t="s">
        <v>13</v>
      </c>
      <c r="B41" s="1">
        <v>0.09</v>
      </c>
      <c r="I41" s="22" t="s">
        <v>61</v>
      </c>
    </row>
    <row r="42" spans="1:9" x14ac:dyDescent="0.2">
      <c r="A42" s="6"/>
      <c r="I42" s="22" t="s">
        <v>62</v>
      </c>
    </row>
    <row r="43" spans="1:9" x14ac:dyDescent="0.2">
      <c r="B43" t="s">
        <v>35</v>
      </c>
      <c r="C43" t="s">
        <v>37</v>
      </c>
      <c r="I43" s="22" t="s">
        <v>65</v>
      </c>
    </row>
    <row r="44" spans="1:9" x14ac:dyDescent="0.2">
      <c r="A44" t="s">
        <v>36</v>
      </c>
      <c r="B44">
        <v>5</v>
      </c>
      <c r="C44">
        <v>3</v>
      </c>
      <c r="I44" s="22"/>
    </row>
    <row r="45" spans="1:9" x14ac:dyDescent="0.2">
      <c r="A45" t="s">
        <v>38</v>
      </c>
      <c r="B45" s="7">
        <v>0</v>
      </c>
      <c r="C45" s="7">
        <v>-5</v>
      </c>
      <c r="I45" s="22"/>
    </row>
    <row r="46" spans="1:9" x14ac:dyDescent="0.2">
      <c r="A46" t="s">
        <v>42</v>
      </c>
      <c r="B46" s="7">
        <v>3</v>
      </c>
      <c r="C46" s="7">
        <v>6</v>
      </c>
      <c r="I46" s="22"/>
    </row>
    <row r="47" spans="1:9" x14ac:dyDescent="0.2">
      <c r="A47" t="s">
        <v>43</v>
      </c>
      <c r="B47" s="7">
        <v>4</v>
      </c>
      <c r="C47" s="7"/>
      <c r="I47" s="22"/>
    </row>
    <row r="48" spans="1:9" x14ac:dyDescent="0.2">
      <c r="A48" t="s">
        <v>40</v>
      </c>
      <c r="B48" s="1">
        <f>B40</f>
        <v>0.04</v>
      </c>
      <c r="C48" s="1">
        <f>B41</f>
        <v>0.09</v>
      </c>
      <c r="I48" s="22"/>
    </row>
    <row r="49" spans="1:9" ht="17" thickBot="1" x14ac:dyDescent="0.25">
      <c r="A49" t="s">
        <v>41</v>
      </c>
      <c r="B49" s="7">
        <f>-B45+B46*(1-(1+B48)^(-3))/B48+(B47*(1-(1+B48)^-2)/B48)/(1+B48)^3</f>
        <v>15.032198290837703</v>
      </c>
      <c r="C49" s="7">
        <f>C45+C46*(1-(1+C48)^(-3))/C48+(C47*(1-(1+C48)^-3)/C48)/(1+C48)^2</f>
        <v>10.187767995929054</v>
      </c>
      <c r="I49" s="22"/>
    </row>
    <row r="50" spans="1:9" ht="17" thickBot="1" x14ac:dyDescent="0.25">
      <c r="A50" s="17" t="s">
        <v>44</v>
      </c>
      <c r="B50" s="18">
        <f>B49*(B48/(1-(1+B48)^(-5)))</f>
        <v>3.3766393115257869</v>
      </c>
      <c r="C50" s="19">
        <f>C49*(C48/(1-(1+C48)^(-3)))</f>
        <v>4.0247262133552981</v>
      </c>
      <c r="I50" s="22"/>
    </row>
    <row r="51" spans="1:9" x14ac:dyDescent="0.2">
      <c r="I51" s="22"/>
    </row>
    <row r="52" spans="1:9" x14ac:dyDescent="0.2">
      <c r="A52" s="6" t="s">
        <v>45</v>
      </c>
      <c r="I52" s="22"/>
    </row>
    <row r="53" spans="1:9" x14ac:dyDescent="0.2">
      <c r="A53" t="s">
        <v>46</v>
      </c>
      <c r="B53" s="13">
        <v>20</v>
      </c>
      <c r="I53" s="22"/>
    </row>
    <row r="54" spans="1:9" x14ac:dyDescent="0.2">
      <c r="A54" t="s">
        <v>28</v>
      </c>
      <c r="B54" s="1">
        <v>0.25</v>
      </c>
      <c r="I54" s="22" t="s">
        <v>63</v>
      </c>
    </row>
    <row r="55" spans="1:9" x14ac:dyDescent="0.2">
      <c r="A55" t="s">
        <v>13</v>
      </c>
      <c r="B55" s="1">
        <v>0.08</v>
      </c>
      <c r="I55" s="22" t="s">
        <v>64</v>
      </c>
    </row>
    <row r="56" spans="1:9" x14ac:dyDescent="0.2">
      <c r="A56" t="s">
        <v>47</v>
      </c>
      <c r="I56" s="22" t="s">
        <v>69</v>
      </c>
    </row>
    <row r="57" spans="1:9" x14ac:dyDescent="0.2">
      <c r="A57" t="s">
        <v>48</v>
      </c>
      <c r="B57" s="13">
        <f>B53*B54</f>
        <v>5</v>
      </c>
      <c r="I57" s="22"/>
    </row>
    <row r="58" spans="1:9" x14ac:dyDescent="0.2">
      <c r="I58" s="22"/>
    </row>
    <row r="59" spans="1:9" x14ac:dyDescent="0.2">
      <c r="A59" t="s">
        <v>50</v>
      </c>
      <c r="I59" s="22"/>
    </row>
    <row r="60" spans="1:9" x14ac:dyDescent="0.2">
      <c r="B60">
        <v>1</v>
      </c>
      <c r="C60">
        <v>2</v>
      </c>
      <c r="D60">
        <v>3</v>
      </c>
      <c r="E60">
        <v>4</v>
      </c>
      <c r="I60" s="22"/>
    </row>
    <row r="61" spans="1:9" x14ac:dyDescent="0.2">
      <c r="A61" t="s">
        <v>49</v>
      </c>
      <c r="B61" s="13">
        <f>B53/4</f>
        <v>5</v>
      </c>
      <c r="C61" s="13">
        <f>B61</f>
        <v>5</v>
      </c>
      <c r="D61" s="13">
        <f t="shared" ref="D61:E61" si="6">C61</f>
        <v>5</v>
      </c>
      <c r="E61" s="13">
        <f t="shared" si="6"/>
        <v>5</v>
      </c>
      <c r="I61" s="22"/>
    </row>
    <row r="62" spans="1:9" x14ac:dyDescent="0.2">
      <c r="A62" t="s">
        <v>51</v>
      </c>
      <c r="B62" s="14">
        <f>B61*$B$54</f>
        <v>1.25</v>
      </c>
      <c r="C62" s="14">
        <f t="shared" ref="C62:E62" si="7">C61*$B$54</f>
        <v>1.25</v>
      </c>
      <c r="D62" s="14">
        <f t="shared" si="7"/>
        <v>1.25</v>
      </c>
      <c r="E62" s="14">
        <f t="shared" si="7"/>
        <v>1.25</v>
      </c>
      <c r="I62" s="22"/>
    </row>
    <row r="63" spans="1:9" x14ac:dyDescent="0.2">
      <c r="A63" t="s">
        <v>52</v>
      </c>
      <c r="B63" s="15">
        <f>B62/(1+$B$55)^B60</f>
        <v>1.1574074074074074</v>
      </c>
      <c r="C63" s="15">
        <f t="shared" ref="C63:E63" si="8">C62/(1+$B$55)^C60</f>
        <v>1.0716735253772289</v>
      </c>
      <c r="D63" s="15">
        <f t="shared" si="8"/>
        <v>0.99229030127521201</v>
      </c>
      <c r="E63" s="15">
        <f t="shared" si="8"/>
        <v>0.91878731599556651</v>
      </c>
      <c r="I63" s="22"/>
    </row>
    <row r="64" spans="1:9" ht="17" thickBot="1" x14ac:dyDescent="0.25">
      <c r="A64" s="15"/>
      <c r="I64" s="22"/>
    </row>
    <row r="65" spans="1:9" ht="17" thickBot="1" x14ac:dyDescent="0.25">
      <c r="A65" t="s">
        <v>53</v>
      </c>
      <c r="B65" s="16">
        <f>SUM(B63:E63)-B57</f>
        <v>-0.859841449944585</v>
      </c>
      <c r="I65" s="22"/>
    </row>
  </sheetData>
  <pageMargins left="0.7" right="0.7" top="0.75" bottom="0.75" header="0.3" footer="0.3"/>
  <pageSetup scale="58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2024-04-01T13:53:48Z</cp:lastPrinted>
  <dcterms:created xsi:type="dcterms:W3CDTF">2024-03-21T17:23:40Z</dcterms:created>
  <dcterms:modified xsi:type="dcterms:W3CDTF">2024-04-07T01:15:19Z</dcterms:modified>
</cp:coreProperties>
</file>