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dfiles/cfexams/"/>
    </mc:Choice>
  </mc:AlternateContent>
  <xr:revisionPtr revIDLastSave="0" documentId="8_{CD66E440-35F2-C549-8398-21356FA142C7}" xr6:coauthVersionLast="47" xr6:coauthVersionMax="47" xr10:uidLastSave="{00000000-0000-0000-0000-000000000000}"/>
  <bookViews>
    <workbookView xWindow="0" yWindow="500" windowWidth="36740" windowHeight="23500" xr2:uid="{0D963AD8-ECC0-484B-AC20-C06C76F12DC0}"/>
  </bookViews>
  <sheets>
    <sheet name="Sheet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8" i="1" l="1"/>
  <c r="C60" i="1"/>
  <c r="C57" i="1"/>
  <c r="C62" i="1" s="1"/>
  <c r="C64" i="1" s="1"/>
  <c r="C42" i="1"/>
  <c r="C43" i="1" s="1"/>
  <c r="C37" i="1"/>
  <c r="C36" i="1"/>
  <c r="C25" i="1"/>
  <c r="C13" i="1"/>
  <c r="C12" i="1"/>
  <c r="C47" i="1" l="1"/>
  <c r="C14" i="1"/>
  <c r="C15" i="1" s="1"/>
  <c r="C17" i="1" s="1"/>
  <c r="C38" i="1" l="1"/>
  <c r="C44" i="1"/>
  <c r="C40" i="1" l="1"/>
  <c r="C46" i="1" l="1"/>
  <c r="C48" i="1" s="1"/>
  <c r="C49" i="1" s="1"/>
</calcChain>
</file>

<file path=xl/sharedStrings.xml><?xml version="1.0" encoding="utf-8"?>
<sst xmlns="http://schemas.openxmlformats.org/spreadsheetml/2006/main" count="88" uniqueCount="80">
  <si>
    <t>Problem 1</t>
  </si>
  <si>
    <t>Before</t>
  </si>
  <si>
    <t>After</t>
  </si>
  <si>
    <t>Marginal tax rate =</t>
  </si>
  <si>
    <t>Cost of capital =</t>
  </si>
  <si>
    <t>Recapitaliztion</t>
  </si>
  <si>
    <t>Debt ratio</t>
  </si>
  <si>
    <t>Debt ratio =</t>
  </si>
  <si>
    <t>Cost of debt =</t>
  </si>
  <si>
    <t>Riskfree rate =</t>
  </si>
  <si>
    <t>ERP =</t>
  </si>
  <si>
    <t>Beta before =</t>
  </si>
  <si>
    <t>D/E ratio after =</t>
  </si>
  <si>
    <t>Beta after =</t>
  </si>
  <si>
    <t>Cost of equity afrer =</t>
  </si>
  <si>
    <t>Cost of capital after =</t>
  </si>
  <si>
    <t>Problem 2</t>
  </si>
  <si>
    <t>Debt</t>
  </si>
  <si>
    <t>Cost of debt</t>
  </si>
  <si>
    <t>Rating</t>
  </si>
  <si>
    <t>Probability of Bankruptcy</t>
  </si>
  <si>
    <t>Equity</t>
  </si>
  <si>
    <t>A-</t>
  </si>
  <si>
    <t>BBB</t>
  </si>
  <si>
    <t>Tax rate =</t>
  </si>
  <si>
    <t>Expected tax benefit =</t>
  </si>
  <si>
    <t>Problem 3</t>
  </si>
  <si>
    <t>Cost of Capital</t>
  </si>
  <si>
    <t xml:space="preserve">Stock Price </t>
  </si>
  <si>
    <t># Shares (millions)</t>
  </si>
  <si>
    <t>Firm value before =</t>
  </si>
  <si>
    <t>Market Equity before =</t>
  </si>
  <si>
    <t>Debt before =</t>
  </si>
  <si>
    <t>Change in value =</t>
  </si>
  <si>
    <t>New debt =</t>
  </si>
  <si>
    <t>Shares bought back =</t>
  </si>
  <si>
    <t>Plan to quadruple debt and buy back shares at $15/share; cost of capital = 7.50%</t>
  </si>
  <si>
    <t>Assuming that the savings from lower cost of capital in perpetuity; no growth</t>
  </si>
  <si>
    <t>New share count =</t>
  </si>
  <si>
    <t>New equity value =</t>
  </si>
  <si>
    <t>Price/share remaining =</t>
  </si>
  <si>
    <t>Added debt</t>
  </si>
  <si>
    <t>New firm value =</t>
  </si>
  <si>
    <t>New debt value =</t>
  </si>
  <si>
    <t>Problem 4</t>
  </si>
  <si>
    <t>Added debt effect</t>
  </si>
  <si>
    <t>Retail</t>
  </si>
  <si>
    <t>Apparel</t>
  </si>
  <si>
    <t>Value</t>
  </si>
  <si>
    <t>Duration</t>
  </si>
  <si>
    <t xml:space="preserve">Duration of assets </t>
  </si>
  <si>
    <t>Duration of old debt =</t>
  </si>
  <si>
    <t>Old debt =</t>
  </si>
  <si>
    <t>Duration of debt after =</t>
  </si>
  <si>
    <t>6.4 = 3 (300/500) + X (200/500)</t>
  </si>
  <si>
    <t>Duration of new debt (X) =</t>
  </si>
  <si>
    <t>For the expected bankruptcy costs to be equal,</t>
  </si>
  <si>
    <t>NA</t>
  </si>
  <si>
    <t>(.15-.05)* (400+100) * Bankruptcy Cost as % of Value = 25</t>
  </si>
  <si>
    <t>Bankrupcy Cost as %</t>
  </si>
  <si>
    <t>Grading Template</t>
  </si>
  <si>
    <t>1. Did not back out beta from cost of capital: -1 point</t>
  </si>
  <si>
    <t>2. Used made up beta or current cost of equity: -1.5 points</t>
  </si>
  <si>
    <t>3. Error in levering beta: -1/2 to -1 point</t>
  </si>
  <si>
    <t>4. Error in weighting for cost of capital: -1/2 point</t>
  </si>
  <si>
    <t>5. Did not after-tax cost  of debt: -1/2 point</t>
  </si>
  <si>
    <t>1. Did not compute marginal tax benefits: 1/2 to -1 point</t>
  </si>
  <si>
    <t>2. Did not use incremental probability: -1/2 to -1 point</t>
  </si>
  <si>
    <t>3. Did not set up for expected bank costs: -1 point</t>
  </si>
  <si>
    <t>1. Error on computing change in value: -1 point</t>
  </si>
  <si>
    <t>2. Error on share count: -1 point</t>
  </si>
  <si>
    <t>1. Did not compute asset duration correctly: -1 point</t>
  </si>
  <si>
    <t>2. Did not set up for new debt duration: -1 point</t>
  </si>
  <si>
    <t>This was a 2-point (not a 3-point problem)</t>
  </si>
  <si>
    <t xml:space="preserve"> = 4 (400/1000) + 8 (600/1000)</t>
  </si>
  <si>
    <t>3. Used equity value instead of firm value: -1 point</t>
  </si>
  <si>
    <t>! 1500*( .0825-.075)/.075</t>
  </si>
  <si>
    <t>! You are quadrupling debt to $400; already have $100</t>
  </si>
  <si>
    <t>! 300/15</t>
  </si>
  <si>
    <t>! 100 - 20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</si>
</sst>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  <numFmt numFmtId="165" formatCode="0.00000%"/>
    <numFmt numFmtId="166" formatCode="&quot;$&quot;#,##0"/>
    <numFmt numFmtId="167" formatCode="0.0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9" fontId="0" fillId="0" borderId="0" xfId="0" applyNumberFormat="1"/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10" fontId="0" fillId="0" borderId="0" xfId="0" applyNumberFormat="1"/>
    <xf numFmtId="0" fontId="2" fillId="0" borderId="0" xfId="0" applyFont="1"/>
    <xf numFmtId="44" fontId="0" fillId="0" borderId="0" xfId="1" applyFont="1"/>
    <xf numFmtId="164" fontId="0" fillId="0" borderId="0" xfId="0" applyNumberFormat="1"/>
    <xf numFmtId="9" fontId="0" fillId="0" borderId="0" xfId="2" applyFont="1"/>
    <xf numFmtId="0" fontId="3" fillId="0" borderId="0" xfId="0" applyFont="1"/>
    <xf numFmtId="10" fontId="0" fillId="0" borderId="0" xfId="2" applyNumberFormat="1" applyFont="1"/>
    <xf numFmtId="2" fontId="0" fillId="0" borderId="0" xfId="0" applyNumberFormat="1"/>
    <xf numFmtId="165" fontId="0" fillId="0" borderId="0" xfId="0" applyNumberFormat="1"/>
    <xf numFmtId="44" fontId="0" fillId="0" borderId="0" xfId="1" applyFont="1" applyAlignment="1">
      <alignment horizontal="center"/>
    </xf>
    <xf numFmtId="44" fontId="0" fillId="0" borderId="0" xfId="0" applyNumberFormat="1"/>
    <xf numFmtId="8" fontId="0" fillId="0" borderId="0" xfId="0" applyNumberFormat="1"/>
    <xf numFmtId="164" fontId="0" fillId="0" borderId="0" xfId="0" applyNumberFormat="1" applyAlignment="1">
      <alignment horizontal="center"/>
    </xf>
    <xf numFmtId="8" fontId="0" fillId="2" borderId="1" xfId="0" applyNumberFormat="1" applyFill="1" applyBorder="1"/>
    <xf numFmtId="165" fontId="0" fillId="2" borderId="1" xfId="0" applyNumberFormat="1" applyFill="1" applyBorder="1"/>
    <xf numFmtId="167" fontId="0" fillId="2" borderId="1" xfId="0" applyNumberFormat="1" applyFill="1" applyBorder="1"/>
    <xf numFmtId="0" fontId="0" fillId="0" borderId="2" xfId="0" applyBorder="1"/>
    <xf numFmtId="166" fontId="0" fillId="0" borderId="2" xfId="0" applyNumberFormat="1" applyBorder="1" applyAlignment="1">
      <alignment horizontal="center"/>
    </xf>
    <xf numFmtId="164" fontId="0" fillId="0" borderId="2" xfId="1" applyNumberFormat="1" applyFont="1" applyBorder="1"/>
    <xf numFmtId="2" fontId="0" fillId="0" borderId="2" xfId="0" applyNumberFormat="1" applyBorder="1" applyAlignment="1">
      <alignment horizontal="center"/>
    </xf>
    <xf numFmtId="0" fontId="3" fillId="0" borderId="2" xfId="0" applyFont="1" applyBorder="1" applyAlignment="1">
      <alignment horizontal="center"/>
    </xf>
    <xf numFmtId="9" fontId="0" fillId="2" borderId="1" xfId="2" applyFont="1" applyFill="1" applyBorder="1"/>
    <xf numFmtId="0" fontId="0" fillId="0" borderId="1" xfId="0" applyBorder="1"/>
    <xf numFmtId="0" fontId="4" fillId="3" borderId="0" xfId="0" applyFont="1" applyFill="1" applyAlignment="1">
      <alignment horizontal="center"/>
    </xf>
    <xf numFmtId="0" fontId="5" fillId="3" borderId="0" xfId="0" applyFont="1" applyFill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3B168-3E20-1444-A572-5DDE6AEFE5E0}">
  <sheetPr>
    <pageSetUpPr fitToPage="1"/>
  </sheetPr>
  <dimension ref="A1:I65"/>
  <sheetViews>
    <sheetView tabSelected="1" zoomScale="136" zoomScaleNormal="136" workbookViewId="0">
      <selection activeCell="E5" sqref="E5"/>
    </sheetView>
  </sheetViews>
  <sheetFormatPr baseColWidth="10" defaultRowHeight="16" x14ac:dyDescent="0.2"/>
  <cols>
    <col min="2" max="2" width="10.83203125" style="2"/>
    <col min="3" max="3" width="13.6640625" customWidth="1"/>
    <col min="9" max="9" width="45.33203125" customWidth="1"/>
  </cols>
  <sheetData>
    <row r="1" spans="1:9" x14ac:dyDescent="0.2">
      <c r="A1" s="5" t="s">
        <v>0</v>
      </c>
      <c r="I1" s="27" t="s">
        <v>60</v>
      </c>
    </row>
    <row r="2" spans="1:9" x14ac:dyDescent="0.2">
      <c r="A2" t="s">
        <v>3</v>
      </c>
      <c r="C2" s="1">
        <v>0.3</v>
      </c>
      <c r="I2" s="28" t="s">
        <v>61</v>
      </c>
    </row>
    <row r="3" spans="1:9" x14ac:dyDescent="0.2">
      <c r="A3" t="s">
        <v>7</v>
      </c>
      <c r="C3" s="8">
        <v>0</v>
      </c>
      <c r="I3" s="28" t="s">
        <v>62</v>
      </c>
    </row>
    <row r="4" spans="1:9" x14ac:dyDescent="0.2">
      <c r="A4" t="s">
        <v>9</v>
      </c>
      <c r="C4" s="10">
        <v>4.4999999999999998E-2</v>
      </c>
      <c r="I4" s="28" t="s">
        <v>63</v>
      </c>
    </row>
    <row r="5" spans="1:9" x14ac:dyDescent="0.2">
      <c r="A5" t="s">
        <v>10</v>
      </c>
      <c r="C5" s="10">
        <v>0.04</v>
      </c>
      <c r="I5" s="28" t="s">
        <v>64</v>
      </c>
    </row>
    <row r="6" spans="1:9" x14ac:dyDescent="0.2">
      <c r="A6" t="s">
        <v>4</v>
      </c>
      <c r="C6" s="4">
        <v>7.4999999999999997E-2</v>
      </c>
      <c r="I6" s="28" t="s">
        <v>65</v>
      </c>
    </row>
    <row r="7" spans="1:9" x14ac:dyDescent="0.2">
      <c r="I7" s="28"/>
    </row>
    <row r="8" spans="1:9" x14ac:dyDescent="0.2">
      <c r="A8" s="9" t="s">
        <v>5</v>
      </c>
      <c r="I8" s="28"/>
    </row>
    <row r="9" spans="1:9" x14ac:dyDescent="0.2">
      <c r="A9" t="s">
        <v>6</v>
      </c>
      <c r="C9" s="1">
        <v>0.2</v>
      </c>
      <c r="I9" s="28"/>
    </row>
    <row r="10" spans="1:9" x14ac:dyDescent="0.2">
      <c r="A10" t="s">
        <v>8</v>
      </c>
      <c r="C10" s="4">
        <v>5.3999999999999999E-2</v>
      </c>
      <c r="I10" s="28"/>
    </row>
    <row r="11" spans="1:9" x14ac:dyDescent="0.2">
      <c r="I11" s="28"/>
    </row>
    <row r="12" spans="1:9" x14ac:dyDescent="0.2">
      <c r="A12" t="s">
        <v>11</v>
      </c>
      <c r="C12" s="11">
        <f>(C6-C4)/C5</f>
        <v>0.75</v>
      </c>
      <c r="I12" s="28"/>
    </row>
    <row r="13" spans="1:9" x14ac:dyDescent="0.2">
      <c r="A13" t="s">
        <v>12</v>
      </c>
      <c r="C13" s="4">
        <f>C9/(1-C9)</f>
        <v>0.25</v>
      </c>
      <c r="I13" s="28"/>
    </row>
    <row r="14" spans="1:9" x14ac:dyDescent="0.2">
      <c r="A14" t="s">
        <v>13</v>
      </c>
      <c r="C14">
        <f>C12*(1+(1-C2)*C13)</f>
        <v>0.88125000000000009</v>
      </c>
      <c r="I14" s="28"/>
    </row>
    <row r="15" spans="1:9" x14ac:dyDescent="0.2">
      <c r="A15" t="s">
        <v>14</v>
      </c>
      <c r="C15" s="12">
        <f>C4+C14*C5</f>
        <v>8.0250000000000002E-2</v>
      </c>
      <c r="I15" s="28"/>
    </row>
    <row r="16" spans="1:9" ht="17" thickBot="1" x14ac:dyDescent="0.25">
      <c r="I16" s="28"/>
    </row>
    <row r="17" spans="1:9" ht="17" thickBot="1" x14ac:dyDescent="0.25">
      <c r="A17" t="s">
        <v>15</v>
      </c>
      <c r="C17" s="18">
        <f>C15*(1-C9)+C10*(1-C2)*C9</f>
        <v>7.1760000000000004E-2</v>
      </c>
      <c r="I17" s="28"/>
    </row>
    <row r="18" spans="1:9" x14ac:dyDescent="0.2">
      <c r="I18" s="28"/>
    </row>
    <row r="19" spans="1:9" x14ac:dyDescent="0.2">
      <c r="A19" s="5" t="s">
        <v>16</v>
      </c>
      <c r="I19" s="28"/>
    </row>
    <row r="20" spans="1:9" x14ac:dyDescent="0.2">
      <c r="B20" t="s">
        <v>21</v>
      </c>
      <c r="C20" s="2" t="s">
        <v>17</v>
      </c>
      <c r="D20" t="s">
        <v>18</v>
      </c>
      <c r="E20" t="s">
        <v>19</v>
      </c>
      <c r="F20" t="s">
        <v>20</v>
      </c>
      <c r="I20" s="28" t="s">
        <v>66</v>
      </c>
    </row>
    <row r="21" spans="1:9" x14ac:dyDescent="0.2">
      <c r="A21" t="s">
        <v>1</v>
      </c>
      <c r="B21" s="6">
        <v>400</v>
      </c>
      <c r="C21" s="13">
        <v>100</v>
      </c>
      <c r="D21" s="10">
        <v>0.05</v>
      </c>
      <c r="E21" t="s">
        <v>22</v>
      </c>
      <c r="F21" s="1">
        <v>0.05</v>
      </c>
      <c r="I21" s="28" t="s">
        <v>67</v>
      </c>
    </row>
    <row r="22" spans="1:9" x14ac:dyDescent="0.2">
      <c r="A22" t="s">
        <v>2</v>
      </c>
      <c r="B22"/>
      <c r="C22" s="2">
        <v>200</v>
      </c>
      <c r="D22" s="10">
        <v>5.5E-2</v>
      </c>
      <c r="E22" t="s">
        <v>23</v>
      </c>
      <c r="F22" s="4">
        <v>0.15</v>
      </c>
      <c r="I22" s="28" t="s">
        <v>68</v>
      </c>
    </row>
    <row r="23" spans="1:9" x14ac:dyDescent="0.2">
      <c r="A23" t="s">
        <v>24</v>
      </c>
      <c r="B23" s="3">
        <v>0.25</v>
      </c>
      <c r="I23" s="28"/>
    </row>
    <row r="24" spans="1:9" x14ac:dyDescent="0.2">
      <c r="A24" s="9" t="s">
        <v>45</v>
      </c>
      <c r="I24" s="28"/>
    </row>
    <row r="25" spans="1:9" x14ac:dyDescent="0.2">
      <c r="A25" t="s">
        <v>25</v>
      </c>
      <c r="C25" s="14">
        <f>B23*(C22-C21)</f>
        <v>25</v>
      </c>
      <c r="I25" s="28"/>
    </row>
    <row r="26" spans="1:9" x14ac:dyDescent="0.2">
      <c r="A26" t="s">
        <v>56</v>
      </c>
      <c r="C26" s="14"/>
      <c r="I26" s="28"/>
    </row>
    <row r="27" spans="1:9" ht="17" thickBot="1" x14ac:dyDescent="0.25">
      <c r="A27" t="s">
        <v>58</v>
      </c>
      <c r="C27" s="14"/>
      <c r="I27" s="28"/>
    </row>
    <row r="28" spans="1:9" ht="17" thickBot="1" x14ac:dyDescent="0.25">
      <c r="A28" t="s">
        <v>59</v>
      </c>
      <c r="C28" s="25">
        <f>25/(0.1*500)</f>
        <v>0.5</v>
      </c>
      <c r="I28" s="28"/>
    </row>
    <row r="29" spans="1:9" x14ac:dyDescent="0.2">
      <c r="I29" s="28"/>
    </row>
    <row r="30" spans="1:9" x14ac:dyDescent="0.2">
      <c r="A30" s="5" t="s">
        <v>26</v>
      </c>
      <c r="I30" s="28"/>
    </row>
    <row r="31" spans="1:9" x14ac:dyDescent="0.2">
      <c r="B31" t="s">
        <v>28</v>
      </c>
      <c r="C31" t="s">
        <v>29</v>
      </c>
      <c r="D31" s="2" t="s">
        <v>17</v>
      </c>
      <c r="E31" t="s">
        <v>27</v>
      </c>
      <c r="I31" s="28" t="s">
        <v>69</v>
      </c>
    </row>
    <row r="32" spans="1:9" x14ac:dyDescent="0.2">
      <c r="A32" t="s">
        <v>1</v>
      </c>
      <c r="B32" s="15">
        <v>14</v>
      </c>
      <c r="C32">
        <v>100</v>
      </c>
      <c r="D32" s="16">
        <v>100</v>
      </c>
      <c r="E32" s="4">
        <v>8.2500000000000004E-2</v>
      </c>
      <c r="I32" s="28" t="s">
        <v>70</v>
      </c>
    </row>
    <row r="33" spans="1:9" x14ac:dyDescent="0.2">
      <c r="A33" t="s">
        <v>36</v>
      </c>
      <c r="B33" s="15"/>
      <c r="D33" s="3"/>
      <c r="E33" s="4"/>
      <c r="I33" s="28" t="s">
        <v>75</v>
      </c>
    </row>
    <row r="34" spans="1:9" x14ac:dyDescent="0.2">
      <c r="A34" t="s">
        <v>37</v>
      </c>
      <c r="B34" s="15"/>
      <c r="D34" s="3"/>
      <c r="E34" s="4"/>
      <c r="I34" s="28"/>
    </row>
    <row r="35" spans="1:9" x14ac:dyDescent="0.2">
      <c r="I35" s="28"/>
    </row>
    <row r="36" spans="1:9" x14ac:dyDescent="0.2">
      <c r="A36" t="s">
        <v>31</v>
      </c>
      <c r="C36" s="15">
        <f>B32*C32</f>
        <v>1400</v>
      </c>
      <c r="I36" s="28"/>
    </row>
    <row r="37" spans="1:9" x14ac:dyDescent="0.2">
      <c r="A37" t="s">
        <v>32</v>
      </c>
      <c r="C37" s="15">
        <f>D32</f>
        <v>100</v>
      </c>
      <c r="I37" s="28"/>
    </row>
    <row r="38" spans="1:9" x14ac:dyDescent="0.2">
      <c r="A38" t="s">
        <v>30</v>
      </c>
      <c r="C38" s="15">
        <f>C36+C37</f>
        <v>1500</v>
      </c>
      <c r="I38" s="28"/>
    </row>
    <row r="39" spans="1:9" x14ac:dyDescent="0.2">
      <c r="I39" s="28"/>
    </row>
    <row r="40" spans="1:9" x14ac:dyDescent="0.2">
      <c r="A40" t="s">
        <v>33</v>
      </c>
      <c r="C40" s="15">
        <f>C38*(E32-7.5%)/0.075</f>
        <v>150.00000000000014</v>
      </c>
      <c r="D40" t="s">
        <v>76</v>
      </c>
      <c r="I40" s="28"/>
    </row>
    <row r="41" spans="1:9" x14ac:dyDescent="0.2">
      <c r="I41" s="28"/>
    </row>
    <row r="42" spans="1:9" x14ac:dyDescent="0.2">
      <c r="A42" t="s">
        <v>41</v>
      </c>
      <c r="C42" s="15">
        <f>D32*3</f>
        <v>300</v>
      </c>
      <c r="D42" t="s">
        <v>77</v>
      </c>
      <c r="I42" s="28"/>
    </row>
    <row r="43" spans="1:9" x14ac:dyDescent="0.2">
      <c r="A43" t="s">
        <v>35</v>
      </c>
      <c r="C43" s="11">
        <f>C42/15</f>
        <v>20</v>
      </c>
      <c r="D43" t="s">
        <v>78</v>
      </c>
      <c r="I43" s="28"/>
    </row>
    <row r="44" spans="1:9" x14ac:dyDescent="0.2">
      <c r="A44" t="s">
        <v>38</v>
      </c>
      <c r="C44" s="11">
        <f>C32-C43</f>
        <v>80</v>
      </c>
      <c r="D44" t="s">
        <v>79</v>
      </c>
      <c r="I44" s="28"/>
    </row>
    <row r="45" spans="1:9" x14ac:dyDescent="0.2">
      <c r="I45" s="28"/>
    </row>
    <row r="46" spans="1:9" x14ac:dyDescent="0.2">
      <c r="A46" t="s">
        <v>42</v>
      </c>
      <c r="C46" s="15">
        <f>C38+C40</f>
        <v>1650.0000000000002</v>
      </c>
      <c r="I46" s="28"/>
    </row>
    <row r="47" spans="1:9" x14ac:dyDescent="0.2">
      <c r="A47" t="s">
        <v>43</v>
      </c>
      <c r="C47" s="7">
        <f>D32+C42</f>
        <v>400</v>
      </c>
      <c r="I47" s="28"/>
    </row>
    <row r="48" spans="1:9" ht="17" thickBot="1" x14ac:dyDescent="0.25">
      <c r="A48" t="s">
        <v>39</v>
      </c>
      <c r="C48" s="15">
        <f>C46-C47</f>
        <v>1250.0000000000002</v>
      </c>
      <c r="I48" s="28"/>
    </row>
    <row r="49" spans="1:9" ht="17" thickBot="1" x14ac:dyDescent="0.25">
      <c r="A49" t="s">
        <v>40</v>
      </c>
      <c r="C49" s="17">
        <f>C48/C44</f>
        <v>15.625000000000004</v>
      </c>
      <c r="I49" s="28"/>
    </row>
    <row r="50" spans="1:9" x14ac:dyDescent="0.2">
      <c r="I50" s="28"/>
    </row>
    <row r="51" spans="1:9" x14ac:dyDescent="0.2">
      <c r="A51" s="5" t="s">
        <v>44</v>
      </c>
      <c r="I51" s="28"/>
    </row>
    <row r="52" spans="1:9" x14ac:dyDescent="0.2">
      <c r="A52" s="20"/>
      <c r="B52" s="24" t="s">
        <v>48</v>
      </c>
      <c r="C52" s="24" t="s">
        <v>49</v>
      </c>
      <c r="D52" s="24"/>
      <c r="E52" s="24" t="s">
        <v>48</v>
      </c>
      <c r="F52" s="24" t="s">
        <v>49</v>
      </c>
      <c r="I52" s="28" t="s">
        <v>73</v>
      </c>
    </row>
    <row r="53" spans="1:9" x14ac:dyDescent="0.2">
      <c r="A53" s="20" t="s">
        <v>46</v>
      </c>
      <c r="B53" s="21">
        <v>400</v>
      </c>
      <c r="C53" s="23">
        <v>4</v>
      </c>
      <c r="D53" s="20" t="s">
        <v>17</v>
      </c>
      <c r="E53" s="22">
        <v>300</v>
      </c>
      <c r="F53" s="23">
        <v>3</v>
      </c>
      <c r="I53" s="28" t="s">
        <v>71</v>
      </c>
    </row>
    <row r="54" spans="1:9" x14ac:dyDescent="0.2">
      <c r="A54" s="20" t="s">
        <v>47</v>
      </c>
      <c r="B54" s="21">
        <v>600</v>
      </c>
      <c r="C54" s="23">
        <v>8</v>
      </c>
      <c r="D54" s="20" t="s">
        <v>21</v>
      </c>
      <c r="E54" s="22">
        <v>700</v>
      </c>
      <c r="F54" s="23" t="s">
        <v>57</v>
      </c>
      <c r="I54" s="28" t="s">
        <v>72</v>
      </c>
    </row>
    <row r="55" spans="1:9" x14ac:dyDescent="0.2">
      <c r="C55" s="2"/>
      <c r="I55" s="28"/>
    </row>
    <row r="56" spans="1:9" ht="17" thickBot="1" x14ac:dyDescent="0.25">
      <c r="A56" s="9" t="s">
        <v>1</v>
      </c>
      <c r="I56" s="28"/>
    </row>
    <row r="57" spans="1:9" ht="17" thickBot="1" x14ac:dyDescent="0.25">
      <c r="A57" t="s">
        <v>50</v>
      </c>
      <c r="C57" s="26">
        <f>C53*(B53/(B53+B54))+C54*(B54/(B53+B54))</f>
        <v>6.4</v>
      </c>
      <c r="D57" t="s">
        <v>74</v>
      </c>
      <c r="I57" s="28"/>
    </row>
    <row r="58" spans="1:9" x14ac:dyDescent="0.2">
      <c r="A58" s="9" t="s">
        <v>2</v>
      </c>
      <c r="I58" s="28"/>
    </row>
    <row r="59" spans="1:9" x14ac:dyDescent="0.2">
      <c r="A59" t="s">
        <v>51</v>
      </c>
      <c r="C59" s="11">
        <v>3</v>
      </c>
      <c r="I59" s="28"/>
    </row>
    <row r="60" spans="1:9" x14ac:dyDescent="0.2">
      <c r="A60" t="s">
        <v>52</v>
      </c>
      <c r="C60">
        <f>E53</f>
        <v>300</v>
      </c>
      <c r="I60" s="28"/>
    </row>
    <row r="61" spans="1:9" x14ac:dyDescent="0.2">
      <c r="A61" t="s">
        <v>34</v>
      </c>
      <c r="C61">
        <v>200</v>
      </c>
      <c r="I61" s="28"/>
    </row>
    <row r="62" spans="1:9" x14ac:dyDescent="0.2">
      <c r="A62" t="s">
        <v>53</v>
      </c>
      <c r="C62">
        <f>C57</f>
        <v>6.4</v>
      </c>
      <c r="I62" s="28"/>
    </row>
    <row r="63" spans="1:9" ht="17" thickBot="1" x14ac:dyDescent="0.25">
      <c r="A63" t="s">
        <v>54</v>
      </c>
      <c r="I63" s="28"/>
    </row>
    <row r="64" spans="1:9" ht="17" thickBot="1" x14ac:dyDescent="0.25">
      <c r="A64" t="s">
        <v>55</v>
      </c>
      <c r="C64" s="19">
        <f>(C62-3*(300/500))/(200/500)</f>
        <v>11.5</v>
      </c>
      <c r="I64" s="28"/>
    </row>
    <row r="65" spans="9:9" x14ac:dyDescent="0.2">
      <c r="I65" s="28"/>
    </row>
  </sheetData>
  <pageMargins left="0.7" right="0.7" top="0.75" bottom="0.75" header="0.3" footer="0.3"/>
  <pageSetup scale="58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2024-04-22T16:37:07Z</cp:lastPrinted>
  <dcterms:created xsi:type="dcterms:W3CDTF">2024-04-11T12:27:52Z</dcterms:created>
  <dcterms:modified xsi:type="dcterms:W3CDTF">2024-04-22T23:06:43Z</dcterms:modified>
</cp:coreProperties>
</file>