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dfiles/eqexams/"/>
    </mc:Choice>
  </mc:AlternateContent>
  <xr:revisionPtr revIDLastSave="0" documentId="8_{85B76AC5-B78A-EB40-815D-E5D42AE2FD9F}" xr6:coauthVersionLast="47" xr6:coauthVersionMax="47" xr10:uidLastSave="{00000000-0000-0000-0000-000000000000}"/>
  <bookViews>
    <workbookView xWindow="4460" yWindow="500" windowWidth="31460" windowHeight="21660" xr2:uid="{73BF2A42-9301-564A-BD3B-85ECBB05F78E}"/>
  </bookViews>
  <sheets>
    <sheet name="Sheet1" sheetId="1" r:id="rId1"/>
  </sheets>
  <calcPr calcId="191029" iterate="1" iterateDelta="9.999999999999445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4" i="1" l="1"/>
  <c r="B18" i="1"/>
  <c r="B20" i="1" s="1"/>
  <c r="B25" i="1" s="1"/>
  <c r="B81" i="1"/>
  <c r="B82" i="1" s="1"/>
  <c r="B77" i="1"/>
  <c r="B83" i="1" s="1"/>
  <c r="B68" i="1"/>
  <c r="B70" i="1" s="1"/>
  <c r="B60" i="1"/>
  <c r="B55" i="1"/>
  <c r="B59" i="1" s="1"/>
  <c r="B41" i="1"/>
  <c r="B42" i="1" s="1"/>
  <c r="B43" i="1" s="1"/>
  <c r="B45" i="1" s="1"/>
  <c r="B37" i="1"/>
  <c r="C11" i="1"/>
  <c r="B23" i="1" s="1"/>
  <c r="B27" i="1" l="1"/>
  <c r="B74" i="1"/>
  <c r="E78" i="1" s="1"/>
  <c r="B78" i="1" s="1"/>
  <c r="B61" i="1"/>
  <c r="B71" i="1"/>
  <c r="B46" i="1"/>
  <c r="B47" i="1" s="1"/>
  <c r="B79" i="1" l="1"/>
  <c r="B80" i="1" s="1"/>
  <c r="B84" i="1" s="1"/>
  <c r="B72" i="1"/>
  <c r="B75" i="1"/>
</calcChain>
</file>

<file path=xl/sharedStrings.xml><?xml version="1.0" encoding="utf-8"?>
<sst xmlns="http://schemas.openxmlformats.org/spreadsheetml/2006/main" count="101" uniqueCount="94">
  <si>
    <t>Problem 1</t>
  </si>
  <si>
    <t>Cost of equity =</t>
  </si>
  <si>
    <t>Cost of capital =</t>
  </si>
  <si>
    <t>Operating income (after-tax)</t>
  </si>
  <si>
    <t xml:space="preserve"> + Depreciation</t>
  </si>
  <si>
    <t xml:space="preserve"> - Cap Ex</t>
  </si>
  <si>
    <t>Free Cash Flow</t>
  </si>
  <si>
    <t>Expected inflation rate (US$) =</t>
  </si>
  <si>
    <t>Expected inflation rate (MP) =</t>
  </si>
  <si>
    <t>Hotel company with operations in US and Mexcio, planning divestiture of latter.</t>
  </si>
  <si>
    <t>Expected growth rate (in pesos)</t>
  </si>
  <si>
    <t>Free cash flow to the firm</t>
  </si>
  <si>
    <t>Expected growth rate in pesos =</t>
  </si>
  <si>
    <t>Cost of capital in pesos =</t>
  </si>
  <si>
    <t>Value of Mexican hotels =</t>
  </si>
  <si>
    <t>Problem 2</t>
  </si>
  <si>
    <t>Germany</t>
  </si>
  <si>
    <t>Hungary</t>
  </si>
  <si>
    <t>Revenues</t>
  </si>
  <si>
    <t>Revenues (in millions of Euros)</t>
  </si>
  <si>
    <t>Currency</t>
  </si>
  <si>
    <t>Euro</t>
  </si>
  <si>
    <t>Forint</t>
  </si>
  <si>
    <t>10-year bond rate in Euros</t>
  </si>
  <si>
    <t>10-year bond in loccal currency</t>
  </si>
  <si>
    <t xml:space="preserve">Beta for business = </t>
  </si>
  <si>
    <t>Mature market ERP =</t>
  </si>
  <si>
    <t>Std Devi of Equity Index</t>
  </si>
  <si>
    <t>Std Dev of Govt Bond</t>
  </si>
  <si>
    <t>Default spread for Hungary =</t>
  </si>
  <si>
    <t>ERP for Hungary =</t>
  </si>
  <si>
    <t>Country risk premkum for Hungary =</t>
  </si>
  <si>
    <t>ERP for company =</t>
  </si>
  <si>
    <t>Cost of equity in Forint =</t>
  </si>
  <si>
    <t>Riskfree rate in Forint =</t>
  </si>
  <si>
    <t>Problem 3</t>
  </si>
  <si>
    <t>Index level =</t>
  </si>
  <si>
    <t>Riskfree rate (Growth rate forever)</t>
  </si>
  <si>
    <t>Earnings next yaer =</t>
  </si>
  <si>
    <t>Dividends + Buybacks next year=</t>
  </si>
  <si>
    <t>Index level forward PE =</t>
  </si>
  <si>
    <t>Index = 3300 = 200/(r -.03)</t>
  </si>
  <si>
    <t>Expected return on stocks</t>
  </si>
  <si>
    <t xml:space="preserve"> - Riskfree rate =</t>
  </si>
  <si>
    <t>ERP =</t>
  </si>
  <si>
    <t>Problem 4</t>
  </si>
  <si>
    <t>Next year</t>
  </si>
  <si>
    <t>Most recent year</t>
  </si>
  <si>
    <t>EBIT</t>
  </si>
  <si>
    <t xml:space="preserve"> - Interest expense </t>
  </si>
  <si>
    <t>EBT</t>
  </si>
  <si>
    <t xml:space="preserve"> - Taxes</t>
  </si>
  <si>
    <t>Net Income</t>
  </si>
  <si>
    <t>EBITDA</t>
  </si>
  <si>
    <t>Depreciation</t>
  </si>
  <si>
    <t>Cap ex as % of depreciation</t>
  </si>
  <si>
    <t>Noon-cash WC as % of revenues =</t>
  </si>
  <si>
    <t>Operating margin doubles</t>
  </si>
  <si>
    <t>Operating income =</t>
  </si>
  <si>
    <t>Operating margin last year =</t>
  </si>
  <si>
    <t>Tax rate in most recent year =</t>
  </si>
  <si>
    <t>Expected growth rate in revenues &amp; depreciation =</t>
  </si>
  <si>
    <t xml:space="preserve"> Operating income after tax</t>
  </si>
  <si>
    <t xml:space="preserve"> - Change in Working capital</t>
  </si>
  <si>
    <t>FCFF</t>
  </si>
  <si>
    <t>Operating margin next year =</t>
  </si>
  <si>
    <t>Based upon effective tax rate last year</t>
  </si>
  <si>
    <t>Grows at same rate as revenues</t>
  </si>
  <si>
    <t>Revenue growth rate of 20%</t>
  </si>
  <si>
    <t>125% of depreciation</t>
  </si>
  <si>
    <t>10% of change in revenues next year</t>
  </si>
  <si>
    <t>Mexico</t>
  </si>
  <si>
    <t>US</t>
  </si>
  <si>
    <t>Millions of Dollars</t>
  </si>
  <si>
    <t>Millions of Pesos</t>
  </si>
  <si>
    <t>Cost of capital in US dollars</t>
  </si>
  <si>
    <t>Country risk premium for Mexico</t>
  </si>
  <si>
    <t>Cost of Capital in pesos</t>
  </si>
  <si>
    <t>!  (1.11_* (1.055/1.025) - 1 = .1425 or 14% in approximate terms</t>
  </si>
  <si>
    <t xml:space="preserve"> (14% in approximate form)</t>
  </si>
  <si>
    <t>Grading Template</t>
  </si>
  <si>
    <t>Not asked for in problem, but If you wanted to complete the valuation</t>
  </si>
  <si>
    <t>1. Used cost of equity as discount rate: -1 point</t>
  </si>
  <si>
    <t>2. Did not adjust for inflation: -1/2 point</t>
  </si>
  <si>
    <t>1. ERP computed incorrectly: -1/2 point each</t>
  </si>
  <si>
    <t>2. Weights incorrect: -1/2 point</t>
  </si>
  <si>
    <t>3. Riskfree rate incorrect: -1 point</t>
  </si>
  <si>
    <t>4. Math errors: -1/2 point each</t>
  </si>
  <si>
    <t>1. PV set up incorrectly: -1 point</t>
  </si>
  <si>
    <t>2. Errors on inputs: -1/2 point each</t>
  </si>
  <si>
    <t>3. Did not subtract riskfree rate: -1/2 point</t>
  </si>
  <si>
    <t>1. Error on each input+ -1/2 point each</t>
  </si>
  <si>
    <t>I gave full credit if you used the relative equity market volatility to estimate Hungary's equity risk premium = Germany equity risk premium × (Std dev of Hungary equities/ Std deve of German equitites) = 5% (.20/.15) = 6.67%</t>
  </si>
  <si>
    <t>3. Did not adjust for country isk premium: -1/2 point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</si>
</sst>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$&quot;#,##0.00"/>
    <numFmt numFmtId="165" formatCode="[$MXN]\ #,##0.00"/>
    <numFmt numFmtId="166" formatCode="_([$€-2]\ * #,##0.00_);_([$€-2]\ * \(#,##0.00\);_([$€-2]\ * &quot;-&quot;??_);_(@_)"/>
    <numFmt numFmtId="167" formatCode="0.0000%"/>
  </numFmts>
  <fonts count="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9">
    <xf numFmtId="0" fontId="0" fillId="0" borderId="0" xfId="0"/>
    <xf numFmtId="0" fontId="2" fillId="0" borderId="0" xfId="0" applyFont="1"/>
    <xf numFmtId="9" fontId="0" fillId="0" borderId="0" xfId="0" applyNumberFormat="1"/>
    <xf numFmtId="1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1" xfId="0" applyBorder="1"/>
    <xf numFmtId="9" fontId="0" fillId="0" borderId="0" xfId="1" applyFont="1"/>
    <xf numFmtId="10" fontId="0" fillId="0" borderId="0" xfId="1" applyNumberFormat="1" applyFont="1"/>
    <xf numFmtId="165" fontId="0" fillId="0" borderId="2" xfId="0" applyNumberFormat="1" applyBorder="1"/>
    <xf numFmtId="167" fontId="0" fillId="0" borderId="2" xfId="0" applyNumberFormat="1" applyBorder="1"/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10" fontId="0" fillId="0" borderId="1" xfId="0" applyNumberFormat="1" applyBorder="1" applyAlignment="1">
      <alignment horizontal="center"/>
    </xf>
    <xf numFmtId="9" fontId="0" fillId="0" borderId="1" xfId="0" applyNumberFormat="1" applyBorder="1" applyAlignment="1">
      <alignment horizontal="center"/>
    </xf>
    <xf numFmtId="2" fontId="0" fillId="0" borderId="0" xfId="0" applyNumberFormat="1"/>
    <xf numFmtId="164" fontId="0" fillId="0" borderId="2" xfId="0" applyNumberFormat="1" applyBorder="1"/>
    <xf numFmtId="165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0" fontId="0" fillId="0" borderId="2" xfId="0" applyNumberFormat="1" applyBorder="1"/>
    <xf numFmtId="0" fontId="0" fillId="0" borderId="0" xfId="0" applyAlignment="1">
      <alignment horizontal="center"/>
    </xf>
    <xf numFmtId="0" fontId="4" fillId="0" borderId="0" xfId="0" applyFont="1"/>
    <xf numFmtId="0" fontId="5" fillId="0" borderId="0" xfId="0" applyFont="1"/>
    <xf numFmtId="0" fontId="3" fillId="2" borderId="0" xfId="0" applyFont="1" applyFill="1"/>
    <xf numFmtId="0" fontId="6" fillId="2" borderId="0" xfId="0" applyFont="1" applyFill="1"/>
    <xf numFmtId="0" fontId="3" fillId="2" borderId="0" xfId="0" applyFont="1" applyFill="1" applyAlignment="1">
      <alignment horizontal="center"/>
    </xf>
    <xf numFmtId="0" fontId="0" fillId="0" borderId="3" xfId="0" applyBorder="1"/>
    <xf numFmtId="0" fontId="0" fillId="0" borderId="3" xfId="0" applyBorder="1" applyAlignment="1">
      <alignment vertical="top" wrapText="1"/>
    </xf>
    <xf numFmtId="0" fontId="0" fillId="3" borderId="4" xfId="0" applyFill="1" applyBorder="1" applyAlignment="1">
      <alignment horizontal="center" vertical="top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7C3088-DD93-F64D-95DE-8AEF6BE2E85B}">
  <dimension ref="A1:F84"/>
  <sheetViews>
    <sheetView tabSelected="1" topLeftCell="A33" workbookViewId="0">
      <selection activeCell="F79" sqref="F79"/>
    </sheetView>
  </sheetViews>
  <sheetFormatPr baseColWidth="10" defaultRowHeight="16" x14ac:dyDescent="0.2"/>
  <cols>
    <col min="1" max="1" width="30.6640625" customWidth="1"/>
    <col min="2" max="2" width="16" bestFit="1" customWidth="1"/>
    <col min="3" max="3" width="15" bestFit="1" customWidth="1"/>
    <col min="4" max="4" width="46.6640625" customWidth="1"/>
    <col min="5" max="5" width="9.6640625" customWidth="1"/>
    <col min="6" max="6" width="68.6640625" customWidth="1"/>
  </cols>
  <sheetData>
    <row r="1" spans="1:6" x14ac:dyDescent="0.2">
      <c r="A1" s="1" t="s">
        <v>0</v>
      </c>
      <c r="E1" s="20"/>
      <c r="F1" s="25" t="s">
        <v>80</v>
      </c>
    </row>
    <row r="2" spans="1:6" x14ac:dyDescent="0.2">
      <c r="A2" t="s">
        <v>1</v>
      </c>
      <c r="B2" s="2">
        <v>0.1</v>
      </c>
      <c r="F2" s="23" t="s">
        <v>82</v>
      </c>
    </row>
    <row r="3" spans="1:6" x14ac:dyDescent="0.2">
      <c r="A3" t="s">
        <v>2</v>
      </c>
      <c r="B3" s="2">
        <v>0.09</v>
      </c>
      <c r="F3" s="23" t="s">
        <v>83</v>
      </c>
    </row>
    <row r="4" spans="1:6" x14ac:dyDescent="0.2">
      <c r="A4" t="s">
        <v>9</v>
      </c>
      <c r="F4" s="23" t="s">
        <v>93</v>
      </c>
    </row>
    <row r="5" spans="1:6" x14ac:dyDescent="0.2">
      <c r="F5" s="23" t="s">
        <v>87</v>
      </c>
    </row>
    <row r="6" spans="1:6" x14ac:dyDescent="0.2">
      <c r="B6" s="11" t="s">
        <v>72</v>
      </c>
      <c r="C6" s="11" t="s">
        <v>71</v>
      </c>
      <c r="F6" s="23"/>
    </row>
    <row r="7" spans="1:6" x14ac:dyDescent="0.2">
      <c r="A7" s="6" t="s">
        <v>20</v>
      </c>
      <c r="B7" s="11" t="s">
        <v>73</v>
      </c>
      <c r="C7" s="11" t="s">
        <v>74</v>
      </c>
      <c r="F7" s="23"/>
    </row>
    <row r="8" spans="1:6" x14ac:dyDescent="0.2">
      <c r="A8" s="6" t="s">
        <v>3</v>
      </c>
      <c r="B8" s="18">
        <v>350</v>
      </c>
      <c r="C8" s="17">
        <v>1500</v>
      </c>
      <c r="F8" s="23"/>
    </row>
    <row r="9" spans="1:6" x14ac:dyDescent="0.2">
      <c r="A9" s="6" t="s">
        <v>4</v>
      </c>
      <c r="B9" s="18">
        <v>100</v>
      </c>
      <c r="C9" s="17">
        <v>600</v>
      </c>
      <c r="F9" s="23"/>
    </row>
    <row r="10" spans="1:6" x14ac:dyDescent="0.2">
      <c r="A10" s="6" t="s">
        <v>5</v>
      </c>
      <c r="B10" s="18">
        <v>150</v>
      </c>
      <c r="C10" s="17">
        <v>900</v>
      </c>
      <c r="F10" s="23"/>
    </row>
    <row r="11" spans="1:6" x14ac:dyDescent="0.2">
      <c r="A11" s="6" t="s">
        <v>6</v>
      </c>
      <c r="B11" s="18">
        <v>300</v>
      </c>
      <c r="C11" s="17">
        <f>C8+C9-C10</f>
        <v>1200</v>
      </c>
      <c r="F11" s="23"/>
    </row>
    <row r="12" spans="1:6" x14ac:dyDescent="0.2">
      <c r="F12" s="23"/>
    </row>
    <row r="13" spans="1:6" x14ac:dyDescent="0.2">
      <c r="A13" t="s">
        <v>10</v>
      </c>
      <c r="B13" s="2">
        <v>0.05</v>
      </c>
      <c r="F13" s="23"/>
    </row>
    <row r="14" spans="1:6" x14ac:dyDescent="0.2">
      <c r="F14" s="23"/>
    </row>
    <row r="15" spans="1:6" x14ac:dyDescent="0.2">
      <c r="A15" t="s">
        <v>7</v>
      </c>
      <c r="B15" s="3">
        <v>2.5000000000000001E-2</v>
      </c>
      <c r="F15" s="23"/>
    </row>
    <row r="16" spans="1:6" x14ac:dyDescent="0.2">
      <c r="A16" t="s">
        <v>8</v>
      </c>
      <c r="B16" s="3">
        <v>5.5E-2</v>
      </c>
      <c r="F16" s="23"/>
    </row>
    <row r="17" spans="1:6" x14ac:dyDescent="0.2">
      <c r="B17" s="3"/>
      <c r="F17" s="23"/>
    </row>
    <row r="18" spans="1:6" x14ac:dyDescent="0.2">
      <c r="A18" t="s">
        <v>75</v>
      </c>
      <c r="B18" s="3">
        <f>B3</f>
        <v>0.09</v>
      </c>
      <c r="F18" s="23"/>
    </row>
    <row r="19" spans="1:6" x14ac:dyDescent="0.2">
      <c r="A19" t="s">
        <v>76</v>
      </c>
      <c r="B19" s="3">
        <v>0.02</v>
      </c>
      <c r="F19" s="23"/>
    </row>
    <row r="20" spans="1:6" x14ac:dyDescent="0.2">
      <c r="A20" t="s">
        <v>77</v>
      </c>
      <c r="B20" s="3">
        <f>(1+B18+B19)*(1+B16)/(1+B15)-1</f>
        <v>0.14248780487804891</v>
      </c>
      <c r="C20" t="s">
        <v>78</v>
      </c>
      <c r="F20" s="23"/>
    </row>
    <row r="21" spans="1:6" x14ac:dyDescent="0.2">
      <c r="F21" s="23"/>
    </row>
    <row r="22" spans="1:6" s="21" customFormat="1" x14ac:dyDescent="0.2">
      <c r="A22" s="21" t="s">
        <v>81</v>
      </c>
      <c r="F22" s="24"/>
    </row>
    <row r="23" spans="1:6" x14ac:dyDescent="0.2">
      <c r="A23" t="s">
        <v>11</v>
      </c>
      <c r="B23" s="5">
        <f>C11</f>
        <v>1200</v>
      </c>
      <c r="F23" s="23"/>
    </row>
    <row r="24" spans="1:6" x14ac:dyDescent="0.2">
      <c r="A24" t="s">
        <v>12</v>
      </c>
      <c r="B24" s="2">
        <f>B13</f>
        <v>0.05</v>
      </c>
      <c r="F24" s="23"/>
    </row>
    <row r="25" spans="1:6" x14ac:dyDescent="0.2">
      <c r="A25" t="s">
        <v>13</v>
      </c>
      <c r="B25" s="8">
        <f>B20</f>
        <v>0.14248780487804891</v>
      </c>
      <c r="C25" t="s">
        <v>79</v>
      </c>
      <c r="F25" s="23"/>
    </row>
    <row r="26" spans="1:6" ht="17" thickBot="1" x14ac:dyDescent="0.25">
      <c r="F26" s="23"/>
    </row>
    <row r="27" spans="1:6" ht="17" thickBot="1" x14ac:dyDescent="0.25">
      <c r="A27" t="s">
        <v>14</v>
      </c>
      <c r="B27" s="9">
        <f>C11/(B25-B24)</f>
        <v>12974.68354430378</v>
      </c>
      <c r="F27" s="23"/>
    </row>
    <row r="28" spans="1:6" x14ac:dyDescent="0.2">
      <c r="F28" s="23"/>
    </row>
    <row r="29" spans="1:6" x14ac:dyDescent="0.2">
      <c r="A29" s="1" t="s">
        <v>15</v>
      </c>
      <c r="F29" s="23"/>
    </row>
    <row r="30" spans="1:6" x14ac:dyDescent="0.2">
      <c r="A30" t="s">
        <v>25</v>
      </c>
      <c r="B30">
        <v>1.2</v>
      </c>
      <c r="F30" s="23"/>
    </row>
    <row r="31" spans="1:6" x14ac:dyDescent="0.2">
      <c r="A31" t="s">
        <v>26</v>
      </c>
      <c r="B31" s="3">
        <v>0.05</v>
      </c>
      <c r="F31" s="23" t="s">
        <v>84</v>
      </c>
    </row>
    <row r="32" spans="1:6" x14ac:dyDescent="0.2">
      <c r="B32" s="11" t="s">
        <v>16</v>
      </c>
      <c r="C32" s="11" t="s">
        <v>17</v>
      </c>
      <c r="D32" s="26"/>
      <c r="F32" s="23" t="s">
        <v>85</v>
      </c>
    </row>
    <row r="33" spans="1:6" x14ac:dyDescent="0.2">
      <c r="A33" s="6" t="s">
        <v>19</v>
      </c>
      <c r="B33" s="12">
        <v>150</v>
      </c>
      <c r="C33" s="12">
        <v>100</v>
      </c>
      <c r="D33" s="26"/>
      <c r="F33" s="23" t="s">
        <v>86</v>
      </c>
    </row>
    <row r="34" spans="1:6" x14ac:dyDescent="0.2">
      <c r="A34" s="6"/>
      <c r="B34" s="11"/>
      <c r="C34" s="11"/>
      <c r="D34" s="27"/>
      <c r="F34" s="23" t="s">
        <v>87</v>
      </c>
    </row>
    <row r="35" spans="1:6" x14ac:dyDescent="0.2">
      <c r="A35" s="6" t="s">
        <v>20</v>
      </c>
      <c r="B35" s="13" t="s">
        <v>21</v>
      </c>
      <c r="C35" s="13" t="s">
        <v>22</v>
      </c>
      <c r="D35" s="27"/>
      <c r="F35" s="23"/>
    </row>
    <row r="36" spans="1:6" x14ac:dyDescent="0.2">
      <c r="A36" s="6" t="s">
        <v>23</v>
      </c>
      <c r="B36" s="13">
        <v>2.5000000000000001E-2</v>
      </c>
      <c r="C36" s="13">
        <v>0.04</v>
      </c>
      <c r="D36" s="27"/>
      <c r="F36" s="23"/>
    </row>
    <row r="37" spans="1:6" x14ac:dyDescent="0.2">
      <c r="A37" s="6" t="s">
        <v>24</v>
      </c>
      <c r="B37" s="13">
        <f>B36</f>
        <v>2.5000000000000001E-2</v>
      </c>
      <c r="C37" s="13">
        <v>0.06</v>
      </c>
      <c r="D37" s="27"/>
      <c r="F37" s="23"/>
    </row>
    <row r="38" spans="1:6" x14ac:dyDescent="0.2">
      <c r="A38" s="6" t="s">
        <v>27</v>
      </c>
      <c r="B38" s="14">
        <v>0.15</v>
      </c>
      <c r="C38" s="14">
        <v>0.2</v>
      </c>
      <c r="D38" s="27"/>
      <c r="F38" s="23"/>
    </row>
    <row r="39" spans="1:6" x14ac:dyDescent="0.2">
      <c r="A39" s="6" t="s">
        <v>28</v>
      </c>
      <c r="B39" s="14">
        <v>0.12</v>
      </c>
      <c r="C39" s="14">
        <v>0.15</v>
      </c>
      <c r="D39" s="27"/>
      <c r="F39" s="23"/>
    </row>
    <row r="40" spans="1:6" x14ac:dyDescent="0.2">
      <c r="F40" s="23"/>
    </row>
    <row r="41" spans="1:6" x14ac:dyDescent="0.2">
      <c r="A41" t="s">
        <v>29</v>
      </c>
      <c r="B41" s="8">
        <f>C36-B36</f>
        <v>1.4999999999999999E-2</v>
      </c>
      <c r="D41" s="28" t="s">
        <v>92</v>
      </c>
      <c r="F41" s="23"/>
    </row>
    <row r="42" spans="1:6" x14ac:dyDescent="0.2">
      <c r="A42" t="s">
        <v>31</v>
      </c>
      <c r="B42" s="3">
        <f>B41*(C38/C39)</f>
        <v>0.02</v>
      </c>
      <c r="D42" s="28"/>
      <c r="F42" s="23"/>
    </row>
    <row r="43" spans="1:6" x14ac:dyDescent="0.2">
      <c r="A43" t="s">
        <v>30</v>
      </c>
      <c r="B43" s="3">
        <f>B31+B42</f>
        <v>7.0000000000000007E-2</v>
      </c>
      <c r="D43" s="28"/>
      <c r="F43" s="23"/>
    </row>
    <row r="44" spans="1:6" x14ac:dyDescent="0.2">
      <c r="D44" s="28"/>
      <c r="F44" s="23"/>
    </row>
    <row r="45" spans="1:6" x14ac:dyDescent="0.2">
      <c r="A45" t="s">
        <v>32</v>
      </c>
      <c r="B45" s="8">
        <f>B31*(B33/(B33+C33))+B43*(C33/(B33+C33))</f>
        <v>5.8000000000000003E-2</v>
      </c>
      <c r="D45" s="28"/>
      <c r="F45" s="23"/>
    </row>
    <row r="46" spans="1:6" ht="17" thickBot="1" x14ac:dyDescent="0.25">
      <c r="A46" t="s">
        <v>34</v>
      </c>
      <c r="B46" s="3">
        <f>C37-B41</f>
        <v>4.4999999999999998E-2</v>
      </c>
      <c r="D46" s="28"/>
      <c r="F46" s="23"/>
    </row>
    <row r="47" spans="1:6" ht="17" thickBot="1" x14ac:dyDescent="0.25">
      <c r="A47" t="s">
        <v>33</v>
      </c>
      <c r="B47" s="10">
        <f>B46+B30*B45</f>
        <v>0.11459999999999999</v>
      </c>
      <c r="F47" s="23"/>
    </row>
    <row r="48" spans="1:6" x14ac:dyDescent="0.2">
      <c r="F48" s="23"/>
    </row>
    <row r="49" spans="1:6" x14ac:dyDescent="0.2">
      <c r="A49" s="1" t="s">
        <v>35</v>
      </c>
      <c r="F49" s="23"/>
    </row>
    <row r="50" spans="1:6" x14ac:dyDescent="0.2">
      <c r="A50" t="s">
        <v>40</v>
      </c>
      <c r="B50" s="15">
        <v>12</v>
      </c>
      <c r="F50" s="23" t="s">
        <v>88</v>
      </c>
    </row>
    <row r="51" spans="1:6" x14ac:dyDescent="0.2">
      <c r="A51" t="s">
        <v>38</v>
      </c>
      <c r="B51">
        <v>300</v>
      </c>
      <c r="F51" s="23" t="s">
        <v>89</v>
      </c>
    </row>
    <row r="52" spans="1:6" x14ac:dyDescent="0.2">
      <c r="A52" t="s">
        <v>39</v>
      </c>
      <c r="B52">
        <v>200</v>
      </c>
      <c r="F52" s="23" t="s">
        <v>90</v>
      </c>
    </row>
    <row r="53" spans="1:6" x14ac:dyDescent="0.2">
      <c r="A53" t="s">
        <v>37</v>
      </c>
      <c r="B53" s="2">
        <v>0.03</v>
      </c>
      <c r="E53" s="22"/>
      <c r="F53" s="23" t="s">
        <v>87</v>
      </c>
    </row>
    <row r="54" spans="1:6" x14ac:dyDescent="0.2">
      <c r="F54" s="23"/>
    </row>
    <row r="55" spans="1:6" x14ac:dyDescent="0.2">
      <c r="A55" t="s">
        <v>36</v>
      </c>
      <c r="B55">
        <f>B50*B51</f>
        <v>3600</v>
      </c>
      <c r="F55" s="23"/>
    </row>
    <row r="56" spans="1:6" x14ac:dyDescent="0.2">
      <c r="F56" s="23"/>
    </row>
    <row r="57" spans="1:6" x14ac:dyDescent="0.2">
      <c r="A57" t="s">
        <v>41</v>
      </c>
      <c r="F57" s="23"/>
    </row>
    <row r="58" spans="1:6" x14ac:dyDescent="0.2">
      <c r="F58" s="23"/>
    </row>
    <row r="59" spans="1:6" x14ac:dyDescent="0.2">
      <c r="A59" t="s">
        <v>42</v>
      </c>
      <c r="B59" s="8">
        <f>B52/B55+B53</f>
        <v>8.5555555555555551E-2</v>
      </c>
      <c r="F59" s="23"/>
    </row>
    <row r="60" spans="1:6" ht="17" thickBot="1" x14ac:dyDescent="0.25">
      <c r="A60" t="s">
        <v>43</v>
      </c>
      <c r="B60" s="2">
        <f>B53</f>
        <v>0.03</v>
      </c>
      <c r="F60" s="23"/>
    </row>
    <row r="61" spans="1:6" ht="17" thickBot="1" x14ac:dyDescent="0.25">
      <c r="A61" t="s">
        <v>44</v>
      </c>
      <c r="B61" s="19">
        <f>B59-B60</f>
        <v>5.5555555555555552E-2</v>
      </c>
      <c r="F61" s="23"/>
    </row>
    <row r="62" spans="1:6" x14ac:dyDescent="0.2">
      <c r="F62" s="23"/>
    </row>
    <row r="63" spans="1:6" x14ac:dyDescent="0.2">
      <c r="A63" s="1" t="s">
        <v>45</v>
      </c>
      <c r="F63" s="23"/>
    </row>
    <row r="64" spans="1:6" x14ac:dyDescent="0.2">
      <c r="B64" t="s">
        <v>47</v>
      </c>
      <c r="F64" s="23"/>
    </row>
    <row r="65" spans="1:6" x14ac:dyDescent="0.2">
      <c r="A65" t="s">
        <v>18</v>
      </c>
      <c r="B65" s="4">
        <v>1000</v>
      </c>
      <c r="C65" s="4"/>
      <c r="D65" t="s">
        <v>57</v>
      </c>
      <c r="F65" s="23" t="s">
        <v>91</v>
      </c>
    </row>
    <row r="66" spans="1:6" x14ac:dyDescent="0.2">
      <c r="A66" t="s">
        <v>53</v>
      </c>
      <c r="B66" s="4">
        <v>250</v>
      </c>
      <c r="C66" s="4"/>
      <c r="D66" t="s">
        <v>61</v>
      </c>
      <c r="E66" s="2">
        <v>0.2</v>
      </c>
      <c r="F66" s="23"/>
    </row>
    <row r="67" spans="1:6" x14ac:dyDescent="0.2">
      <c r="A67" t="s">
        <v>54</v>
      </c>
      <c r="B67" s="4">
        <v>100</v>
      </c>
      <c r="C67" s="4"/>
      <c r="D67" t="s">
        <v>55</v>
      </c>
      <c r="E67" s="2">
        <v>1.25</v>
      </c>
      <c r="F67" s="23"/>
    </row>
    <row r="68" spans="1:6" x14ac:dyDescent="0.2">
      <c r="A68" t="s">
        <v>48</v>
      </c>
      <c r="B68" s="4">
        <f>B66-B67</f>
        <v>150</v>
      </c>
      <c r="D68" t="s">
        <v>56</v>
      </c>
      <c r="E68" s="2">
        <v>0.1</v>
      </c>
      <c r="F68" s="23"/>
    </row>
    <row r="69" spans="1:6" x14ac:dyDescent="0.2">
      <c r="A69" t="s">
        <v>49</v>
      </c>
      <c r="B69" s="4">
        <v>50</v>
      </c>
      <c r="F69" s="23"/>
    </row>
    <row r="70" spans="1:6" x14ac:dyDescent="0.2">
      <c r="A70" t="s">
        <v>50</v>
      </c>
      <c r="B70" s="4">
        <f>B68-B69</f>
        <v>100</v>
      </c>
      <c r="F70" s="23"/>
    </row>
    <row r="71" spans="1:6" x14ac:dyDescent="0.2">
      <c r="A71" t="s">
        <v>51</v>
      </c>
      <c r="B71" s="4">
        <f>0.2*B70</f>
        <v>20</v>
      </c>
      <c r="F71" s="23"/>
    </row>
    <row r="72" spans="1:6" x14ac:dyDescent="0.2">
      <c r="A72" t="s">
        <v>52</v>
      </c>
      <c r="B72" s="4">
        <f>B70-B71</f>
        <v>80</v>
      </c>
      <c r="F72" s="23"/>
    </row>
    <row r="73" spans="1:6" x14ac:dyDescent="0.2">
      <c r="F73" s="23"/>
    </row>
    <row r="74" spans="1:6" x14ac:dyDescent="0.2">
      <c r="A74" t="s">
        <v>59</v>
      </c>
      <c r="B74" s="7">
        <f>B68/B65</f>
        <v>0.15</v>
      </c>
      <c r="F74" s="23"/>
    </row>
    <row r="75" spans="1:6" x14ac:dyDescent="0.2">
      <c r="A75" t="s">
        <v>60</v>
      </c>
      <c r="B75" s="8">
        <f>B71/B70</f>
        <v>0.2</v>
      </c>
      <c r="F75" s="23"/>
    </row>
    <row r="76" spans="1:6" x14ac:dyDescent="0.2">
      <c r="B76" s="2" t="s">
        <v>46</v>
      </c>
      <c r="F76" s="23"/>
    </row>
    <row r="77" spans="1:6" x14ac:dyDescent="0.2">
      <c r="A77" t="s">
        <v>18</v>
      </c>
      <c r="B77" s="4">
        <f>B65*(1+E66)</f>
        <v>1200</v>
      </c>
      <c r="D77" t="s">
        <v>68</v>
      </c>
      <c r="F77" s="23"/>
    </row>
    <row r="78" spans="1:6" x14ac:dyDescent="0.2">
      <c r="A78" t="s">
        <v>58</v>
      </c>
      <c r="B78" s="4">
        <f>E78*B77</f>
        <v>360</v>
      </c>
      <c r="D78" t="s">
        <v>65</v>
      </c>
      <c r="E78" s="7">
        <f>B74*2</f>
        <v>0.3</v>
      </c>
      <c r="F78" s="23"/>
    </row>
    <row r="79" spans="1:6" x14ac:dyDescent="0.2">
      <c r="A79" s="4" t="s">
        <v>51</v>
      </c>
      <c r="B79" s="4">
        <f>B78*(B71/B70)</f>
        <v>72</v>
      </c>
      <c r="D79" t="s">
        <v>66</v>
      </c>
      <c r="F79" s="23"/>
    </row>
    <row r="80" spans="1:6" x14ac:dyDescent="0.2">
      <c r="A80" t="s">
        <v>62</v>
      </c>
      <c r="B80" s="4">
        <f>B78-B79</f>
        <v>288</v>
      </c>
      <c r="F80" s="23"/>
    </row>
    <row r="81" spans="1:6" x14ac:dyDescent="0.2">
      <c r="A81" t="s">
        <v>4</v>
      </c>
      <c r="B81" s="4">
        <f>B67*(1+E66)</f>
        <v>120</v>
      </c>
      <c r="D81" t="s">
        <v>67</v>
      </c>
      <c r="F81" s="23"/>
    </row>
    <row r="82" spans="1:6" x14ac:dyDescent="0.2">
      <c r="A82" t="s">
        <v>5</v>
      </c>
      <c r="B82" s="4">
        <f>B81*E67</f>
        <v>150</v>
      </c>
      <c r="D82" t="s">
        <v>69</v>
      </c>
      <c r="F82" s="23"/>
    </row>
    <row r="83" spans="1:6" ht="17" thickBot="1" x14ac:dyDescent="0.25">
      <c r="A83" t="s">
        <v>63</v>
      </c>
      <c r="B83" s="4">
        <f>(B77-B65)*E68</f>
        <v>20</v>
      </c>
      <c r="D83" t="s">
        <v>70</v>
      </c>
      <c r="F83" s="23"/>
    </row>
    <row r="84" spans="1:6" ht="17" thickBot="1" x14ac:dyDescent="0.25">
      <c r="A84" t="s">
        <v>64</v>
      </c>
      <c r="B84" s="16">
        <f>B80+B81-B82-B83</f>
        <v>238</v>
      </c>
      <c r="F84" s="23"/>
    </row>
  </sheetData>
  <mergeCells count="1">
    <mergeCell ref="D41:D46"/>
  </mergeCells>
  <pageMargins left="0.7" right="0.7" top="0.75" bottom="0.75" header="0.3" footer="0.3"/>
  <pageSetup scale="6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2025-03-03T22:49:33Z</cp:lastPrinted>
  <dcterms:created xsi:type="dcterms:W3CDTF">2025-02-08T19:48:52Z</dcterms:created>
  <dcterms:modified xsi:type="dcterms:W3CDTF">2025-03-04T16:26:52Z</dcterms:modified>
</cp:coreProperties>
</file>