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TEACHING/EqSpr25/"/>
    </mc:Choice>
  </mc:AlternateContent>
  <xr:revisionPtr revIDLastSave="0" documentId="13_ncr:1_{CBEE557A-61F2-1D43-A0DB-693B4AB1D35E}" xr6:coauthVersionLast="47" xr6:coauthVersionMax="47" xr10:uidLastSave="{00000000-0000-0000-0000-000000000000}"/>
  <bookViews>
    <workbookView xWindow="42700" yWindow="780" windowWidth="30240" windowHeight="18880" xr2:uid="{31C60780-12B6-9643-92E5-92514F2F1547}"/>
  </bookViews>
  <sheets>
    <sheet name="Sheet1" sheetId="1" r:id="rId1"/>
  </sheets>
  <calcPr calcId="191029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1" l="1"/>
  <c r="B25" i="1" s="1"/>
  <c r="B26" i="1" s="1"/>
  <c r="D43" i="1" l="1"/>
  <c r="C43" i="1"/>
  <c r="B56" i="1"/>
  <c r="B21" i="1"/>
  <c r="B58" i="1"/>
  <c r="B55" i="1"/>
  <c r="B43" i="1"/>
  <c r="D42" i="1"/>
  <c r="C42" i="1"/>
  <c r="B42" i="1"/>
  <c r="B4" i="1"/>
  <c r="C4" i="1" s="1"/>
  <c r="B29" i="1" l="1"/>
  <c r="B30" i="1" s="1"/>
  <c r="C44" i="1"/>
  <c r="B45" i="1" s="1"/>
  <c r="B57" i="1"/>
  <c r="D44" i="1"/>
  <c r="B46" i="1" s="1"/>
  <c r="B44" i="1"/>
  <c r="B47" i="1" s="1"/>
  <c r="B59" i="1"/>
  <c r="D4" i="1"/>
  <c r="C5" i="1"/>
  <c r="C6" i="1" s="1"/>
  <c r="B5" i="1"/>
  <c r="B6" i="1" s="1"/>
  <c r="E4" i="1" l="1"/>
  <c r="D5" i="1"/>
  <c r="D9" i="1" s="1"/>
  <c r="D10" i="1" s="1"/>
  <c r="D11" i="1" s="1"/>
  <c r="D6" i="1" l="1"/>
  <c r="E5" i="1"/>
  <c r="E6" i="1" s="1"/>
  <c r="D12" i="1" s="1"/>
</calcChain>
</file>

<file path=xl/sharedStrings.xml><?xml version="1.0" encoding="utf-8"?>
<sst xmlns="http://schemas.openxmlformats.org/spreadsheetml/2006/main" count="67" uniqueCount="63">
  <si>
    <t>Problem 1</t>
  </si>
  <si>
    <t>TY</t>
  </si>
  <si>
    <t>EBIT (1-t)</t>
  </si>
  <si>
    <t>Growth rate</t>
  </si>
  <si>
    <t xml:space="preserve"> - Reinvestment</t>
  </si>
  <si>
    <t>FCFF</t>
  </si>
  <si>
    <t>Imputed return on capital</t>
  </si>
  <si>
    <t>Terminal value =</t>
  </si>
  <si>
    <t>Cost of capital =</t>
  </si>
  <si>
    <t>Problem 2</t>
  </si>
  <si>
    <t>AUM</t>
  </si>
  <si>
    <t>Tracks the S&amp;P 500 index (in terms of risk)</t>
  </si>
  <si>
    <t>Expected return</t>
  </si>
  <si>
    <t>Problem 3</t>
  </si>
  <si>
    <t>Gasper</t>
  </si>
  <si>
    <t>Lumix</t>
  </si>
  <si>
    <t>Kraven (consolidated)</t>
  </si>
  <si>
    <t>Cost of capital</t>
  </si>
  <si>
    <t>Shares</t>
  </si>
  <si>
    <t>Not traded</t>
  </si>
  <si>
    <t xml:space="preserve"> - Minority interest</t>
  </si>
  <si>
    <t>Percent owned</t>
  </si>
  <si>
    <t xml:space="preserve"> - Debt</t>
  </si>
  <si>
    <t>Value of equity</t>
  </si>
  <si>
    <t>Value of firm</t>
  </si>
  <si>
    <t>Value of equity (cons)</t>
  </si>
  <si>
    <t>Net Debt</t>
  </si>
  <si>
    <t>Problem 4</t>
  </si>
  <si>
    <t>Value per share</t>
  </si>
  <si>
    <t>Primary shares outstanding of 10 million</t>
  </si>
  <si>
    <t>Equity value</t>
  </si>
  <si>
    <t xml:space="preserve"> - Option value</t>
  </si>
  <si>
    <t>Value in common stock</t>
  </si>
  <si>
    <t xml:space="preserve"> / Shares</t>
  </si>
  <si>
    <t>Alpha</t>
  </si>
  <si>
    <t>QuantAI return</t>
  </si>
  <si>
    <t>Fair value for fund</t>
  </si>
  <si>
    <t>2 million options, with strike price of $6, stock price of $7.50 (option value = $3)</t>
  </si>
  <si>
    <t>Used fully diluted approach</t>
  </si>
  <si>
    <t>Grading template</t>
  </si>
  <si>
    <t>1. Did not back out imputed ROIC: - 1 point</t>
  </si>
  <si>
    <t>2. Reinvestment rate wrong: -1/2 to -1 point</t>
  </si>
  <si>
    <t>3. EBIT in year 4 wrong: -1/2 point</t>
  </si>
  <si>
    <t>4. Math errors: -1/2 point</t>
  </si>
  <si>
    <t>3. Math errors: -1/2 point each</t>
  </si>
  <si>
    <t xml:space="preserve"> + Minority holding</t>
  </si>
  <si>
    <t>1. Error in valuing consolidated firm: -1 pont</t>
  </si>
  <si>
    <t>2. Error on minority interests: -1/2 to -1 point</t>
  </si>
  <si>
    <t>3. Error on minority holdings: -1/2 to -1 point</t>
  </si>
  <si>
    <t>2. Option value not subtracted: -1 point</t>
  </si>
  <si>
    <t>1. Equity value incorrect: -1 point</t>
  </si>
  <si>
    <t>Reinvestment rate for years 1 - 3 =</t>
  </si>
  <si>
    <t>Reinvestment rate in stable growth =</t>
  </si>
  <si>
    <t>The best answer is to compute the PV of excess returns on the AUM</t>
  </si>
  <si>
    <t>Excess return next year =</t>
  </si>
  <si>
    <t>PV of excess return =</t>
  </si>
  <si>
    <t>Fair value for fund =</t>
  </si>
  <si>
    <t>I also gave full credit for this answer</t>
  </si>
  <si>
    <t>Total return next year =</t>
  </si>
  <si>
    <t>1. Did not estimate premium: -1 point</t>
  </si>
  <si>
    <t>2. Used 9% instead of 8% to compute PV: -1 point</t>
  </si>
  <si>
    <t>4. Forgot to subtract debt: -1/2 point</t>
  </si>
  <si>
    <t>3. Added exercise proceeds: -1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</si>
</sst>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0.0%"/>
    <numFmt numFmtId="165" formatCode="&quot;$&quot;#,##0.00"/>
    <numFmt numFmtId="166" formatCode="&quot;$&quot;#,##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9" fontId="0" fillId="0" borderId="0" xfId="0" applyNumberFormat="1"/>
    <xf numFmtId="44" fontId="0" fillId="0" borderId="0" xfId="0" applyNumberFormat="1"/>
    <xf numFmtId="10" fontId="0" fillId="0" borderId="0" xfId="2" applyNumberFormat="1" applyFont="1"/>
    <xf numFmtId="164" fontId="0" fillId="0" borderId="0" xfId="0" applyNumberFormat="1"/>
    <xf numFmtId="44" fontId="0" fillId="2" borderId="1" xfId="0" applyNumberFormat="1" applyFill="1" applyBorder="1"/>
    <xf numFmtId="6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0" fillId="2" borderId="1" xfId="0" applyNumberFormat="1" applyFill="1" applyBorder="1"/>
    <xf numFmtId="8" fontId="0" fillId="0" borderId="0" xfId="0" applyNumberFormat="1"/>
    <xf numFmtId="8" fontId="0" fillId="2" borderId="1" xfId="0" applyNumberFormat="1" applyFill="1" applyBorder="1"/>
    <xf numFmtId="0" fontId="0" fillId="0" borderId="2" xfId="0" applyBorder="1"/>
    <xf numFmtId="9" fontId="0" fillId="0" borderId="2" xfId="0" applyNumberFormat="1" applyBorder="1"/>
    <xf numFmtId="44" fontId="0" fillId="0" borderId="2" xfId="1" applyFont="1" applyBorder="1"/>
    <xf numFmtId="44" fontId="0" fillId="0" borderId="2" xfId="0" applyNumberFormat="1" applyBorder="1"/>
    <xf numFmtId="10" fontId="0" fillId="0" borderId="0" xfId="0" applyNumberFormat="1"/>
    <xf numFmtId="0" fontId="3" fillId="3" borderId="0" xfId="0" applyFont="1" applyFill="1"/>
    <xf numFmtId="165" fontId="0" fillId="0" borderId="0" xfId="2" applyNumberFormat="1" applyFont="1"/>
    <xf numFmtId="165" fontId="0" fillId="2" borderId="1" xfId="2" applyNumberFormat="1" applyFont="1" applyFill="1" applyBorder="1"/>
    <xf numFmtId="165" fontId="0" fillId="0" borderId="0" xfId="2" applyNumberFormat="1" applyFont="1" applyFill="1" applyBorder="1"/>
    <xf numFmtId="165" fontId="0" fillId="2" borderId="3" xfId="0" applyNumberFormat="1" applyFill="1" applyBorder="1"/>
    <xf numFmtId="0" fontId="0" fillId="0" borderId="4" xfId="0" applyBorder="1" applyAlignment="1">
      <alignment horizontal="center"/>
    </xf>
    <xf numFmtId="166" fontId="0" fillId="0" borderId="4" xfId="0" applyNumberFormat="1" applyBorder="1" applyAlignment="1">
      <alignment horizontal="center"/>
    </xf>
    <xf numFmtId="10" fontId="0" fillId="0" borderId="4" xfId="2" applyNumberFormat="1" applyFon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65" fontId="0" fillId="0" borderId="0" xfId="0" applyNumberFormat="1" applyFill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2C92F-72E1-5849-8B38-28D9DBEFC066}">
  <dimension ref="A1:H59"/>
  <sheetViews>
    <sheetView tabSelected="1" topLeftCell="A21" workbookViewId="0">
      <selection activeCell="H54" sqref="H54"/>
    </sheetView>
  </sheetViews>
  <sheetFormatPr baseColWidth="10" defaultRowHeight="16" x14ac:dyDescent="0.2"/>
  <cols>
    <col min="1" max="2" width="25" customWidth="1"/>
    <col min="8" max="8" width="43.83203125" customWidth="1"/>
  </cols>
  <sheetData>
    <row r="1" spans="1:8" x14ac:dyDescent="0.2">
      <c r="A1" s="1" t="s">
        <v>0</v>
      </c>
      <c r="H1" s="18" t="s">
        <v>39</v>
      </c>
    </row>
    <row r="2" spans="1:8" x14ac:dyDescent="0.2">
      <c r="A2" s="13"/>
      <c r="B2" s="13">
        <v>1</v>
      </c>
      <c r="C2" s="13">
        <v>2</v>
      </c>
      <c r="D2" s="13">
        <v>3</v>
      </c>
      <c r="E2" t="s">
        <v>1</v>
      </c>
      <c r="H2" s="18"/>
    </row>
    <row r="3" spans="1:8" x14ac:dyDescent="0.2">
      <c r="A3" s="13" t="s">
        <v>3</v>
      </c>
      <c r="B3" s="14">
        <v>0.08</v>
      </c>
      <c r="C3" s="14">
        <v>0.08</v>
      </c>
      <c r="D3" s="14">
        <v>0.08</v>
      </c>
      <c r="E3" s="2">
        <v>0.03</v>
      </c>
      <c r="H3" s="18" t="s">
        <v>40</v>
      </c>
    </row>
    <row r="4" spans="1:8" x14ac:dyDescent="0.2">
      <c r="A4" s="13" t="s">
        <v>2</v>
      </c>
      <c r="B4" s="15">
        <f>100*(1+B3)</f>
        <v>108</v>
      </c>
      <c r="C4" s="15">
        <f>B4*(1+C3)</f>
        <v>116.64000000000001</v>
      </c>
      <c r="D4" s="15">
        <f>C4*(1+D3)</f>
        <v>125.97120000000002</v>
      </c>
      <c r="E4" s="3">
        <f>D4*(1+E3)</f>
        <v>129.75033600000003</v>
      </c>
      <c r="H4" s="18" t="s">
        <v>41</v>
      </c>
    </row>
    <row r="5" spans="1:8" x14ac:dyDescent="0.2">
      <c r="A5" s="13" t="s">
        <v>4</v>
      </c>
      <c r="B5" s="16">
        <f>0.4*B4</f>
        <v>43.2</v>
      </c>
      <c r="C5" s="16">
        <f t="shared" ref="C5:D5" si="0">0.4*C4</f>
        <v>46.656000000000006</v>
      </c>
      <c r="D5" s="16">
        <f t="shared" si="0"/>
        <v>50.388480000000015</v>
      </c>
      <c r="E5" s="3">
        <f>E4*(E3/D10)</f>
        <v>19.462550400000005</v>
      </c>
      <c r="H5" s="18" t="s">
        <v>42</v>
      </c>
    </row>
    <row r="6" spans="1:8" x14ac:dyDescent="0.2">
      <c r="A6" s="13" t="s">
        <v>5</v>
      </c>
      <c r="B6" s="16">
        <f>B4-B5</f>
        <v>64.8</v>
      </c>
      <c r="C6" s="16">
        <f t="shared" ref="C6:D6" si="1">C4-C5</f>
        <v>69.984000000000009</v>
      </c>
      <c r="D6" s="16">
        <f t="shared" si="1"/>
        <v>75.582720000000009</v>
      </c>
      <c r="E6" s="3">
        <f>E4-E5</f>
        <v>110.28778560000003</v>
      </c>
      <c r="H6" s="18" t="s">
        <v>43</v>
      </c>
    </row>
    <row r="7" spans="1:8" x14ac:dyDescent="0.2">
      <c r="A7" t="s">
        <v>8</v>
      </c>
      <c r="B7" s="2">
        <v>0.1</v>
      </c>
      <c r="C7" s="3"/>
      <c r="D7" s="3"/>
      <c r="E7" s="3"/>
      <c r="H7" s="18"/>
    </row>
    <row r="8" spans="1:8" x14ac:dyDescent="0.2">
      <c r="H8" s="18"/>
    </row>
    <row r="9" spans="1:8" x14ac:dyDescent="0.2">
      <c r="A9" t="s">
        <v>51</v>
      </c>
      <c r="D9" s="4">
        <f>D5/D4</f>
        <v>0.4</v>
      </c>
      <c r="H9" s="18"/>
    </row>
    <row r="10" spans="1:8" x14ac:dyDescent="0.2">
      <c r="A10" t="s">
        <v>6</v>
      </c>
      <c r="D10" s="5">
        <f>D3/D9</f>
        <v>0.19999999999999998</v>
      </c>
      <c r="H10" s="18"/>
    </row>
    <row r="11" spans="1:8" ht="17" thickBot="1" x14ac:dyDescent="0.25">
      <c r="A11" t="s">
        <v>52</v>
      </c>
      <c r="D11" s="5">
        <f>E3/D10</f>
        <v>0.15</v>
      </c>
      <c r="H11" s="18"/>
    </row>
    <row r="12" spans="1:8" ht="17" thickBot="1" x14ac:dyDescent="0.25">
      <c r="A12" t="s">
        <v>7</v>
      </c>
      <c r="D12" s="6">
        <f>E6/(B7-E3)</f>
        <v>1575.5397942857146</v>
      </c>
      <c r="H12" s="18"/>
    </row>
    <row r="13" spans="1:8" x14ac:dyDescent="0.2">
      <c r="H13" s="18"/>
    </row>
    <row r="14" spans="1:8" x14ac:dyDescent="0.2">
      <c r="A14" s="1" t="s">
        <v>9</v>
      </c>
      <c r="H14" s="18"/>
    </row>
    <row r="15" spans="1:8" x14ac:dyDescent="0.2">
      <c r="A15" t="s">
        <v>10</v>
      </c>
      <c r="B15" s="7">
        <v>240</v>
      </c>
      <c r="H15" s="18"/>
    </row>
    <row r="16" spans="1:8" x14ac:dyDescent="0.2">
      <c r="A16" t="s">
        <v>3</v>
      </c>
      <c r="B16" s="2">
        <v>0.02</v>
      </c>
      <c r="H16" s="18" t="s">
        <v>59</v>
      </c>
    </row>
    <row r="17" spans="1:8" x14ac:dyDescent="0.2">
      <c r="A17" t="s">
        <v>11</v>
      </c>
      <c r="H17" s="18" t="s">
        <v>60</v>
      </c>
    </row>
    <row r="18" spans="1:8" x14ac:dyDescent="0.2">
      <c r="A18" t="s">
        <v>12</v>
      </c>
      <c r="B18" s="17">
        <v>0.08</v>
      </c>
      <c r="H18" s="18" t="s">
        <v>44</v>
      </c>
    </row>
    <row r="19" spans="1:8" x14ac:dyDescent="0.2">
      <c r="H19" s="18"/>
    </row>
    <row r="20" spans="1:8" x14ac:dyDescent="0.2">
      <c r="A20" t="s">
        <v>34</v>
      </c>
      <c r="B20" s="4">
        <v>0.01</v>
      </c>
      <c r="H20" s="18"/>
    </row>
    <row r="21" spans="1:8" ht="18" customHeight="1" x14ac:dyDescent="0.2">
      <c r="A21" t="s">
        <v>35</v>
      </c>
      <c r="B21" s="4">
        <f>B18+B20</f>
        <v>0.09</v>
      </c>
      <c r="H21" s="18"/>
    </row>
    <row r="22" spans="1:8" ht="18" customHeight="1" x14ac:dyDescent="0.2">
      <c r="B22" s="4"/>
      <c r="H22" s="18"/>
    </row>
    <row r="23" spans="1:8" ht="18" customHeight="1" x14ac:dyDescent="0.2">
      <c r="A23" t="s">
        <v>53</v>
      </c>
      <c r="B23" s="4"/>
      <c r="H23" s="18"/>
    </row>
    <row r="24" spans="1:8" ht="18" customHeight="1" x14ac:dyDescent="0.2">
      <c r="A24" t="s">
        <v>54</v>
      </c>
      <c r="B24" s="19">
        <f>B20*B15</f>
        <v>2.4</v>
      </c>
      <c r="H24" s="18"/>
    </row>
    <row r="25" spans="1:8" ht="18" customHeight="1" thickBot="1" x14ac:dyDescent="0.25">
      <c r="A25" t="s">
        <v>55</v>
      </c>
      <c r="B25" s="19">
        <f>B24/(B18-B16)</f>
        <v>40</v>
      </c>
      <c r="H25" s="18"/>
    </row>
    <row r="26" spans="1:8" ht="18" customHeight="1" thickBot="1" x14ac:dyDescent="0.25">
      <c r="A26" t="s">
        <v>56</v>
      </c>
      <c r="B26" s="20">
        <f>B25+B15</f>
        <v>280</v>
      </c>
      <c r="H26" s="18"/>
    </row>
    <row r="27" spans="1:8" ht="18" customHeight="1" x14ac:dyDescent="0.2">
      <c r="B27" s="21"/>
      <c r="H27" s="18"/>
    </row>
    <row r="28" spans="1:8" ht="18" customHeight="1" x14ac:dyDescent="0.2">
      <c r="A28" t="s">
        <v>57</v>
      </c>
      <c r="B28" s="21"/>
      <c r="H28" s="18"/>
    </row>
    <row r="29" spans="1:8" ht="18" customHeight="1" thickBot="1" x14ac:dyDescent="0.25">
      <c r="A29" t="s">
        <v>58</v>
      </c>
      <c r="B29" s="21">
        <f>B21*B15</f>
        <v>21.599999999999998</v>
      </c>
      <c r="H29" s="18"/>
    </row>
    <row r="30" spans="1:8" ht="17" thickBot="1" x14ac:dyDescent="0.25">
      <c r="A30" t="s">
        <v>36</v>
      </c>
      <c r="B30" s="22">
        <f>B29/(B18-B16)</f>
        <v>360</v>
      </c>
      <c r="D30" s="8"/>
      <c r="H30" s="18"/>
    </row>
    <row r="31" spans="1:8" x14ac:dyDescent="0.2">
      <c r="H31" s="18"/>
    </row>
    <row r="32" spans="1:8" x14ac:dyDescent="0.2">
      <c r="H32" s="18"/>
    </row>
    <row r="33" spans="1:8" x14ac:dyDescent="0.2">
      <c r="A33" s="1" t="s">
        <v>13</v>
      </c>
      <c r="H33" s="18"/>
    </row>
    <row r="34" spans="1:8" x14ac:dyDescent="0.2">
      <c r="B34" s="23" t="s">
        <v>16</v>
      </c>
      <c r="C34" s="23" t="s">
        <v>14</v>
      </c>
      <c r="D34" s="23" t="s">
        <v>15</v>
      </c>
      <c r="H34" s="18"/>
    </row>
    <row r="35" spans="1:8" x14ac:dyDescent="0.2">
      <c r="A35" t="s">
        <v>5</v>
      </c>
      <c r="B35" s="24">
        <v>250</v>
      </c>
      <c r="C35" s="24">
        <v>100</v>
      </c>
      <c r="D35" s="24">
        <v>45</v>
      </c>
      <c r="H35" s="18" t="s">
        <v>46</v>
      </c>
    </row>
    <row r="36" spans="1:8" x14ac:dyDescent="0.2">
      <c r="A36" t="s">
        <v>17</v>
      </c>
      <c r="B36" s="25">
        <v>0.1</v>
      </c>
      <c r="C36" s="25">
        <v>0.12</v>
      </c>
      <c r="D36" s="25">
        <v>0.08</v>
      </c>
      <c r="H36" s="18" t="s">
        <v>47</v>
      </c>
    </row>
    <row r="37" spans="1:8" x14ac:dyDescent="0.2">
      <c r="A37" t="s">
        <v>3</v>
      </c>
      <c r="B37" s="25">
        <v>0.02</v>
      </c>
      <c r="C37" s="25">
        <v>0.02</v>
      </c>
      <c r="D37" s="25">
        <v>0.02</v>
      </c>
      <c r="H37" s="18" t="s">
        <v>48</v>
      </c>
    </row>
    <row r="38" spans="1:8" x14ac:dyDescent="0.2">
      <c r="A38" t="s">
        <v>26</v>
      </c>
      <c r="B38" s="24">
        <v>500</v>
      </c>
      <c r="C38" s="24">
        <v>400</v>
      </c>
      <c r="D38" s="24">
        <v>0</v>
      </c>
      <c r="H38" s="18" t="s">
        <v>61</v>
      </c>
    </row>
    <row r="39" spans="1:8" x14ac:dyDescent="0.2">
      <c r="A39" t="s">
        <v>18</v>
      </c>
      <c r="B39" s="26">
        <v>1500</v>
      </c>
      <c r="C39" s="26">
        <v>500</v>
      </c>
      <c r="D39" s="24" t="s">
        <v>19</v>
      </c>
      <c r="H39" s="18"/>
    </row>
    <row r="40" spans="1:8" x14ac:dyDescent="0.2">
      <c r="A40" t="s">
        <v>21</v>
      </c>
      <c r="B40" s="24"/>
      <c r="C40" s="25">
        <v>0.75</v>
      </c>
      <c r="D40" s="25">
        <v>0.1</v>
      </c>
      <c r="H40" s="18"/>
    </row>
    <row r="41" spans="1:8" x14ac:dyDescent="0.2">
      <c r="B41" s="24"/>
      <c r="C41" s="24"/>
      <c r="D41" s="24"/>
      <c r="H41" s="18"/>
    </row>
    <row r="42" spans="1:8" x14ac:dyDescent="0.2">
      <c r="A42" t="s">
        <v>24</v>
      </c>
      <c r="B42" s="24">
        <f>B35/(B36-B37)</f>
        <v>3125</v>
      </c>
      <c r="C42" s="24">
        <f t="shared" ref="C42:D42" si="2">C35/(C36-C37)</f>
        <v>1000.0000000000001</v>
      </c>
      <c r="D42" s="24">
        <f t="shared" si="2"/>
        <v>750</v>
      </c>
      <c r="H42" s="18"/>
    </row>
    <row r="43" spans="1:8" x14ac:dyDescent="0.2">
      <c r="A43" t="s">
        <v>22</v>
      </c>
      <c r="B43" s="24">
        <f>B38</f>
        <v>500</v>
      </c>
      <c r="C43" s="24">
        <f>C38</f>
        <v>400</v>
      </c>
      <c r="D43" s="24">
        <f>D38</f>
        <v>0</v>
      </c>
      <c r="H43" s="18"/>
    </row>
    <row r="44" spans="1:8" x14ac:dyDescent="0.2">
      <c r="A44" t="s">
        <v>25</v>
      </c>
      <c r="B44" s="24">
        <f>B42-B43</f>
        <v>2625</v>
      </c>
      <c r="C44" s="24">
        <f>C42-C43</f>
        <v>600.00000000000011</v>
      </c>
      <c r="D44" s="24">
        <f>D42-D43</f>
        <v>750</v>
      </c>
      <c r="H44" s="18"/>
    </row>
    <row r="45" spans="1:8" x14ac:dyDescent="0.2">
      <c r="A45" t="s">
        <v>20</v>
      </c>
      <c r="B45" s="9">
        <f>0.25*C44</f>
        <v>150.00000000000003</v>
      </c>
      <c r="C45" s="9"/>
      <c r="D45" s="9"/>
      <c r="H45" s="18"/>
    </row>
    <row r="46" spans="1:8" ht="17" thickBot="1" x14ac:dyDescent="0.25">
      <c r="A46" t="s">
        <v>45</v>
      </c>
      <c r="B46" s="9">
        <f>0.1*D44</f>
        <v>75</v>
      </c>
      <c r="C46" s="9"/>
      <c r="D46" s="9"/>
      <c r="H46" s="18"/>
    </row>
    <row r="47" spans="1:8" ht="17" thickBot="1" x14ac:dyDescent="0.25">
      <c r="A47" t="s">
        <v>23</v>
      </c>
      <c r="B47" s="10">
        <f>B44-B45+B46</f>
        <v>2550</v>
      </c>
      <c r="C47" s="9"/>
      <c r="D47" s="9"/>
      <c r="H47" s="18"/>
    </row>
    <row r="48" spans="1:8" x14ac:dyDescent="0.2">
      <c r="B48" s="27"/>
      <c r="H48" s="18"/>
    </row>
    <row r="49" spans="1:8" x14ac:dyDescent="0.2">
      <c r="A49" s="1" t="s">
        <v>27</v>
      </c>
      <c r="H49" s="18"/>
    </row>
    <row r="50" spans="1:8" x14ac:dyDescent="0.2">
      <c r="A50" t="s">
        <v>38</v>
      </c>
      <c r="H50" s="18"/>
    </row>
    <row r="51" spans="1:8" x14ac:dyDescent="0.2">
      <c r="A51" t="s">
        <v>37</v>
      </c>
      <c r="H51" s="18" t="s">
        <v>50</v>
      </c>
    </row>
    <row r="52" spans="1:8" x14ac:dyDescent="0.2">
      <c r="A52" t="s">
        <v>28</v>
      </c>
      <c r="B52" s="11">
        <v>7.5</v>
      </c>
      <c r="H52" s="18" t="s">
        <v>49</v>
      </c>
    </row>
    <row r="53" spans="1:8" x14ac:dyDescent="0.2">
      <c r="A53" t="s">
        <v>29</v>
      </c>
      <c r="H53" s="18" t="s">
        <v>62</v>
      </c>
    </row>
    <row r="54" spans="1:8" x14ac:dyDescent="0.2">
      <c r="H54" s="18"/>
    </row>
    <row r="55" spans="1:8" x14ac:dyDescent="0.2">
      <c r="A55" t="s">
        <v>30</v>
      </c>
      <c r="B55" s="11">
        <f>B52*(10+2)</f>
        <v>90</v>
      </c>
      <c r="H55" s="18"/>
    </row>
    <row r="56" spans="1:8" x14ac:dyDescent="0.2">
      <c r="A56" t="s">
        <v>31</v>
      </c>
      <c r="B56" s="8">
        <f>3*2</f>
        <v>6</v>
      </c>
      <c r="H56" s="18"/>
    </row>
    <row r="57" spans="1:8" x14ac:dyDescent="0.2">
      <c r="A57" s="11" t="s">
        <v>32</v>
      </c>
      <c r="B57" s="11">
        <f>B55-B56</f>
        <v>84</v>
      </c>
      <c r="H57" s="18"/>
    </row>
    <row r="58" spans="1:8" ht="17" thickBot="1" x14ac:dyDescent="0.25">
      <c r="A58" t="s">
        <v>33</v>
      </c>
      <c r="B58">
        <f>10</f>
        <v>10</v>
      </c>
      <c r="H58" s="18"/>
    </row>
    <row r="59" spans="1:8" ht="17" thickBot="1" x14ac:dyDescent="0.25">
      <c r="A59" t="s">
        <v>28</v>
      </c>
      <c r="B59" s="12">
        <f>B57/B58</f>
        <v>8.4</v>
      </c>
      <c r="H59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2025-03-16T17:54:19Z</dcterms:created>
  <dcterms:modified xsi:type="dcterms:W3CDTF">2025-04-08T13:32:37Z</dcterms:modified>
</cp:coreProperties>
</file>