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10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All My Stuff/Numbers &amp; Narrative/Figures/"/>
    </mc:Choice>
  </mc:AlternateContent>
  <bookViews>
    <workbookView xWindow="0" yWindow="520" windowWidth="28720" windowHeight="17480" tabRatio="500" activeTab="1"/>
  </bookViews>
  <sheets>
    <sheet name="Historical Data" sheetId="1" r:id="rId1"/>
    <sheet name="HistoryRevenues" sheetId="4" r:id="rId2"/>
    <sheet name="Sheet3" sheetId="3" r:id="rId3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5" i="1" l="1"/>
  <c r="E5" i="3"/>
  <c r="E4" i="3"/>
  <c r="E3" i="3"/>
  <c r="E2" i="3"/>
  <c r="E9" i="1"/>
  <c r="D5" i="3"/>
  <c r="D4" i="3"/>
  <c r="D3" i="3"/>
  <c r="D2" i="3"/>
  <c r="E8" i="1"/>
  <c r="C5" i="3"/>
  <c r="C4" i="3"/>
  <c r="C3" i="3"/>
  <c r="C2" i="3"/>
  <c r="E2" i="1"/>
  <c r="B5" i="3"/>
  <c r="B4" i="3"/>
  <c r="B3" i="3"/>
  <c r="B2" i="3"/>
  <c r="G6" i="1"/>
  <c r="F6" i="1"/>
  <c r="D12" i="1"/>
  <c r="D10" i="1"/>
  <c r="E10" i="1"/>
  <c r="D6" i="1"/>
  <c r="D7" i="1"/>
  <c r="E7" i="1"/>
  <c r="E6" i="1"/>
  <c r="E5" i="1"/>
  <c r="E4" i="1"/>
  <c r="E3" i="1"/>
  <c r="D21" i="1"/>
  <c r="C21" i="1"/>
  <c r="B21" i="1"/>
  <c r="E23" i="1"/>
  <c r="D23" i="1"/>
  <c r="C23" i="1"/>
  <c r="E22" i="1"/>
  <c r="D22" i="1"/>
  <c r="C22" i="1"/>
  <c r="E20" i="1"/>
  <c r="D20" i="1"/>
  <c r="C6" i="1"/>
  <c r="C7" i="1"/>
  <c r="C20" i="1"/>
  <c r="E19" i="1"/>
  <c r="D19" i="1"/>
  <c r="C19" i="1"/>
  <c r="E18" i="1"/>
  <c r="D18" i="1"/>
  <c r="C18" i="1"/>
  <c r="B23" i="1"/>
  <c r="B22" i="1"/>
  <c r="B6" i="1"/>
  <c r="B7" i="1"/>
  <c r="B20" i="1"/>
  <c r="B18" i="1"/>
  <c r="B19" i="1"/>
  <c r="C12" i="1"/>
  <c r="C10" i="1"/>
</calcChain>
</file>

<file path=xl/sharedStrings.xml><?xml version="1.0" encoding="utf-8"?>
<sst xmlns="http://schemas.openxmlformats.org/spreadsheetml/2006/main" count="31" uniqueCount="27">
  <si>
    <t>Revenues</t>
  </si>
  <si>
    <t>Operating Income</t>
  </si>
  <si>
    <t>Net Income</t>
  </si>
  <si>
    <t>Invested Capital</t>
  </si>
  <si>
    <t>EBITDA</t>
  </si>
  <si>
    <t>Trailing 12 months (ending 6/14)</t>
  </si>
  <si>
    <t>R&amp;D Expenses</t>
  </si>
  <si>
    <t>Stock-based Compensation Expenses</t>
  </si>
  <si>
    <t>Adjusted EBITDA</t>
  </si>
  <si>
    <t>Cash</t>
  </si>
  <si>
    <t>Debt</t>
  </si>
  <si>
    <t>Preferred Stock</t>
  </si>
  <si>
    <t>Equity</t>
  </si>
  <si>
    <t>Units Shipped</t>
  </si>
  <si>
    <t>Gross Profit</t>
  </si>
  <si>
    <t>Effective Tax Rate</t>
  </si>
  <si>
    <t>Operating Margin</t>
  </si>
  <si>
    <t>EBITDA Margin</t>
  </si>
  <si>
    <t>Adjusted EBITDA Margin</t>
  </si>
  <si>
    <t>Net Margin</t>
  </si>
  <si>
    <t>Gross Margin</t>
  </si>
  <si>
    <t>First 6 months 2013</t>
  </si>
  <si>
    <t>First 6 months 2014</t>
  </si>
  <si>
    <t>R&amp;D adjusted Operating Margin</t>
  </si>
  <si>
    <t>Year</t>
  </si>
  <si>
    <t># Units sold</t>
  </si>
  <si>
    <t>Trailing 12 months thru 6/2014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</si>
</sst>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&quot;$&quot;#,##0.00"/>
    <numFmt numFmtId="165" formatCode="&quot;$&quot;#,##0.0"/>
    <numFmt numFmtId="166" formatCode="&quot;$&quot;#,##0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9"/>
      <name val="Geneva"/>
    </font>
    <font>
      <i/>
      <sz val="12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164" fontId="0" fillId="0" borderId="0" xfId="0" applyNumberFormat="1"/>
    <xf numFmtId="0" fontId="0" fillId="0" borderId="1" xfId="0" applyBorder="1"/>
    <xf numFmtId="164" fontId="0" fillId="0" borderId="1" xfId="0" applyNumberFormat="1" applyBorder="1"/>
    <xf numFmtId="0" fontId="6" fillId="0" borderId="1" xfId="0" applyFont="1" applyBorder="1"/>
    <xf numFmtId="0" fontId="6" fillId="0" borderId="0" xfId="0" applyFont="1"/>
    <xf numFmtId="10" fontId="0" fillId="0" borderId="1" xfId="0" applyNumberFormat="1" applyBorder="1" applyAlignment="1">
      <alignment horizontal="center"/>
    </xf>
    <xf numFmtId="10" fontId="0" fillId="0" borderId="1" xfId="1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164" fontId="0" fillId="0" borderId="1" xfId="0" applyNumberFormat="1" applyFill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1" xfId="0" applyNumberFormat="1" applyFill="1" applyBorder="1" applyAlignment="1">
      <alignment horizontal="center"/>
    </xf>
    <xf numFmtId="1" fontId="0" fillId="0" borderId="0" xfId="0" applyNumberFormat="1"/>
    <xf numFmtId="166" fontId="0" fillId="0" borderId="0" xfId="0" applyNumberFormat="1"/>
    <xf numFmtId="0" fontId="2" fillId="0" borderId="1" xfId="0" applyFont="1" applyBorder="1"/>
    <xf numFmtId="10" fontId="2" fillId="0" borderId="1" xfId="1" applyNumberFormat="1" applyFont="1" applyBorder="1" applyAlignment="1">
      <alignment horizontal="center"/>
    </xf>
  </cellXfs>
  <cellStyles count="33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Normal" xfId="0" builtinId="0"/>
    <cellStyle name="Normal 2" xfId="12"/>
    <cellStyle name="Percent" xfId="1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chartsheet" Target="chart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Sheet3!$B$1</c:f>
              <c:strCache>
                <c:ptCount val="1"/>
                <c:pt idx="0">
                  <c:v>Revenues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Sheet3!$A$2:$A$5</c:f>
              <c:strCache>
                <c:ptCount val="4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Trailing 12 months thru 6/2014</c:v>
                </c:pt>
              </c:strCache>
            </c:strRef>
          </c:cat>
          <c:val>
            <c:numRef>
              <c:f>Sheet3!$B$2:$B$5</c:f>
              <c:numCache>
                <c:formatCode>"$"#,##0</c:formatCode>
                <c:ptCount val="4"/>
                <c:pt idx="0">
                  <c:v>234.2</c:v>
                </c:pt>
                <c:pt idx="1">
                  <c:v>520.0</c:v>
                </c:pt>
                <c:pt idx="2">
                  <c:v>985.7</c:v>
                </c:pt>
                <c:pt idx="3">
                  <c:v>1033.9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66388912"/>
        <c:axId val="1487829200"/>
      </c:barChart>
      <c:lineChart>
        <c:grouping val="standard"/>
        <c:varyColors val="0"/>
        <c:ser>
          <c:idx val="3"/>
          <c:order val="1"/>
          <c:tx>
            <c:strRef>
              <c:f>Sheet3!$E$1</c:f>
              <c:strCache>
                <c:ptCount val="1"/>
                <c:pt idx="0">
                  <c:v># Units sold</c:v>
                </c:pt>
              </c:strCache>
            </c:strRef>
          </c:tx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Sheet3!$A$2:$A$5</c:f>
              <c:strCache>
                <c:ptCount val="4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Trailing 12 months thru 6/2014</c:v>
                </c:pt>
              </c:strCache>
            </c:strRef>
          </c:cat>
          <c:val>
            <c:numRef>
              <c:f>Sheet3!$E$2:$E$5</c:f>
              <c:numCache>
                <c:formatCode>0</c:formatCode>
                <c:ptCount val="4"/>
                <c:pt idx="0">
                  <c:v>1145.0</c:v>
                </c:pt>
                <c:pt idx="1">
                  <c:v>2316.0</c:v>
                </c:pt>
                <c:pt idx="2">
                  <c:v>3849.0</c:v>
                </c:pt>
                <c:pt idx="3">
                  <c:v>3949.0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7261792"/>
        <c:axId val="-2070348272"/>
      </c:lineChart>
      <c:catAx>
        <c:axId val="16663889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87829200"/>
        <c:crosses val="autoZero"/>
        <c:auto val="1"/>
        <c:lblAlgn val="ctr"/>
        <c:lblOffset val="100"/>
        <c:noMultiLvlLbl val="0"/>
      </c:catAx>
      <c:valAx>
        <c:axId val="148782920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b="0"/>
                </a:pPr>
                <a:r>
                  <a:rPr lang="en-US" b="0"/>
                  <a:t>Revenues/</a:t>
                </a:r>
                <a:r>
                  <a:rPr lang="en-US" b="0" baseline="0"/>
                  <a:t> Operating Income (in millions of dollars)</a:t>
                </a:r>
                <a:endParaRPr lang="en-US" b="0"/>
              </a:p>
            </c:rich>
          </c:tx>
          <c:layout/>
          <c:overlay val="0"/>
        </c:title>
        <c:numFmt formatCode="&quot;$&quot;#,##0" sourceLinked="1"/>
        <c:majorTickMark val="out"/>
        <c:minorTickMark val="none"/>
        <c:tickLblPos val="nextTo"/>
        <c:crossAx val="1666388912"/>
        <c:crosses val="autoZero"/>
        <c:crossBetween val="between"/>
      </c:valAx>
      <c:valAx>
        <c:axId val="-2070348272"/>
        <c:scaling>
          <c:orientation val="minMax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# Units sold (in</a:t>
                </a:r>
                <a:r>
                  <a:rPr lang="en-US" baseline="0"/>
                  <a:t> thousands)</a:t>
                </a:r>
                <a:endParaRPr lang="en-US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crossAx val="1487261792"/>
        <c:crosses val="max"/>
        <c:crossBetween val="between"/>
      </c:valAx>
      <c:catAx>
        <c:axId val="1487261792"/>
        <c:scaling>
          <c:orientation val="minMax"/>
        </c:scaling>
        <c:delete val="1"/>
        <c:axPos val="b"/>
        <c:numFmt formatCode="General" sourceLinked="0"/>
        <c:majorTickMark val="out"/>
        <c:minorTickMark val="none"/>
        <c:tickLblPos val="nextTo"/>
        <c:crossAx val="-2070348272"/>
        <c:crosses val="autoZero"/>
        <c:auto val="1"/>
        <c:lblAlgn val="ctr"/>
        <c:lblOffset val="100"/>
        <c:noMultiLvlLbl val="0"/>
      </c:catAx>
    </c:plotArea>
    <c:legend>
      <c:legendPos val="r"/>
      <c:layout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31" workbookViewId="0" zoomToFit="1"/>
  </sheetViews>
  <pageMargins left="0.75" right="0.75" top="1" bottom="1" header="0.5" footer="0.5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6718" cy="6291832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A17" sqref="A17:E23"/>
    </sheetView>
  </sheetViews>
  <sheetFormatPr baseColWidth="10" defaultRowHeight="16" x14ac:dyDescent="0.2"/>
  <cols>
    <col min="1" max="1" width="31.33203125" bestFit="1" customWidth="1"/>
    <col min="2" max="4" width="9.33203125" bestFit="1" customWidth="1"/>
    <col min="5" max="5" width="12.83203125" customWidth="1"/>
  </cols>
  <sheetData>
    <row r="1" spans="1:7" s="5" customFormat="1" ht="48" x14ac:dyDescent="0.2">
      <c r="A1" s="4"/>
      <c r="B1" s="4">
        <v>2011</v>
      </c>
      <c r="C1" s="4">
        <v>2012</v>
      </c>
      <c r="D1" s="4">
        <v>2013</v>
      </c>
      <c r="E1" s="8" t="s">
        <v>5</v>
      </c>
      <c r="F1" s="8" t="s">
        <v>21</v>
      </c>
      <c r="G1" s="8" t="s">
        <v>22</v>
      </c>
    </row>
    <row r="2" spans="1:7" x14ac:dyDescent="0.2">
      <c r="A2" s="2" t="s">
        <v>0</v>
      </c>
      <c r="B2" s="10">
        <v>234.2</v>
      </c>
      <c r="C2" s="10">
        <v>520</v>
      </c>
      <c r="D2" s="10">
        <v>985.7</v>
      </c>
      <c r="E2" s="10">
        <f t="shared" ref="E2:E10" si="0">D2-F2+G2</f>
        <v>1033.9000000000001</v>
      </c>
      <c r="F2" s="9">
        <v>432.1</v>
      </c>
      <c r="G2" s="9">
        <v>480.3</v>
      </c>
    </row>
    <row r="3" spans="1:7" x14ac:dyDescent="0.2">
      <c r="A3" s="2" t="s">
        <v>7</v>
      </c>
      <c r="B3" s="10">
        <v>9</v>
      </c>
      <c r="C3" s="10">
        <v>9.1999999999999993</v>
      </c>
      <c r="D3" s="10">
        <v>10.9</v>
      </c>
      <c r="E3" s="10">
        <f t="shared" si="0"/>
        <v>44.5</v>
      </c>
      <c r="F3" s="3">
        <v>4.5999999999999996</v>
      </c>
      <c r="G3" s="3">
        <v>38.200000000000003</v>
      </c>
    </row>
    <row r="4" spans="1:7" x14ac:dyDescent="0.2">
      <c r="A4" s="2" t="s">
        <v>6</v>
      </c>
      <c r="B4" s="10">
        <v>8.6</v>
      </c>
      <c r="C4" s="10">
        <v>36.1</v>
      </c>
      <c r="D4" s="10">
        <v>73.7</v>
      </c>
      <c r="E4" s="10">
        <f t="shared" si="0"/>
        <v>108.4</v>
      </c>
      <c r="F4" s="3">
        <v>28.7</v>
      </c>
      <c r="G4" s="3">
        <v>63.4</v>
      </c>
    </row>
    <row r="5" spans="1:7" x14ac:dyDescent="0.2">
      <c r="A5" s="2" t="s">
        <v>14</v>
      </c>
      <c r="B5" s="10">
        <v>122.6</v>
      </c>
      <c r="C5" s="10">
        <v>227.5</v>
      </c>
      <c r="D5" s="10">
        <v>361.8</v>
      </c>
      <c r="E5" s="10">
        <f t="shared" si="0"/>
        <v>414.9</v>
      </c>
      <c r="F5" s="3">
        <v>146.30000000000001</v>
      </c>
      <c r="G5" s="3">
        <v>199.4</v>
      </c>
    </row>
    <row r="6" spans="1:7" x14ac:dyDescent="0.2">
      <c r="A6" s="2" t="s">
        <v>4</v>
      </c>
      <c r="B6" s="10">
        <f>B8+1.5+3.6</f>
        <v>43.9</v>
      </c>
      <c r="C6" s="10">
        <f>C8+4+8.6</f>
        <v>66.2</v>
      </c>
      <c r="D6" s="10">
        <f>D8+12+13.5</f>
        <v>124.2</v>
      </c>
      <c r="E6" s="10">
        <f t="shared" si="0"/>
        <v>101.5</v>
      </c>
      <c r="F6" s="3">
        <f>F8+5.1+5.4</f>
        <v>39.299999999999997</v>
      </c>
      <c r="G6" s="3">
        <f>G8+8.7+8</f>
        <v>16.600000000000001</v>
      </c>
    </row>
    <row r="7" spans="1:7" x14ac:dyDescent="0.2">
      <c r="A7" s="2" t="s">
        <v>8</v>
      </c>
      <c r="B7" s="10">
        <f>B6+B3</f>
        <v>52.9</v>
      </c>
      <c r="C7" s="10">
        <f t="shared" ref="C7:D7" si="1">C6+C3</f>
        <v>75.400000000000006</v>
      </c>
      <c r="D7" s="10">
        <f t="shared" si="1"/>
        <v>135.1</v>
      </c>
      <c r="E7" s="10">
        <f t="shared" si="0"/>
        <v>146.19999999999999</v>
      </c>
      <c r="F7" s="3">
        <v>43.3</v>
      </c>
      <c r="G7" s="3">
        <v>54.4</v>
      </c>
    </row>
    <row r="8" spans="1:7" x14ac:dyDescent="0.2">
      <c r="A8" s="2" t="s">
        <v>1</v>
      </c>
      <c r="B8" s="10">
        <v>38.799999999999997</v>
      </c>
      <c r="C8" s="10">
        <v>53.6</v>
      </c>
      <c r="D8" s="10">
        <v>98.7</v>
      </c>
      <c r="E8" s="10">
        <f t="shared" si="0"/>
        <v>69.800000000000011</v>
      </c>
      <c r="F8" s="3">
        <v>28.8</v>
      </c>
      <c r="G8" s="3">
        <v>-0.1</v>
      </c>
    </row>
    <row r="9" spans="1:7" x14ac:dyDescent="0.2">
      <c r="A9" s="2" t="s">
        <v>2</v>
      </c>
      <c r="B9" s="10">
        <v>24.6</v>
      </c>
      <c r="C9" s="10">
        <v>32.299999999999997</v>
      </c>
      <c r="D9" s="10">
        <v>60.6</v>
      </c>
      <c r="E9" s="10">
        <f t="shared" si="0"/>
        <v>33.799999999999997</v>
      </c>
      <c r="F9" s="3">
        <v>18</v>
      </c>
      <c r="G9" s="3">
        <v>-8.8000000000000007</v>
      </c>
    </row>
    <row r="10" spans="1:7" x14ac:dyDescent="0.2">
      <c r="A10" s="2" t="s">
        <v>3</v>
      </c>
      <c r="B10" s="10"/>
      <c r="C10" s="10">
        <f>C12+C13+C14-C11</f>
        <v>90.3</v>
      </c>
      <c r="D10" s="10">
        <f>D12+D13+D14-D11</f>
        <v>83.899999999999977</v>
      </c>
      <c r="E10" s="10">
        <f t="shared" si="0"/>
        <v>83.899999999999977</v>
      </c>
      <c r="F10" s="1"/>
      <c r="G10" s="1"/>
    </row>
    <row r="11" spans="1:7" x14ac:dyDescent="0.2">
      <c r="A11" s="2" t="s">
        <v>9</v>
      </c>
      <c r="B11" s="10"/>
      <c r="C11" s="10">
        <v>36.5</v>
      </c>
      <c r="D11" s="10">
        <v>101.4</v>
      </c>
      <c r="E11" s="10">
        <v>305.7</v>
      </c>
      <c r="F11" s="1"/>
      <c r="G11" s="1"/>
    </row>
    <row r="12" spans="1:7" x14ac:dyDescent="0.2">
      <c r="A12" s="2" t="s">
        <v>10</v>
      </c>
      <c r="B12" s="10"/>
      <c r="C12" s="10">
        <f>113.6+15.8</f>
        <v>129.4</v>
      </c>
      <c r="D12" s="10">
        <f>53.3+60.3</f>
        <v>113.6</v>
      </c>
      <c r="E12" s="10">
        <v>107.7</v>
      </c>
      <c r="F12" s="1"/>
      <c r="G12" s="1"/>
    </row>
    <row r="13" spans="1:7" x14ac:dyDescent="0.2">
      <c r="A13" s="2" t="s">
        <v>11</v>
      </c>
      <c r="B13" s="10"/>
      <c r="C13" s="10">
        <v>77.099999999999994</v>
      </c>
      <c r="D13" s="10">
        <v>77.099999999999994</v>
      </c>
      <c r="E13" s="10">
        <v>0</v>
      </c>
      <c r="F13" s="1"/>
      <c r="G13" s="1"/>
    </row>
    <row r="14" spans="1:7" x14ac:dyDescent="0.2">
      <c r="A14" s="2" t="s">
        <v>12</v>
      </c>
      <c r="B14" s="10"/>
      <c r="C14" s="10">
        <v>-79.7</v>
      </c>
      <c r="D14" s="10">
        <v>-5.4</v>
      </c>
      <c r="E14" s="10">
        <v>124.5</v>
      </c>
      <c r="F14" s="1"/>
      <c r="G14" s="1"/>
    </row>
    <row r="15" spans="1:7" x14ac:dyDescent="0.2">
      <c r="A15" s="2" t="s">
        <v>13</v>
      </c>
      <c r="B15" s="11">
        <v>1145</v>
      </c>
      <c r="C15" s="11">
        <v>2316</v>
      </c>
      <c r="D15" s="11">
        <v>3849</v>
      </c>
      <c r="E15" s="11">
        <f>D15-F15+G15</f>
        <v>3949</v>
      </c>
      <c r="F15" s="12">
        <v>1600</v>
      </c>
      <c r="G15" s="12">
        <v>1700</v>
      </c>
    </row>
    <row r="16" spans="1:7" x14ac:dyDescent="0.2">
      <c r="A16" s="2" t="s">
        <v>15</v>
      </c>
      <c r="B16" s="6">
        <v>0.36599999999999999</v>
      </c>
      <c r="C16" s="6">
        <v>0.39400000000000002</v>
      </c>
      <c r="D16" s="6">
        <v>0.33700000000000002</v>
      </c>
      <c r="E16" s="6">
        <v>0.29399999999999998</v>
      </c>
    </row>
    <row r="17" spans="1:5" ht="48" x14ac:dyDescent="0.2">
      <c r="A17" s="2"/>
      <c r="B17" s="4">
        <v>2011</v>
      </c>
      <c r="C17" s="4">
        <v>2012</v>
      </c>
      <c r="D17" s="4">
        <v>2013</v>
      </c>
      <c r="E17" s="8" t="s">
        <v>5</v>
      </c>
    </row>
    <row r="18" spans="1:5" x14ac:dyDescent="0.2">
      <c r="A18" s="2" t="s">
        <v>20</v>
      </c>
      <c r="B18" s="7">
        <f>B5/B2</f>
        <v>0.5234842015371477</v>
      </c>
      <c r="C18" s="7">
        <f t="shared" ref="C18:E18" si="2">C5/C2</f>
        <v>0.4375</v>
      </c>
      <c r="D18" s="7">
        <f t="shared" si="2"/>
        <v>0.3670487978086639</v>
      </c>
      <c r="E18" s="7">
        <f t="shared" si="2"/>
        <v>0.40129606344907626</v>
      </c>
    </row>
    <row r="19" spans="1:5" x14ac:dyDescent="0.2">
      <c r="A19" s="2" t="s">
        <v>17</v>
      </c>
      <c r="B19" s="7">
        <f>B6/B2</f>
        <v>0.18744662681468829</v>
      </c>
      <c r="C19" s="7">
        <f t="shared" ref="C19:E19" si="3">C6/C2</f>
        <v>0.12730769230769232</v>
      </c>
      <c r="D19" s="7">
        <f t="shared" si="3"/>
        <v>0.12600182611342192</v>
      </c>
      <c r="E19" s="7">
        <f t="shared" si="3"/>
        <v>9.8171970209884898E-2</v>
      </c>
    </row>
    <row r="20" spans="1:5" x14ac:dyDescent="0.2">
      <c r="A20" s="2" t="s">
        <v>18</v>
      </c>
      <c r="B20" s="7">
        <f>B7/B2</f>
        <v>0.22587532023911189</v>
      </c>
      <c r="C20" s="7">
        <f t="shared" ref="C20:E20" si="4">C7/C2</f>
        <v>0.14500000000000002</v>
      </c>
      <c r="D20" s="7">
        <f t="shared" si="4"/>
        <v>0.1370599573906868</v>
      </c>
      <c r="E20" s="7">
        <f t="shared" si="4"/>
        <v>0.14140632556340069</v>
      </c>
    </row>
    <row r="21" spans="1:5" x14ac:dyDescent="0.2">
      <c r="A21" s="15" t="s">
        <v>23</v>
      </c>
      <c r="B21" s="16">
        <f>(B8+B4)/B2</f>
        <v>0.20239111870196413</v>
      </c>
      <c r="C21" s="16">
        <f>(C8+C4-B4/3)/C2</f>
        <v>0.1669871794871795</v>
      </c>
      <c r="D21" s="16">
        <f>(D8+D4-B4/3-C4/3)/D2</f>
        <v>0.15978492441919448</v>
      </c>
      <c r="E21" s="16">
        <v>0.1343</v>
      </c>
    </row>
    <row r="22" spans="1:5" x14ac:dyDescent="0.2">
      <c r="A22" s="2" t="s">
        <v>16</v>
      </c>
      <c r="B22" s="7">
        <f>B8/B2</f>
        <v>0.16567036720751493</v>
      </c>
      <c r="C22" s="7">
        <f t="shared" ref="C22:E22" si="5">C8/C2</f>
        <v>0.10307692307692308</v>
      </c>
      <c r="D22" s="7">
        <f t="shared" si="5"/>
        <v>0.10013188596936187</v>
      </c>
      <c r="E22" s="7">
        <f t="shared" si="5"/>
        <v>6.7511364735467649E-2</v>
      </c>
    </row>
    <row r="23" spans="1:5" x14ac:dyDescent="0.2">
      <c r="A23" s="2" t="s">
        <v>19</v>
      </c>
      <c r="B23" s="7">
        <f>B9/B2</f>
        <v>0.10503842869342443</v>
      </c>
      <c r="C23" s="7">
        <f t="shared" ref="C23:E23" si="6">C9/C2</f>
        <v>6.2115384615384607E-2</v>
      </c>
      <c r="D23" s="7">
        <f t="shared" si="6"/>
        <v>6.1479151871766259E-2</v>
      </c>
      <c r="E23" s="7">
        <f t="shared" si="6"/>
        <v>3.2691749685656246E-2</v>
      </c>
    </row>
  </sheetData>
  <pageMargins left="0.75" right="0.75" top="1" bottom="1" header="0.5" footer="0.5"/>
  <pageSetup orientation="portrait" horizontalDpi="4294967292" verticalDpi="42949672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workbookViewId="0">
      <selection activeCell="A6" sqref="A6"/>
    </sheetView>
  </sheetViews>
  <sheetFormatPr baseColWidth="10" defaultRowHeight="16" x14ac:dyDescent="0.2"/>
  <sheetData>
    <row r="1" spans="1:5" x14ac:dyDescent="0.2">
      <c r="A1" t="s">
        <v>24</v>
      </c>
      <c r="B1" t="s">
        <v>0</v>
      </c>
      <c r="C1" t="s">
        <v>1</v>
      </c>
      <c r="D1" t="s">
        <v>2</v>
      </c>
      <c r="E1" t="s">
        <v>25</v>
      </c>
    </row>
    <row r="2" spans="1:5" x14ac:dyDescent="0.2">
      <c r="A2">
        <v>2011</v>
      </c>
      <c r="B2" s="14">
        <f>'Historical Data'!B2</f>
        <v>234.2</v>
      </c>
      <c r="C2" s="14">
        <f>'Historical Data'!B8</f>
        <v>38.799999999999997</v>
      </c>
      <c r="D2" s="14">
        <f>'Historical Data'!B9</f>
        <v>24.6</v>
      </c>
      <c r="E2" s="13">
        <f>'Historical Data'!B15</f>
        <v>1145</v>
      </c>
    </row>
    <row r="3" spans="1:5" x14ac:dyDescent="0.2">
      <c r="A3">
        <v>2012</v>
      </c>
      <c r="B3" s="14">
        <f>'Historical Data'!C2</f>
        <v>520</v>
      </c>
      <c r="C3" s="14">
        <f>'Historical Data'!C8</f>
        <v>53.6</v>
      </c>
      <c r="D3" s="14">
        <f>'Historical Data'!C9</f>
        <v>32.299999999999997</v>
      </c>
      <c r="E3" s="13">
        <f>'Historical Data'!C15</f>
        <v>2316</v>
      </c>
    </row>
    <row r="4" spans="1:5" x14ac:dyDescent="0.2">
      <c r="A4">
        <v>2013</v>
      </c>
      <c r="B4" s="14">
        <f>'Historical Data'!D2</f>
        <v>985.7</v>
      </c>
      <c r="C4" s="14">
        <f>'Historical Data'!D8</f>
        <v>98.7</v>
      </c>
      <c r="D4" s="14">
        <f>'Historical Data'!D9</f>
        <v>60.6</v>
      </c>
      <c r="E4" s="13">
        <f>'Historical Data'!D15</f>
        <v>3849</v>
      </c>
    </row>
    <row r="5" spans="1:5" x14ac:dyDescent="0.2">
      <c r="A5" t="s">
        <v>26</v>
      </c>
      <c r="B5" s="14">
        <f>'Historical Data'!E2</f>
        <v>1033.9000000000001</v>
      </c>
      <c r="C5" s="14">
        <f>'Historical Data'!E8</f>
        <v>69.800000000000011</v>
      </c>
      <c r="D5" s="14">
        <f>'Historical Data'!E9</f>
        <v>33.799999999999997</v>
      </c>
      <c r="E5" s="13">
        <f>'Historical Data'!E15</f>
        <v>3949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</vt:vector>
  </HeadingPairs>
  <TitlesOfParts>
    <vt:vector size="3" baseType="lpstr">
      <vt:lpstr>Historical Data</vt:lpstr>
      <vt:lpstr>Sheet3</vt:lpstr>
      <vt:lpstr>HistoryRevenues</vt:lpstr>
    </vt:vector>
  </TitlesOfParts>
  <Company>Stern School of Business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2014-10-14T12:09:40Z</dcterms:created>
  <dcterms:modified xsi:type="dcterms:W3CDTF">2016-06-02T17:15:59Z</dcterms:modified>
</cp:coreProperties>
</file>