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worksheets/sheet3.xml" ContentType="application/vnd.openxmlformats-officedocument.spreadsheetml.worksheet+xml"/>
  <Override PartName="/xl/chartsheets/sheet3.xml" ContentType="application/vnd.openxmlformats-officedocument.spreadsheetml.chartsheet+xml"/>
  <Override PartName="/xl/worksheets/sheet4.xml" ContentType="application/vnd.openxmlformats-officedocument.spreadsheetml.worksheet+xml"/>
  <Override PartName="/xl/chartsheets/sheet4.xml" ContentType="application/vnd.openxmlformats-officedocument.spreadsheetml.chartsheet+xml"/>
  <Override PartName="/xl/worksheets/sheet5.xml" ContentType="application/vnd.openxmlformats-officedocument.spreadsheetml.worksheet+xml"/>
  <Override PartName="/xl/chartsheets/sheet5.xml" ContentType="application/vnd.openxmlformats-officedocument.spreadsheetml.chart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 showInkAnnotation="0"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0" yWindow="460" windowWidth="28720" windowHeight="17540" tabRatio="500"/>
  </bookViews>
  <sheets>
    <sheet name="PharmaMargins" sheetId="13" r:id="rId1"/>
    <sheet name="PharmaSales&amp;R&amp;D" sheetId="1" r:id="rId2"/>
    <sheet name="BiotectSales&amp;R&amp;D" sheetId="2" r:id="rId3"/>
    <sheet name="MktCapChart" sheetId="10" r:id="rId4"/>
    <sheet name="PE Ratios" sheetId="8" r:id="rId5"/>
    <sheet name="EVChart" sheetId="12" r:id="rId6"/>
    <sheet name="EV Multiples" sheetId="9" r:id="rId7"/>
    <sheet name="Sales" sheetId="6" r:id="rId8"/>
    <sheet name="Revenues&amp;Growth" sheetId="3" r:id="rId9"/>
    <sheet name="Margins" sheetId="7" r:id="rId10"/>
    <sheet name="Operating margins" sheetId="4" r:id="rId11"/>
    <sheet name="R&amp;D and Growth" sheetId="5" r:id="rId12"/>
  </sheets>
  <calcPr calcId="150000" iterate="1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5" i="1" l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C26" i="3"/>
  <c r="B35" i="1"/>
  <c r="B26" i="3"/>
  <c r="H26" i="3"/>
  <c r="C25" i="3"/>
  <c r="B34" i="1"/>
  <c r="B25" i="3"/>
  <c r="H25" i="3"/>
  <c r="C24" i="3"/>
  <c r="B33" i="1"/>
  <c r="B24" i="3"/>
  <c r="H24" i="3"/>
  <c r="C23" i="3"/>
  <c r="B32" i="1"/>
  <c r="B23" i="3"/>
  <c r="H23" i="3"/>
  <c r="C22" i="3"/>
  <c r="B31" i="1"/>
  <c r="B22" i="3"/>
  <c r="H22" i="3"/>
  <c r="C21" i="3"/>
  <c r="B30" i="1"/>
  <c r="B21" i="3"/>
  <c r="H21" i="3"/>
  <c r="C20" i="3"/>
  <c r="B29" i="1"/>
  <c r="B20" i="3"/>
  <c r="H20" i="3"/>
  <c r="C19" i="3"/>
  <c r="B28" i="1"/>
  <c r="B19" i="3"/>
  <c r="H19" i="3"/>
  <c r="C18" i="3"/>
  <c r="B27" i="1"/>
  <c r="B18" i="3"/>
  <c r="H18" i="3"/>
  <c r="C17" i="3"/>
  <c r="B26" i="1"/>
  <c r="B17" i="3"/>
  <c r="H17" i="3"/>
  <c r="C16" i="3"/>
  <c r="B25" i="1"/>
  <c r="B16" i="3"/>
  <c r="H16" i="3"/>
  <c r="C15" i="3"/>
  <c r="B24" i="1"/>
  <c r="B15" i="3"/>
  <c r="H15" i="3"/>
  <c r="C14" i="3"/>
  <c r="B23" i="1"/>
  <c r="B14" i="3"/>
  <c r="H14" i="3"/>
  <c r="C13" i="3"/>
  <c r="B22" i="1"/>
  <c r="B13" i="3"/>
  <c r="H13" i="3"/>
  <c r="C12" i="3"/>
  <c r="B21" i="1"/>
  <c r="B12" i="3"/>
  <c r="H12" i="3"/>
  <c r="C11" i="3"/>
  <c r="B20" i="1"/>
  <c r="B11" i="3"/>
  <c r="H11" i="3"/>
  <c r="C10" i="3"/>
  <c r="B19" i="1"/>
  <c r="B10" i="3"/>
  <c r="H10" i="3"/>
  <c r="C9" i="3"/>
  <c r="B18" i="1"/>
  <c r="B9" i="3"/>
  <c r="H9" i="3"/>
  <c r="C8" i="3"/>
  <c r="B17" i="1"/>
  <c r="B8" i="3"/>
  <c r="H8" i="3"/>
  <c r="C7" i="3"/>
  <c r="B16" i="1"/>
  <c r="B7" i="3"/>
  <c r="H7" i="3"/>
  <c r="C6" i="3"/>
  <c r="B15" i="1"/>
  <c r="B6" i="3"/>
  <c r="H6" i="3"/>
  <c r="C5" i="3"/>
  <c r="B14" i="1"/>
  <c r="B5" i="3"/>
  <c r="H5" i="3"/>
  <c r="C4" i="3"/>
  <c r="B13" i="1"/>
  <c r="B4" i="3"/>
  <c r="H4" i="3"/>
  <c r="C3" i="3"/>
  <c r="B12" i="1"/>
  <c r="B3" i="3"/>
  <c r="H3" i="3"/>
  <c r="C2" i="3"/>
  <c r="B11" i="1"/>
  <c r="B2" i="3"/>
  <c r="H2" i="3"/>
  <c r="E35" i="1"/>
  <c r="F35" i="1"/>
  <c r="D26" i="9"/>
  <c r="M35" i="1"/>
  <c r="B26" i="9"/>
  <c r="F26" i="9"/>
  <c r="L26" i="9"/>
  <c r="E34" i="1"/>
  <c r="F34" i="1"/>
  <c r="D25" i="9"/>
  <c r="M34" i="1"/>
  <c r="B25" i="9"/>
  <c r="F25" i="9"/>
  <c r="L25" i="9"/>
  <c r="E33" i="1"/>
  <c r="F33" i="1"/>
  <c r="D24" i="9"/>
  <c r="M33" i="1"/>
  <c r="B24" i="9"/>
  <c r="F24" i="9"/>
  <c r="L24" i="9"/>
  <c r="E32" i="1"/>
  <c r="F32" i="1"/>
  <c r="D23" i="9"/>
  <c r="M32" i="1"/>
  <c r="B23" i="9"/>
  <c r="F23" i="9"/>
  <c r="L23" i="9"/>
  <c r="E31" i="1"/>
  <c r="F31" i="1"/>
  <c r="D22" i="9"/>
  <c r="M31" i="1"/>
  <c r="B22" i="9"/>
  <c r="F22" i="9"/>
  <c r="L22" i="9"/>
  <c r="E30" i="1"/>
  <c r="F30" i="1"/>
  <c r="D21" i="9"/>
  <c r="M30" i="1"/>
  <c r="B21" i="9"/>
  <c r="F21" i="9"/>
  <c r="L21" i="9"/>
  <c r="E29" i="1"/>
  <c r="F29" i="1"/>
  <c r="D20" i="9"/>
  <c r="M29" i="1"/>
  <c r="B20" i="9"/>
  <c r="F20" i="9"/>
  <c r="L20" i="9"/>
  <c r="E28" i="1"/>
  <c r="F28" i="1"/>
  <c r="D19" i="9"/>
  <c r="M28" i="1"/>
  <c r="B19" i="9"/>
  <c r="F19" i="9"/>
  <c r="L19" i="9"/>
  <c r="E27" i="1"/>
  <c r="F27" i="1"/>
  <c r="D18" i="9"/>
  <c r="M27" i="1"/>
  <c r="B18" i="9"/>
  <c r="F18" i="9"/>
  <c r="L18" i="9"/>
  <c r="E26" i="1"/>
  <c r="F26" i="1"/>
  <c r="D17" i="9"/>
  <c r="M26" i="1"/>
  <c r="B17" i="9"/>
  <c r="F17" i="9"/>
  <c r="L17" i="9"/>
  <c r="E25" i="1"/>
  <c r="F25" i="1"/>
  <c r="D16" i="9"/>
  <c r="M25" i="1"/>
  <c r="B16" i="9"/>
  <c r="F16" i="9"/>
  <c r="L16" i="9"/>
  <c r="E24" i="1"/>
  <c r="F24" i="1"/>
  <c r="D15" i="9"/>
  <c r="M24" i="1"/>
  <c r="B15" i="9"/>
  <c r="F15" i="9"/>
  <c r="L15" i="9"/>
  <c r="E23" i="1"/>
  <c r="F23" i="1"/>
  <c r="D14" i="9"/>
  <c r="M23" i="1"/>
  <c r="B14" i="9"/>
  <c r="F14" i="9"/>
  <c r="L14" i="9"/>
  <c r="E22" i="1"/>
  <c r="F22" i="1"/>
  <c r="D13" i="9"/>
  <c r="M22" i="1"/>
  <c r="B13" i="9"/>
  <c r="F13" i="9"/>
  <c r="L13" i="9"/>
  <c r="E21" i="1"/>
  <c r="F21" i="1"/>
  <c r="D12" i="9"/>
  <c r="M21" i="1"/>
  <c r="B12" i="9"/>
  <c r="F12" i="9"/>
  <c r="L12" i="9"/>
  <c r="E20" i="1"/>
  <c r="F20" i="1"/>
  <c r="D11" i="9"/>
  <c r="M20" i="1"/>
  <c r="B11" i="9"/>
  <c r="F11" i="9"/>
  <c r="L11" i="9"/>
  <c r="E19" i="1"/>
  <c r="F19" i="1"/>
  <c r="D10" i="9"/>
  <c r="M19" i="1"/>
  <c r="B10" i="9"/>
  <c r="F10" i="9"/>
  <c r="L10" i="9"/>
  <c r="E18" i="1"/>
  <c r="F18" i="1"/>
  <c r="D9" i="9"/>
  <c r="M18" i="1"/>
  <c r="B9" i="9"/>
  <c r="F9" i="9"/>
  <c r="L9" i="9"/>
  <c r="E17" i="1"/>
  <c r="F17" i="1"/>
  <c r="D8" i="9"/>
  <c r="M17" i="1"/>
  <c r="B8" i="9"/>
  <c r="F8" i="9"/>
  <c r="L8" i="9"/>
  <c r="E16" i="1"/>
  <c r="F16" i="1"/>
  <c r="D7" i="9"/>
  <c r="M16" i="1"/>
  <c r="B7" i="9"/>
  <c r="F7" i="9"/>
  <c r="L7" i="9"/>
  <c r="E15" i="1"/>
  <c r="F15" i="1"/>
  <c r="D6" i="9"/>
  <c r="M15" i="1"/>
  <c r="B6" i="9"/>
  <c r="F6" i="9"/>
  <c r="L6" i="9"/>
  <c r="E14" i="1"/>
  <c r="F14" i="1"/>
  <c r="D5" i="9"/>
  <c r="M14" i="1"/>
  <c r="B5" i="9"/>
  <c r="F5" i="9"/>
  <c r="L5" i="9"/>
  <c r="E13" i="1"/>
  <c r="F13" i="1"/>
  <c r="D4" i="9"/>
  <c r="M13" i="1"/>
  <c r="B4" i="9"/>
  <c r="F4" i="9"/>
  <c r="L4" i="9"/>
  <c r="E12" i="1"/>
  <c r="F12" i="1"/>
  <c r="D3" i="9"/>
  <c r="L12" i="1"/>
  <c r="L13" i="1"/>
  <c r="M12" i="1"/>
  <c r="B3" i="9"/>
  <c r="F3" i="9"/>
  <c r="L3" i="9"/>
  <c r="B3" i="8"/>
  <c r="H3" i="8"/>
  <c r="L35" i="1"/>
  <c r="B26" i="8"/>
  <c r="H26" i="8"/>
  <c r="L34" i="1"/>
  <c r="B25" i="8"/>
  <c r="H25" i="8"/>
  <c r="L33" i="1"/>
  <c r="B24" i="8"/>
  <c r="H24" i="8"/>
  <c r="L32" i="1"/>
  <c r="B23" i="8"/>
  <c r="H23" i="8"/>
  <c r="L31" i="1"/>
  <c r="B22" i="8"/>
  <c r="H22" i="8"/>
  <c r="L30" i="1"/>
  <c r="B21" i="8"/>
  <c r="H21" i="8"/>
  <c r="L29" i="1"/>
  <c r="B20" i="8"/>
  <c r="H20" i="8"/>
  <c r="L28" i="1"/>
  <c r="B19" i="8"/>
  <c r="H19" i="8"/>
  <c r="L27" i="1"/>
  <c r="B18" i="8"/>
  <c r="H18" i="8"/>
  <c r="L26" i="1"/>
  <c r="B17" i="8"/>
  <c r="H17" i="8"/>
  <c r="L25" i="1"/>
  <c r="B16" i="8"/>
  <c r="H16" i="8"/>
  <c r="L24" i="1"/>
  <c r="B15" i="8"/>
  <c r="H15" i="8"/>
  <c r="L23" i="1"/>
  <c r="B14" i="8"/>
  <c r="H14" i="8"/>
  <c r="L22" i="1"/>
  <c r="B13" i="8"/>
  <c r="H13" i="8"/>
  <c r="L21" i="1"/>
  <c r="B12" i="8"/>
  <c r="H12" i="8"/>
  <c r="L20" i="1"/>
  <c r="B11" i="8"/>
  <c r="H11" i="8"/>
  <c r="L19" i="1"/>
  <c r="B10" i="8"/>
  <c r="H10" i="8"/>
  <c r="L18" i="1"/>
  <c r="B9" i="8"/>
  <c r="H9" i="8"/>
  <c r="L17" i="1"/>
  <c r="B8" i="8"/>
  <c r="H8" i="8"/>
  <c r="L16" i="1"/>
  <c r="B7" i="8"/>
  <c r="H7" i="8"/>
  <c r="L15" i="1"/>
  <c r="B6" i="8"/>
  <c r="H6" i="8"/>
  <c r="L14" i="1"/>
  <c r="B5" i="8"/>
  <c r="H5" i="8"/>
  <c r="B4" i="8"/>
  <c r="H4" i="8"/>
  <c r="F26" i="8"/>
  <c r="E26" i="8"/>
  <c r="G26" i="8"/>
  <c r="O35" i="1"/>
  <c r="C26" i="8"/>
  <c r="D26" i="8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26" i="8"/>
  <c r="I26" i="9"/>
  <c r="G26" i="9"/>
  <c r="K26" i="9"/>
  <c r="H26" i="9"/>
  <c r="J26" i="9"/>
  <c r="C26" i="9"/>
  <c r="E26" i="9"/>
  <c r="A26" i="9"/>
  <c r="I25" i="9"/>
  <c r="G25" i="9"/>
  <c r="K25" i="9"/>
  <c r="H25" i="9"/>
  <c r="J25" i="9"/>
  <c r="C25" i="9"/>
  <c r="E25" i="9"/>
  <c r="A25" i="9"/>
  <c r="I24" i="9"/>
  <c r="G24" i="9"/>
  <c r="K24" i="9"/>
  <c r="H24" i="9"/>
  <c r="J24" i="9"/>
  <c r="C24" i="9"/>
  <c r="E24" i="9"/>
  <c r="A24" i="9"/>
  <c r="I23" i="9"/>
  <c r="G23" i="9"/>
  <c r="K23" i="9"/>
  <c r="H23" i="9"/>
  <c r="J23" i="9"/>
  <c r="C23" i="9"/>
  <c r="E23" i="9"/>
  <c r="A23" i="9"/>
  <c r="I22" i="9"/>
  <c r="G22" i="9"/>
  <c r="K22" i="9"/>
  <c r="H22" i="9"/>
  <c r="J22" i="9"/>
  <c r="C22" i="9"/>
  <c r="E22" i="9"/>
  <c r="A22" i="9"/>
  <c r="I21" i="9"/>
  <c r="G21" i="9"/>
  <c r="K21" i="9"/>
  <c r="H21" i="9"/>
  <c r="J21" i="9"/>
  <c r="C21" i="9"/>
  <c r="E21" i="9"/>
  <c r="A21" i="9"/>
  <c r="I20" i="9"/>
  <c r="G20" i="9"/>
  <c r="K20" i="9"/>
  <c r="H20" i="9"/>
  <c r="J20" i="9"/>
  <c r="C20" i="9"/>
  <c r="E20" i="9"/>
  <c r="A20" i="9"/>
  <c r="I19" i="9"/>
  <c r="G19" i="9"/>
  <c r="K19" i="9"/>
  <c r="H19" i="9"/>
  <c r="J19" i="9"/>
  <c r="C19" i="9"/>
  <c r="E19" i="9"/>
  <c r="A19" i="9"/>
  <c r="I18" i="9"/>
  <c r="G18" i="9"/>
  <c r="K18" i="9"/>
  <c r="H18" i="9"/>
  <c r="J18" i="9"/>
  <c r="C18" i="9"/>
  <c r="E18" i="9"/>
  <c r="A18" i="9"/>
  <c r="I17" i="9"/>
  <c r="G17" i="9"/>
  <c r="K17" i="9"/>
  <c r="H17" i="9"/>
  <c r="J17" i="9"/>
  <c r="C17" i="9"/>
  <c r="E17" i="9"/>
  <c r="A17" i="9"/>
  <c r="I16" i="9"/>
  <c r="G16" i="9"/>
  <c r="K16" i="9"/>
  <c r="H16" i="9"/>
  <c r="J16" i="9"/>
  <c r="C16" i="9"/>
  <c r="E16" i="9"/>
  <c r="A16" i="9"/>
  <c r="I15" i="9"/>
  <c r="G15" i="9"/>
  <c r="K15" i="9"/>
  <c r="H15" i="9"/>
  <c r="J15" i="9"/>
  <c r="C15" i="9"/>
  <c r="E15" i="9"/>
  <c r="A15" i="9"/>
  <c r="I14" i="9"/>
  <c r="G14" i="9"/>
  <c r="K14" i="9"/>
  <c r="H14" i="9"/>
  <c r="J14" i="9"/>
  <c r="C14" i="9"/>
  <c r="E14" i="9"/>
  <c r="A14" i="9"/>
  <c r="I13" i="9"/>
  <c r="G13" i="9"/>
  <c r="K13" i="9"/>
  <c r="H13" i="9"/>
  <c r="J13" i="9"/>
  <c r="C13" i="9"/>
  <c r="E13" i="9"/>
  <c r="A13" i="9"/>
  <c r="I12" i="9"/>
  <c r="G12" i="9"/>
  <c r="K12" i="9"/>
  <c r="H12" i="9"/>
  <c r="J12" i="9"/>
  <c r="C12" i="9"/>
  <c r="E12" i="9"/>
  <c r="A12" i="9"/>
  <c r="I11" i="9"/>
  <c r="G11" i="9"/>
  <c r="K11" i="9"/>
  <c r="H11" i="9"/>
  <c r="J11" i="9"/>
  <c r="C11" i="9"/>
  <c r="E11" i="9"/>
  <c r="A11" i="9"/>
  <c r="I10" i="9"/>
  <c r="G10" i="9"/>
  <c r="K10" i="9"/>
  <c r="H10" i="9"/>
  <c r="J10" i="9"/>
  <c r="C10" i="9"/>
  <c r="E10" i="9"/>
  <c r="A10" i="9"/>
  <c r="I9" i="9"/>
  <c r="G9" i="9"/>
  <c r="K9" i="9"/>
  <c r="H9" i="9"/>
  <c r="J9" i="9"/>
  <c r="C9" i="9"/>
  <c r="E9" i="9"/>
  <c r="A9" i="9"/>
  <c r="I8" i="9"/>
  <c r="G8" i="9"/>
  <c r="K8" i="9"/>
  <c r="H8" i="9"/>
  <c r="J8" i="9"/>
  <c r="C8" i="9"/>
  <c r="E8" i="9"/>
  <c r="A8" i="9"/>
  <c r="I7" i="9"/>
  <c r="G7" i="9"/>
  <c r="K7" i="9"/>
  <c r="H7" i="9"/>
  <c r="J7" i="9"/>
  <c r="C7" i="9"/>
  <c r="E7" i="9"/>
  <c r="A7" i="9"/>
  <c r="I6" i="9"/>
  <c r="G6" i="9"/>
  <c r="K6" i="9"/>
  <c r="H6" i="9"/>
  <c r="J6" i="9"/>
  <c r="C6" i="9"/>
  <c r="E6" i="9"/>
  <c r="A6" i="9"/>
  <c r="I5" i="9"/>
  <c r="G5" i="9"/>
  <c r="K5" i="9"/>
  <c r="H5" i="9"/>
  <c r="J5" i="9"/>
  <c r="C5" i="9"/>
  <c r="E5" i="9"/>
  <c r="A5" i="9"/>
  <c r="I4" i="9"/>
  <c r="G4" i="9"/>
  <c r="K4" i="9"/>
  <c r="H4" i="9"/>
  <c r="J4" i="9"/>
  <c r="C4" i="9"/>
  <c r="E4" i="9"/>
  <c r="A4" i="9"/>
  <c r="L11" i="2"/>
  <c r="L11" i="1"/>
  <c r="M11" i="1"/>
  <c r="G3" i="9"/>
  <c r="I3" i="9"/>
  <c r="K3" i="9"/>
  <c r="H3" i="9"/>
  <c r="J3" i="9"/>
  <c r="C3" i="9"/>
  <c r="E3" i="9"/>
  <c r="A3" i="9"/>
  <c r="F25" i="8"/>
  <c r="E25" i="8"/>
  <c r="G25" i="8"/>
  <c r="O34" i="1"/>
  <c r="C25" i="8"/>
  <c r="D25" i="8"/>
  <c r="A25" i="8"/>
  <c r="F24" i="8"/>
  <c r="E24" i="8"/>
  <c r="G24" i="8"/>
  <c r="O33" i="1"/>
  <c r="C24" i="8"/>
  <c r="D24" i="8"/>
  <c r="A24" i="8"/>
  <c r="F23" i="8"/>
  <c r="E23" i="8"/>
  <c r="G23" i="8"/>
  <c r="O32" i="1"/>
  <c r="C23" i="8"/>
  <c r="D23" i="8"/>
  <c r="A23" i="8"/>
  <c r="F22" i="8"/>
  <c r="E22" i="8"/>
  <c r="G22" i="8"/>
  <c r="O31" i="1"/>
  <c r="C22" i="8"/>
  <c r="D22" i="8"/>
  <c r="A22" i="8"/>
  <c r="F21" i="8"/>
  <c r="G21" i="8"/>
  <c r="E21" i="8"/>
  <c r="O30" i="1"/>
  <c r="C21" i="8"/>
  <c r="D21" i="8"/>
  <c r="A21" i="8"/>
  <c r="F20" i="8"/>
  <c r="G20" i="8"/>
  <c r="E20" i="8"/>
  <c r="O29" i="1"/>
  <c r="C20" i="8"/>
  <c r="D20" i="8"/>
  <c r="A20" i="8"/>
  <c r="F19" i="8"/>
  <c r="G19" i="8"/>
  <c r="E19" i="8"/>
  <c r="O28" i="1"/>
  <c r="C19" i="8"/>
  <c r="D19" i="8"/>
  <c r="A19" i="8"/>
  <c r="F18" i="8"/>
  <c r="G18" i="8"/>
  <c r="E18" i="8"/>
  <c r="O27" i="1"/>
  <c r="C18" i="8"/>
  <c r="D18" i="8"/>
  <c r="A18" i="8"/>
  <c r="F17" i="8"/>
  <c r="G17" i="8"/>
  <c r="E17" i="8"/>
  <c r="O26" i="1"/>
  <c r="C17" i="8"/>
  <c r="D17" i="8"/>
  <c r="A17" i="8"/>
  <c r="F16" i="8"/>
  <c r="G16" i="8"/>
  <c r="E16" i="8"/>
  <c r="O25" i="1"/>
  <c r="C16" i="8"/>
  <c r="D16" i="8"/>
  <c r="A16" i="8"/>
  <c r="F15" i="8"/>
  <c r="G15" i="8"/>
  <c r="E15" i="8"/>
  <c r="O24" i="1"/>
  <c r="C15" i="8"/>
  <c r="D15" i="8"/>
  <c r="A15" i="8"/>
  <c r="F14" i="8"/>
  <c r="G14" i="8"/>
  <c r="E14" i="8"/>
  <c r="O23" i="1"/>
  <c r="C14" i="8"/>
  <c r="D14" i="8"/>
  <c r="A14" i="8"/>
  <c r="F13" i="8"/>
  <c r="G13" i="8"/>
  <c r="E13" i="8"/>
  <c r="O22" i="1"/>
  <c r="C13" i="8"/>
  <c r="D13" i="8"/>
  <c r="A13" i="8"/>
  <c r="F12" i="8"/>
  <c r="G12" i="8"/>
  <c r="E12" i="8"/>
  <c r="O21" i="1"/>
  <c r="C12" i="8"/>
  <c r="D12" i="8"/>
  <c r="A12" i="8"/>
  <c r="F11" i="8"/>
  <c r="G11" i="8"/>
  <c r="E11" i="8"/>
  <c r="O20" i="1"/>
  <c r="C11" i="8"/>
  <c r="D11" i="8"/>
  <c r="A11" i="8"/>
  <c r="F10" i="8"/>
  <c r="G10" i="8"/>
  <c r="E10" i="8"/>
  <c r="O19" i="1"/>
  <c r="C10" i="8"/>
  <c r="D10" i="8"/>
  <c r="A10" i="8"/>
  <c r="F9" i="8"/>
  <c r="G9" i="8"/>
  <c r="E9" i="8"/>
  <c r="O18" i="1"/>
  <c r="C9" i="8"/>
  <c r="D9" i="8"/>
  <c r="A9" i="8"/>
  <c r="F8" i="8"/>
  <c r="G8" i="8"/>
  <c r="E8" i="8"/>
  <c r="O17" i="1"/>
  <c r="C8" i="8"/>
  <c r="D8" i="8"/>
  <c r="A8" i="8"/>
  <c r="F7" i="8"/>
  <c r="G7" i="8"/>
  <c r="E7" i="8"/>
  <c r="O16" i="1"/>
  <c r="C7" i="8"/>
  <c r="D7" i="8"/>
  <c r="A7" i="8"/>
  <c r="F6" i="8"/>
  <c r="G6" i="8"/>
  <c r="E6" i="8"/>
  <c r="O15" i="1"/>
  <c r="C6" i="8"/>
  <c r="D6" i="8"/>
  <c r="A6" i="8"/>
  <c r="F5" i="8"/>
  <c r="E5" i="8"/>
  <c r="G5" i="8"/>
  <c r="O14" i="1"/>
  <c r="C5" i="8"/>
  <c r="D5" i="8"/>
  <c r="A5" i="8"/>
  <c r="F4" i="8"/>
  <c r="G4" i="8"/>
  <c r="E4" i="8"/>
  <c r="O13" i="1"/>
  <c r="C4" i="8"/>
  <c r="D4" i="8"/>
  <c r="A4" i="8"/>
  <c r="O12" i="1"/>
  <c r="C3" i="8"/>
  <c r="D3" i="8"/>
  <c r="G3" i="8"/>
  <c r="F3" i="8"/>
  <c r="E3" i="8"/>
  <c r="A3" i="8"/>
  <c r="K10" i="2"/>
  <c r="K11" i="2"/>
  <c r="K12" i="2"/>
  <c r="K13" i="2"/>
  <c r="K14" i="2"/>
  <c r="O34" i="2"/>
  <c r="N34" i="2"/>
  <c r="M34" i="2"/>
  <c r="L34" i="2"/>
  <c r="K34" i="2"/>
  <c r="O33" i="2"/>
  <c r="N33" i="2"/>
  <c r="M33" i="2"/>
  <c r="L33" i="2"/>
  <c r="K33" i="2"/>
  <c r="O32" i="2"/>
  <c r="N32" i="2"/>
  <c r="M32" i="2"/>
  <c r="L32" i="2"/>
  <c r="K32" i="2"/>
  <c r="O31" i="2"/>
  <c r="N31" i="2"/>
  <c r="M31" i="2"/>
  <c r="L31" i="2"/>
  <c r="K31" i="2"/>
  <c r="O30" i="2"/>
  <c r="N30" i="2"/>
  <c r="M30" i="2"/>
  <c r="L30" i="2"/>
  <c r="K30" i="2"/>
  <c r="O29" i="2"/>
  <c r="N29" i="2"/>
  <c r="M29" i="2"/>
  <c r="L29" i="2"/>
  <c r="K29" i="2"/>
  <c r="O28" i="2"/>
  <c r="N28" i="2"/>
  <c r="M28" i="2"/>
  <c r="L28" i="2"/>
  <c r="K28" i="2"/>
  <c r="O27" i="2"/>
  <c r="N27" i="2"/>
  <c r="M27" i="2"/>
  <c r="L27" i="2"/>
  <c r="K27" i="2"/>
  <c r="O26" i="2"/>
  <c r="N26" i="2"/>
  <c r="M26" i="2"/>
  <c r="L26" i="2"/>
  <c r="K26" i="2"/>
  <c r="O25" i="2"/>
  <c r="N25" i="2"/>
  <c r="M25" i="2"/>
  <c r="L25" i="2"/>
  <c r="K25" i="2"/>
  <c r="O24" i="2"/>
  <c r="N24" i="2"/>
  <c r="M24" i="2"/>
  <c r="L24" i="2"/>
  <c r="K24" i="2"/>
  <c r="O23" i="2"/>
  <c r="N23" i="2"/>
  <c r="M23" i="2"/>
  <c r="L23" i="2"/>
  <c r="K23" i="2"/>
  <c r="O22" i="2"/>
  <c r="N22" i="2"/>
  <c r="M22" i="2"/>
  <c r="L22" i="2"/>
  <c r="K22" i="2"/>
  <c r="O21" i="2"/>
  <c r="N21" i="2"/>
  <c r="M21" i="2"/>
  <c r="L21" i="2"/>
  <c r="K21" i="2"/>
  <c r="O20" i="2"/>
  <c r="N20" i="2"/>
  <c r="M20" i="2"/>
  <c r="L20" i="2"/>
  <c r="K20" i="2"/>
  <c r="O19" i="2"/>
  <c r="N19" i="2"/>
  <c r="M19" i="2"/>
  <c r="L19" i="2"/>
  <c r="K19" i="2"/>
  <c r="O18" i="2"/>
  <c r="N18" i="2"/>
  <c r="M18" i="2"/>
  <c r="L18" i="2"/>
  <c r="K18" i="2"/>
  <c r="O17" i="2"/>
  <c r="N17" i="2"/>
  <c r="M17" i="2"/>
  <c r="L17" i="2"/>
  <c r="K17" i="2"/>
  <c r="O16" i="2"/>
  <c r="N16" i="2"/>
  <c r="M16" i="2"/>
  <c r="L16" i="2"/>
  <c r="K16" i="2"/>
  <c r="O15" i="2"/>
  <c r="N15" i="2"/>
  <c r="M15" i="2"/>
  <c r="L15" i="2"/>
  <c r="K15" i="2"/>
  <c r="O14" i="2"/>
  <c r="N14" i="2"/>
  <c r="M14" i="2"/>
  <c r="L14" i="2"/>
  <c r="O13" i="2"/>
  <c r="N13" i="2"/>
  <c r="M13" i="2"/>
  <c r="L13" i="2"/>
  <c r="O12" i="2"/>
  <c r="N12" i="2"/>
  <c r="M12" i="2"/>
  <c r="L12" i="2"/>
  <c r="O11" i="2"/>
  <c r="N11" i="2"/>
  <c r="M11" i="2"/>
  <c r="O10" i="2"/>
  <c r="N10" i="2"/>
  <c r="M10" i="2"/>
  <c r="L10" i="2"/>
  <c r="P35" i="1"/>
  <c r="P34" i="1"/>
  <c r="P19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8" i="1"/>
  <c r="P17" i="1"/>
  <c r="P16" i="1"/>
  <c r="P15" i="1"/>
  <c r="P14" i="1"/>
  <c r="P13" i="1"/>
  <c r="P12" i="1"/>
  <c r="P11" i="1"/>
  <c r="O11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B31" i="2"/>
  <c r="B30" i="2"/>
  <c r="C31" i="2"/>
  <c r="F23" i="5"/>
  <c r="F31" i="2"/>
  <c r="H31" i="2"/>
  <c r="E23" i="5"/>
  <c r="G23" i="5"/>
  <c r="B32" i="2"/>
  <c r="C32" i="2"/>
  <c r="F24" i="5"/>
  <c r="F32" i="2"/>
  <c r="H32" i="2"/>
  <c r="E24" i="5"/>
  <c r="G24" i="5"/>
  <c r="B33" i="2"/>
  <c r="C33" i="2"/>
  <c r="F25" i="5"/>
  <c r="F33" i="2"/>
  <c r="H33" i="2"/>
  <c r="E25" i="5"/>
  <c r="G25" i="5"/>
  <c r="B34" i="2"/>
  <c r="C34" i="2"/>
  <c r="F26" i="5"/>
  <c r="F34" i="2"/>
  <c r="H34" i="2"/>
  <c r="E26" i="5"/>
  <c r="G26" i="5"/>
  <c r="G31" i="5"/>
  <c r="F31" i="5"/>
  <c r="E31" i="5"/>
  <c r="C32" i="1"/>
  <c r="C23" i="5"/>
  <c r="I32" i="1"/>
  <c r="B23" i="5"/>
  <c r="D23" i="5"/>
  <c r="C33" i="1"/>
  <c r="C24" i="5"/>
  <c r="I33" i="1"/>
  <c r="B24" i="5"/>
  <c r="D24" i="5"/>
  <c r="C34" i="1"/>
  <c r="C25" i="5"/>
  <c r="I34" i="1"/>
  <c r="B25" i="5"/>
  <c r="D25" i="5"/>
  <c r="C35" i="1"/>
  <c r="C26" i="5"/>
  <c r="I35" i="1"/>
  <c r="B26" i="5"/>
  <c r="D26" i="5"/>
  <c r="D31" i="5"/>
  <c r="C31" i="5"/>
  <c r="B26" i="2"/>
  <c r="B25" i="2"/>
  <c r="C26" i="2"/>
  <c r="F18" i="5"/>
  <c r="F26" i="2"/>
  <c r="H26" i="2"/>
  <c r="E18" i="5"/>
  <c r="G18" i="5"/>
  <c r="B27" i="2"/>
  <c r="C27" i="2"/>
  <c r="F19" i="5"/>
  <c r="F27" i="2"/>
  <c r="H27" i="2"/>
  <c r="E19" i="5"/>
  <c r="G19" i="5"/>
  <c r="B28" i="2"/>
  <c r="C28" i="2"/>
  <c r="F20" i="5"/>
  <c r="F28" i="2"/>
  <c r="H28" i="2"/>
  <c r="E20" i="5"/>
  <c r="G20" i="5"/>
  <c r="B29" i="2"/>
  <c r="C29" i="2"/>
  <c r="F21" i="5"/>
  <c r="F29" i="2"/>
  <c r="H29" i="2"/>
  <c r="E21" i="5"/>
  <c r="G21" i="5"/>
  <c r="C30" i="2"/>
  <c r="F22" i="5"/>
  <c r="F30" i="2"/>
  <c r="H30" i="2"/>
  <c r="E22" i="5"/>
  <c r="G22" i="5"/>
  <c r="G30" i="5"/>
  <c r="F30" i="5"/>
  <c r="E30" i="5"/>
  <c r="C27" i="1"/>
  <c r="C18" i="5"/>
  <c r="I27" i="1"/>
  <c r="B18" i="5"/>
  <c r="D18" i="5"/>
  <c r="C28" i="1"/>
  <c r="C19" i="5"/>
  <c r="I28" i="1"/>
  <c r="B19" i="5"/>
  <c r="D19" i="5"/>
  <c r="C29" i="1"/>
  <c r="C20" i="5"/>
  <c r="I29" i="1"/>
  <c r="B20" i="5"/>
  <c r="D20" i="5"/>
  <c r="C30" i="1"/>
  <c r="C21" i="5"/>
  <c r="I30" i="1"/>
  <c r="B21" i="5"/>
  <c r="D21" i="5"/>
  <c r="C31" i="1"/>
  <c r="C22" i="5"/>
  <c r="I31" i="1"/>
  <c r="B22" i="5"/>
  <c r="D22" i="5"/>
  <c r="D30" i="5"/>
  <c r="C30" i="5"/>
  <c r="B21" i="2"/>
  <c r="B20" i="2"/>
  <c r="C21" i="2"/>
  <c r="F13" i="5"/>
  <c r="F21" i="2"/>
  <c r="H21" i="2"/>
  <c r="E13" i="5"/>
  <c r="G13" i="5"/>
  <c r="B22" i="2"/>
  <c r="C22" i="2"/>
  <c r="F14" i="5"/>
  <c r="F22" i="2"/>
  <c r="H22" i="2"/>
  <c r="E14" i="5"/>
  <c r="G14" i="5"/>
  <c r="B23" i="2"/>
  <c r="C23" i="2"/>
  <c r="F15" i="5"/>
  <c r="F23" i="2"/>
  <c r="H23" i="2"/>
  <c r="E15" i="5"/>
  <c r="G15" i="5"/>
  <c r="B24" i="2"/>
  <c r="C24" i="2"/>
  <c r="F16" i="5"/>
  <c r="F24" i="2"/>
  <c r="H24" i="2"/>
  <c r="E16" i="5"/>
  <c r="G16" i="5"/>
  <c r="C25" i="2"/>
  <c r="F17" i="5"/>
  <c r="F25" i="2"/>
  <c r="H25" i="2"/>
  <c r="E17" i="5"/>
  <c r="G17" i="5"/>
  <c r="G29" i="5"/>
  <c r="F29" i="5"/>
  <c r="E29" i="5"/>
  <c r="C22" i="1"/>
  <c r="C13" i="5"/>
  <c r="I22" i="1"/>
  <c r="B13" i="5"/>
  <c r="D13" i="5"/>
  <c r="C23" i="1"/>
  <c r="C14" i="5"/>
  <c r="I23" i="1"/>
  <c r="B14" i="5"/>
  <c r="D14" i="5"/>
  <c r="C24" i="1"/>
  <c r="C15" i="5"/>
  <c r="I24" i="1"/>
  <c r="B15" i="5"/>
  <c r="D15" i="5"/>
  <c r="C25" i="1"/>
  <c r="C16" i="5"/>
  <c r="I25" i="1"/>
  <c r="B16" i="5"/>
  <c r="D16" i="5"/>
  <c r="C26" i="1"/>
  <c r="C17" i="5"/>
  <c r="I26" i="1"/>
  <c r="B17" i="5"/>
  <c r="D17" i="5"/>
  <c r="D29" i="5"/>
  <c r="C29" i="5"/>
  <c r="B16" i="2"/>
  <c r="B15" i="2"/>
  <c r="C16" i="2"/>
  <c r="F8" i="5"/>
  <c r="F16" i="2"/>
  <c r="H16" i="2"/>
  <c r="E8" i="5"/>
  <c r="G8" i="5"/>
  <c r="B17" i="2"/>
  <c r="C17" i="2"/>
  <c r="F9" i="5"/>
  <c r="F17" i="2"/>
  <c r="H17" i="2"/>
  <c r="E9" i="5"/>
  <c r="G9" i="5"/>
  <c r="B18" i="2"/>
  <c r="C18" i="2"/>
  <c r="F10" i="5"/>
  <c r="F18" i="2"/>
  <c r="H18" i="2"/>
  <c r="E10" i="5"/>
  <c r="G10" i="5"/>
  <c r="B19" i="2"/>
  <c r="C19" i="2"/>
  <c r="F11" i="5"/>
  <c r="F19" i="2"/>
  <c r="H19" i="2"/>
  <c r="E11" i="5"/>
  <c r="G11" i="5"/>
  <c r="C20" i="2"/>
  <c r="F12" i="5"/>
  <c r="F20" i="2"/>
  <c r="H20" i="2"/>
  <c r="E12" i="5"/>
  <c r="G12" i="5"/>
  <c r="G28" i="5"/>
  <c r="F28" i="5"/>
  <c r="E28" i="5"/>
  <c r="C17" i="1"/>
  <c r="C8" i="5"/>
  <c r="I17" i="1"/>
  <c r="B8" i="5"/>
  <c r="D8" i="5"/>
  <c r="C18" i="1"/>
  <c r="C9" i="5"/>
  <c r="I18" i="1"/>
  <c r="B9" i="5"/>
  <c r="D9" i="5"/>
  <c r="C19" i="1"/>
  <c r="C10" i="5"/>
  <c r="I19" i="1"/>
  <c r="B10" i="5"/>
  <c r="D10" i="5"/>
  <c r="C20" i="1"/>
  <c r="C11" i="5"/>
  <c r="I20" i="1"/>
  <c r="B11" i="5"/>
  <c r="D11" i="5"/>
  <c r="C21" i="1"/>
  <c r="C12" i="5"/>
  <c r="I21" i="1"/>
  <c r="B12" i="5"/>
  <c r="D12" i="5"/>
  <c r="D28" i="5"/>
  <c r="C28" i="5"/>
  <c r="B11" i="2"/>
  <c r="B10" i="2"/>
  <c r="C11" i="2"/>
  <c r="F3" i="5"/>
  <c r="F11" i="2"/>
  <c r="H11" i="2"/>
  <c r="E3" i="5"/>
  <c r="G3" i="5"/>
  <c r="B12" i="2"/>
  <c r="C12" i="2"/>
  <c r="F4" i="5"/>
  <c r="F12" i="2"/>
  <c r="H12" i="2"/>
  <c r="E4" i="5"/>
  <c r="G4" i="5"/>
  <c r="B13" i="2"/>
  <c r="C13" i="2"/>
  <c r="F5" i="5"/>
  <c r="F13" i="2"/>
  <c r="H13" i="2"/>
  <c r="E5" i="5"/>
  <c r="G5" i="5"/>
  <c r="B14" i="2"/>
  <c r="C14" i="2"/>
  <c r="F6" i="5"/>
  <c r="F14" i="2"/>
  <c r="H14" i="2"/>
  <c r="E6" i="5"/>
  <c r="G6" i="5"/>
  <c r="C15" i="2"/>
  <c r="F7" i="5"/>
  <c r="F15" i="2"/>
  <c r="H15" i="2"/>
  <c r="E7" i="5"/>
  <c r="G7" i="5"/>
  <c r="G27" i="5"/>
  <c r="F27" i="5"/>
  <c r="E27" i="5"/>
  <c r="C12" i="1"/>
  <c r="C3" i="5"/>
  <c r="I12" i="1"/>
  <c r="B3" i="5"/>
  <c r="D3" i="5"/>
  <c r="C13" i="1"/>
  <c r="C4" i="5"/>
  <c r="I13" i="1"/>
  <c r="B4" i="5"/>
  <c r="D4" i="5"/>
  <c r="C14" i="1"/>
  <c r="C5" i="5"/>
  <c r="I14" i="1"/>
  <c r="B5" i="5"/>
  <c r="D5" i="5"/>
  <c r="C15" i="1"/>
  <c r="C6" i="5"/>
  <c r="I15" i="1"/>
  <c r="B6" i="5"/>
  <c r="D6" i="5"/>
  <c r="C16" i="1"/>
  <c r="C7" i="5"/>
  <c r="I16" i="1"/>
  <c r="B7" i="5"/>
  <c r="D7" i="5"/>
  <c r="D27" i="5"/>
  <c r="C27" i="5"/>
  <c r="B31" i="5"/>
  <c r="B30" i="5"/>
  <c r="B29" i="5"/>
  <c r="B28" i="5"/>
  <c r="B27" i="5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8" i="5"/>
  <c r="A7" i="5"/>
  <c r="A6" i="5"/>
  <c r="A5" i="5"/>
  <c r="A4" i="5"/>
  <c r="A3" i="5"/>
  <c r="A2" i="5"/>
  <c r="E34" i="2"/>
  <c r="G34" i="2"/>
  <c r="I34" i="2"/>
  <c r="E25" i="4"/>
  <c r="E33" i="2"/>
  <c r="G33" i="2"/>
  <c r="I33" i="2"/>
  <c r="E24" i="4"/>
  <c r="E32" i="2"/>
  <c r="G32" i="2"/>
  <c r="I32" i="2"/>
  <c r="E23" i="4"/>
  <c r="E31" i="2"/>
  <c r="G31" i="2"/>
  <c r="I31" i="2"/>
  <c r="E22" i="4"/>
  <c r="E30" i="2"/>
  <c r="G30" i="2"/>
  <c r="I30" i="2"/>
  <c r="E21" i="4"/>
  <c r="E29" i="2"/>
  <c r="G29" i="2"/>
  <c r="I29" i="2"/>
  <c r="E20" i="4"/>
  <c r="E28" i="2"/>
  <c r="G28" i="2"/>
  <c r="I28" i="2"/>
  <c r="E19" i="4"/>
  <c r="E27" i="2"/>
  <c r="G27" i="2"/>
  <c r="I27" i="2"/>
  <c r="E18" i="4"/>
  <c r="E26" i="2"/>
  <c r="G26" i="2"/>
  <c r="I26" i="2"/>
  <c r="E17" i="4"/>
  <c r="E25" i="2"/>
  <c r="G25" i="2"/>
  <c r="I25" i="2"/>
  <c r="E16" i="4"/>
  <c r="E24" i="2"/>
  <c r="G24" i="2"/>
  <c r="I24" i="2"/>
  <c r="E15" i="4"/>
  <c r="E23" i="2"/>
  <c r="G23" i="2"/>
  <c r="I23" i="2"/>
  <c r="E14" i="4"/>
  <c r="E22" i="2"/>
  <c r="G22" i="2"/>
  <c r="I22" i="2"/>
  <c r="E13" i="4"/>
  <c r="E21" i="2"/>
  <c r="G21" i="2"/>
  <c r="I21" i="2"/>
  <c r="E12" i="4"/>
  <c r="E20" i="2"/>
  <c r="G20" i="2"/>
  <c r="I20" i="2"/>
  <c r="E11" i="4"/>
  <c r="E19" i="2"/>
  <c r="G19" i="2"/>
  <c r="I19" i="2"/>
  <c r="E10" i="4"/>
  <c r="E18" i="2"/>
  <c r="G18" i="2"/>
  <c r="I18" i="2"/>
  <c r="E9" i="4"/>
  <c r="E17" i="2"/>
  <c r="G17" i="2"/>
  <c r="I17" i="2"/>
  <c r="E8" i="4"/>
  <c r="E16" i="2"/>
  <c r="G16" i="2"/>
  <c r="I16" i="2"/>
  <c r="E7" i="4"/>
  <c r="E15" i="2"/>
  <c r="G15" i="2"/>
  <c r="I15" i="2"/>
  <c r="E6" i="4"/>
  <c r="E14" i="2"/>
  <c r="G14" i="2"/>
  <c r="I14" i="2"/>
  <c r="E5" i="4"/>
  <c r="E13" i="2"/>
  <c r="G13" i="2"/>
  <c r="I13" i="2"/>
  <c r="E4" i="4"/>
  <c r="E12" i="2"/>
  <c r="G12" i="2"/>
  <c r="I12" i="2"/>
  <c r="E3" i="4"/>
  <c r="E11" i="2"/>
  <c r="G11" i="2"/>
  <c r="I11" i="2"/>
  <c r="E2" i="4"/>
  <c r="E10" i="2"/>
  <c r="G10" i="2"/>
  <c r="F10" i="2"/>
  <c r="H10" i="2"/>
  <c r="I10" i="2"/>
  <c r="H35" i="1"/>
  <c r="J35" i="1"/>
  <c r="D25" i="4"/>
  <c r="C25" i="4"/>
  <c r="B25" i="4"/>
  <c r="A25" i="4"/>
  <c r="H34" i="1"/>
  <c r="J34" i="1"/>
  <c r="D24" i="4"/>
  <c r="C24" i="4"/>
  <c r="B24" i="4"/>
  <c r="A24" i="4"/>
  <c r="H33" i="1"/>
  <c r="J33" i="1"/>
  <c r="D23" i="4"/>
  <c r="C23" i="4"/>
  <c r="B23" i="4"/>
  <c r="A23" i="4"/>
  <c r="H32" i="1"/>
  <c r="J32" i="1"/>
  <c r="D22" i="4"/>
  <c r="C22" i="4"/>
  <c r="B22" i="4"/>
  <c r="A22" i="4"/>
  <c r="H31" i="1"/>
  <c r="J31" i="1"/>
  <c r="D21" i="4"/>
  <c r="C21" i="4"/>
  <c r="B21" i="4"/>
  <c r="A21" i="4"/>
  <c r="H30" i="1"/>
  <c r="J30" i="1"/>
  <c r="D20" i="4"/>
  <c r="C20" i="4"/>
  <c r="B20" i="4"/>
  <c r="A20" i="4"/>
  <c r="H29" i="1"/>
  <c r="J29" i="1"/>
  <c r="D19" i="4"/>
  <c r="C19" i="4"/>
  <c r="B19" i="4"/>
  <c r="A19" i="4"/>
  <c r="H28" i="1"/>
  <c r="J28" i="1"/>
  <c r="D18" i="4"/>
  <c r="C18" i="4"/>
  <c r="B18" i="4"/>
  <c r="A18" i="4"/>
  <c r="H27" i="1"/>
  <c r="J27" i="1"/>
  <c r="D17" i="4"/>
  <c r="C17" i="4"/>
  <c r="B17" i="4"/>
  <c r="A17" i="4"/>
  <c r="H26" i="1"/>
  <c r="J26" i="1"/>
  <c r="D16" i="4"/>
  <c r="C16" i="4"/>
  <c r="B16" i="4"/>
  <c r="A16" i="4"/>
  <c r="H25" i="1"/>
  <c r="J25" i="1"/>
  <c r="D15" i="4"/>
  <c r="C15" i="4"/>
  <c r="B15" i="4"/>
  <c r="A15" i="4"/>
  <c r="H24" i="1"/>
  <c r="J24" i="1"/>
  <c r="D14" i="4"/>
  <c r="C14" i="4"/>
  <c r="B14" i="4"/>
  <c r="A14" i="4"/>
  <c r="H23" i="1"/>
  <c r="J23" i="1"/>
  <c r="D13" i="4"/>
  <c r="C13" i="4"/>
  <c r="B13" i="4"/>
  <c r="A13" i="4"/>
  <c r="H22" i="1"/>
  <c r="J22" i="1"/>
  <c r="D12" i="4"/>
  <c r="C12" i="4"/>
  <c r="B12" i="4"/>
  <c r="A12" i="4"/>
  <c r="H21" i="1"/>
  <c r="J21" i="1"/>
  <c r="D11" i="4"/>
  <c r="C11" i="4"/>
  <c r="B11" i="4"/>
  <c r="A11" i="4"/>
  <c r="H20" i="1"/>
  <c r="J20" i="1"/>
  <c r="D10" i="4"/>
  <c r="C10" i="4"/>
  <c r="B10" i="4"/>
  <c r="A10" i="4"/>
  <c r="H19" i="1"/>
  <c r="J19" i="1"/>
  <c r="D9" i="4"/>
  <c r="C9" i="4"/>
  <c r="B9" i="4"/>
  <c r="A9" i="4"/>
  <c r="H18" i="1"/>
  <c r="J18" i="1"/>
  <c r="D8" i="4"/>
  <c r="C8" i="4"/>
  <c r="B8" i="4"/>
  <c r="A8" i="4"/>
  <c r="H17" i="1"/>
  <c r="J17" i="1"/>
  <c r="D7" i="4"/>
  <c r="C7" i="4"/>
  <c r="B7" i="4"/>
  <c r="A7" i="4"/>
  <c r="H16" i="1"/>
  <c r="J16" i="1"/>
  <c r="D6" i="4"/>
  <c r="C6" i="4"/>
  <c r="B6" i="4"/>
  <c r="A6" i="4"/>
  <c r="H15" i="1"/>
  <c r="J15" i="1"/>
  <c r="D5" i="4"/>
  <c r="C5" i="4"/>
  <c r="B5" i="4"/>
  <c r="A5" i="4"/>
  <c r="H14" i="1"/>
  <c r="J14" i="1"/>
  <c r="D4" i="4"/>
  <c r="C4" i="4"/>
  <c r="B4" i="4"/>
  <c r="A4" i="4"/>
  <c r="H13" i="1"/>
  <c r="J13" i="1"/>
  <c r="D3" i="4"/>
  <c r="C3" i="4"/>
  <c r="B3" i="4"/>
  <c r="A3" i="4"/>
  <c r="H12" i="1"/>
  <c r="J12" i="1"/>
  <c r="D2" i="4"/>
  <c r="C2" i="4"/>
  <c r="B2" i="4"/>
  <c r="A2" i="4"/>
  <c r="A1" i="4"/>
  <c r="F26" i="3"/>
  <c r="E26" i="3"/>
  <c r="D26" i="3"/>
  <c r="A26" i="3"/>
  <c r="F25" i="3"/>
  <c r="E25" i="3"/>
  <c r="D25" i="3"/>
  <c r="A25" i="3"/>
  <c r="F24" i="3"/>
  <c r="E24" i="3"/>
  <c r="D24" i="3"/>
  <c r="A24" i="3"/>
  <c r="F23" i="3"/>
  <c r="E23" i="3"/>
  <c r="D23" i="3"/>
  <c r="A23" i="3"/>
  <c r="F22" i="3"/>
  <c r="E22" i="3"/>
  <c r="D22" i="3"/>
  <c r="A22" i="3"/>
  <c r="F21" i="3"/>
  <c r="E21" i="3"/>
  <c r="D21" i="3"/>
  <c r="A21" i="3"/>
  <c r="F20" i="3"/>
  <c r="E20" i="3"/>
  <c r="D20" i="3"/>
  <c r="A20" i="3"/>
  <c r="F19" i="3"/>
  <c r="E19" i="3"/>
  <c r="D19" i="3"/>
  <c r="A19" i="3"/>
  <c r="F18" i="3"/>
  <c r="E18" i="3"/>
  <c r="D18" i="3"/>
  <c r="A18" i="3"/>
  <c r="F17" i="3"/>
  <c r="E17" i="3"/>
  <c r="D17" i="3"/>
  <c r="A17" i="3"/>
  <c r="F16" i="3"/>
  <c r="E16" i="3"/>
  <c r="D16" i="3"/>
  <c r="A16" i="3"/>
  <c r="F15" i="3"/>
  <c r="E15" i="3"/>
  <c r="D15" i="3"/>
  <c r="A15" i="3"/>
  <c r="F14" i="3"/>
  <c r="E14" i="3"/>
  <c r="D14" i="3"/>
  <c r="A14" i="3"/>
  <c r="F13" i="3"/>
  <c r="E13" i="3"/>
  <c r="D13" i="3"/>
  <c r="A13" i="3"/>
  <c r="F12" i="3"/>
  <c r="E12" i="3"/>
  <c r="D12" i="3"/>
  <c r="A12" i="3"/>
  <c r="F11" i="3"/>
  <c r="E11" i="3"/>
  <c r="D11" i="3"/>
  <c r="A11" i="3"/>
  <c r="F10" i="3"/>
  <c r="E10" i="3"/>
  <c r="D10" i="3"/>
  <c r="A10" i="3"/>
  <c r="F9" i="3"/>
  <c r="E9" i="3"/>
  <c r="D9" i="3"/>
  <c r="A9" i="3"/>
  <c r="F8" i="3"/>
  <c r="E8" i="3"/>
  <c r="D8" i="3"/>
  <c r="A8" i="3"/>
  <c r="F7" i="3"/>
  <c r="E7" i="3"/>
  <c r="D7" i="3"/>
  <c r="A7" i="3"/>
  <c r="F6" i="3"/>
  <c r="E6" i="3"/>
  <c r="D6" i="3"/>
  <c r="A6" i="3"/>
  <c r="F5" i="3"/>
  <c r="E5" i="3"/>
  <c r="D5" i="3"/>
  <c r="A5" i="3"/>
  <c r="F4" i="3"/>
  <c r="E4" i="3"/>
  <c r="D4" i="3"/>
  <c r="A4" i="3"/>
  <c r="F3" i="3"/>
  <c r="E3" i="3"/>
  <c r="D3" i="3"/>
  <c r="A3" i="3"/>
  <c r="D2" i="3"/>
  <c r="A2" i="3"/>
  <c r="A1" i="3"/>
  <c r="J34" i="2"/>
  <c r="D34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J33" i="2"/>
  <c r="D33" i="2"/>
  <c r="J32" i="2"/>
  <c r="D32" i="2"/>
  <c r="J31" i="2"/>
  <c r="D31" i="2"/>
  <c r="J30" i="2"/>
  <c r="D30" i="2"/>
  <c r="J29" i="2"/>
  <c r="D29" i="2"/>
  <c r="J28" i="2"/>
  <c r="D28" i="2"/>
  <c r="J27" i="2"/>
  <c r="D27" i="2"/>
  <c r="J26" i="2"/>
  <c r="D26" i="2"/>
  <c r="J25" i="2"/>
  <c r="D25" i="2"/>
  <c r="J24" i="2"/>
  <c r="D24" i="2"/>
  <c r="J23" i="2"/>
  <c r="D23" i="2"/>
  <c r="J22" i="2"/>
  <c r="D22" i="2"/>
  <c r="J21" i="2"/>
  <c r="D21" i="2"/>
  <c r="J20" i="2"/>
  <c r="D20" i="2"/>
  <c r="J19" i="2"/>
  <c r="D19" i="2"/>
  <c r="J18" i="2"/>
  <c r="D18" i="2"/>
  <c r="J17" i="2"/>
  <c r="D17" i="2"/>
  <c r="J16" i="2"/>
  <c r="D16" i="2"/>
  <c r="J15" i="2"/>
  <c r="D15" i="2"/>
  <c r="J14" i="2"/>
  <c r="D14" i="2"/>
  <c r="J13" i="2"/>
  <c r="D13" i="2"/>
  <c r="J12" i="2"/>
  <c r="D12" i="2"/>
  <c r="J11" i="2"/>
  <c r="D11" i="2"/>
  <c r="J10" i="2"/>
  <c r="D10" i="2"/>
  <c r="E11" i="1"/>
  <c r="H11" i="1"/>
  <c r="F11" i="1"/>
  <c r="I11" i="1"/>
  <c r="J11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19" i="1"/>
  <c r="D20" i="1"/>
  <c r="D18" i="1"/>
  <c r="D17" i="1"/>
  <c r="D16" i="1"/>
  <c r="D15" i="1"/>
  <c r="D14" i="1"/>
  <c r="D13" i="1"/>
  <c r="D12" i="1"/>
  <c r="D11" i="1"/>
</calcChain>
</file>

<file path=xl/sharedStrings.xml><?xml version="1.0" encoding="utf-8"?>
<sst xmlns="http://schemas.openxmlformats.org/spreadsheetml/2006/main" count="524" uniqueCount="265">
  <si>
    <t>Row Labels</t>
  </si>
  <si>
    <t>Sum of Total Revenue [CY 1985] ($USDmm, Historical rate)</t>
  </si>
  <si>
    <t>Sum of Total Revenue [CY 1986] ($USDmm, Historical rate)</t>
  </si>
  <si>
    <t>Sum of Total Revenue [CY 1987] ($USDmm, Historical rate)</t>
  </si>
  <si>
    <t>Sum of Total Revenue [CY 1988] ($USDmm, Historical rate)</t>
  </si>
  <si>
    <t>Sum of Total Revenue [CY 1989] ($USDmm, Historical rate)</t>
  </si>
  <si>
    <t>Sum of Total Revenue [CY 1990] ($USDmm, Historical rate)</t>
  </si>
  <si>
    <t>Sum of Total Revenue [CY 1991] ($USDmm, Historical rate)</t>
  </si>
  <si>
    <t>Sum of Total Revenue [CY 1992] ($USDmm, Historical rate)</t>
  </si>
  <si>
    <t>Sum of Total Revenue [CY 1993] ($USDmm, Historical rate)</t>
  </si>
  <si>
    <t>Sum of Total Revenue [CY 1994] ($USDmm, Historical rate)</t>
  </si>
  <si>
    <t>Sum of Total Revenue [CY 1995] ($USDmm, Historical rate)</t>
  </si>
  <si>
    <t>Sum of Total Revenue [CY 1996] ($USDmm, Historical rate)</t>
  </si>
  <si>
    <t>Sum of Total Revenue [CY 1997] ($USDmm, Historical rate)</t>
  </si>
  <si>
    <t>Sum of Total Revenue [CY 1998] ($USDmm, Historical rate)</t>
  </si>
  <si>
    <t>Sum of Total Revenue [CY 1999] ($USDmm, Historical rate)</t>
  </si>
  <si>
    <t>Sum of Total Revenue [CY 2000] ($USDmm, Historical rate)</t>
  </si>
  <si>
    <t>Sum of Total Revenue [CY 2001] ($USDmm, Historical rate)</t>
  </si>
  <si>
    <t>Sum of Total Revenue [CY 2002] ($USDmm, Historical rate)</t>
  </si>
  <si>
    <t>Sum of Total Revenue [CY 2003] ($USDmm, Historical rate)</t>
  </si>
  <si>
    <t>Sum of Total Revenue [CY 2004] ($USDmm, Historical rate)</t>
  </si>
  <si>
    <t>Sum of Total Revenue [CY 2005] ($USDmm, Historical rate)</t>
  </si>
  <si>
    <t>Sum of Total Revenue [CY 2006] ($USDmm, Historical rate)</t>
  </si>
  <si>
    <t>Sum of Total Revenue [CY 2007] ($USDmm, Historical rate)</t>
  </si>
  <si>
    <t>Sum of Total Revenue [CY 2008] ($USDmm, Historical rate)</t>
  </si>
  <si>
    <t>Sum of Total Revenue [CY 2009] ($USDmm, Historical rate)</t>
  </si>
  <si>
    <t>Sum of Total Revenue [CY 2010] ($USDmm, Historical rate)</t>
  </si>
  <si>
    <t>Sum of Total Revenue [CY 2011] ($USDmm, Historical rate)</t>
  </si>
  <si>
    <t>Sum of Total Revenue [CY 2012] ($USDmm, Historical rate)</t>
  </si>
  <si>
    <t>Sum of Total Revenue [CY 2013] ($USDmm, Historical rate)</t>
  </si>
  <si>
    <t>Sum of Total Revenue [CY 2014] ($USDmm, Historical rate)</t>
  </si>
  <si>
    <t>Sum of EBIT [CY 1985] ($USDmm, Historical rate)</t>
  </si>
  <si>
    <t>Sum of EBIT [CY 1986] ($USDmm, Historical rate)</t>
  </si>
  <si>
    <t>Sum of EBIT [CY 1987] ($USDmm, Historical rate)</t>
  </si>
  <si>
    <t>Sum of EBIT [CY 1988] ($USDmm, Historical rate)</t>
  </si>
  <si>
    <t>Sum of EBIT [CY 1989] ($USDmm, Historical rate)</t>
  </si>
  <si>
    <t>Sum of EBIT [CY 1990] ($USDmm, Historical rate)</t>
  </si>
  <si>
    <t>Sum of EBIT [CY 1991] ($USDmm, Historical rate)</t>
  </si>
  <si>
    <t>Sum of EBIT [CY 1992] ($USDmm, Historical rate)</t>
  </si>
  <si>
    <t>Sum of EBIT [CY 1993] ($USDmm, Historical rate)</t>
  </si>
  <si>
    <t>Sum of EBIT [CY 1994] ($USDmm, Historical rate)</t>
  </si>
  <si>
    <t>Sum of EBIT [CY 1995] ($USDmm, Historical rate)</t>
  </si>
  <si>
    <t>Sum of EBIT [CY 1996] ($USDmm, Historical rate)</t>
  </si>
  <si>
    <t>Sum of EBIT [CY 1997] ($USDmm, Historical rate)</t>
  </si>
  <si>
    <t>Sum of EBIT [CY 1998] ($USDmm, Historical rate)</t>
  </si>
  <si>
    <t>Sum of EBIT [CY 1999] ($USDmm, Historical rate)</t>
  </si>
  <si>
    <t>Sum of EBIT [CY 2000] ($USDmm, Historical rate)</t>
  </si>
  <si>
    <t>Sum of EBIT [CY 2001] ($USDmm, Historical rate)</t>
  </si>
  <si>
    <t>Sum of EBIT [CY 2002] ($USDmm, Historical rate)</t>
  </si>
  <si>
    <t>Sum of EBIT [CY 2003] ($USDmm, Historical rate)</t>
  </si>
  <si>
    <t>Sum of EBIT [CY 2004] ($USDmm, Historical rate)</t>
  </si>
  <si>
    <t>Sum of EBIT [CY 2005] ($USDmm, Historical rate)</t>
  </si>
  <si>
    <t>Sum of EBIT [CY 2006] ($USDmm, Historical rate)</t>
  </si>
  <si>
    <t>Sum of EBIT [CY 2007] ($USDmm, Historical rate)</t>
  </si>
  <si>
    <t>Sum of EBIT [CY 2008] ($USDmm, Historical rate)</t>
  </si>
  <si>
    <t>Sum of EBIT [CY 2009] ($USDmm, Historical rate)</t>
  </si>
  <si>
    <t>Sum of EBIT [CY 2010] ($USDmm, Historical rate)</t>
  </si>
  <si>
    <t>Sum of EBIT [CY 2011] ($USDmm, Historical rate)</t>
  </si>
  <si>
    <t>Sum of EBIT [CY 2012] ($USDmm, Historical rate)</t>
  </si>
  <si>
    <t>Sum of EBIT [CY 2013] ($USDmm, Historical rate)</t>
  </si>
  <si>
    <t>Sum of EBIT [CY 2014] ($USDmm, Historical rate)</t>
  </si>
  <si>
    <t>Sum of R&amp;D Exp. [CY 1985] ($USDmm, Historical rate)</t>
  </si>
  <si>
    <t>Sum of R&amp;D Exp. [CY 1986] ($USDmm, Historical rate)</t>
  </si>
  <si>
    <t>Sum of R&amp;D Exp. [CY 1987] ($USDmm, Historical rate)</t>
  </si>
  <si>
    <t>Sum of R&amp;D Exp. [CY 1988] ($USDmm, Historical rate)</t>
  </si>
  <si>
    <t>Sum of R&amp;D Exp. [CY 1989] ($USDmm, Historical rate)</t>
  </si>
  <si>
    <t>Sum of R&amp;D Exp. [CY 1990] ($USDmm, Historical rate)</t>
  </si>
  <si>
    <t>Sum of R&amp;D Exp. [CY 1991] ($USDmm, Historical rate)</t>
  </si>
  <si>
    <t>Sum of R&amp;D Exp. [CY 1992] ($USDmm, Historical rate)</t>
  </si>
  <si>
    <t>Sum of R&amp;D Exp. [CY 1993] ($USDmm, Historical rate)</t>
  </si>
  <si>
    <t>Sum of R&amp;D Exp. [CY 1994] ($USDmm, Historical rate)</t>
  </si>
  <si>
    <t>Sum of R&amp;D Exp. [CY 1995] ($USDmm, Historical rate)</t>
  </si>
  <si>
    <t>Sum of R&amp;D Exp. [CY 1996] ($USDmm, Historical rate)</t>
  </si>
  <si>
    <t>Sum of R&amp;D Exp. [CY 1997] ($USDmm, Historical rate)</t>
  </si>
  <si>
    <t>Sum of R&amp;D Exp. [CY 1998] ($USDmm, Historical rate)</t>
  </si>
  <si>
    <t>Sum of R&amp;D Exp. [CY 1999] ($USDmm, Historical rate)</t>
  </si>
  <si>
    <t>Sum of R&amp;D Exp. [CY 2000] ($USDmm, Historical rate)</t>
  </si>
  <si>
    <t>Sum of R&amp;D Exp. [CY 2001] ($USDmm, Historical rate)</t>
  </si>
  <si>
    <t>Sum of R&amp;D Exp. [CY 2002] ($USDmm, Historical rate)</t>
  </si>
  <si>
    <t>Sum of R&amp;D Exp. [CY 2003] ($USDmm, Historical rate)</t>
  </si>
  <si>
    <t>Sum of R&amp;D Exp. [CY 2004] ($USDmm, Historical rate)</t>
  </si>
  <si>
    <t>Sum of R&amp;D Exp. [CY 2005] ($USDmm, Historical rate)</t>
  </si>
  <si>
    <t>Sum of R&amp;D Exp. [CY 2006] ($USDmm, Historical rate)</t>
  </si>
  <si>
    <t>Sum of R&amp;D Exp. [CY 2007] ($USDmm, Historical rate)</t>
  </si>
  <si>
    <t>Sum of R&amp;D Exp. [CY 2008] ($USDmm, Historical rate)</t>
  </si>
  <si>
    <t>Sum of R&amp;D Exp. [CY 2009] ($USDmm, Historical rate)</t>
  </si>
  <si>
    <t>Sum of R&amp;D Exp. [CY 2010] ($USDmm, Historical rate)</t>
  </si>
  <si>
    <t>Sum of R&amp;D Exp. [CY 2011] ($USDmm, Historical rate)</t>
  </si>
  <si>
    <t>Sum of R&amp;D Exp. [CY 2012] ($USDmm, Historical rate)</t>
  </si>
  <si>
    <t>Sum of R&amp;D Exp. [CY 2013] ($USDmm, Historical rate)</t>
  </si>
  <si>
    <t>Sum of R&amp;D Exp. [CY 2014] ($USDmm, Historical rate)</t>
  </si>
  <si>
    <t>Biotechnology</t>
  </si>
  <si>
    <t>Pharmaceuticals</t>
  </si>
  <si>
    <t>Grand Total</t>
  </si>
  <si>
    <t>Year</t>
  </si>
  <si>
    <t>Revenue</t>
  </si>
  <si>
    <t>EBIT</t>
  </si>
  <si>
    <t>R&amp;D</t>
  </si>
  <si>
    <t>% fro Bio</t>
  </si>
  <si>
    <t>Operating Margin</t>
  </si>
  <si>
    <t>R&amp;D/Sales</t>
  </si>
  <si>
    <t>R&amp;D/EBIT</t>
  </si>
  <si>
    <t>Revenue Growth</t>
  </si>
  <si>
    <t>EBITR&amp;D/Sales</t>
  </si>
  <si>
    <t>Biotech</t>
  </si>
  <si>
    <t>Total Drug</t>
  </si>
  <si>
    <t>Pharma growth rate</t>
  </si>
  <si>
    <t>Biotech Growth rate</t>
  </si>
  <si>
    <t>(EBIT+R&amp;D)/Sales</t>
  </si>
  <si>
    <t>Pharma EBIT/Sales</t>
  </si>
  <si>
    <t>Biotech EBIT/Sales</t>
  </si>
  <si>
    <t>Pharma (EBIT+R&amp;D)/Sales</t>
  </si>
  <si>
    <t>Biotech (EBIT+R&amp;D)/sales</t>
  </si>
  <si>
    <t>Revenue Growth Rate</t>
  </si>
  <si>
    <t>Pharmaceutical Firms</t>
  </si>
  <si>
    <t>Biotech Firms</t>
  </si>
  <si>
    <t>Growth to R&amp;D Ratio</t>
  </si>
  <si>
    <t>1991-1995</t>
  </si>
  <si>
    <t>1996-2000</t>
  </si>
  <si>
    <t>2001-2005</t>
  </si>
  <si>
    <t>2006-2010</t>
  </si>
  <si>
    <t>2011-2014</t>
  </si>
  <si>
    <t>Sum of Market Capitalization [My Setting] [12/31/1990] ($USDmm, Historical rate)</t>
  </si>
  <si>
    <t>Sum of Market Capitalization [My Setting] [12/31/1991] ($USDmm, Historical rate)</t>
  </si>
  <si>
    <t>Sum of Market Capitalization [My Setting] [12/31/1992] ($USDmm, Historical rate)</t>
  </si>
  <si>
    <t>Sum of Market Capitalization [My Setting] [12/31/1993] ($USDmm, Historical rate)</t>
  </si>
  <si>
    <t>Sum of Market Capitalization [My Setting] [12/31/1994] ($USDmm, Historical rate)</t>
  </si>
  <si>
    <t>Sum of Market Capitalization [My Setting] [12/31/1995] ($USDmm, Historical rate)</t>
  </si>
  <si>
    <t>Sum of Market Capitalization [My Setting] [12/31/1996] ($USDmm, Historical rate)</t>
  </si>
  <si>
    <t>Sum of Market Capitalization [My Setting] [12/31/1997] ($USDmm, Historical rate)</t>
  </si>
  <si>
    <t>Sum of Market Capitalization [My Setting] [12/31/1998] ($USDmm, Historical rate)</t>
  </si>
  <si>
    <t>Sum of Market Capitalization [My Setting] [12/31/1999] ($USDmm, Historical rate)</t>
  </si>
  <si>
    <t>Sum of Market Capitalization [My Setting] [12/31/2000] ($USDmm, Historical rate)</t>
  </si>
  <si>
    <t>Sum of Market Capitalization [My Setting] [12/31/2001] ($USDmm, Historical rate)</t>
  </si>
  <si>
    <t>Sum of Market Capitalization [My Setting] [12/31/2002] ($USDmm, Historical rate)</t>
  </si>
  <si>
    <t>Sum of Market Capitalization [My Setting] [12/31/2003] ($USDmm, Historical rate)</t>
  </si>
  <si>
    <t>Sum of Market Capitalization [My Setting] [12/31/2004] ($USDmm, Historical rate)</t>
  </si>
  <si>
    <t>Sum of Market Capitalization [My Setting] [12/31/2005] ($USDmm, Historical rate)</t>
  </si>
  <si>
    <t>Sum of Market Capitalization [My Setting] [12/31/2006] ($USDmm, Historical rate)</t>
  </si>
  <si>
    <t>Sum of Market Capitalization [My Setting] [12/31/2007] ($USDmm, Historical rate)</t>
  </si>
  <si>
    <t>Sum of Market Capitalization [My Setting] [12/31/2008] ($USDmm, Historical rate)</t>
  </si>
  <si>
    <t>Sum of Market Capitalization [My Setting] [12/31/2009] ($USDmm, Historical rate)</t>
  </si>
  <si>
    <t>Sum of Market Capitalization [My Setting] [12/31/2010] ($USDmm, Historical rate)</t>
  </si>
  <si>
    <t>Sum of Market Capitalization [My Setting] [12/31/2011] ($USDmm, Historical rate)</t>
  </si>
  <si>
    <t>Sum of Market Capitalization [My Setting] [12/31/2012] ($USDmm, Historical rate)</t>
  </si>
  <si>
    <t>Sum of Market Capitalization [My Setting] [12/31/2013] ($USDmm, Historical rate)</t>
  </si>
  <si>
    <t>Sum of Market Capitalization [My Setting] [12/31/2014] ($USDmm, Historical rate)</t>
  </si>
  <si>
    <t>Sum of Total Enterprise Value [My Setting] [12/31/1990] ($USDmm, Historical rate)</t>
  </si>
  <si>
    <t>Sum of Total Enterprise Value [My Setting] [12/31/1991] ($USDmm, Historical rate)</t>
  </si>
  <si>
    <t>Sum of Total Enterprise Value [My Setting] [12/31/1992] ($USDmm, Historical rate)</t>
  </si>
  <si>
    <t>Sum of Total Enterprise Value [My Setting] [12/31/1993] ($USDmm, Historical rate)</t>
  </si>
  <si>
    <t>Sum of Total Enterprise Value [My Setting] [12/31/1994] ($USDmm, Historical rate)</t>
  </si>
  <si>
    <t>Sum of Total Enterprise Value [My Setting] [12/31/1995] ($USDmm, Historical rate)</t>
  </si>
  <si>
    <t>Sum of Total Enterprise Value [My Setting] [12/31/1996] ($USDmm, Historical rate)</t>
  </si>
  <si>
    <t>Sum of Total Enterprise Value [My Setting] [12/31/1997] ($USDmm, Historical rate)</t>
  </si>
  <si>
    <t>Sum of Total Enterprise Value [My Setting] [12/31/1998] ($USDmm, Historical rate)</t>
  </si>
  <si>
    <t>Sum of Total Enterprise Value [My Setting] [12/31/1999] ($USDmm, Historical rate)</t>
  </si>
  <si>
    <t>Sum of Total Enterprise Value [My Setting] [12/31/2000] ($USDmm, Historical rate)</t>
  </si>
  <si>
    <t>Sum of Total Enterprise Value [My Setting] [12/31/2001] ($USDmm, Historical rate)</t>
  </si>
  <si>
    <t>Sum of Total Enterprise Value [My Setting] [12/31/2002] ($USDmm, Historical rate)</t>
  </si>
  <si>
    <t>Sum of Total Enterprise Value [My Setting] [12/31/2003] ($USDmm, Historical rate)</t>
  </si>
  <si>
    <t>Sum of Total Enterprise Value [My Setting] [12/31/2004] ($USDmm, Historical rate)</t>
  </si>
  <si>
    <t>Sum of Total Enterprise Value [My Setting] [12/31/2005] ($USDmm, Historical rate)</t>
  </si>
  <si>
    <t>Sum of Total Enterprise Value [My Setting] [12/31/2006] ($USDmm, Historical rate)</t>
  </si>
  <si>
    <t>Sum of Total Enterprise Value [My Setting] [12/31/2007] ($USDmm, Historical rate)</t>
  </si>
  <si>
    <t>Sum of Total Enterprise Value [My Setting] [12/31/2008] ($USDmm, Historical rate)</t>
  </si>
  <si>
    <t>Sum of Total Enterprise Value [My Setting] [12/31/2009] ($USDmm, Historical rate)</t>
  </si>
  <si>
    <t>Sum of Total Enterprise Value [My Setting] [12/31/2010] ($USDmm, Historical rate)</t>
  </si>
  <si>
    <t>Sum of Total Enterprise Value [My Setting] [12/31/2011] ($USDmm, Historical rate)</t>
  </si>
  <si>
    <t>Sum of Total Enterprise Value [My Setting] [12/31/2012] ($USDmm, Historical rate)</t>
  </si>
  <si>
    <t>Sum of Total Enterprise Value [My Setting] [12/31/2013] ($USDmm, Historical rate)</t>
  </si>
  <si>
    <t>Sum of Total Enterprise Value [My Setting] [12/31/2014] ($USDmm, Historical rate)</t>
  </si>
  <si>
    <t>Sum of Total Debt [Latest Annual - 24] ($USDmm, Historical rate)</t>
  </si>
  <si>
    <t>Sum of Total Debt [Latest Annual - 23] ($USDmm, Historical rate)</t>
  </si>
  <si>
    <t>Sum of Total Debt [Latest Annual - 22] ($USDmm, Historical rate)</t>
  </si>
  <si>
    <t>Sum of Total Debt [Latest Annual - 21] ($USDmm, Historical rate)</t>
  </si>
  <si>
    <t>Sum of Total Debt [Latest Annual - 20] ($USDmm, Historical rate)</t>
  </si>
  <si>
    <t>Sum of Total Debt [Latest Annual - 19] ($USDmm, Historical rate)</t>
  </si>
  <si>
    <t>Sum of Total Debt [Latest Annual - 18] ($USDmm, Historical rate)</t>
  </si>
  <si>
    <t>Sum of Total Debt [Latest Annual - 17] ($USDmm, Historical rate)</t>
  </si>
  <si>
    <t>Sum of Total Debt [Latest Annual - 16] ($USDmm, Historical rate)</t>
  </si>
  <si>
    <t>Sum of Total Debt [Latest Annual - 15] ($USDmm, Historical rate)</t>
  </si>
  <si>
    <t>Sum of Total Debt [Latest Annual - 14] ($USDmm, Historical rate)</t>
  </si>
  <si>
    <t>Sum of Total Debt [Latest Annual - 13] ($USDmm, Historical rate)</t>
  </si>
  <si>
    <t>Sum of Total Debt [Latest Annual - 12] ($USDmm, Historical rate)</t>
  </si>
  <si>
    <t>Sum of Total Debt [Latest Annual - 11] ($USDmm, Historical rate)</t>
  </si>
  <si>
    <t>Sum of Total Debt [Latest Annual - 10] ($USDmm, Historical rate)</t>
  </si>
  <si>
    <t>Sum of Total Debt [Latest Annual - 9] ($USDmm, Historical rate)</t>
  </si>
  <si>
    <t>Sum of Total Debt [Latest Annual - 8] ($USDmm, Historical rate)</t>
  </si>
  <si>
    <t>Sum of Total Debt [Latest Annual - 7] ($USDmm, Historical rate)</t>
  </si>
  <si>
    <t>Sum of Total Debt [Latest Annual - 6] ($USDmm, Historical rate)</t>
  </si>
  <si>
    <t>Sum of Total Debt [Latest Annual - 5] ($USDmm, Historical rate)</t>
  </si>
  <si>
    <t>Sum of Total Debt [Latest Annual - 4] ($USDmm, Historical rate)</t>
  </si>
  <si>
    <t>Sum of Total Debt [Latest Annual - 3] ($USDmm, Historical rate)</t>
  </si>
  <si>
    <t>Sum of Total Debt [Latest Annual - 2] ($USDmm, Historical rate)</t>
  </si>
  <si>
    <t>Sum of Total Debt [Latest Annual - 1] ($USDmm, Historical rate)</t>
  </si>
  <si>
    <t>Sum of Total Debt [Latest Annual] ($USDmm, Historical rate)</t>
  </si>
  <si>
    <t>Sum of Net Income [CY 1990] ($USDmm, Historical rate)</t>
  </si>
  <si>
    <t>Sum of Net Income [CY 1991] ($USDmm, Historical rate)</t>
  </si>
  <si>
    <t>Sum of Net Income [CY 1992] ($USDmm, Historical rate)</t>
  </si>
  <si>
    <t>Sum of Net Income [CY 1993] ($USDmm, Historical rate)</t>
  </si>
  <si>
    <t>Sum of Net Income [CY 1994] ($USDmm, Historical rate)</t>
  </si>
  <si>
    <t>Sum of Net Income [CY 1995] ($USDmm, Historical rate)</t>
  </si>
  <si>
    <t>Sum of Net Income [CY 1996] ($USDmm, Historical rate)</t>
  </si>
  <si>
    <t>Sum of Net Income [CY 1997] ($USDmm, Historical rate)</t>
  </si>
  <si>
    <t>Sum of Net Income [CY 1998] ($USDmm, Historical rate)</t>
  </si>
  <si>
    <t>Sum of Net Income [CY 1999] ($USDmm, Historical rate)</t>
  </si>
  <si>
    <t>Sum of Net Income [CY 2000] ($USDmm, Historical rate)</t>
  </si>
  <si>
    <t>Sum of Net Income [CY 2001] ($USDmm, Historical rate)</t>
  </si>
  <si>
    <t>Sum of Net Income [CY 2002] ($USDmm, Historical rate)</t>
  </si>
  <si>
    <t>Sum of Net Income [CY 2003] ($USDmm, Historical rate)</t>
  </si>
  <si>
    <t>Sum of Net Income [CY 2004] ($USDmm, Historical rate)</t>
  </si>
  <si>
    <t>Sum of Net Income [CY 2005] ($USDmm, Historical rate)</t>
  </si>
  <si>
    <t>Sum of Net Income [CY 2006] ($USDmm, Historical rate)</t>
  </si>
  <si>
    <t>Sum of Net Income [CY 2007] ($USDmm, Historical rate)</t>
  </si>
  <si>
    <t>Sum of Net Income [CY 2008] ($USDmm, Historical rate)</t>
  </si>
  <si>
    <t>Sum of Net Income [CY 2009] ($USDmm, Historical rate)</t>
  </si>
  <si>
    <t>Sum of Net Income [CY 2010] ($USDmm, Historical rate)</t>
  </si>
  <si>
    <t>Sum of Net Income [CY 2011] ($USDmm, Historical rate)</t>
  </si>
  <si>
    <t>Sum of Net Income [CY 2012] ($USDmm, Historical rate)</t>
  </si>
  <si>
    <t>Sum of Net Income [CY 2013] ($USDmm, Historical rate)</t>
  </si>
  <si>
    <t>Sum of Net Income [CY 2014] ($USDmm, Historical rate)</t>
  </si>
  <si>
    <t>Sum of Cash Acquisitions [CY 1990] ($USDmm, Historical rate)</t>
  </si>
  <si>
    <t>Sum of Cash Acquisitions [CY 1991] ($USDmm, Historical rate)</t>
  </si>
  <si>
    <t>Sum of Cash Acquisitions [CY 1992] ($USDmm, Historical rate)</t>
  </si>
  <si>
    <t>Sum of Cash Acquisitions [CY 1993] ($USDmm, Historical rate)</t>
  </si>
  <si>
    <t>Sum of Cash Acquisitions [CY 1994] ($USDmm, Historical rate)</t>
  </si>
  <si>
    <t>Sum of Cash Acquisitions [CY 1995] ($USDmm, Historical rate)</t>
  </si>
  <si>
    <t>Sum of Cash Acquisitions [CY 1996] ($USDmm, Historical rate)</t>
  </si>
  <si>
    <t>Sum of Cash Acquisitions [CY 1997] ($USDmm, Historical rate)</t>
  </si>
  <si>
    <t>Sum of Cash Acquisitions [CY 1998] ($USDmm, Historical rate)</t>
  </si>
  <si>
    <t>Sum of Cash Acquisitions [CY 1999] ($USDmm, Historical rate)</t>
  </si>
  <si>
    <t>Sum of Cash Acquisitions [CY 2000] ($USDmm, Historical rate)</t>
  </si>
  <si>
    <t>Sum of Cash Acquisitions [CY 2001] ($USDmm, Historical rate)</t>
  </si>
  <si>
    <t>Sum of Cash Acquisitions [CY 2002] ($USDmm, Historical rate)</t>
  </si>
  <si>
    <t>Sum of Cash Acquisitions [CY 2003] ($USDmm, Historical rate)</t>
  </si>
  <si>
    <t>Sum of Cash Acquisitions [CY 2004] ($USDmm, Historical rate)</t>
  </si>
  <si>
    <t>Sum of Cash Acquisitions [CY 2005] ($USDmm, Historical rate)</t>
  </si>
  <si>
    <t>Sum of Cash Acquisitions [CY 2006] ($USDmm, Historical rate)</t>
  </si>
  <si>
    <t>Sum of Cash Acquisitions [CY 2007] ($USDmm, Historical rate)</t>
  </si>
  <si>
    <t>Sum of Cash Acquisitions [CY 2008] ($USDmm, Historical rate)</t>
  </si>
  <si>
    <t>Sum of Cash Acquisitions [CY 2009] ($USDmm, Historical rate)</t>
  </si>
  <si>
    <t>Sum of Cash Acquisitions [CY 2010] ($USDmm, Historical rate)</t>
  </si>
  <si>
    <t>Sum of Cash Acquisitions [CY 2011] ($USDmm, Historical rate)</t>
  </si>
  <si>
    <t>Sum of Cash Acquisitions [CY 2012] ($USDmm, Historical rate)</t>
  </si>
  <si>
    <t>Sum of Cash Acquisitions [CY 2013] ($USDmm, Historical rate)</t>
  </si>
  <si>
    <t>Sum of Cash Acquisitions [CY 2014] ($USDmm, Historical rate)</t>
  </si>
  <si>
    <t>Biotechnology (Primary)</t>
  </si>
  <si>
    <t>Pharmaceuticals (Primary)</t>
  </si>
  <si>
    <t>Mkt Cap</t>
  </si>
  <si>
    <t>EV</t>
  </si>
  <si>
    <t>Total Debt</t>
  </si>
  <si>
    <t>Net Income</t>
  </si>
  <si>
    <t>Acquisitions</t>
  </si>
  <si>
    <t>Pharma</t>
  </si>
  <si>
    <t>PE</t>
  </si>
  <si>
    <t>EBITR&amp;D</t>
  </si>
  <si>
    <t>Biotech % of Drug Company Value</t>
  </si>
  <si>
    <t>Pharma: EV/EBITR&amp;D</t>
  </si>
  <si>
    <t>Pharma: EV/EBIT</t>
  </si>
  <si>
    <t>Biotech: EV/EBIT</t>
  </si>
  <si>
    <t>Biotech: EV/EBITR&amp;D</t>
  </si>
  <si>
    <t>Biotech Premium</t>
  </si>
  <si>
    <t>NA</t>
  </si>
  <si>
    <t>Net Margin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</si>
</sst>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  <font>
      <sz val="8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9" tint="0.79998168889431442"/>
      </top>
      <bottom style="thin">
        <color theme="9" tint="0.79998168889431442"/>
      </bottom>
      <diagonal/>
    </border>
  </borders>
  <cellStyleXfs count="8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pivotButton="1" applyFont="1" applyAlignment="1"/>
    <xf numFmtId="10" fontId="0" fillId="0" borderId="0" xfId="2" applyNumberFormat="1" applyFont="1"/>
    <xf numFmtId="44" fontId="0" fillId="0" borderId="0" xfId="1" applyFont="1"/>
    <xf numFmtId="164" fontId="0" fillId="0" borderId="0" xfId="0" applyNumberFormat="1"/>
    <xf numFmtId="10" fontId="0" fillId="0" borderId="0" xfId="0" applyNumberFormat="1"/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164" fontId="0" fillId="0" borderId="0" xfId="1" applyNumberFormat="1" applyFont="1"/>
    <xf numFmtId="0" fontId="7" fillId="0" borderId="3" xfId="0" applyNumberFormat="1" applyFont="1" applyBorder="1" applyAlignment="1"/>
    <xf numFmtId="2" fontId="0" fillId="0" borderId="0" xfId="0" applyNumberFormat="1"/>
    <xf numFmtId="0" fontId="6" fillId="0" borderId="2" xfId="0" applyFont="1" applyBorder="1" applyAlignment="1">
      <alignment horizontal="center"/>
    </xf>
  </cellXfs>
  <cellStyles count="85">
    <cellStyle name="Currency" xfId="1" builtinId="4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Normal" xfId="0" builtinId="0"/>
    <cellStyle name="Percent" xfId="2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6.xml"/><Relationship Id="rId12" Type="http://schemas.openxmlformats.org/officeDocument/2006/relationships/worksheet" Target="worksheets/sheet7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chartsheet" Target="chartsheets/sheet2.xml"/><Relationship Id="rId5" Type="http://schemas.openxmlformats.org/officeDocument/2006/relationships/worksheet" Target="worksheets/sheet3.xml"/><Relationship Id="rId6" Type="http://schemas.openxmlformats.org/officeDocument/2006/relationships/chartsheet" Target="chartsheets/sheet3.xml"/><Relationship Id="rId7" Type="http://schemas.openxmlformats.org/officeDocument/2006/relationships/worksheet" Target="worksheets/sheet4.xml"/><Relationship Id="rId8" Type="http://schemas.openxmlformats.org/officeDocument/2006/relationships/chartsheet" Target="chartsheets/sheet4.xml"/><Relationship Id="rId9" Type="http://schemas.openxmlformats.org/officeDocument/2006/relationships/worksheet" Target="worksheets/sheet5.xml"/><Relationship Id="rId10" Type="http://schemas.openxmlformats.org/officeDocument/2006/relationships/chartsheet" Target="chartsheets/sheet5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_rels/chart4.xml.rels><?xml version="1.0" encoding="UTF-8" standalone="yes"?>
<Relationships xmlns="http://schemas.openxmlformats.org/package/2006/relationships"><Relationship Id="rId1" Type="http://schemas.microsoft.com/office/2011/relationships/chartStyle" Target="style4.xml"/><Relationship Id="rId2" Type="http://schemas.microsoft.com/office/2011/relationships/chartColorStyle" Target="colors4.xml"/></Relationships>
</file>

<file path=xl/charts/_rels/chart5.xml.rels><?xml version="1.0" encoding="UTF-8" standalone="yes"?>
<Relationships xmlns="http://schemas.openxmlformats.org/package/2006/relationships"><Relationship Id="rId1" Type="http://schemas.microsoft.com/office/2011/relationships/chartStyle" Target="style5.xml"/><Relationship Id="rId2" Type="http://schemas.microsoft.com/office/2011/relationships/chartColorStyle" Target="colors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5.5: Pharmaceutical Companies: Profit Margins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6"/>
          <c:order val="0"/>
          <c:tx>
            <c:strRef>
              <c:f>'PharmaSales&amp;R&amp;D'!$G$10</c:f>
              <c:strCache>
                <c:ptCount val="1"/>
                <c:pt idx="0">
                  <c:v>Net Margin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'PharmaSales&amp;R&amp;D'!$A$11:$A$35</c:f>
              <c:numCache>
                <c:formatCode>General</c:formatCode>
                <c:ptCount val="25"/>
                <c:pt idx="0">
                  <c:v>1990.0</c:v>
                </c:pt>
                <c:pt idx="1">
                  <c:v>1991.0</c:v>
                </c:pt>
                <c:pt idx="2">
                  <c:v>1992.0</c:v>
                </c:pt>
                <c:pt idx="3">
                  <c:v>1993.0</c:v>
                </c:pt>
                <c:pt idx="4">
                  <c:v>1994.0</c:v>
                </c:pt>
                <c:pt idx="5">
                  <c:v>1995.0</c:v>
                </c:pt>
                <c:pt idx="6">
                  <c:v>1996.0</c:v>
                </c:pt>
                <c:pt idx="7">
                  <c:v>1997.0</c:v>
                </c:pt>
                <c:pt idx="8">
                  <c:v>1998.0</c:v>
                </c:pt>
                <c:pt idx="9">
                  <c:v>1999.0</c:v>
                </c:pt>
                <c:pt idx="10">
                  <c:v>2000.0</c:v>
                </c:pt>
                <c:pt idx="11">
                  <c:v>2001.0</c:v>
                </c:pt>
                <c:pt idx="12">
                  <c:v>2002.0</c:v>
                </c:pt>
                <c:pt idx="13">
                  <c:v>2003.0</c:v>
                </c:pt>
                <c:pt idx="14">
                  <c:v>2004.0</c:v>
                </c:pt>
                <c:pt idx="15">
                  <c:v>2005.0</c:v>
                </c:pt>
                <c:pt idx="16">
                  <c:v>2006.0</c:v>
                </c:pt>
                <c:pt idx="17">
                  <c:v>2007.0</c:v>
                </c:pt>
                <c:pt idx="18">
                  <c:v>2008.0</c:v>
                </c:pt>
                <c:pt idx="19">
                  <c:v>2009.0</c:v>
                </c:pt>
                <c:pt idx="20">
                  <c:v>2010.0</c:v>
                </c:pt>
                <c:pt idx="21">
                  <c:v>2011.0</c:v>
                </c:pt>
                <c:pt idx="22">
                  <c:v>2012.0</c:v>
                </c:pt>
                <c:pt idx="23">
                  <c:v>2013.0</c:v>
                </c:pt>
                <c:pt idx="24">
                  <c:v>2014.0</c:v>
                </c:pt>
              </c:numCache>
            </c:numRef>
          </c:cat>
          <c:val>
            <c:numRef>
              <c:f>'PharmaSales&amp;R&amp;D'!$G$11:$G$35</c:f>
              <c:numCache>
                <c:formatCode>0.00%</c:formatCode>
                <c:ptCount val="25"/>
                <c:pt idx="0">
                  <c:v>0.186156711882743</c:v>
                </c:pt>
                <c:pt idx="1">
                  <c:v>0.172804003581432</c:v>
                </c:pt>
                <c:pt idx="2">
                  <c:v>0.140765873806972</c:v>
                </c:pt>
                <c:pt idx="3">
                  <c:v>0.146324300808972</c:v>
                </c:pt>
                <c:pt idx="4">
                  <c:v>0.16308668461026</c:v>
                </c:pt>
                <c:pt idx="5">
                  <c:v>0.169436271598914</c:v>
                </c:pt>
                <c:pt idx="6">
                  <c:v>0.176733585553115</c:v>
                </c:pt>
                <c:pt idx="7">
                  <c:v>0.157439364654616</c:v>
                </c:pt>
                <c:pt idx="8">
                  <c:v>0.17476040633733</c:v>
                </c:pt>
                <c:pt idx="9">
                  <c:v>0.18488555818016</c:v>
                </c:pt>
                <c:pt idx="10">
                  <c:v>0.180614673363539</c:v>
                </c:pt>
                <c:pt idx="11">
                  <c:v>0.231239525379821</c:v>
                </c:pt>
                <c:pt idx="12">
                  <c:v>0.216638578219395</c:v>
                </c:pt>
                <c:pt idx="13">
                  <c:v>0.144528258315338</c:v>
                </c:pt>
                <c:pt idx="14">
                  <c:v>0.164895714756403</c:v>
                </c:pt>
                <c:pt idx="15">
                  <c:v>0.158777459163334</c:v>
                </c:pt>
                <c:pt idx="16">
                  <c:v>0.222086186869329</c:v>
                </c:pt>
                <c:pt idx="17">
                  <c:v>0.131943174180444</c:v>
                </c:pt>
                <c:pt idx="18">
                  <c:v>0.164496460746711</c:v>
                </c:pt>
                <c:pt idx="19">
                  <c:v>0.252025484583627</c:v>
                </c:pt>
                <c:pt idx="20">
                  <c:v>0.131991005803473</c:v>
                </c:pt>
                <c:pt idx="21">
                  <c:v>0.145843344456171</c:v>
                </c:pt>
                <c:pt idx="22">
                  <c:v>0.163459173492212</c:v>
                </c:pt>
                <c:pt idx="23">
                  <c:v>0.192189621930769</c:v>
                </c:pt>
                <c:pt idx="24">
                  <c:v>0.168682452552869</c:v>
                </c:pt>
              </c:numCache>
            </c:numRef>
          </c:val>
          <c:smooth val="0"/>
        </c:ser>
        <c:ser>
          <c:idx val="7"/>
          <c:order val="1"/>
          <c:tx>
            <c:strRef>
              <c:f>'PharmaSales&amp;R&amp;D'!$H$10</c:f>
              <c:strCache>
                <c:ptCount val="1"/>
                <c:pt idx="0">
                  <c:v>Operating Margin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'PharmaSales&amp;R&amp;D'!$A$11:$A$35</c:f>
              <c:numCache>
                <c:formatCode>General</c:formatCode>
                <c:ptCount val="25"/>
                <c:pt idx="0">
                  <c:v>1990.0</c:v>
                </c:pt>
                <c:pt idx="1">
                  <c:v>1991.0</c:v>
                </c:pt>
                <c:pt idx="2">
                  <c:v>1992.0</c:v>
                </c:pt>
                <c:pt idx="3">
                  <c:v>1993.0</c:v>
                </c:pt>
                <c:pt idx="4">
                  <c:v>1994.0</c:v>
                </c:pt>
                <c:pt idx="5">
                  <c:v>1995.0</c:v>
                </c:pt>
                <c:pt idx="6">
                  <c:v>1996.0</c:v>
                </c:pt>
                <c:pt idx="7">
                  <c:v>1997.0</c:v>
                </c:pt>
                <c:pt idx="8">
                  <c:v>1998.0</c:v>
                </c:pt>
                <c:pt idx="9">
                  <c:v>1999.0</c:v>
                </c:pt>
                <c:pt idx="10">
                  <c:v>2000.0</c:v>
                </c:pt>
                <c:pt idx="11">
                  <c:v>2001.0</c:v>
                </c:pt>
                <c:pt idx="12">
                  <c:v>2002.0</c:v>
                </c:pt>
                <c:pt idx="13">
                  <c:v>2003.0</c:v>
                </c:pt>
                <c:pt idx="14">
                  <c:v>2004.0</c:v>
                </c:pt>
                <c:pt idx="15">
                  <c:v>2005.0</c:v>
                </c:pt>
                <c:pt idx="16">
                  <c:v>2006.0</c:v>
                </c:pt>
                <c:pt idx="17">
                  <c:v>2007.0</c:v>
                </c:pt>
                <c:pt idx="18">
                  <c:v>2008.0</c:v>
                </c:pt>
                <c:pt idx="19">
                  <c:v>2009.0</c:v>
                </c:pt>
                <c:pt idx="20">
                  <c:v>2010.0</c:v>
                </c:pt>
                <c:pt idx="21">
                  <c:v>2011.0</c:v>
                </c:pt>
                <c:pt idx="22">
                  <c:v>2012.0</c:v>
                </c:pt>
                <c:pt idx="23">
                  <c:v>2013.0</c:v>
                </c:pt>
                <c:pt idx="24">
                  <c:v>2014.0</c:v>
                </c:pt>
              </c:numCache>
            </c:numRef>
          </c:cat>
          <c:val>
            <c:numRef>
              <c:f>'PharmaSales&amp;R&amp;D'!$H$11:$H$35</c:f>
              <c:numCache>
                <c:formatCode>0.00%</c:formatCode>
                <c:ptCount val="25"/>
                <c:pt idx="0">
                  <c:v>0.255460675436076</c:v>
                </c:pt>
                <c:pt idx="1">
                  <c:v>0.246134295424663</c:v>
                </c:pt>
                <c:pt idx="2">
                  <c:v>0.246899374517182</c:v>
                </c:pt>
                <c:pt idx="3">
                  <c:v>0.254864359886761</c:v>
                </c:pt>
                <c:pt idx="4">
                  <c:v>0.249136240343843</c:v>
                </c:pt>
                <c:pt idx="5">
                  <c:v>0.241643903504068</c:v>
                </c:pt>
                <c:pt idx="6">
                  <c:v>0.243787373057531</c:v>
                </c:pt>
                <c:pt idx="7">
                  <c:v>0.243596973688378</c:v>
                </c:pt>
                <c:pt idx="8">
                  <c:v>0.240086434231954</c:v>
                </c:pt>
                <c:pt idx="9">
                  <c:v>0.255837422471133</c:v>
                </c:pt>
                <c:pt idx="10">
                  <c:v>0.266067820765878</c:v>
                </c:pt>
                <c:pt idx="11">
                  <c:v>0.314763219840378</c:v>
                </c:pt>
                <c:pt idx="12">
                  <c:v>0.308189267567602</c:v>
                </c:pt>
                <c:pt idx="13">
                  <c:v>0.266847014412495</c:v>
                </c:pt>
                <c:pt idx="14">
                  <c:v>0.265634877424762</c:v>
                </c:pt>
                <c:pt idx="15">
                  <c:v>0.240721110792447</c:v>
                </c:pt>
                <c:pt idx="16">
                  <c:v>0.234719775738914</c:v>
                </c:pt>
                <c:pt idx="17">
                  <c:v>0.230772264852301</c:v>
                </c:pt>
                <c:pt idx="18">
                  <c:v>0.251320550242983</c:v>
                </c:pt>
                <c:pt idx="19">
                  <c:v>0.264180623902235</c:v>
                </c:pt>
                <c:pt idx="20">
                  <c:v>0.250972759827328</c:v>
                </c:pt>
                <c:pt idx="21">
                  <c:v>0.256247959054866</c:v>
                </c:pt>
                <c:pt idx="22">
                  <c:v>0.251113911403777</c:v>
                </c:pt>
                <c:pt idx="23">
                  <c:v>0.243607563620782</c:v>
                </c:pt>
                <c:pt idx="24">
                  <c:v>0.238336243143404</c:v>
                </c:pt>
              </c:numCache>
            </c:numRef>
          </c:val>
          <c:smooth val="0"/>
        </c:ser>
        <c:ser>
          <c:idx val="9"/>
          <c:order val="2"/>
          <c:tx>
            <c:strRef>
              <c:f>'PharmaSales&amp;R&amp;D'!$J$10</c:f>
              <c:strCache>
                <c:ptCount val="1"/>
                <c:pt idx="0">
                  <c:v>EBITR&amp;D/Sales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'PharmaSales&amp;R&amp;D'!$A$11:$A$35</c:f>
              <c:numCache>
                <c:formatCode>General</c:formatCode>
                <c:ptCount val="25"/>
                <c:pt idx="0">
                  <c:v>1990.0</c:v>
                </c:pt>
                <c:pt idx="1">
                  <c:v>1991.0</c:v>
                </c:pt>
                <c:pt idx="2">
                  <c:v>1992.0</c:v>
                </c:pt>
                <c:pt idx="3">
                  <c:v>1993.0</c:v>
                </c:pt>
                <c:pt idx="4">
                  <c:v>1994.0</c:v>
                </c:pt>
                <c:pt idx="5">
                  <c:v>1995.0</c:v>
                </c:pt>
                <c:pt idx="6">
                  <c:v>1996.0</c:v>
                </c:pt>
                <c:pt idx="7">
                  <c:v>1997.0</c:v>
                </c:pt>
                <c:pt idx="8">
                  <c:v>1998.0</c:v>
                </c:pt>
                <c:pt idx="9">
                  <c:v>1999.0</c:v>
                </c:pt>
                <c:pt idx="10">
                  <c:v>2000.0</c:v>
                </c:pt>
                <c:pt idx="11">
                  <c:v>2001.0</c:v>
                </c:pt>
                <c:pt idx="12">
                  <c:v>2002.0</c:v>
                </c:pt>
                <c:pt idx="13">
                  <c:v>2003.0</c:v>
                </c:pt>
                <c:pt idx="14">
                  <c:v>2004.0</c:v>
                </c:pt>
                <c:pt idx="15">
                  <c:v>2005.0</c:v>
                </c:pt>
                <c:pt idx="16">
                  <c:v>2006.0</c:v>
                </c:pt>
                <c:pt idx="17">
                  <c:v>2007.0</c:v>
                </c:pt>
                <c:pt idx="18">
                  <c:v>2008.0</c:v>
                </c:pt>
                <c:pt idx="19">
                  <c:v>2009.0</c:v>
                </c:pt>
                <c:pt idx="20">
                  <c:v>2010.0</c:v>
                </c:pt>
                <c:pt idx="21">
                  <c:v>2011.0</c:v>
                </c:pt>
                <c:pt idx="22">
                  <c:v>2012.0</c:v>
                </c:pt>
                <c:pt idx="23">
                  <c:v>2013.0</c:v>
                </c:pt>
                <c:pt idx="24">
                  <c:v>2014.0</c:v>
                </c:pt>
              </c:numCache>
            </c:numRef>
          </c:cat>
          <c:val>
            <c:numRef>
              <c:f>'PharmaSales&amp;R&amp;D'!$J$11:$J$35</c:f>
              <c:numCache>
                <c:formatCode>0.00%</c:formatCode>
                <c:ptCount val="25"/>
                <c:pt idx="0">
                  <c:v>0.362278467154301</c:v>
                </c:pt>
                <c:pt idx="1">
                  <c:v>0.347849789054882</c:v>
                </c:pt>
                <c:pt idx="2">
                  <c:v>0.353283823730968</c:v>
                </c:pt>
                <c:pt idx="3">
                  <c:v>0.364515264111892</c:v>
                </c:pt>
                <c:pt idx="4">
                  <c:v>0.352175885524506</c:v>
                </c:pt>
                <c:pt idx="5">
                  <c:v>0.345349679626729</c:v>
                </c:pt>
                <c:pt idx="6">
                  <c:v>0.348205148401384</c:v>
                </c:pt>
                <c:pt idx="7">
                  <c:v>0.349678445834917</c:v>
                </c:pt>
                <c:pt idx="8">
                  <c:v>0.351562875002488</c:v>
                </c:pt>
                <c:pt idx="9">
                  <c:v>0.366659119719674</c:v>
                </c:pt>
                <c:pt idx="10">
                  <c:v>0.380196649864037</c:v>
                </c:pt>
                <c:pt idx="11">
                  <c:v>0.452207158999069</c:v>
                </c:pt>
                <c:pt idx="12">
                  <c:v>0.447670685140163</c:v>
                </c:pt>
                <c:pt idx="13">
                  <c:v>0.414074998704898</c:v>
                </c:pt>
                <c:pt idx="14">
                  <c:v>0.413577347188274</c:v>
                </c:pt>
                <c:pt idx="15">
                  <c:v>0.394725489107568</c:v>
                </c:pt>
                <c:pt idx="16">
                  <c:v>0.395544654669534</c:v>
                </c:pt>
                <c:pt idx="17">
                  <c:v>0.39289872418562</c:v>
                </c:pt>
                <c:pt idx="18">
                  <c:v>0.41068103798153</c:v>
                </c:pt>
                <c:pt idx="19">
                  <c:v>0.419942624684774</c:v>
                </c:pt>
                <c:pt idx="20">
                  <c:v>0.402653770335463</c:v>
                </c:pt>
                <c:pt idx="21">
                  <c:v>0.399295237320281</c:v>
                </c:pt>
                <c:pt idx="22">
                  <c:v>0.395884938298697</c:v>
                </c:pt>
                <c:pt idx="23">
                  <c:v>0.386415198983104</c:v>
                </c:pt>
                <c:pt idx="24">
                  <c:v>0.381926167359543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82180608"/>
        <c:axId val="-2070736304"/>
      </c:lineChart>
      <c:catAx>
        <c:axId val="-2082180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70736304"/>
        <c:crosses val="autoZero"/>
        <c:auto val="1"/>
        <c:lblAlgn val="ctr"/>
        <c:lblOffset val="100"/>
        <c:noMultiLvlLbl val="0"/>
      </c:catAx>
      <c:valAx>
        <c:axId val="-2070736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82180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Market Capitalization of Pharma &amp; Biotech</a:t>
            </a:r>
            <a:r>
              <a:rPr lang="en-US" i="1" baseline="0"/>
              <a:t> Companies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'PE Ratios'!$B$2</c:f>
              <c:strCache>
                <c:ptCount val="1"/>
                <c:pt idx="0">
                  <c:v>Pharma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'PE Ratios'!$A$3:$A$26</c:f>
              <c:numCache>
                <c:formatCode>General</c:formatCode>
                <c:ptCount val="24"/>
                <c:pt idx="0">
                  <c:v>1991.0</c:v>
                </c:pt>
                <c:pt idx="1">
                  <c:v>1992.0</c:v>
                </c:pt>
                <c:pt idx="2">
                  <c:v>1993.0</c:v>
                </c:pt>
                <c:pt idx="3">
                  <c:v>1994.0</c:v>
                </c:pt>
                <c:pt idx="4">
                  <c:v>1995.0</c:v>
                </c:pt>
                <c:pt idx="5">
                  <c:v>1996.0</c:v>
                </c:pt>
                <c:pt idx="6">
                  <c:v>1997.0</c:v>
                </c:pt>
                <c:pt idx="7">
                  <c:v>1998.0</c:v>
                </c:pt>
                <c:pt idx="8">
                  <c:v>1999.0</c:v>
                </c:pt>
                <c:pt idx="9">
                  <c:v>2000.0</c:v>
                </c:pt>
                <c:pt idx="10">
                  <c:v>2001.0</c:v>
                </c:pt>
                <c:pt idx="11">
                  <c:v>2002.0</c:v>
                </c:pt>
                <c:pt idx="12">
                  <c:v>2003.0</c:v>
                </c:pt>
                <c:pt idx="13">
                  <c:v>2004.0</c:v>
                </c:pt>
                <c:pt idx="14">
                  <c:v>2005.0</c:v>
                </c:pt>
                <c:pt idx="15">
                  <c:v>2006.0</c:v>
                </c:pt>
                <c:pt idx="16">
                  <c:v>2007.0</c:v>
                </c:pt>
                <c:pt idx="17">
                  <c:v>2008.0</c:v>
                </c:pt>
                <c:pt idx="18">
                  <c:v>2009.0</c:v>
                </c:pt>
                <c:pt idx="19">
                  <c:v>2010.0</c:v>
                </c:pt>
                <c:pt idx="20">
                  <c:v>2011.0</c:v>
                </c:pt>
                <c:pt idx="21">
                  <c:v>2012.0</c:v>
                </c:pt>
                <c:pt idx="22">
                  <c:v>2013.0</c:v>
                </c:pt>
                <c:pt idx="23">
                  <c:v>2014.0</c:v>
                </c:pt>
              </c:numCache>
            </c:numRef>
          </c:cat>
          <c:val>
            <c:numRef>
              <c:f>'PE Ratios'!$B$3:$B$26</c:f>
              <c:numCache>
                <c:formatCode>_("$"* #,##0_);_("$"* \(#,##0\);_("$"* "-"??_);_(@_)</c:formatCode>
                <c:ptCount val="24"/>
                <c:pt idx="0">
                  <c:v>153141.838</c:v>
                </c:pt>
                <c:pt idx="1">
                  <c:v>140045.892</c:v>
                </c:pt>
                <c:pt idx="2">
                  <c:v>157147.6110000001</c:v>
                </c:pt>
                <c:pt idx="3">
                  <c:v>172275.113</c:v>
                </c:pt>
                <c:pt idx="4">
                  <c:v>287811.647</c:v>
                </c:pt>
                <c:pt idx="5">
                  <c:v>348635.6169999999</c:v>
                </c:pt>
                <c:pt idx="6">
                  <c:v>545806.8790000001</c:v>
                </c:pt>
                <c:pt idx="7">
                  <c:v>776322.5349999999</c:v>
                </c:pt>
                <c:pt idx="8">
                  <c:v>690791.411</c:v>
                </c:pt>
                <c:pt idx="9">
                  <c:v>1.009240693E6</c:v>
                </c:pt>
                <c:pt idx="10">
                  <c:v>824119.791</c:v>
                </c:pt>
                <c:pt idx="11">
                  <c:v>633090.1149999999</c:v>
                </c:pt>
                <c:pt idx="12">
                  <c:v>703133.9690000002</c:v>
                </c:pt>
                <c:pt idx="13">
                  <c:v>624653.5539999999</c:v>
                </c:pt>
                <c:pt idx="14">
                  <c:v>578728.7049999998</c:v>
                </c:pt>
                <c:pt idx="15">
                  <c:v>640883.1039999997</c:v>
                </c:pt>
                <c:pt idx="16">
                  <c:v>646977.1549999999</c:v>
                </c:pt>
                <c:pt idx="17">
                  <c:v>482313.9159999998</c:v>
                </c:pt>
                <c:pt idx="18">
                  <c:v>544832.1750000002</c:v>
                </c:pt>
                <c:pt idx="19">
                  <c:v>535682.516</c:v>
                </c:pt>
                <c:pt idx="20">
                  <c:v>602430.8859999999</c:v>
                </c:pt>
                <c:pt idx="21">
                  <c:v>658832.4510000002</c:v>
                </c:pt>
                <c:pt idx="22">
                  <c:v>866017.5520000001</c:v>
                </c:pt>
                <c:pt idx="23">
                  <c:v>1.011765284E6</c:v>
                </c:pt>
              </c:numCache>
            </c:numRef>
          </c:val>
        </c:ser>
        <c:ser>
          <c:idx val="4"/>
          <c:order val="1"/>
          <c:tx>
            <c:strRef>
              <c:f>'PE Ratios'!$E$2</c:f>
              <c:strCache>
                <c:ptCount val="1"/>
                <c:pt idx="0">
                  <c:v>Biotech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'PE Ratios'!$A$3:$A$26</c:f>
              <c:numCache>
                <c:formatCode>General</c:formatCode>
                <c:ptCount val="24"/>
                <c:pt idx="0">
                  <c:v>1991.0</c:v>
                </c:pt>
                <c:pt idx="1">
                  <c:v>1992.0</c:v>
                </c:pt>
                <c:pt idx="2">
                  <c:v>1993.0</c:v>
                </c:pt>
                <c:pt idx="3">
                  <c:v>1994.0</c:v>
                </c:pt>
                <c:pt idx="4">
                  <c:v>1995.0</c:v>
                </c:pt>
                <c:pt idx="5">
                  <c:v>1996.0</c:v>
                </c:pt>
                <c:pt idx="6">
                  <c:v>1997.0</c:v>
                </c:pt>
                <c:pt idx="7">
                  <c:v>1998.0</c:v>
                </c:pt>
                <c:pt idx="8">
                  <c:v>1999.0</c:v>
                </c:pt>
                <c:pt idx="9">
                  <c:v>2000.0</c:v>
                </c:pt>
                <c:pt idx="10">
                  <c:v>2001.0</c:v>
                </c:pt>
                <c:pt idx="11">
                  <c:v>2002.0</c:v>
                </c:pt>
                <c:pt idx="12">
                  <c:v>2003.0</c:v>
                </c:pt>
                <c:pt idx="13">
                  <c:v>2004.0</c:v>
                </c:pt>
                <c:pt idx="14">
                  <c:v>2005.0</c:v>
                </c:pt>
                <c:pt idx="15">
                  <c:v>2006.0</c:v>
                </c:pt>
                <c:pt idx="16">
                  <c:v>2007.0</c:v>
                </c:pt>
                <c:pt idx="17">
                  <c:v>2008.0</c:v>
                </c:pt>
                <c:pt idx="18">
                  <c:v>2009.0</c:v>
                </c:pt>
                <c:pt idx="19">
                  <c:v>2010.0</c:v>
                </c:pt>
                <c:pt idx="20">
                  <c:v>2011.0</c:v>
                </c:pt>
                <c:pt idx="21">
                  <c:v>2012.0</c:v>
                </c:pt>
                <c:pt idx="22">
                  <c:v>2013.0</c:v>
                </c:pt>
                <c:pt idx="23">
                  <c:v>2014.0</c:v>
                </c:pt>
              </c:numCache>
            </c:numRef>
          </c:cat>
          <c:val>
            <c:numRef>
              <c:f>'PE Ratios'!$E$3:$E$26</c:f>
              <c:numCache>
                <c:formatCode>_("$"* #,##0_);_("$"* \(#,##0\);_("$"* "-"??_);_(@_)</c:formatCode>
                <c:ptCount val="24"/>
                <c:pt idx="0">
                  <c:v>4131.401</c:v>
                </c:pt>
                <c:pt idx="1">
                  <c:v>16576.59399999999</c:v>
                </c:pt>
                <c:pt idx="2">
                  <c:v>16726.935</c:v>
                </c:pt>
                <c:pt idx="3">
                  <c:v>15170.14499999999</c:v>
                </c:pt>
                <c:pt idx="4">
                  <c:v>13990.53699999999</c:v>
                </c:pt>
                <c:pt idx="5">
                  <c:v>31706.38300000003</c:v>
                </c:pt>
                <c:pt idx="6">
                  <c:v>39250.62100000003</c:v>
                </c:pt>
                <c:pt idx="7">
                  <c:v>39319.95500000001</c:v>
                </c:pt>
                <c:pt idx="8">
                  <c:v>53254.97999999998</c:v>
                </c:pt>
                <c:pt idx="9">
                  <c:v>121309.2</c:v>
                </c:pt>
                <c:pt idx="10">
                  <c:v>155612.308</c:v>
                </c:pt>
                <c:pt idx="11">
                  <c:v>138567.5109999998</c:v>
                </c:pt>
                <c:pt idx="12">
                  <c:v>95291.96800000005</c:v>
                </c:pt>
                <c:pt idx="13">
                  <c:v>140394.466</c:v>
                </c:pt>
                <c:pt idx="14">
                  <c:v>164445.417</c:v>
                </c:pt>
                <c:pt idx="15">
                  <c:v>191644.997</c:v>
                </c:pt>
                <c:pt idx="16">
                  <c:v>198482.2250000001</c:v>
                </c:pt>
                <c:pt idx="17">
                  <c:v>182469.737</c:v>
                </c:pt>
                <c:pt idx="18">
                  <c:v>184776.2920000001</c:v>
                </c:pt>
                <c:pt idx="19">
                  <c:v>196806.3989999999</c:v>
                </c:pt>
                <c:pt idx="20">
                  <c:v>197278.1599999999</c:v>
                </c:pt>
                <c:pt idx="21">
                  <c:v>213819.1130000001</c:v>
                </c:pt>
                <c:pt idx="22">
                  <c:v>303414.2179999999</c:v>
                </c:pt>
                <c:pt idx="23">
                  <c:v>624461.975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118350176"/>
        <c:axId val="-2070183328"/>
      </c:barChart>
      <c:lineChart>
        <c:grouping val="standard"/>
        <c:varyColors val="0"/>
        <c:ser>
          <c:idx val="0"/>
          <c:order val="2"/>
          <c:tx>
            <c:strRef>
              <c:f>'PE Ratios'!$H$2</c:f>
              <c:strCache>
                <c:ptCount val="1"/>
                <c:pt idx="0">
                  <c:v>Biotech % of Drug Company Value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'PE Ratios'!$A$3:$A$26</c:f>
              <c:numCache>
                <c:formatCode>General</c:formatCode>
                <c:ptCount val="24"/>
                <c:pt idx="0">
                  <c:v>1991.0</c:v>
                </c:pt>
                <c:pt idx="1">
                  <c:v>1992.0</c:v>
                </c:pt>
                <c:pt idx="2">
                  <c:v>1993.0</c:v>
                </c:pt>
                <c:pt idx="3">
                  <c:v>1994.0</c:v>
                </c:pt>
                <c:pt idx="4">
                  <c:v>1995.0</c:v>
                </c:pt>
                <c:pt idx="5">
                  <c:v>1996.0</c:v>
                </c:pt>
                <c:pt idx="6">
                  <c:v>1997.0</c:v>
                </c:pt>
                <c:pt idx="7">
                  <c:v>1998.0</c:v>
                </c:pt>
                <c:pt idx="8">
                  <c:v>1999.0</c:v>
                </c:pt>
                <c:pt idx="9">
                  <c:v>2000.0</c:v>
                </c:pt>
                <c:pt idx="10">
                  <c:v>2001.0</c:v>
                </c:pt>
                <c:pt idx="11">
                  <c:v>2002.0</c:v>
                </c:pt>
                <c:pt idx="12">
                  <c:v>2003.0</c:v>
                </c:pt>
                <c:pt idx="13">
                  <c:v>2004.0</c:v>
                </c:pt>
                <c:pt idx="14">
                  <c:v>2005.0</c:v>
                </c:pt>
                <c:pt idx="15">
                  <c:v>2006.0</c:v>
                </c:pt>
                <c:pt idx="16">
                  <c:v>2007.0</c:v>
                </c:pt>
                <c:pt idx="17">
                  <c:v>2008.0</c:v>
                </c:pt>
                <c:pt idx="18">
                  <c:v>2009.0</c:v>
                </c:pt>
                <c:pt idx="19">
                  <c:v>2010.0</c:v>
                </c:pt>
                <c:pt idx="20">
                  <c:v>2011.0</c:v>
                </c:pt>
                <c:pt idx="21">
                  <c:v>2012.0</c:v>
                </c:pt>
                <c:pt idx="22">
                  <c:v>2013.0</c:v>
                </c:pt>
                <c:pt idx="23">
                  <c:v>2014.0</c:v>
                </c:pt>
              </c:numCache>
            </c:numRef>
          </c:cat>
          <c:val>
            <c:numRef>
              <c:f>'PE Ratios'!$H$3:$H$26</c:f>
              <c:numCache>
                <c:formatCode>0.00%</c:formatCode>
                <c:ptCount val="24"/>
                <c:pt idx="0">
                  <c:v>0.0262689382266744</c:v>
                </c:pt>
                <c:pt idx="1">
                  <c:v>0.105837893544864</c:v>
                </c:pt>
                <c:pt idx="2">
                  <c:v>0.0962011713893993</c:v>
                </c:pt>
                <c:pt idx="3">
                  <c:v>0.0809310684189193</c:v>
                </c:pt>
                <c:pt idx="4">
                  <c:v>0.0463566459810642</c:v>
                </c:pt>
                <c:pt idx="5">
                  <c:v>0.0833628234588871</c:v>
                </c:pt>
                <c:pt idx="6">
                  <c:v>0.0670884844652022</c:v>
                </c:pt>
                <c:pt idx="7">
                  <c:v>0.0482073402036718</c:v>
                </c:pt>
                <c:pt idx="8">
                  <c:v>0.0715748112539397</c:v>
                </c:pt>
                <c:pt idx="9">
                  <c:v>0.107301058317822</c:v>
                </c:pt>
                <c:pt idx="10">
                  <c:v>0.158831488892557</c:v>
                </c:pt>
                <c:pt idx="11">
                  <c:v>0.179571232540375</c:v>
                </c:pt>
                <c:pt idx="12">
                  <c:v>0.119349790110839</c:v>
                </c:pt>
                <c:pt idx="13">
                  <c:v>0.183510658585849</c:v>
                </c:pt>
                <c:pt idx="14">
                  <c:v>0.221274412189503</c:v>
                </c:pt>
                <c:pt idx="15">
                  <c:v>0.230196430330464</c:v>
                </c:pt>
                <c:pt idx="16">
                  <c:v>0.234762579604948</c:v>
                </c:pt>
                <c:pt idx="17">
                  <c:v>0.274479879546617</c:v>
                </c:pt>
                <c:pt idx="18">
                  <c:v>0.253254040156308</c:v>
                </c:pt>
                <c:pt idx="19">
                  <c:v>0.268681743804956</c:v>
                </c:pt>
                <c:pt idx="20">
                  <c:v>0.246687418363903</c:v>
                </c:pt>
                <c:pt idx="21">
                  <c:v>0.245022322563556</c:v>
                </c:pt>
                <c:pt idx="22">
                  <c:v>0.259454399806497</c:v>
                </c:pt>
                <c:pt idx="23">
                  <c:v>0.381647458545366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2990176"/>
        <c:axId val="1350974192"/>
      </c:lineChart>
      <c:catAx>
        <c:axId val="-2118350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70183328"/>
        <c:crosses val="autoZero"/>
        <c:auto val="1"/>
        <c:lblAlgn val="ctr"/>
        <c:lblOffset val="100"/>
        <c:noMultiLvlLbl val="0"/>
      </c:catAx>
      <c:valAx>
        <c:axId val="-2070183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 Value (in millions of US$)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18350176"/>
        <c:crosses val="autoZero"/>
        <c:crossBetween val="between"/>
      </c:valAx>
      <c:valAx>
        <c:axId val="135097419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Biotech as % of Drug Company Market Value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2990176"/>
        <c:crosses val="max"/>
        <c:crossBetween val="between"/>
      </c:valAx>
      <c:catAx>
        <c:axId val="1332990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35097419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EV to EBITR&amp;D:</a:t>
            </a:r>
            <a:r>
              <a:rPr lang="en-US" i="1" baseline="0"/>
              <a:t> Pharma versus Biotech Companies - 1991 to 2014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'EV Multiples'!$F$2</c:f>
              <c:strCache>
                <c:ptCount val="1"/>
                <c:pt idx="0">
                  <c:v>Pharma: EV/EBITR&amp;D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'EV Multiples'!$A$3:$A$26</c:f>
              <c:numCache>
                <c:formatCode>General</c:formatCode>
                <c:ptCount val="24"/>
                <c:pt idx="0">
                  <c:v>1991.0</c:v>
                </c:pt>
                <c:pt idx="1">
                  <c:v>1992.0</c:v>
                </c:pt>
                <c:pt idx="2">
                  <c:v>1993.0</c:v>
                </c:pt>
                <c:pt idx="3">
                  <c:v>1994.0</c:v>
                </c:pt>
                <c:pt idx="4">
                  <c:v>1995.0</c:v>
                </c:pt>
                <c:pt idx="5">
                  <c:v>1996.0</c:v>
                </c:pt>
                <c:pt idx="6">
                  <c:v>1997.0</c:v>
                </c:pt>
                <c:pt idx="7">
                  <c:v>1998.0</c:v>
                </c:pt>
                <c:pt idx="8">
                  <c:v>1999.0</c:v>
                </c:pt>
                <c:pt idx="9">
                  <c:v>2000.0</c:v>
                </c:pt>
                <c:pt idx="10">
                  <c:v>2001.0</c:v>
                </c:pt>
                <c:pt idx="11">
                  <c:v>2002.0</c:v>
                </c:pt>
                <c:pt idx="12">
                  <c:v>2003.0</c:v>
                </c:pt>
                <c:pt idx="13">
                  <c:v>2004.0</c:v>
                </c:pt>
                <c:pt idx="14">
                  <c:v>2005.0</c:v>
                </c:pt>
                <c:pt idx="15">
                  <c:v>2006.0</c:v>
                </c:pt>
                <c:pt idx="16">
                  <c:v>2007.0</c:v>
                </c:pt>
                <c:pt idx="17">
                  <c:v>2008.0</c:v>
                </c:pt>
                <c:pt idx="18">
                  <c:v>2009.0</c:v>
                </c:pt>
                <c:pt idx="19">
                  <c:v>2010.0</c:v>
                </c:pt>
                <c:pt idx="20">
                  <c:v>2011.0</c:v>
                </c:pt>
                <c:pt idx="21">
                  <c:v>2012.0</c:v>
                </c:pt>
                <c:pt idx="22">
                  <c:v>2013.0</c:v>
                </c:pt>
                <c:pt idx="23">
                  <c:v>2014.0</c:v>
                </c:pt>
              </c:numCache>
            </c:numRef>
          </c:cat>
          <c:val>
            <c:numRef>
              <c:f>'EV Multiples'!$F$3:$F$26</c:f>
              <c:numCache>
                <c:formatCode>0.00</c:formatCode>
                <c:ptCount val="24"/>
                <c:pt idx="0">
                  <c:v>9.131169376693927</c:v>
                </c:pt>
                <c:pt idx="1">
                  <c:v>7.706591465247282</c:v>
                </c:pt>
                <c:pt idx="2">
                  <c:v>8.138642758916276</c:v>
                </c:pt>
                <c:pt idx="3">
                  <c:v>8.059160704919968</c:v>
                </c:pt>
                <c:pt idx="4">
                  <c:v>11.25133565982276</c:v>
                </c:pt>
                <c:pt idx="5">
                  <c:v>12.65691114372401</c:v>
                </c:pt>
                <c:pt idx="6">
                  <c:v>17.21300559726744</c:v>
                </c:pt>
                <c:pt idx="7">
                  <c:v>20.20604238290914</c:v>
                </c:pt>
                <c:pt idx="8">
                  <c:v>14.97013784654319</c:v>
                </c:pt>
                <c:pt idx="9">
                  <c:v>19.45191326196971</c:v>
                </c:pt>
                <c:pt idx="10">
                  <c:v>14.63777791936424</c:v>
                </c:pt>
                <c:pt idx="11">
                  <c:v>10.92895377114086</c:v>
                </c:pt>
                <c:pt idx="12">
                  <c:v>11.24164879467229</c:v>
                </c:pt>
                <c:pt idx="13">
                  <c:v>9.146632567228197</c:v>
                </c:pt>
                <c:pt idx="14">
                  <c:v>8.489447258735676</c:v>
                </c:pt>
                <c:pt idx="15">
                  <c:v>9.147659162732049</c:v>
                </c:pt>
                <c:pt idx="16">
                  <c:v>8.577271768813921</c:v>
                </c:pt>
                <c:pt idx="17">
                  <c:v>5.86124656259129</c:v>
                </c:pt>
                <c:pt idx="18">
                  <c:v>6.54644944132377</c:v>
                </c:pt>
                <c:pt idx="19">
                  <c:v>6.10550951271453</c:v>
                </c:pt>
                <c:pt idx="20">
                  <c:v>6.472979019217449</c:v>
                </c:pt>
                <c:pt idx="21">
                  <c:v>7.585925413376488</c:v>
                </c:pt>
                <c:pt idx="22">
                  <c:v>9.926655277394754</c:v>
                </c:pt>
                <c:pt idx="23">
                  <c:v>11.54765690665912</c:v>
                </c:pt>
              </c:numCache>
            </c:numRef>
          </c:val>
        </c:ser>
        <c:ser>
          <c:idx val="10"/>
          <c:order val="1"/>
          <c:tx>
            <c:strRef>
              <c:f>'EV Multiples'!$K$2</c:f>
              <c:strCache>
                <c:ptCount val="1"/>
                <c:pt idx="0">
                  <c:v>Biotech: EV/EBITR&amp;D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'EV Multiples'!$A$3:$A$26</c:f>
              <c:numCache>
                <c:formatCode>General</c:formatCode>
                <c:ptCount val="24"/>
                <c:pt idx="0">
                  <c:v>1991.0</c:v>
                </c:pt>
                <c:pt idx="1">
                  <c:v>1992.0</c:v>
                </c:pt>
                <c:pt idx="2">
                  <c:v>1993.0</c:v>
                </c:pt>
                <c:pt idx="3">
                  <c:v>1994.0</c:v>
                </c:pt>
                <c:pt idx="4">
                  <c:v>1995.0</c:v>
                </c:pt>
                <c:pt idx="5">
                  <c:v>1996.0</c:v>
                </c:pt>
                <c:pt idx="6">
                  <c:v>1997.0</c:v>
                </c:pt>
                <c:pt idx="7">
                  <c:v>1998.0</c:v>
                </c:pt>
                <c:pt idx="8">
                  <c:v>1999.0</c:v>
                </c:pt>
                <c:pt idx="9">
                  <c:v>2000.0</c:v>
                </c:pt>
                <c:pt idx="10">
                  <c:v>2001.0</c:v>
                </c:pt>
                <c:pt idx="11">
                  <c:v>2002.0</c:v>
                </c:pt>
                <c:pt idx="12">
                  <c:v>2003.0</c:v>
                </c:pt>
                <c:pt idx="13">
                  <c:v>2004.0</c:v>
                </c:pt>
                <c:pt idx="14">
                  <c:v>2005.0</c:v>
                </c:pt>
                <c:pt idx="15">
                  <c:v>2006.0</c:v>
                </c:pt>
                <c:pt idx="16">
                  <c:v>2007.0</c:v>
                </c:pt>
                <c:pt idx="17">
                  <c:v>2008.0</c:v>
                </c:pt>
                <c:pt idx="18">
                  <c:v>2009.0</c:v>
                </c:pt>
                <c:pt idx="19">
                  <c:v>2010.0</c:v>
                </c:pt>
                <c:pt idx="20">
                  <c:v>2011.0</c:v>
                </c:pt>
                <c:pt idx="21">
                  <c:v>2012.0</c:v>
                </c:pt>
                <c:pt idx="22">
                  <c:v>2013.0</c:v>
                </c:pt>
                <c:pt idx="23">
                  <c:v>2014.0</c:v>
                </c:pt>
              </c:numCache>
            </c:numRef>
          </c:cat>
          <c:val>
            <c:numRef>
              <c:f>'EV Multiples'!$K$3:$K$26</c:f>
              <c:numCache>
                <c:formatCode>0.00</c:formatCode>
                <c:ptCount val="24"/>
                <c:pt idx="0">
                  <c:v>35.48705740475922</c:v>
                </c:pt>
                <c:pt idx="1">
                  <c:v>20.6120118533059</c:v>
                </c:pt>
                <c:pt idx="2">
                  <c:v>13.41346752007963</c:v>
                </c:pt>
                <c:pt idx="3">
                  <c:v>13.49472732188977</c:v>
                </c:pt>
                <c:pt idx="4">
                  <c:v>23.3282404112149</c:v>
                </c:pt>
                <c:pt idx="5">
                  <c:v>24.97936578065362</c:v>
                </c:pt>
                <c:pt idx="6">
                  <c:v>23.95906963106901</c:v>
                </c:pt>
                <c:pt idx="7">
                  <c:v>30.74476725924798</c:v>
                </c:pt>
                <c:pt idx="8">
                  <c:v>54.28984406435072</c:v>
                </c:pt>
                <c:pt idx="9">
                  <c:v>77.08623352120294</c:v>
                </c:pt>
                <c:pt idx="10">
                  <c:v>64.89834278575161</c:v>
                </c:pt>
                <c:pt idx="11">
                  <c:v>38.96612089007275</c:v>
                </c:pt>
                <c:pt idx="12">
                  <c:v>35.83439582896794</c:v>
                </c:pt>
                <c:pt idx="13">
                  <c:v>28.71782574467456</c:v>
                </c:pt>
                <c:pt idx="14">
                  <c:v>23.73096305148888</c:v>
                </c:pt>
                <c:pt idx="15">
                  <c:v>20.44864150762603</c:v>
                </c:pt>
                <c:pt idx="16">
                  <c:v>16.44930489931066</c:v>
                </c:pt>
                <c:pt idx="17">
                  <c:v>13.41505786139636</c:v>
                </c:pt>
                <c:pt idx="18">
                  <c:v>12.81420991311377</c:v>
                </c:pt>
                <c:pt idx="19">
                  <c:v>7.3713244479575</c:v>
                </c:pt>
                <c:pt idx="20">
                  <c:v>7.065608308609463</c:v>
                </c:pt>
                <c:pt idx="21">
                  <c:v>9.457766799050574</c:v>
                </c:pt>
                <c:pt idx="22">
                  <c:v>18.37424125618629</c:v>
                </c:pt>
                <c:pt idx="23">
                  <c:v>17.15515989783544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16379520"/>
        <c:axId val="-2078139376"/>
      </c:barChart>
      <c:catAx>
        <c:axId val="1816379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78139376"/>
        <c:crosses val="autoZero"/>
        <c:auto val="1"/>
        <c:lblAlgn val="ctr"/>
        <c:lblOffset val="100"/>
        <c:noMultiLvlLbl val="0"/>
      </c:catAx>
      <c:valAx>
        <c:axId val="-207813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EV/ EBITR&amp;D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6379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Revenues</a:t>
            </a:r>
            <a:r>
              <a:rPr lang="en-US" baseline="0"/>
              <a:t> at Publicly traded Drug Companies: 1990 -2014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0"/>
          <c:tx>
            <c:strRef>
              <c:f>'Revenues&amp;Growth'!$B$1</c:f>
              <c:strCache>
                <c:ptCount val="1"/>
                <c:pt idx="0">
                  <c:v>Pharmaceuticals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'Revenues&amp;Growth'!$A$3:$A$26</c:f>
              <c:numCache>
                <c:formatCode>General</c:formatCode>
                <c:ptCount val="24"/>
                <c:pt idx="0">
                  <c:v>1991.0</c:v>
                </c:pt>
                <c:pt idx="1">
                  <c:v>1992.0</c:v>
                </c:pt>
                <c:pt idx="2">
                  <c:v>1993.0</c:v>
                </c:pt>
                <c:pt idx="3">
                  <c:v>1994.0</c:v>
                </c:pt>
                <c:pt idx="4">
                  <c:v>1995.0</c:v>
                </c:pt>
                <c:pt idx="5">
                  <c:v>1996.0</c:v>
                </c:pt>
                <c:pt idx="6">
                  <c:v>1997.0</c:v>
                </c:pt>
                <c:pt idx="7">
                  <c:v>1998.0</c:v>
                </c:pt>
                <c:pt idx="8">
                  <c:v>1999.0</c:v>
                </c:pt>
                <c:pt idx="9">
                  <c:v>2000.0</c:v>
                </c:pt>
                <c:pt idx="10">
                  <c:v>2001.0</c:v>
                </c:pt>
                <c:pt idx="11">
                  <c:v>2002.0</c:v>
                </c:pt>
                <c:pt idx="12">
                  <c:v>2003.0</c:v>
                </c:pt>
                <c:pt idx="13">
                  <c:v>2004.0</c:v>
                </c:pt>
                <c:pt idx="14">
                  <c:v>2005.0</c:v>
                </c:pt>
                <c:pt idx="15">
                  <c:v>2006.0</c:v>
                </c:pt>
                <c:pt idx="16">
                  <c:v>2007.0</c:v>
                </c:pt>
                <c:pt idx="17">
                  <c:v>2008.0</c:v>
                </c:pt>
                <c:pt idx="18">
                  <c:v>2009.0</c:v>
                </c:pt>
                <c:pt idx="19">
                  <c:v>2010.0</c:v>
                </c:pt>
                <c:pt idx="20">
                  <c:v>2011.0</c:v>
                </c:pt>
                <c:pt idx="21">
                  <c:v>2012.0</c:v>
                </c:pt>
                <c:pt idx="22">
                  <c:v>2013.0</c:v>
                </c:pt>
                <c:pt idx="23">
                  <c:v>2014.0</c:v>
                </c:pt>
              </c:numCache>
            </c:numRef>
          </c:cat>
          <c:val>
            <c:numRef>
              <c:f>'Revenues&amp;Growth'!$B$3:$B$26</c:f>
              <c:numCache>
                <c:formatCode>_("$"* #,##0_);_("$"* \(#,##0\);_("$"* "-"??_);_(@_)</c:formatCode>
                <c:ptCount val="24"/>
                <c:pt idx="0">
                  <c:v>48276.775</c:v>
                </c:pt>
                <c:pt idx="1">
                  <c:v>51365.12</c:v>
                </c:pt>
                <c:pt idx="2">
                  <c:v>53202.73500000001</c:v>
                </c:pt>
                <c:pt idx="3">
                  <c:v>61637.227</c:v>
                </c:pt>
                <c:pt idx="4">
                  <c:v>72311.276</c:v>
                </c:pt>
                <c:pt idx="5">
                  <c:v>80542.982</c:v>
                </c:pt>
                <c:pt idx="6">
                  <c:v>91171.576</c:v>
                </c:pt>
                <c:pt idx="7">
                  <c:v>109332.6079999999</c:v>
                </c:pt>
                <c:pt idx="8">
                  <c:v>126452.9</c:v>
                </c:pt>
                <c:pt idx="9">
                  <c:v>136752.599</c:v>
                </c:pt>
                <c:pt idx="10">
                  <c:v>125573.169</c:v>
                </c:pt>
                <c:pt idx="11">
                  <c:v>131605.115</c:v>
                </c:pt>
                <c:pt idx="12">
                  <c:v>152999.6020000001</c:v>
                </c:pt>
                <c:pt idx="13">
                  <c:v>165505.2469999999</c:v>
                </c:pt>
                <c:pt idx="14">
                  <c:v>167975.575</c:v>
                </c:pt>
                <c:pt idx="15">
                  <c:v>172778.616</c:v>
                </c:pt>
                <c:pt idx="16">
                  <c:v>187586.771</c:v>
                </c:pt>
                <c:pt idx="17">
                  <c:v>199230.0190000001</c:v>
                </c:pt>
                <c:pt idx="18">
                  <c:v>189531.682</c:v>
                </c:pt>
                <c:pt idx="19">
                  <c:v>227091.769</c:v>
                </c:pt>
                <c:pt idx="20">
                  <c:v>235662.876</c:v>
                </c:pt>
                <c:pt idx="21">
                  <c:v>228617.374</c:v>
                </c:pt>
                <c:pt idx="22">
                  <c:v>233973.232</c:v>
                </c:pt>
                <c:pt idx="23">
                  <c:v>237890.097</c:v>
                </c:pt>
              </c:numCache>
            </c:numRef>
          </c:val>
        </c:ser>
        <c:ser>
          <c:idx val="2"/>
          <c:order val="1"/>
          <c:tx>
            <c:strRef>
              <c:f>'Revenues&amp;Growth'!$C$1</c:f>
              <c:strCache>
                <c:ptCount val="1"/>
                <c:pt idx="0">
                  <c:v>Biotech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'Revenues&amp;Growth'!$A$3:$A$26</c:f>
              <c:numCache>
                <c:formatCode>General</c:formatCode>
                <c:ptCount val="24"/>
                <c:pt idx="0">
                  <c:v>1991.0</c:v>
                </c:pt>
                <c:pt idx="1">
                  <c:v>1992.0</c:v>
                </c:pt>
                <c:pt idx="2">
                  <c:v>1993.0</c:v>
                </c:pt>
                <c:pt idx="3">
                  <c:v>1994.0</c:v>
                </c:pt>
                <c:pt idx="4">
                  <c:v>1995.0</c:v>
                </c:pt>
                <c:pt idx="5">
                  <c:v>1996.0</c:v>
                </c:pt>
                <c:pt idx="6">
                  <c:v>1997.0</c:v>
                </c:pt>
                <c:pt idx="7">
                  <c:v>1998.0</c:v>
                </c:pt>
                <c:pt idx="8">
                  <c:v>1999.0</c:v>
                </c:pt>
                <c:pt idx="9">
                  <c:v>2000.0</c:v>
                </c:pt>
                <c:pt idx="10">
                  <c:v>2001.0</c:v>
                </c:pt>
                <c:pt idx="11">
                  <c:v>2002.0</c:v>
                </c:pt>
                <c:pt idx="12">
                  <c:v>2003.0</c:v>
                </c:pt>
                <c:pt idx="13">
                  <c:v>2004.0</c:v>
                </c:pt>
                <c:pt idx="14">
                  <c:v>2005.0</c:v>
                </c:pt>
                <c:pt idx="15">
                  <c:v>2006.0</c:v>
                </c:pt>
                <c:pt idx="16">
                  <c:v>2007.0</c:v>
                </c:pt>
                <c:pt idx="17">
                  <c:v>2008.0</c:v>
                </c:pt>
                <c:pt idx="18">
                  <c:v>2009.0</c:v>
                </c:pt>
                <c:pt idx="19">
                  <c:v>2010.0</c:v>
                </c:pt>
                <c:pt idx="20">
                  <c:v>2011.0</c:v>
                </c:pt>
                <c:pt idx="21">
                  <c:v>2012.0</c:v>
                </c:pt>
                <c:pt idx="22">
                  <c:v>2013.0</c:v>
                </c:pt>
                <c:pt idx="23">
                  <c:v>2014.0</c:v>
                </c:pt>
              </c:numCache>
            </c:numRef>
          </c:cat>
          <c:val>
            <c:numRef>
              <c:f>'Revenues&amp;Growth'!$C$3:$C$26</c:f>
              <c:numCache>
                <c:formatCode>_("$"* #,##0_);_("$"* \(#,##0\);_("$"* "-"??_);_(@_)</c:formatCode>
                <c:ptCount val="24"/>
                <c:pt idx="0">
                  <c:v>800.9589999999999</c:v>
                </c:pt>
                <c:pt idx="1">
                  <c:v>1464.998</c:v>
                </c:pt>
                <c:pt idx="2">
                  <c:v>2173.433</c:v>
                </c:pt>
                <c:pt idx="3">
                  <c:v>2774.505000000002</c:v>
                </c:pt>
                <c:pt idx="4">
                  <c:v>3967.148</c:v>
                </c:pt>
                <c:pt idx="5">
                  <c:v>4705.510000000001</c:v>
                </c:pt>
                <c:pt idx="6">
                  <c:v>5375.243999999998</c:v>
                </c:pt>
                <c:pt idx="7">
                  <c:v>6530.248000000002</c:v>
                </c:pt>
                <c:pt idx="8">
                  <c:v>6551.314000000003</c:v>
                </c:pt>
                <c:pt idx="9">
                  <c:v>6865.116000000003</c:v>
                </c:pt>
                <c:pt idx="10">
                  <c:v>7686.277999999996</c:v>
                </c:pt>
                <c:pt idx="11">
                  <c:v>8557.643999999997</c:v>
                </c:pt>
                <c:pt idx="12">
                  <c:v>12340.98100000001</c:v>
                </c:pt>
                <c:pt idx="13">
                  <c:v>16720.37400000001</c:v>
                </c:pt>
                <c:pt idx="14">
                  <c:v>19940.228</c:v>
                </c:pt>
                <c:pt idx="15">
                  <c:v>23813.69200000001</c:v>
                </c:pt>
                <c:pt idx="16">
                  <c:v>27215.80799999998</c:v>
                </c:pt>
                <c:pt idx="17">
                  <c:v>31353.41399999998</c:v>
                </c:pt>
                <c:pt idx="18">
                  <c:v>48531.85300000003</c:v>
                </c:pt>
                <c:pt idx="19">
                  <c:v>54072.684</c:v>
                </c:pt>
                <c:pt idx="20">
                  <c:v>66378.184</c:v>
                </c:pt>
                <c:pt idx="21">
                  <c:v>73361.39400000004</c:v>
                </c:pt>
                <c:pt idx="22">
                  <c:v>81066.36799999996</c:v>
                </c:pt>
                <c:pt idx="23">
                  <c:v>105054.112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2010751920"/>
        <c:axId val="-2078578944"/>
      </c:barChart>
      <c:catAx>
        <c:axId val="-2010751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78578944"/>
        <c:crosses val="autoZero"/>
        <c:auto val="1"/>
        <c:lblAlgn val="ctr"/>
        <c:lblOffset val="100"/>
        <c:noMultiLvlLbl val="0"/>
      </c:catAx>
      <c:valAx>
        <c:axId val="-2078578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10751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Profit</a:t>
            </a:r>
            <a:r>
              <a:rPr lang="en-US" baseline="0"/>
              <a:t> Margins: Operating and Pre-R&amp;D Operating Margins - Pharma versus Biotech Companies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'Operating margins'!$B$1</c:f>
              <c:strCache>
                <c:ptCount val="1"/>
                <c:pt idx="0">
                  <c:v>Pharma EBIT/Sales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'Operating margins'!$A$2:$A$25</c:f>
              <c:numCache>
                <c:formatCode>General</c:formatCode>
                <c:ptCount val="24"/>
                <c:pt idx="0">
                  <c:v>1991.0</c:v>
                </c:pt>
                <c:pt idx="1">
                  <c:v>1992.0</c:v>
                </c:pt>
                <c:pt idx="2">
                  <c:v>1993.0</c:v>
                </c:pt>
                <c:pt idx="3">
                  <c:v>1994.0</c:v>
                </c:pt>
                <c:pt idx="4">
                  <c:v>1995.0</c:v>
                </c:pt>
                <c:pt idx="5">
                  <c:v>1996.0</c:v>
                </c:pt>
                <c:pt idx="6">
                  <c:v>1997.0</c:v>
                </c:pt>
                <c:pt idx="7">
                  <c:v>1998.0</c:v>
                </c:pt>
                <c:pt idx="8">
                  <c:v>1999.0</c:v>
                </c:pt>
                <c:pt idx="9">
                  <c:v>2000.0</c:v>
                </c:pt>
                <c:pt idx="10">
                  <c:v>2001.0</c:v>
                </c:pt>
                <c:pt idx="11">
                  <c:v>2002.0</c:v>
                </c:pt>
                <c:pt idx="12">
                  <c:v>2003.0</c:v>
                </c:pt>
                <c:pt idx="13">
                  <c:v>2004.0</c:v>
                </c:pt>
                <c:pt idx="14">
                  <c:v>2005.0</c:v>
                </c:pt>
                <c:pt idx="15">
                  <c:v>2006.0</c:v>
                </c:pt>
                <c:pt idx="16">
                  <c:v>2007.0</c:v>
                </c:pt>
                <c:pt idx="17">
                  <c:v>2008.0</c:v>
                </c:pt>
                <c:pt idx="18">
                  <c:v>2009.0</c:v>
                </c:pt>
                <c:pt idx="19">
                  <c:v>2010.0</c:v>
                </c:pt>
                <c:pt idx="20">
                  <c:v>2011.0</c:v>
                </c:pt>
                <c:pt idx="21">
                  <c:v>2012.0</c:v>
                </c:pt>
                <c:pt idx="22">
                  <c:v>2013.0</c:v>
                </c:pt>
                <c:pt idx="23">
                  <c:v>2014.0</c:v>
                </c:pt>
              </c:numCache>
            </c:numRef>
          </c:cat>
          <c:val>
            <c:numRef>
              <c:f>'Operating margins'!$B$2:$B$25</c:f>
              <c:numCache>
                <c:formatCode>0.00%</c:formatCode>
                <c:ptCount val="24"/>
                <c:pt idx="0">
                  <c:v>0.246134295424663</c:v>
                </c:pt>
                <c:pt idx="1">
                  <c:v>0.246899374517182</c:v>
                </c:pt>
                <c:pt idx="2">
                  <c:v>0.254864359886761</c:v>
                </c:pt>
                <c:pt idx="3">
                  <c:v>0.249136240343843</c:v>
                </c:pt>
                <c:pt idx="4">
                  <c:v>0.241643903504068</c:v>
                </c:pt>
                <c:pt idx="5">
                  <c:v>0.243787373057531</c:v>
                </c:pt>
                <c:pt idx="6">
                  <c:v>0.243596973688378</c:v>
                </c:pt>
                <c:pt idx="7">
                  <c:v>0.240086434231954</c:v>
                </c:pt>
                <c:pt idx="8">
                  <c:v>0.255837422471133</c:v>
                </c:pt>
                <c:pt idx="9">
                  <c:v>0.266067820765878</c:v>
                </c:pt>
                <c:pt idx="10">
                  <c:v>0.314763219840378</c:v>
                </c:pt>
                <c:pt idx="11">
                  <c:v>0.308189267567602</c:v>
                </c:pt>
                <c:pt idx="12">
                  <c:v>0.266847014412495</c:v>
                </c:pt>
                <c:pt idx="13">
                  <c:v>0.265634877424762</c:v>
                </c:pt>
                <c:pt idx="14">
                  <c:v>0.240721110792447</c:v>
                </c:pt>
                <c:pt idx="15">
                  <c:v>0.234719775738914</c:v>
                </c:pt>
                <c:pt idx="16">
                  <c:v>0.230772264852301</c:v>
                </c:pt>
                <c:pt idx="17">
                  <c:v>0.251320550242983</c:v>
                </c:pt>
                <c:pt idx="18">
                  <c:v>0.264180623902235</c:v>
                </c:pt>
                <c:pt idx="19">
                  <c:v>0.250972759827328</c:v>
                </c:pt>
                <c:pt idx="20">
                  <c:v>0.256247959054866</c:v>
                </c:pt>
                <c:pt idx="21">
                  <c:v>0.251113911403777</c:v>
                </c:pt>
                <c:pt idx="22">
                  <c:v>0.243607563620782</c:v>
                </c:pt>
                <c:pt idx="23">
                  <c:v>0.238336243143404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'Operating margins'!$D$1</c:f>
              <c:strCache>
                <c:ptCount val="1"/>
                <c:pt idx="0">
                  <c:v>Pharma (EBIT+R&amp;D)/Sales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'Operating margins'!$A$2:$A$25</c:f>
              <c:numCache>
                <c:formatCode>General</c:formatCode>
                <c:ptCount val="24"/>
                <c:pt idx="0">
                  <c:v>1991.0</c:v>
                </c:pt>
                <c:pt idx="1">
                  <c:v>1992.0</c:v>
                </c:pt>
                <c:pt idx="2">
                  <c:v>1993.0</c:v>
                </c:pt>
                <c:pt idx="3">
                  <c:v>1994.0</c:v>
                </c:pt>
                <c:pt idx="4">
                  <c:v>1995.0</c:v>
                </c:pt>
                <c:pt idx="5">
                  <c:v>1996.0</c:v>
                </c:pt>
                <c:pt idx="6">
                  <c:v>1997.0</c:v>
                </c:pt>
                <c:pt idx="7">
                  <c:v>1998.0</c:v>
                </c:pt>
                <c:pt idx="8">
                  <c:v>1999.0</c:v>
                </c:pt>
                <c:pt idx="9">
                  <c:v>2000.0</c:v>
                </c:pt>
                <c:pt idx="10">
                  <c:v>2001.0</c:v>
                </c:pt>
                <c:pt idx="11">
                  <c:v>2002.0</c:v>
                </c:pt>
                <c:pt idx="12">
                  <c:v>2003.0</c:v>
                </c:pt>
                <c:pt idx="13">
                  <c:v>2004.0</c:v>
                </c:pt>
                <c:pt idx="14">
                  <c:v>2005.0</c:v>
                </c:pt>
                <c:pt idx="15">
                  <c:v>2006.0</c:v>
                </c:pt>
                <c:pt idx="16">
                  <c:v>2007.0</c:v>
                </c:pt>
                <c:pt idx="17">
                  <c:v>2008.0</c:v>
                </c:pt>
                <c:pt idx="18">
                  <c:v>2009.0</c:v>
                </c:pt>
                <c:pt idx="19">
                  <c:v>2010.0</c:v>
                </c:pt>
                <c:pt idx="20">
                  <c:v>2011.0</c:v>
                </c:pt>
                <c:pt idx="21">
                  <c:v>2012.0</c:v>
                </c:pt>
                <c:pt idx="22">
                  <c:v>2013.0</c:v>
                </c:pt>
                <c:pt idx="23">
                  <c:v>2014.0</c:v>
                </c:pt>
              </c:numCache>
            </c:numRef>
          </c:cat>
          <c:val>
            <c:numRef>
              <c:f>'Operating margins'!$D$2:$D$25</c:f>
              <c:numCache>
                <c:formatCode>0.00%</c:formatCode>
                <c:ptCount val="24"/>
                <c:pt idx="0">
                  <c:v>0.347849789054882</c:v>
                </c:pt>
                <c:pt idx="1">
                  <c:v>0.353283823730968</c:v>
                </c:pt>
                <c:pt idx="2">
                  <c:v>0.364515264111892</c:v>
                </c:pt>
                <c:pt idx="3">
                  <c:v>0.352175885524506</c:v>
                </c:pt>
                <c:pt idx="4">
                  <c:v>0.345349679626729</c:v>
                </c:pt>
                <c:pt idx="5">
                  <c:v>0.348205148401384</c:v>
                </c:pt>
                <c:pt idx="6">
                  <c:v>0.349678445834917</c:v>
                </c:pt>
                <c:pt idx="7">
                  <c:v>0.351562875002488</c:v>
                </c:pt>
                <c:pt idx="8">
                  <c:v>0.366659119719674</c:v>
                </c:pt>
                <c:pt idx="9">
                  <c:v>0.380196649864037</c:v>
                </c:pt>
                <c:pt idx="10">
                  <c:v>0.452207158999069</c:v>
                </c:pt>
                <c:pt idx="11">
                  <c:v>0.447670685140163</c:v>
                </c:pt>
                <c:pt idx="12">
                  <c:v>0.414074998704898</c:v>
                </c:pt>
                <c:pt idx="13">
                  <c:v>0.413577347188274</c:v>
                </c:pt>
                <c:pt idx="14">
                  <c:v>0.394725489107568</c:v>
                </c:pt>
                <c:pt idx="15">
                  <c:v>0.395544654669534</c:v>
                </c:pt>
                <c:pt idx="16">
                  <c:v>0.39289872418562</c:v>
                </c:pt>
                <c:pt idx="17">
                  <c:v>0.41068103798153</c:v>
                </c:pt>
                <c:pt idx="18">
                  <c:v>0.419942624684774</c:v>
                </c:pt>
                <c:pt idx="19">
                  <c:v>0.402653770335463</c:v>
                </c:pt>
                <c:pt idx="20">
                  <c:v>0.399295237320281</c:v>
                </c:pt>
                <c:pt idx="21">
                  <c:v>0.395884938298697</c:v>
                </c:pt>
                <c:pt idx="22">
                  <c:v>0.386415198983104</c:v>
                </c:pt>
                <c:pt idx="23">
                  <c:v>0.381926167359543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05663936"/>
        <c:axId val="-1947098448"/>
      </c:lineChart>
      <c:catAx>
        <c:axId val="-2005663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947098448"/>
        <c:crosses val="autoZero"/>
        <c:auto val="1"/>
        <c:lblAlgn val="ctr"/>
        <c:lblOffset val="100"/>
        <c:noMultiLvlLbl val="0"/>
      </c:catAx>
      <c:valAx>
        <c:axId val="-1947098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05663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32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32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32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32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3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V36"/>
  <sheetViews>
    <sheetView topLeftCell="A7" workbookViewId="0">
      <selection activeCell="A10" sqref="A10:J35"/>
    </sheetView>
  </sheetViews>
  <sheetFormatPr baseColWidth="10" defaultRowHeight="16" x14ac:dyDescent="0.2"/>
  <cols>
    <col min="2" max="2" width="12.5" bestFit="1" customWidth="1"/>
    <col min="4" max="4" width="11.33203125" bestFit="1" customWidth="1"/>
    <col min="5" max="5" width="15" customWidth="1"/>
    <col min="6" max="6" width="12.83203125" customWidth="1"/>
    <col min="11" max="11" width="13.5" bestFit="1" customWidth="1"/>
    <col min="12" max="13" width="11.33203125" bestFit="1" customWidth="1"/>
    <col min="14" max="14" width="12.5" bestFit="1" customWidth="1"/>
    <col min="15" max="15" width="11.33203125" bestFit="1" customWidth="1"/>
  </cols>
  <sheetData>
    <row r="1" spans="1:126" s="1" customFormat="1" ht="11" x14ac:dyDescent="0.15">
      <c r="A1" s="3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</row>
    <row r="2" spans="1:126" s="1" customFormat="1" ht="11" x14ac:dyDescent="0.15">
      <c r="A2" s="2" t="s">
        <v>91</v>
      </c>
      <c r="E2" s="1">
        <v>9.843</v>
      </c>
      <c r="F2" s="1">
        <v>18.626000000000001</v>
      </c>
      <c r="G2" s="1">
        <v>51.868000000000002</v>
      </c>
      <c r="H2" s="1">
        <v>800.95899999999995</v>
      </c>
      <c r="I2" s="1">
        <v>1464.9979999999998</v>
      </c>
      <c r="J2" s="1">
        <v>2173.4330000000004</v>
      </c>
      <c r="K2" s="1">
        <v>2774.5050000000019</v>
      </c>
      <c r="L2" s="1">
        <v>3967.1480000000001</v>
      </c>
      <c r="M2" s="1">
        <v>4705.5100000000011</v>
      </c>
      <c r="N2" s="1">
        <v>5375.2439999999979</v>
      </c>
      <c r="O2" s="1">
        <v>6530.2480000000023</v>
      </c>
      <c r="P2" s="1">
        <v>6551.314000000003</v>
      </c>
      <c r="Q2" s="1">
        <v>6865.1160000000036</v>
      </c>
      <c r="R2" s="1">
        <v>7686.2779999999957</v>
      </c>
      <c r="S2" s="1">
        <v>8557.6439999999966</v>
      </c>
      <c r="T2" s="1">
        <v>12340.981000000007</v>
      </c>
      <c r="U2" s="1">
        <v>16720.374000000011</v>
      </c>
      <c r="V2" s="1">
        <v>19940.228000000003</v>
      </c>
      <c r="W2" s="1">
        <v>23813.69200000001</v>
      </c>
      <c r="X2" s="1">
        <v>27215.807999999979</v>
      </c>
      <c r="Y2" s="1">
        <v>31353.413999999975</v>
      </c>
      <c r="Z2" s="1">
        <v>48531.853000000032</v>
      </c>
      <c r="AA2" s="1">
        <v>54072.684000000001</v>
      </c>
      <c r="AB2" s="1">
        <v>66378.184000000008</v>
      </c>
      <c r="AC2" s="1">
        <v>73361.394000000044</v>
      </c>
      <c r="AD2" s="1">
        <v>81066.367999999959</v>
      </c>
      <c r="AE2" s="1">
        <v>105054.11200000002</v>
      </c>
      <c r="AI2" s="1">
        <v>-23.72</v>
      </c>
      <c r="AJ2" s="1">
        <v>-49.92</v>
      </c>
      <c r="AK2" s="1">
        <v>-99.563999999999993</v>
      </c>
      <c r="AL2" s="1">
        <v>93.463999999999984</v>
      </c>
      <c r="AM2" s="1">
        <v>181.18999999999991</v>
      </c>
      <c r="AN2" s="1">
        <v>139.30100000000016</v>
      </c>
      <c r="AO2" s="1">
        <v>-178.66500000000016</v>
      </c>
      <c r="AP2" s="1">
        <v>-193.25100000000012</v>
      </c>
      <c r="AQ2" s="1">
        <v>-241.23899999999995</v>
      </c>
      <c r="AR2" s="1">
        <v>-640.55599999999959</v>
      </c>
      <c r="AS2" s="1">
        <v>-594.97799999999972</v>
      </c>
      <c r="AT2" s="1">
        <v>-324.90299999999945</v>
      </c>
      <c r="AU2" s="1">
        <v>-774.75999999999965</v>
      </c>
      <c r="AV2" s="1">
        <v>-1138.1240000000009</v>
      </c>
      <c r="AW2" s="1">
        <v>-1080.1019999999994</v>
      </c>
      <c r="AX2" s="1">
        <v>-451.99500000000018</v>
      </c>
      <c r="AY2" s="1">
        <v>-124.67399999999947</v>
      </c>
      <c r="AZ2" s="1">
        <v>1414.3059999999964</v>
      </c>
      <c r="BA2" s="1">
        <v>1480.5419999999961</v>
      </c>
      <c r="BB2" s="1">
        <v>1733.8289999999993</v>
      </c>
      <c r="BC2" s="1">
        <v>3687.7679999999991</v>
      </c>
      <c r="BD2" s="1">
        <v>11602.109000000015</v>
      </c>
      <c r="BE2" s="1">
        <v>13394.646999999986</v>
      </c>
      <c r="BF2" s="1">
        <v>16057.175000000014</v>
      </c>
      <c r="BG2" s="1">
        <v>17560.010000000013</v>
      </c>
      <c r="BH2" s="1">
        <v>17170.555999999979</v>
      </c>
      <c r="BI2" s="1">
        <v>29118.979000000014</v>
      </c>
      <c r="BM2" s="1">
        <v>0</v>
      </c>
      <c r="BN2" s="1">
        <v>18.599999999999998</v>
      </c>
      <c r="BO2" s="1">
        <v>40.31</v>
      </c>
      <c r="BP2" s="1">
        <v>210.02999999999997</v>
      </c>
      <c r="BQ2" s="1">
        <v>348.62</v>
      </c>
      <c r="BR2" s="1">
        <v>584.06899999999996</v>
      </c>
      <c r="BS2" s="1">
        <v>929.42200000000037</v>
      </c>
      <c r="BT2" s="1">
        <v>1258.1930000000002</v>
      </c>
      <c r="BU2" s="1">
        <v>1608.3370000000002</v>
      </c>
      <c r="BV2" s="1">
        <v>2032.0899999999997</v>
      </c>
      <c r="BW2" s="1">
        <v>2183.6769999999997</v>
      </c>
      <c r="BX2" s="1">
        <v>2449.8180000000016</v>
      </c>
      <c r="BY2" s="1">
        <v>2640.4150000000018</v>
      </c>
      <c r="BZ2" s="1">
        <v>3091.9450000000011</v>
      </c>
      <c r="CA2" s="1">
        <v>3353.8039999999974</v>
      </c>
      <c r="CB2" s="1">
        <v>4179.2260000000006</v>
      </c>
      <c r="CC2" s="1">
        <v>5589.2759999999989</v>
      </c>
      <c r="CD2" s="1">
        <v>6267.0590000000047</v>
      </c>
      <c r="CE2" s="1">
        <v>7974.5349999999989</v>
      </c>
      <c r="CF2" s="1">
        <v>9186.8909999999996</v>
      </c>
      <c r="CG2" s="1">
        <v>9515.2490000000053</v>
      </c>
      <c r="CH2" s="1">
        <v>10765.268999999995</v>
      </c>
      <c r="CI2" s="1">
        <v>11492.839000000007</v>
      </c>
      <c r="CJ2" s="1">
        <v>12736.860999999984</v>
      </c>
      <c r="CK2" s="1">
        <v>14324.277000000007</v>
      </c>
      <c r="CL2" s="1">
        <v>16859.046000000002</v>
      </c>
      <c r="CM2" s="1">
        <v>20001.760999999995</v>
      </c>
    </row>
    <row r="3" spans="1:126" s="1" customFormat="1" ht="11" x14ac:dyDescent="0.15">
      <c r="A3" s="2" t="s">
        <v>92</v>
      </c>
      <c r="F3" s="1">
        <v>1.76</v>
      </c>
      <c r="G3" s="1">
        <v>32334.37</v>
      </c>
      <c r="H3" s="1">
        <v>48276.775000000001</v>
      </c>
      <c r="I3" s="1">
        <v>51365.119999999995</v>
      </c>
      <c r="J3" s="1">
        <v>53202.735000000008</v>
      </c>
      <c r="K3" s="1">
        <v>61637.226999999999</v>
      </c>
      <c r="L3" s="1">
        <v>72311.275999999998</v>
      </c>
      <c r="M3" s="1">
        <v>80542.982000000004</v>
      </c>
      <c r="N3" s="1">
        <v>91171.576000000001</v>
      </c>
      <c r="O3" s="1">
        <v>109332.60799999995</v>
      </c>
      <c r="P3" s="1">
        <v>126452.9</v>
      </c>
      <c r="Q3" s="1">
        <v>136752.59900000002</v>
      </c>
      <c r="R3" s="1">
        <v>125573.16900000002</v>
      </c>
      <c r="S3" s="1">
        <v>131605.11500000005</v>
      </c>
      <c r="T3" s="1">
        <v>152999.6020000001</v>
      </c>
      <c r="U3" s="1">
        <v>165505.24699999994</v>
      </c>
      <c r="V3" s="1">
        <v>167975.57500000001</v>
      </c>
      <c r="W3" s="1">
        <v>172778.61600000004</v>
      </c>
      <c r="X3" s="1">
        <v>187586.77100000001</v>
      </c>
      <c r="Y3" s="1">
        <v>199230.01900000009</v>
      </c>
      <c r="Z3" s="1">
        <v>189531.682</v>
      </c>
      <c r="AA3" s="1">
        <v>227091.76900000003</v>
      </c>
      <c r="AB3" s="1">
        <v>235662.87599999999</v>
      </c>
      <c r="AC3" s="1">
        <v>228617.37400000001</v>
      </c>
      <c r="AD3" s="1">
        <v>233973.23199999996</v>
      </c>
      <c r="AE3" s="1">
        <v>237890.09699999998</v>
      </c>
      <c r="AJ3" s="1">
        <v>-0.92200000000000004</v>
      </c>
      <c r="AK3" s="1">
        <v>8260.1600000000017</v>
      </c>
      <c r="AL3" s="1">
        <v>11882.569999999998</v>
      </c>
      <c r="AM3" s="1">
        <v>12682.016</v>
      </c>
      <c r="AN3" s="1">
        <v>13559.481</v>
      </c>
      <c r="AO3" s="1">
        <v>15356.067000000003</v>
      </c>
      <c r="AP3" s="1">
        <v>17473.578999999998</v>
      </c>
      <c r="AQ3" s="1">
        <v>19635.362000000001</v>
      </c>
      <c r="AR3" s="1">
        <v>22209.119999999984</v>
      </c>
      <c r="AS3" s="1">
        <v>26249.275999999998</v>
      </c>
      <c r="AT3" s="1">
        <v>32351.383999999995</v>
      </c>
      <c r="AU3" s="1">
        <v>36385.466000000008</v>
      </c>
      <c r="AV3" s="1">
        <v>39525.81500000001</v>
      </c>
      <c r="AW3" s="1">
        <v>40559.284000000007</v>
      </c>
      <c r="AX3" s="1">
        <v>40827.487000000008</v>
      </c>
      <c r="AY3" s="1">
        <v>43963.965999999993</v>
      </c>
      <c r="AZ3" s="1">
        <v>40435.267000000022</v>
      </c>
      <c r="BA3" s="1">
        <v>40554.558000000005</v>
      </c>
      <c r="BB3" s="1">
        <v>43289.824000000001</v>
      </c>
      <c r="BC3" s="1">
        <v>50070.597999999984</v>
      </c>
      <c r="BD3" s="1">
        <v>51240.69999999999</v>
      </c>
      <c r="BE3" s="1">
        <v>56993.84800000002</v>
      </c>
      <c r="BF3" s="1">
        <v>60388.131000000023</v>
      </c>
      <c r="BG3" s="1">
        <v>57409.003000000055</v>
      </c>
      <c r="BH3" s="1">
        <v>56997.648999999983</v>
      </c>
      <c r="BI3" s="1">
        <v>56697.831999999966</v>
      </c>
      <c r="BN3" s="1">
        <v>2.0699999999999998</v>
      </c>
      <c r="BO3" s="1">
        <v>3453.8859999999995</v>
      </c>
      <c r="BP3" s="1">
        <v>4910.4959999999992</v>
      </c>
      <c r="BQ3" s="1">
        <v>5464.4500000000007</v>
      </c>
      <c r="BR3" s="1">
        <v>5833.728000000001</v>
      </c>
      <c r="BS3" s="1">
        <v>6351.0779999999995</v>
      </c>
      <c r="BT3" s="1">
        <v>7499.0970000000007</v>
      </c>
      <c r="BU3" s="1">
        <v>8410.118999999997</v>
      </c>
      <c r="BV3" s="1">
        <v>9671.614999999998</v>
      </c>
      <c r="BW3" s="1">
        <v>12188.009999999998</v>
      </c>
      <c r="BX3" s="1">
        <v>14013.725</v>
      </c>
      <c r="BY3" s="1">
        <v>15607.414000000001</v>
      </c>
      <c r="BZ3" s="1">
        <v>17259.271000000004</v>
      </c>
      <c r="CA3" s="1">
        <v>18356.467999999993</v>
      </c>
      <c r="CB3" s="1">
        <v>22525.822999999993</v>
      </c>
      <c r="CC3" s="1">
        <v>24485.255000000005</v>
      </c>
      <c r="CD3" s="1">
        <v>25868.974000000002</v>
      </c>
      <c r="CE3" s="1">
        <v>27787.100000000006</v>
      </c>
      <c r="CF3" s="1">
        <v>30412.779000000002</v>
      </c>
      <c r="CG3" s="1">
        <v>31749.393</v>
      </c>
      <c r="CH3" s="1">
        <v>29521.834000000006</v>
      </c>
      <c r="CI3" s="1">
        <v>34445.509000000013</v>
      </c>
      <c r="CJ3" s="1">
        <v>33710.93299999999</v>
      </c>
      <c r="CK3" s="1">
        <v>33097.171999999999</v>
      </c>
      <c r="CL3" s="1">
        <v>33413.164000000019</v>
      </c>
      <c r="CM3" s="1">
        <v>34158.620999999985</v>
      </c>
    </row>
    <row r="4" spans="1:126" s="1" customFormat="1" ht="11" x14ac:dyDescent="0.15">
      <c r="A4" s="2" t="s">
        <v>93</v>
      </c>
      <c r="E4" s="1">
        <v>9.843</v>
      </c>
      <c r="F4" s="1">
        <v>20.386000000000003</v>
      </c>
      <c r="G4" s="1">
        <v>32386.237999999998</v>
      </c>
      <c r="H4" s="1">
        <v>49077.734000000004</v>
      </c>
      <c r="I4" s="1">
        <v>52830.117999999995</v>
      </c>
      <c r="J4" s="1">
        <v>55376.168000000005</v>
      </c>
      <c r="K4" s="1">
        <v>64411.732000000004</v>
      </c>
      <c r="L4" s="1">
        <v>76278.423999999999</v>
      </c>
      <c r="M4" s="1">
        <v>85248.491999999998</v>
      </c>
      <c r="N4" s="1">
        <v>96546.819999999992</v>
      </c>
      <c r="O4" s="1">
        <v>115862.85599999996</v>
      </c>
      <c r="P4" s="1">
        <v>133004.21400000001</v>
      </c>
      <c r="Q4" s="1">
        <v>143617.71500000003</v>
      </c>
      <c r="R4" s="1">
        <v>133259.44700000001</v>
      </c>
      <c r="S4" s="1">
        <v>140162.75900000005</v>
      </c>
      <c r="T4" s="1">
        <v>165340.5830000001</v>
      </c>
      <c r="U4" s="1">
        <v>182225.62099999996</v>
      </c>
      <c r="V4" s="1">
        <v>187915.80300000001</v>
      </c>
      <c r="W4" s="1">
        <v>196592.30800000005</v>
      </c>
      <c r="X4" s="1">
        <v>214802.579</v>
      </c>
      <c r="Y4" s="1">
        <v>230583.43300000008</v>
      </c>
      <c r="Z4" s="1">
        <v>238063.53500000003</v>
      </c>
      <c r="AA4" s="1">
        <v>281164.45300000004</v>
      </c>
      <c r="AB4" s="1">
        <v>302041.06</v>
      </c>
      <c r="AC4" s="1">
        <v>301978.76800000004</v>
      </c>
      <c r="AD4" s="1">
        <v>315039.59999999992</v>
      </c>
      <c r="AE4" s="1">
        <v>342944.20900000003</v>
      </c>
      <c r="AI4" s="1">
        <v>-23.72</v>
      </c>
      <c r="AJ4" s="1">
        <v>-50.841999999999999</v>
      </c>
      <c r="AK4" s="1">
        <v>8160.5960000000014</v>
      </c>
      <c r="AL4" s="1">
        <v>11976.033999999998</v>
      </c>
      <c r="AM4" s="1">
        <v>12863.206</v>
      </c>
      <c r="AN4" s="1">
        <v>13698.781999999999</v>
      </c>
      <c r="AO4" s="1">
        <v>15177.402000000002</v>
      </c>
      <c r="AP4" s="1">
        <v>17280.327999999998</v>
      </c>
      <c r="AQ4" s="1">
        <v>19394.123</v>
      </c>
      <c r="AR4" s="1">
        <v>21568.563999999984</v>
      </c>
      <c r="AS4" s="1">
        <v>25654.297999999999</v>
      </c>
      <c r="AT4" s="1">
        <v>32026.480999999996</v>
      </c>
      <c r="AU4" s="1">
        <v>35610.706000000006</v>
      </c>
      <c r="AV4" s="1">
        <v>38387.691000000006</v>
      </c>
      <c r="AW4" s="1">
        <v>39479.182000000008</v>
      </c>
      <c r="AX4" s="1">
        <v>40375.492000000006</v>
      </c>
      <c r="AY4" s="1">
        <v>43839.291999999994</v>
      </c>
      <c r="AZ4" s="1">
        <v>41849.573000000019</v>
      </c>
      <c r="BA4" s="1">
        <v>42035.1</v>
      </c>
      <c r="BB4" s="1">
        <v>45023.652999999998</v>
      </c>
      <c r="BC4" s="1">
        <v>53758.36599999998</v>
      </c>
      <c r="BD4" s="1">
        <v>62842.809000000008</v>
      </c>
      <c r="BE4" s="1">
        <v>70388.49500000001</v>
      </c>
      <c r="BF4" s="1">
        <v>76445.306000000041</v>
      </c>
      <c r="BG4" s="1">
        <v>74969.013000000064</v>
      </c>
      <c r="BH4" s="1">
        <v>74168.204999999958</v>
      </c>
      <c r="BI4" s="1">
        <v>85816.810999999987</v>
      </c>
      <c r="BM4" s="1">
        <v>0</v>
      </c>
      <c r="BN4" s="1">
        <v>20.669999999999998</v>
      </c>
      <c r="BO4" s="1">
        <v>3494.1959999999995</v>
      </c>
      <c r="BP4" s="1">
        <v>5120.5259999999989</v>
      </c>
      <c r="BQ4" s="1">
        <v>5813.0700000000006</v>
      </c>
      <c r="BR4" s="1">
        <v>6417.7970000000005</v>
      </c>
      <c r="BS4" s="1">
        <v>7280.5</v>
      </c>
      <c r="BT4" s="1">
        <v>8757.2900000000009</v>
      </c>
      <c r="BU4" s="1">
        <v>10018.455999999996</v>
      </c>
      <c r="BV4" s="1">
        <v>11703.704999999998</v>
      </c>
      <c r="BW4" s="1">
        <v>14371.686999999998</v>
      </c>
      <c r="BX4" s="1">
        <v>16463.543000000001</v>
      </c>
      <c r="BY4" s="1">
        <v>18247.829000000002</v>
      </c>
      <c r="BZ4" s="1">
        <v>20351.216000000004</v>
      </c>
      <c r="CA4" s="1">
        <v>21710.27199999999</v>
      </c>
      <c r="CB4" s="1">
        <v>26705.048999999992</v>
      </c>
      <c r="CC4" s="1">
        <v>30074.531000000003</v>
      </c>
      <c r="CD4" s="1">
        <v>32136.033000000007</v>
      </c>
      <c r="CE4" s="1">
        <v>35761.635000000002</v>
      </c>
      <c r="CF4" s="1">
        <v>39599.67</v>
      </c>
      <c r="CG4" s="1">
        <v>41264.642000000007</v>
      </c>
      <c r="CH4" s="1">
        <v>40287.103000000003</v>
      </c>
      <c r="CI4" s="1">
        <v>45938.34800000002</v>
      </c>
      <c r="CJ4" s="1">
        <v>46447.793999999973</v>
      </c>
      <c r="CK4" s="1">
        <v>47421.449000000008</v>
      </c>
      <c r="CL4" s="1">
        <v>50272.210000000021</v>
      </c>
      <c r="CM4" s="1">
        <v>54160.381999999983</v>
      </c>
    </row>
    <row r="6" spans="1:126" s="19" customFormat="1" ht="160" x14ac:dyDescent="0.2">
      <c r="A6" s="19" t="s">
        <v>0</v>
      </c>
      <c r="B6" s="19" t="s">
        <v>122</v>
      </c>
      <c r="C6" s="19" t="s">
        <v>123</v>
      </c>
      <c r="D6" s="19" t="s">
        <v>124</v>
      </c>
      <c r="E6" s="19" t="s">
        <v>125</v>
      </c>
      <c r="F6" s="19" t="s">
        <v>126</v>
      </c>
      <c r="G6" s="19" t="s">
        <v>127</v>
      </c>
      <c r="H6" s="19" t="s">
        <v>128</v>
      </c>
      <c r="I6" s="19" t="s">
        <v>129</v>
      </c>
      <c r="J6" s="19" t="s">
        <v>130</v>
      </c>
      <c r="K6" s="19" t="s">
        <v>131</v>
      </c>
      <c r="L6" s="19" t="s">
        <v>132</v>
      </c>
      <c r="M6" s="19" t="s">
        <v>133</v>
      </c>
      <c r="N6" s="19" t="s">
        <v>134</v>
      </c>
      <c r="O6" s="19" t="s">
        <v>135</v>
      </c>
      <c r="P6" s="19" t="s">
        <v>136</v>
      </c>
      <c r="Q6" s="19" t="s">
        <v>137</v>
      </c>
      <c r="R6" s="19" t="s">
        <v>138</v>
      </c>
      <c r="S6" s="19" t="s">
        <v>139</v>
      </c>
      <c r="T6" s="19" t="s">
        <v>140</v>
      </c>
      <c r="U6" s="19" t="s">
        <v>141</v>
      </c>
      <c r="V6" s="19" t="s">
        <v>142</v>
      </c>
      <c r="W6" s="19" t="s">
        <v>143</v>
      </c>
      <c r="X6" s="19" t="s">
        <v>144</v>
      </c>
      <c r="Y6" s="19" t="s">
        <v>145</v>
      </c>
      <c r="Z6" s="19" t="s">
        <v>146</v>
      </c>
      <c r="AA6" s="19" t="s">
        <v>147</v>
      </c>
      <c r="AB6" s="19" t="s">
        <v>148</v>
      </c>
      <c r="AC6" s="19" t="s">
        <v>149</v>
      </c>
      <c r="AD6" s="19" t="s">
        <v>150</v>
      </c>
      <c r="AE6" s="19" t="s">
        <v>151</v>
      </c>
      <c r="AF6" s="19" t="s">
        <v>152</v>
      </c>
      <c r="AG6" s="19" t="s">
        <v>153</v>
      </c>
      <c r="AH6" s="19" t="s">
        <v>154</v>
      </c>
      <c r="AI6" s="19" t="s">
        <v>155</v>
      </c>
      <c r="AJ6" s="19" t="s">
        <v>156</v>
      </c>
      <c r="AK6" s="19" t="s">
        <v>157</v>
      </c>
      <c r="AL6" s="19" t="s">
        <v>158</v>
      </c>
      <c r="AM6" s="19" t="s">
        <v>159</v>
      </c>
      <c r="AN6" s="19" t="s">
        <v>160</v>
      </c>
      <c r="AO6" s="19" t="s">
        <v>161</v>
      </c>
      <c r="AP6" s="19" t="s">
        <v>162</v>
      </c>
      <c r="AQ6" s="19" t="s">
        <v>163</v>
      </c>
      <c r="AR6" s="19" t="s">
        <v>164</v>
      </c>
      <c r="AS6" s="19" t="s">
        <v>165</v>
      </c>
      <c r="AT6" s="19" t="s">
        <v>166</v>
      </c>
      <c r="AU6" s="19" t="s">
        <v>167</v>
      </c>
      <c r="AV6" s="19" t="s">
        <v>168</v>
      </c>
      <c r="AW6" s="19" t="s">
        <v>169</v>
      </c>
      <c r="AX6" s="19" t="s">
        <v>170</v>
      </c>
      <c r="AY6" s="19" t="s">
        <v>171</v>
      </c>
      <c r="AZ6" s="19" t="s">
        <v>172</v>
      </c>
      <c r="BA6" s="19" t="s">
        <v>173</v>
      </c>
      <c r="BB6" s="19" t="s">
        <v>174</v>
      </c>
      <c r="BC6" s="19" t="s">
        <v>175</v>
      </c>
      <c r="BD6" s="19" t="s">
        <v>176</v>
      </c>
      <c r="BE6" s="19" t="s">
        <v>177</v>
      </c>
      <c r="BF6" s="19" t="s">
        <v>178</v>
      </c>
      <c r="BG6" s="19" t="s">
        <v>179</v>
      </c>
      <c r="BH6" s="19" t="s">
        <v>180</v>
      </c>
      <c r="BI6" s="19" t="s">
        <v>181</v>
      </c>
      <c r="BJ6" s="19" t="s">
        <v>182</v>
      </c>
      <c r="BK6" s="19" t="s">
        <v>183</v>
      </c>
      <c r="BL6" s="19" t="s">
        <v>184</v>
      </c>
      <c r="BM6" s="19" t="s">
        <v>185</v>
      </c>
      <c r="BN6" s="19" t="s">
        <v>186</v>
      </c>
      <c r="BO6" s="19" t="s">
        <v>187</v>
      </c>
      <c r="BP6" s="19" t="s">
        <v>188</v>
      </c>
      <c r="BQ6" s="19" t="s">
        <v>189</v>
      </c>
      <c r="BR6" s="19" t="s">
        <v>190</v>
      </c>
      <c r="BS6" s="19" t="s">
        <v>191</v>
      </c>
      <c r="BT6" s="19" t="s">
        <v>192</v>
      </c>
      <c r="BU6" s="19" t="s">
        <v>193</v>
      </c>
      <c r="BV6" s="19" t="s">
        <v>194</v>
      </c>
      <c r="BW6" s="19" t="s">
        <v>195</v>
      </c>
      <c r="BX6" s="19" t="s">
        <v>196</v>
      </c>
      <c r="BY6" s="19" t="s">
        <v>197</v>
      </c>
      <c r="BZ6" s="19" t="s">
        <v>198</v>
      </c>
      <c r="CA6" s="19" t="s">
        <v>199</v>
      </c>
      <c r="CB6" s="19" t="s">
        <v>200</v>
      </c>
      <c r="CC6" s="19" t="s">
        <v>201</v>
      </c>
      <c r="CD6" s="19" t="s">
        <v>202</v>
      </c>
      <c r="CE6" s="19" t="s">
        <v>203</v>
      </c>
      <c r="CF6" s="19" t="s">
        <v>204</v>
      </c>
      <c r="CG6" s="19" t="s">
        <v>205</v>
      </c>
      <c r="CH6" s="19" t="s">
        <v>206</v>
      </c>
      <c r="CI6" s="19" t="s">
        <v>207</v>
      </c>
      <c r="CJ6" s="19" t="s">
        <v>208</v>
      </c>
      <c r="CK6" s="19" t="s">
        <v>209</v>
      </c>
      <c r="CL6" s="19" t="s">
        <v>210</v>
      </c>
      <c r="CM6" s="19" t="s">
        <v>211</v>
      </c>
      <c r="CN6" s="19" t="s">
        <v>212</v>
      </c>
      <c r="CO6" s="19" t="s">
        <v>213</v>
      </c>
      <c r="CP6" s="19" t="s">
        <v>214</v>
      </c>
      <c r="CQ6" s="19" t="s">
        <v>215</v>
      </c>
      <c r="CR6" s="19" t="s">
        <v>216</v>
      </c>
      <c r="CS6" s="19" t="s">
        <v>217</v>
      </c>
      <c r="CT6" s="19" t="s">
        <v>218</v>
      </c>
      <c r="CU6" s="19" t="s">
        <v>219</v>
      </c>
      <c r="CV6" s="19" t="s">
        <v>220</v>
      </c>
      <c r="CW6" s="19" t="s">
        <v>221</v>
      </c>
      <c r="CX6" s="19" t="s">
        <v>222</v>
      </c>
      <c r="CY6" s="19" t="s">
        <v>223</v>
      </c>
      <c r="CZ6" s="19" t="s">
        <v>224</v>
      </c>
      <c r="DA6" s="19" t="s">
        <v>225</v>
      </c>
      <c r="DB6" s="19" t="s">
        <v>226</v>
      </c>
      <c r="DC6" s="19" t="s">
        <v>227</v>
      </c>
      <c r="DD6" s="19" t="s">
        <v>228</v>
      </c>
      <c r="DE6" s="19" t="s">
        <v>229</v>
      </c>
      <c r="DF6" s="19" t="s">
        <v>230</v>
      </c>
      <c r="DG6" s="19" t="s">
        <v>231</v>
      </c>
      <c r="DH6" s="19" t="s">
        <v>232</v>
      </c>
      <c r="DI6" s="19" t="s">
        <v>233</v>
      </c>
      <c r="DJ6" s="19" t="s">
        <v>234</v>
      </c>
      <c r="DK6" s="19" t="s">
        <v>235</v>
      </c>
      <c r="DL6" s="19" t="s">
        <v>236</v>
      </c>
      <c r="DM6" s="19" t="s">
        <v>237</v>
      </c>
      <c r="DN6" s="19" t="s">
        <v>238</v>
      </c>
      <c r="DO6" s="19" t="s">
        <v>239</v>
      </c>
      <c r="DP6" s="19" t="s">
        <v>240</v>
      </c>
      <c r="DQ6" s="19" t="s">
        <v>241</v>
      </c>
      <c r="DR6" s="19" t="s">
        <v>242</v>
      </c>
      <c r="DS6" s="19" t="s">
        <v>243</v>
      </c>
      <c r="DT6" s="19" t="s">
        <v>244</v>
      </c>
      <c r="DU6" s="19" t="s">
        <v>245</v>
      </c>
      <c r="DV6" s="19" t="s">
        <v>246</v>
      </c>
    </row>
    <row r="7" spans="1:126" x14ac:dyDescent="0.2">
      <c r="A7" t="s">
        <v>247</v>
      </c>
      <c r="B7">
        <v>4131.4009999999998</v>
      </c>
      <c r="C7">
        <v>16576.593999999994</v>
      </c>
      <c r="D7">
        <v>16726.934999999998</v>
      </c>
      <c r="E7">
        <v>15170.144999999993</v>
      </c>
      <c r="F7">
        <v>13990.536999999995</v>
      </c>
      <c r="G7">
        <v>31706.383000000027</v>
      </c>
      <c r="H7">
        <v>39250.621000000028</v>
      </c>
      <c r="I7">
        <v>39319.955000000009</v>
      </c>
      <c r="J7">
        <v>53254.979999999989</v>
      </c>
      <c r="K7">
        <v>121309.20000000004</v>
      </c>
      <c r="L7">
        <v>155612.30800000005</v>
      </c>
      <c r="M7">
        <v>138567.51099999982</v>
      </c>
      <c r="N7">
        <v>95291.968000000052</v>
      </c>
      <c r="O7">
        <v>140394.46599999999</v>
      </c>
      <c r="P7">
        <v>164445.41700000004</v>
      </c>
      <c r="Q7">
        <v>191644.997</v>
      </c>
      <c r="R7">
        <v>198482.22500000009</v>
      </c>
      <c r="S7">
        <v>182469.73700000002</v>
      </c>
      <c r="T7">
        <v>184776.29200000007</v>
      </c>
      <c r="U7">
        <v>196806.39899999989</v>
      </c>
      <c r="V7">
        <v>197278.15999999992</v>
      </c>
      <c r="W7">
        <v>213819.11300000007</v>
      </c>
      <c r="X7">
        <v>303414.21799999994</v>
      </c>
      <c r="Y7">
        <v>624461.97499999998</v>
      </c>
      <c r="Z7">
        <v>848993.91999999958</v>
      </c>
      <c r="AA7">
        <v>434.40000000000003</v>
      </c>
      <c r="AB7">
        <v>1388.2</v>
      </c>
      <c r="AC7">
        <v>10920.449999999997</v>
      </c>
      <c r="AD7">
        <v>9702.9000000000015</v>
      </c>
      <c r="AE7">
        <v>10131.261000000002</v>
      </c>
      <c r="AF7">
        <v>24843.223000000013</v>
      </c>
      <c r="AG7">
        <v>34149.241000000002</v>
      </c>
      <c r="AH7">
        <v>33339.859999999986</v>
      </c>
      <c r="AI7">
        <v>48844.181000000004</v>
      </c>
      <c r="AJ7">
        <v>115361.30399999995</v>
      </c>
      <c r="AK7">
        <v>143816.31700000004</v>
      </c>
      <c r="AL7">
        <v>126799.745</v>
      </c>
      <c r="AM7">
        <v>88597.347000000125</v>
      </c>
      <c r="AN7">
        <v>133563.07100000003</v>
      </c>
      <c r="AO7">
        <v>156931.4880000001</v>
      </c>
      <c r="AP7">
        <v>182286.18899999995</v>
      </c>
      <c r="AQ7">
        <v>193343.48000000013</v>
      </c>
      <c r="AR7">
        <v>179638.25299999994</v>
      </c>
      <c r="AS7">
        <v>177119.23699999985</v>
      </c>
      <c r="AT7">
        <v>185204.24999999997</v>
      </c>
      <c r="AU7">
        <v>183453.73399999997</v>
      </c>
      <c r="AV7">
        <v>203447.37999999998</v>
      </c>
      <c r="AW7">
        <v>301554.15100000001</v>
      </c>
      <c r="AX7">
        <v>625268.11699999939</v>
      </c>
      <c r="AY7">
        <v>842674.14900000126</v>
      </c>
      <c r="AZ7">
        <v>61.935000000000002</v>
      </c>
      <c r="BA7">
        <v>60.582000000000008</v>
      </c>
      <c r="BB7">
        <v>159.70099999999996</v>
      </c>
      <c r="BC7">
        <v>350.90999999999997</v>
      </c>
      <c r="BD7">
        <v>402.62</v>
      </c>
      <c r="BE7">
        <v>434.298</v>
      </c>
      <c r="BF7">
        <v>400.58000000000004</v>
      </c>
      <c r="BG7">
        <v>586.46300000000019</v>
      </c>
      <c r="BH7">
        <v>725.20600000000013</v>
      </c>
      <c r="BI7">
        <v>1251.73</v>
      </c>
      <c r="BJ7">
        <v>2621.6909999999993</v>
      </c>
      <c r="BK7">
        <v>3049.7180000000008</v>
      </c>
      <c r="BL7">
        <v>7152.815999999998</v>
      </c>
      <c r="BM7">
        <v>7933.5420000000022</v>
      </c>
      <c r="BN7">
        <v>9511.4930000000022</v>
      </c>
      <c r="BO7">
        <v>8452.6039999999975</v>
      </c>
      <c r="BP7">
        <v>15186.749000000009</v>
      </c>
      <c r="BQ7">
        <v>18855.022999999994</v>
      </c>
      <c r="BR7">
        <v>16264.953999999996</v>
      </c>
      <c r="BS7">
        <v>17781.149000000005</v>
      </c>
      <c r="BT7">
        <v>24426.194000000003</v>
      </c>
      <c r="BU7">
        <v>37971.641999999978</v>
      </c>
      <c r="BV7">
        <v>62918.438999999969</v>
      </c>
      <c r="BW7">
        <v>68870.849999999991</v>
      </c>
      <c r="BX7">
        <v>75963.073999999979</v>
      </c>
      <c r="BY7">
        <v>-92.691000000000003</v>
      </c>
      <c r="BZ7">
        <v>-32.842999999999989</v>
      </c>
      <c r="CA7">
        <v>40.067000000000085</v>
      </c>
      <c r="CB7">
        <v>-439.61499999999995</v>
      </c>
      <c r="CC7">
        <v>-643.16800000000023</v>
      </c>
      <c r="CD7">
        <v>-504.98199999999991</v>
      </c>
      <c r="CE7">
        <v>-517.32299999999998</v>
      </c>
      <c r="CF7">
        <v>-1257.8379999999997</v>
      </c>
      <c r="CG7">
        <v>-1199.3610000000001</v>
      </c>
      <c r="CH7">
        <v>-927.02299999999968</v>
      </c>
      <c r="CI7">
        <v>-1334.3579999999999</v>
      </c>
      <c r="CJ7">
        <v>-1499.6319999999996</v>
      </c>
      <c r="CK7">
        <v>-5141.2110000000002</v>
      </c>
      <c r="CL7">
        <v>-2879.4339999999997</v>
      </c>
      <c r="CM7">
        <v>-2674.3509999999987</v>
      </c>
      <c r="CN7">
        <v>-1316.9460000000001</v>
      </c>
      <c r="CO7">
        <v>-3982.9339999999988</v>
      </c>
      <c r="CP7">
        <v>-1362.7699999999984</v>
      </c>
      <c r="CQ7">
        <v>-1989.2049999999992</v>
      </c>
      <c r="CR7">
        <v>8969.7460000000101</v>
      </c>
      <c r="CS7">
        <v>8669.6210000000028</v>
      </c>
      <c r="CT7">
        <v>8873.1320000000032</v>
      </c>
      <c r="CU7">
        <v>10198.64800000001</v>
      </c>
      <c r="CV7">
        <v>8353.1949999999815</v>
      </c>
      <c r="CW7">
        <v>15472.836000000005</v>
      </c>
      <c r="CX7">
        <v>-0.25900000000000001</v>
      </c>
      <c r="CY7">
        <v>0.105</v>
      </c>
      <c r="CZ7">
        <v>-0.19999999999999996</v>
      </c>
      <c r="DA7">
        <v>-59.848999999999997</v>
      </c>
      <c r="DB7">
        <v>-235.958</v>
      </c>
      <c r="DC7">
        <v>-18.956</v>
      </c>
      <c r="DD7">
        <v>-70.513000000000005</v>
      </c>
      <c r="DE7">
        <v>-43.717999999999996</v>
      </c>
      <c r="DF7">
        <v>-137.60799999999998</v>
      </c>
      <c r="DG7">
        <v>-88.215999999999994</v>
      </c>
      <c r="DH7">
        <v>-47.858000000000011</v>
      </c>
      <c r="DI7">
        <v>-112.07599999999999</v>
      </c>
      <c r="DJ7">
        <v>-2413.2100000000005</v>
      </c>
      <c r="DK7">
        <v>-244.77900000000008</v>
      </c>
      <c r="DL7">
        <v>-244.73</v>
      </c>
      <c r="DM7">
        <v>-435.21199999999999</v>
      </c>
      <c r="DN7">
        <v>-5394.0199999999995</v>
      </c>
      <c r="DO7">
        <v>-986.41600000000017</v>
      </c>
      <c r="DP7">
        <v>-835.10700000000008</v>
      </c>
      <c r="DQ7">
        <v>-1483.3429999999996</v>
      </c>
      <c r="DR7">
        <v>-5564.1249999999973</v>
      </c>
      <c r="DS7">
        <v>-1947.7630000000008</v>
      </c>
      <c r="DT7">
        <v>-15202.411999999998</v>
      </c>
      <c r="DU7">
        <v>-10446.219999999998</v>
      </c>
      <c r="DV7">
        <v>-3717.012999999999</v>
      </c>
    </row>
    <row r="8" spans="1:126" x14ac:dyDescent="0.2">
      <c r="A8" t="s">
        <v>248</v>
      </c>
      <c r="B8">
        <v>93686.198000000004</v>
      </c>
      <c r="C8">
        <v>153141.83799999999</v>
      </c>
      <c r="D8">
        <v>140045.89199999999</v>
      </c>
      <c r="E8">
        <v>157147.61100000006</v>
      </c>
      <c r="F8">
        <v>172275.11300000004</v>
      </c>
      <c r="G8">
        <v>287811.647</v>
      </c>
      <c r="H8">
        <v>348635.61699999991</v>
      </c>
      <c r="I8">
        <v>545806.87900000007</v>
      </c>
      <c r="J8">
        <v>776322.53499999992</v>
      </c>
      <c r="K8">
        <v>690791.41099999996</v>
      </c>
      <c r="L8">
        <v>1009240.6930000003</v>
      </c>
      <c r="M8">
        <v>824119.79099999997</v>
      </c>
      <c r="N8">
        <v>633090.11499999987</v>
      </c>
      <c r="O8" s="21">
        <v>703133.96900000027</v>
      </c>
      <c r="P8" s="21">
        <v>624653.55399999989</v>
      </c>
      <c r="Q8">
        <v>578728.70499999984</v>
      </c>
      <c r="R8" s="21">
        <v>640883.1039999997</v>
      </c>
      <c r="S8">
        <v>646977.15499999991</v>
      </c>
      <c r="T8">
        <v>482313.91599999985</v>
      </c>
      <c r="U8">
        <v>544832.17500000016</v>
      </c>
      <c r="V8">
        <v>535682.51600000006</v>
      </c>
      <c r="W8">
        <v>602430.88599999994</v>
      </c>
      <c r="X8">
        <v>658832.45100000023</v>
      </c>
      <c r="Y8">
        <v>866017.55200000014</v>
      </c>
      <c r="Z8">
        <v>1011765.2840000007</v>
      </c>
      <c r="AA8">
        <v>0</v>
      </c>
      <c r="AB8">
        <v>0</v>
      </c>
      <c r="AC8">
        <v>139847.4</v>
      </c>
      <c r="AD8">
        <v>157834.4</v>
      </c>
      <c r="AE8">
        <v>174941.37</v>
      </c>
      <c r="AF8">
        <v>280975.9599999999</v>
      </c>
      <c r="AG8">
        <v>354969.16099999991</v>
      </c>
      <c r="AH8">
        <v>548763.26999999979</v>
      </c>
      <c r="AI8">
        <v>776665.43</v>
      </c>
      <c r="AJ8">
        <v>694092.07299999997</v>
      </c>
      <c r="AK8">
        <v>1011360.992</v>
      </c>
      <c r="AL8">
        <v>831207.47799999989</v>
      </c>
      <c r="AM8">
        <v>643887.52999999991</v>
      </c>
      <c r="AN8">
        <v>712195.66100000008</v>
      </c>
      <c r="AO8">
        <v>626079.87400000019</v>
      </c>
      <c r="AP8">
        <v>562886.35699999984</v>
      </c>
      <c r="AQ8">
        <v>625166.19400000013</v>
      </c>
      <c r="AR8">
        <v>632167.25600000017</v>
      </c>
      <c r="AS8">
        <v>479567.14100000018</v>
      </c>
      <c r="AT8">
        <v>521047.83199999999</v>
      </c>
      <c r="AU8">
        <v>558283.86400000006</v>
      </c>
      <c r="AV8">
        <v>609101.26699999999</v>
      </c>
      <c r="AW8">
        <v>686573.09300000011</v>
      </c>
      <c r="AX8">
        <v>897476.97400000016</v>
      </c>
      <c r="AY8">
        <v>1049179.1469999996</v>
      </c>
      <c r="AZ8">
        <v>0</v>
      </c>
      <c r="BA8">
        <v>4695.33</v>
      </c>
      <c r="BB8">
        <v>7268.01</v>
      </c>
      <c r="BC8">
        <v>9161.2879999999986</v>
      </c>
      <c r="BD8">
        <v>13494.022999999997</v>
      </c>
      <c r="BE8">
        <v>12875.631000000003</v>
      </c>
      <c r="BF8">
        <v>12205.714999999998</v>
      </c>
      <c r="BG8">
        <v>12993.182000000001</v>
      </c>
      <c r="BH8">
        <v>17547.463</v>
      </c>
      <c r="BI8">
        <v>24348.839999999993</v>
      </c>
      <c r="BJ8">
        <v>24413.263000000003</v>
      </c>
      <c r="BK8">
        <v>32826.461999999992</v>
      </c>
      <c r="BL8">
        <v>40238.086999999985</v>
      </c>
      <c r="BM8">
        <v>42900.132000000005</v>
      </c>
      <c r="BN8">
        <v>48551.207999999991</v>
      </c>
      <c r="BO8">
        <v>47626.627999999982</v>
      </c>
      <c r="BP8">
        <v>37523.435999999987</v>
      </c>
      <c r="BQ8">
        <v>43234.426999999981</v>
      </c>
      <c r="BR8">
        <v>57645.125</v>
      </c>
      <c r="BS8">
        <v>101545.06400000004</v>
      </c>
      <c r="BT8">
        <v>102741.64000000001</v>
      </c>
      <c r="BU8">
        <v>107781.59300000001</v>
      </c>
      <c r="BV8">
        <v>114889.34599999998</v>
      </c>
      <c r="BW8">
        <v>140904.48900000003</v>
      </c>
      <c r="BX8">
        <v>137104.11499999993</v>
      </c>
      <c r="BY8">
        <v>6019.26</v>
      </c>
      <c r="BZ8">
        <v>8342.42</v>
      </c>
      <c r="CA8">
        <v>7230.4559999999992</v>
      </c>
      <c r="CB8">
        <v>7784.853000000001</v>
      </c>
      <c r="CC8">
        <v>10052.211000000001</v>
      </c>
      <c r="CD8">
        <v>12252.152999999998</v>
      </c>
      <c r="CE8">
        <v>14234.65</v>
      </c>
      <c r="CF8">
        <v>14353.995000000001</v>
      </c>
      <c r="CG8">
        <v>19107.011000000006</v>
      </c>
      <c r="CH8">
        <v>23379.315000000002</v>
      </c>
      <c r="CI8">
        <v>24699.526000000005</v>
      </c>
      <c r="CJ8">
        <v>29037.48</v>
      </c>
      <c r="CK8">
        <v>28510.744999999988</v>
      </c>
      <c r="CL8">
        <v>22112.765999999985</v>
      </c>
      <c r="CM8">
        <v>27291.105999999992</v>
      </c>
      <c r="CN8">
        <v>26670.735000000011</v>
      </c>
      <c r="CO8">
        <v>38371.744000000028</v>
      </c>
      <c r="CP8">
        <v>24750.793999999998</v>
      </c>
      <c r="CQ8">
        <v>32772.633000000016</v>
      </c>
      <c r="CR8">
        <v>47766.813999999984</v>
      </c>
      <c r="CS8">
        <v>29974.071000000007</v>
      </c>
      <c r="CT8">
        <v>34369.861999999994</v>
      </c>
      <c r="CU8">
        <v>37369.606999999996</v>
      </c>
      <c r="CV8">
        <v>44967.226999999992</v>
      </c>
      <c r="CW8">
        <v>40127.884999999987</v>
      </c>
      <c r="CX8">
        <v>1</v>
      </c>
      <c r="CY8">
        <v>-139.5</v>
      </c>
      <c r="CZ8">
        <v>-139.01</v>
      </c>
      <c r="DA8">
        <v>-2255.0410000000002</v>
      </c>
      <c r="DB8">
        <v>-6643.0780000000004</v>
      </c>
      <c r="DC8">
        <v>-2073.4290000000001</v>
      </c>
      <c r="DD8">
        <v>-1059.97</v>
      </c>
      <c r="DE8">
        <v>-846.18700000000001</v>
      </c>
      <c r="DF8">
        <v>-4244.0759999999991</v>
      </c>
      <c r="DG8">
        <v>-626.58699999999988</v>
      </c>
      <c r="DH8">
        <v>-1604.5460000000003</v>
      </c>
      <c r="DI8">
        <v>-8306.7850000000017</v>
      </c>
      <c r="DJ8">
        <v>-765.43200000000002</v>
      </c>
      <c r="DK8">
        <v>-2818.7080000000001</v>
      </c>
      <c r="DL8">
        <v>-3155.3650000000002</v>
      </c>
      <c r="DM8">
        <v>-3461.5739999999996</v>
      </c>
      <c r="DN8">
        <v>-22342.613000000001</v>
      </c>
      <c r="DO8">
        <v>-21922.857999999997</v>
      </c>
      <c r="DP8">
        <v>-9161.5489999999991</v>
      </c>
      <c r="DQ8">
        <v>-64370.411999999997</v>
      </c>
      <c r="DR8">
        <v>-3310.0070000000001</v>
      </c>
      <c r="DS8">
        <v>-10687.817000000001</v>
      </c>
      <c r="DT8">
        <v>-23314.715999999997</v>
      </c>
      <c r="DU8">
        <v>-7834.5929999999998</v>
      </c>
      <c r="DV8">
        <v>-16278.87</v>
      </c>
    </row>
    <row r="9" spans="1:126" x14ac:dyDescent="0.2">
      <c r="A9" t="s">
        <v>93</v>
      </c>
      <c r="B9">
        <v>97817.599000000002</v>
      </c>
      <c r="C9">
        <v>169718.43199999997</v>
      </c>
      <c r="D9">
        <v>156772.82699999996</v>
      </c>
      <c r="E9">
        <v>172317.75600000002</v>
      </c>
      <c r="F9">
        <v>186265.65000000002</v>
      </c>
      <c r="G9">
        <v>319518.03000000003</v>
      </c>
      <c r="H9">
        <v>387886.23800000001</v>
      </c>
      <c r="I9">
        <v>585126.83400000026</v>
      </c>
      <c r="J9">
        <v>829577.5149999999</v>
      </c>
      <c r="K9">
        <v>812100.61100000015</v>
      </c>
      <c r="L9">
        <v>1164853.0009999997</v>
      </c>
      <c r="M9">
        <v>962687.30199999979</v>
      </c>
      <c r="N9">
        <v>728382.08299999998</v>
      </c>
      <c r="O9">
        <v>99233025.63500002</v>
      </c>
      <c r="P9">
        <v>99178596.170999974</v>
      </c>
      <c r="Q9">
        <v>770373.70199999982</v>
      </c>
      <c r="R9">
        <v>492577281.62900001</v>
      </c>
      <c r="S9">
        <v>829446.89200000011</v>
      </c>
      <c r="T9">
        <v>667090.20800000022</v>
      </c>
      <c r="U9">
        <v>741638.57400000037</v>
      </c>
      <c r="V9">
        <v>732960.67599999998</v>
      </c>
      <c r="W9">
        <v>816249.99900000007</v>
      </c>
      <c r="X9">
        <v>962246.66900000034</v>
      </c>
      <c r="Y9">
        <v>1490479.5269999995</v>
      </c>
      <c r="Z9">
        <v>1860759.203999999</v>
      </c>
      <c r="AA9">
        <v>434.40000000000003</v>
      </c>
      <c r="AB9">
        <v>1388.2</v>
      </c>
      <c r="AC9">
        <v>150767.84999999998</v>
      </c>
      <c r="AD9">
        <v>167537.29999999999</v>
      </c>
      <c r="AE9">
        <v>185072.63099999999</v>
      </c>
      <c r="AF9">
        <v>305819.18299999996</v>
      </c>
      <c r="AG9">
        <v>389118.40199999989</v>
      </c>
      <c r="AH9">
        <v>582103.12999999989</v>
      </c>
      <c r="AI9">
        <v>825509.61099999992</v>
      </c>
      <c r="AJ9">
        <v>809453.37699999998</v>
      </c>
      <c r="AK9">
        <v>1155177.3090000004</v>
      </c>
      <c r="AL9">
        <v>958007.22300000023</v>
      </c>
      <c r="AM9">
        <v>732484.87699999998</v>
      </c>
      <c r="AN9">
        <v>845758.73199999984</v>
      </c>
      <c r="AO9">
        <v>783011.3620000002</v>
      </c>
      <c r="AP9">
        <v>745172.54599999997</v>
      </c>
      <c r="AQ9">
        <v>818509.67400000012</v>
      </c>
      <c r="AR9">
        <v>811805.50899999996</v>
      </c>
      <c r="AS9">
        <v>656686.37800000014</v>
      </c>
      <c r="AT9">
        <v>706252.08200000052</v>
      </c>
      <c r="AU9">
        <v>741737.598</v>
      </c>
      <c r="AV9">
        <v>812548.64700000023</v>
      </c>
      <c r="AW9">
        <v>988127.24400000018</v>
      </c>
      <c r="AX9">
        <v>1522745.0910000002</v>
      </c>
      <c r="AY9">
        <v>1891853.2960000006</v>
      </c>
      <c r="AZ9">
        <v>61.935000000000002</v>
      </c>
      <c r="BA9">
        <v>4755.9120000000003</v>
      </c>
      <c r="BB9">
        <v>7427.7110000000011</v>
      </c>
      <c r="BC9">
        <v>9512.1979999999985</v>
      </c>
      <c r="BD9">
        <v>13896.642999999996</v>
      </c>
      <c r="BE9">
        <v>13309.929</v>
      </c>
      <c r="BF9">
        <v>12606.294999999998</v>
      </c>
      <c r="BG9">
        <v>13579.645</v>
      </c>
      <c r="BH9">
        <v>18272.669000000005</v>
      </c>
      <c r="BI9">
        <v>25600.569999999992</v>
      </c>
      <c r="BJ9">
        <v>27034.954000000002</v>
      </c>
      <c r="BK9">
        <v>35876.18</v>
      </c>
      <c r="BL9">
        <v>47390.902999999984</v>
      </c>
      <c r="BM9">
        <v>50833.674000000014</v>
      </c>
      <c r="BN9">
        <v>58062.701000000001</v>
      </c>
      <c r="BO9">
        <v>56079.231999999967</v>
      </c>
      <c r="BP9">
        <v>52710.184999999983</v>
      </c>
      <c r="BQ9">
        <v>62089.449999999983</v>
      </c>
      <c r="BR9">
        <v>73910.078999999998</v>
      </c>
      <c r="BS9">
        <v>119326.21300000005</v>
      </c>
      <c r="BT9">
        <v>127167.83400000003</v>
      </c>
      <c r="BU9">
        <v>145753.23500000004</v>
      </c>
      <c r="BV9">
        <v>177807.78499999997</v>
      </c>
      <c r="BW9">
        <v>209775.33899999995</v>
      </c>
      <c r="BX9">
        <v>213067.18899999995</v>
      </c>
      <c r="BY9">
        <v>5926.5690000000004</v>
      </c>
      <c r="BZ9">
        <v>8309.5769999999993</v>
      </c>
      <c r="CA9">
        <v>7270.5229999999992</v>
      </c>
      <c r="CB9">
        <v>7345.2380000000012</v>
      </c>
      <c r="CC9">
        <v>9409.0429999999997</v>
      </c>
      <c r="CD9">
        <v>11747.170999999998</v>
      </c>
      <c r="CE9">
        <v>13717.327000000001</v>
      </c>
      <c r="CF9">
        <v>13096.157000000001</v>
      </c>
      <c r="CG9">
        <v>17907.650000000009</v>
      </c>
      <c r="CH9">
        <v>22452.292000000001</v>
      </c>
      <c r="CI9">
        <v>23365.168000000005</v>
      </c>
      <c r="CJ9">
        <v>27537.847999999998</v>
      </c>
      <c r="CK9">
        <v>23369.533999999989</v>
      </c>
      <c r="CL9">
        <v>19233.331999999991</v>
      </c>
      <c r="CM9">
        <v>24616.754999999997</v>
      </c>
      <c r="CN9">
        <v>25353.789000000012</v>
      </c>
      <c r="CO9">
        <v>34388.810000000027</v>
      </c>
      <c r="CP9">
        <v>23388.024000000001</v>
      </c>
      <c r="CQ9">
        <v>30783.428000000025</v>
      </c>
      <c r="CR9">
        <v>56736.560000000005</v>
      </c>
      <c r="CS9">
        <v>38643.69200000001</v>
      </c>
      <c r="CT9">
        <v>43242.994000000006</v>
      </c>
      <c r="CU9">
        <v>47568.255000000019</v>
      </c>
      <c r="CV9">
        <v>53320.42199999997</v>
      </c>
      <c r="CW9">
        <v>55600.720999999998</v>
      </c>
      <c r="CX9">
        <v>0.74099999999999999</v>
      </c>
      <c r="CY9">
        <v>-139.39499999999998</v>
      </c>
      <c r="CZ9">
        <v>-139.21</v>
      </c>
      <c r="DA9">
        <v>-2314.8900000000003</v>
      </c>
      <c r="DB9">
        <v>-6879.0360000000001</v>
      </c>
      <c r="DC9">
        <v>-2092.3849999999998</v>
      </c>
      <c r="DD9">
        <v>-1130.4829999999999</v>
      </c>
      <c r="DE9">
        <v>-889.90500000000009</v>
      </c>
      <c r="DF9">
        <v>-4381.6840000000011</v>
      </c>
      <c r="DG9">
        <v>-714.803</v>
      </c>
      <c r="DH9">
        <v>-1652.404</v>
      </c>
      <c r="DI9">
        <v>-8418.8610000000026</v>
      </c>
      <c r="DJ9">
        <v>-3178.6420000000003</v>
      </c>
      <c r="DK9">
        <v>-3063.4869999999996</v>
      </c>
      <c r="DL9">
        <v>-3400.0950000000003</v>
      </c>
      <c r="DM9">
        <v>-3896.7859999999996</v>
      </c>
      <c r="DN9">
        <v>-27736.633000000002</v>
      </c>
      <c r="DO9">
        <v>-22909.274000000001</v>
      </c>
      <c r="DP9">
        <v>-9996.6560000000009</v>
      </c>
      <c r="DQ9">
        <v>-65853.755000000005</v>
      </c>
      <c r="DR9">
        <v>-8874.1319999999978</v>
      </c>
      <c r="DS9">
        <v>-12635.580000000002</v>
      </c>
      <c r="DT9">
        <v>-38517.127999999997</v>
      </c>
      <c r="DU9">
        <v>-18280.812999999998</v>
      </c>
      <c r="DV9">
        <v>-19995.882999999998</v>
      </c>
    </row>
    <row r="10" spans="1:126" x14ac:dyDescent="0.2">
      <c r="A10" s="2" t="s">
        <v>94</v>
      </c>
      <c r="B10" t="s">
        <v>95</v>
      </c>
      <c r="C10" t="s">
        <v>102</v>
      </c>
      <c r="D10" t="s">
        <v>98</v>
      </c>
      <c r="E10" t="s">
        <v>96</v>
      </c>
      <c r="F10" t="s">
        <v>97</v>
      </c>
      <c r="G10" t="s">
        <v>264</v>
      </c>
      <c r="H10" t="s">
        <v>99</v>
      </c>
      <c r="I10" t="s">
        <v>100</v>
      </c>
      <c r="J10" t="s">
        <v>103</v>
      </c>
      <c r="K10" t="s">
        <v>101</v>
      </c>
      <c r="L10" t="s">
        <v>249</v>
      </c>
      <c r="M10" t="s">
        <v>250</v>
      </c>
      <c r="N10" t="s">
        <v>251</v>
      </c>
      <c r="O10" t="s">
        <v>252</v>
      </c>
      <c r="P10" t="s">
        <v>253</v>
      </c>
    </row>
    <row r="11" spans="1:126" x14ac:dyDescent="0.2">
      <c r="A11">
        <v>1990</v>
      </c>
      <c r="B11" s="5">
        <f>G3</f>
        <v>32334.37</v>
      </c>
      <c r="C11" s="5"/>
      <c r="D11" s="4">
        <f>G2/G4</f>
        <v>1.6015444584826434E-3</v>
      </c>
      <c r="E11" s="5">
        <f>AK3</f>
        <v>8260.1600000000017</v>
      </c>
      <c r="F11" s="5">
        <f>BO3</f>
        <v>3453.8859999999995</v>
      </c>
      <c r="G11" s="4">
        <f>O11/B11</f>
        <v>0.18615671188274274</v>
      </c>
      <c r="H11" s="4">
        <f t="shared" ref="H11:H35" si="0">E11/B11</f>
        <v>0.25546067543607631</v>
      </c>
      <c r="I11" s="4">
        <f t="shared" ref="I11:I35" si="1">F11/B11</f>
        <v>0.10681779171822428</v>
      </c>
      <c r="J11" s="4">
        <f>H11+I11</f>
        <v>0.36227846715430057</v>
      </c>
      <c r="K11" s="4">
        <f>F11/(F11+E11)</f>
        <v>0.2948499604662641</v>
      </c>
      <c r="L11" s="20">
        <f>B8</f>
        <v>93686.198000000004</v>
      </c>
      <c r="M11" s="20">
        <f>L11</f>
        <v>93686.198000000004</v>
      </c>
      <c r="N11" s="20">
        <f>AZ8</f>
        <v>0</v>
      </c>
      <c r="O11" s="20">
        <f>BY8</f>
        <v>6019.26</v>
      </c>
      <c r="P11" s="20">
        <f>-CX8</f>
        <v>-1</v>
      </c>
    </row>
    <row r="12" spans="1:126" x14ac:dyDescent="0.2">
      <c r="A12">
        <v>1991</v>
      </c>
      <c r="B12" s="5">
        <f>H3</f>
        <v>48276.775000000001</v>
      </c>
      <c r="C12" s="4">
        <f>B12/B11-1</f>
        <v>0.49304826412266589</v>
      </c>
      <c r="D12" s="4">
        <f>H2/H4</f>
        <v>1.6320211524028388E-2</v>
      </c>
      <c r="E12" s="5">
        <f>AL3</f>
        <v>11882.569999999998</v>
      </c>
      <c r="F12" s="5">
        <f>BP3</f>
        <v>4910.4959999999992</v>
      </c>
      <c r="G12" s="4">
        <f t="shared" ref="G12:G35" si="2">O12/B12</f>
        <v>0.17280400358143228</v>
      </c>
      <c r="H12" s="4">
        <f t="shared" si="0"/>
        <v>0.24613429542466325</v>
      </c>
      <c r="I12" s="4">
        <f t="shared" si="1"/>
        <v>0.10171549363021865</v>
      </c>
      <c r="J12" s="4">
        <f t="shared" ref="J12:J35" si="3">H12+I12</f>
        <v>0.3478497890548819</v>
      </c>
      <c r="K12" s="4">
        <f t="shared" ref="K12:K22" si="4">F12/(F12+E12)</f>
        <v>0.29241211819211571</v>
      </c>
      <c r="L12" s="20">
        <f>C8</f>
        <v>153141.83799999999</v>
      </c>
      <c r="M12" s="20">
        <f>L12+(L13-M13)</f>
        <v>153340.32999999999</v>
      </c>
      <c r="N12" s="20">
        <f>BA8</f>
        <v>4695.33</v>
      </c>
      <c r="O12" s="20">
        <f>BZ8</f>
        <v>8342.42</v>
      </c>
      <c r="P12" s="20">
        <f>-CY8</f>
        <v>139.5</v>
      </c>
    </row>
    <row r="13" spans="1:126" x14ac:dyDescent="0.2">
      <c r="A13">
        <v>1992</v>
      </c>
      <c r="B13" s="5">
        <f>I3</f>
        <v>51365.119999999995</v>
      </c>
      <c r="C13" s="4">
        <f t="shared" ref="C13:C35" si="5">B13/B12-1</f>
        <v>6.3971650964671722E-2</v>
      </c>
      <c r="D13" s="4">
        <f>I2/I4</f>
        <v>2.7730356384969648E-2</v>
      </c>
      <c r="E13" s="5">
        <f>AM3</f>
        <v>12682.016</v>
      </c>
      <c r="F13" s="5">
        <f>BQ3</f>
        <v>5464.4500000000007</v>
      </c>
      <c r="G13" s="4">
        <f t="shared" si="2"/>
        <v>0.1407658738069725</v>
      </c>
      <c r="H13" s="4">
        <f t="shared" si="0"/>
        <v>0.24689937451718211</v>
      </c>
      <c r="I13" s="4">
        <f t="shared" si="1"/>
        <v>0.10638444921378556</v>
      </c>
      <c r="J13" s="4">
        <f t="shared" si="3"/>
        <v>0.35328382373096767</v>
      </c>
      <c r="K13" s="4">
        <f t="shared" si="4"/>
        <v>0.3011302586409938</v>
      </c>
      <c r="L13" s="20">
        <f>D8</f>
        <v>140045.89199999999</v>
      </c>
      <c r="M13" s="20">
        <f>AC8</f>
        <v>139847.4</v>
      </c>
      <c r="N13" s="20">
        <f>BB8</f>
        <v>7268.01</v>
      </c>
      <c r="O13" s="20">
        <f>CA8</f>
        <v>7230.4559999999992</v>
      </c>
      <c r="P13" s="20">
        <f>-CZ8</f>
        <v>139.01</v>
      </c>
    </row>
    <row r="14" spans="1:126" x14ac:dyDescent="0.2">
      <c r="A14">
        <v>1993</v>
      </c>
      <c r="B14" s="5">
        <f>J3</f>
        <v>53202.735000000008</v>
      </c>
      <c r="C14" s="4">
        <f t="shared" si="5"/>
        <v>3.5775541846295944E-2</v>
      </c>
      <c r="D14" s="4">
        <f>J2/J4</f>
        <v>3.9248526550266179E-2</v>
      </c>
      <c r="E14" s="5">
        <f>AN3</f>
        <v>13559.481</v>
      </c>
      <c r="F14" s="5">
        <f>BR3</f>
        <v>5833.728000000001</v>
      </c>
      <c r="G14" s="4">
        <f t="shared" si="2"/>
        <v>0.14632430080897157</v>
      </c>
      <c r="H14" s="4">
        <f t="shared" si="0"/>
        <v>0.25486435988676143</v>
      </c>
      <c r="I14" s="4">
        <f t="shared" si="1"/>
        <v>0.10965090422513053</v>
      </c>
      <c r="J14" s="4">
        <f t="shared" si="3"/>
        <v>0.36451526411189195</v>
      </c>
      <c r="K14" s="4">
        <f t="shared" si="4"/>
        <v>0.30081292889691441</v>
      </c>
      <c r="L14" s="20">
        <f>E8</f>
        <v>157147.61100000006</v>
      </c>
      <c r="M14" s="20">
        <f>AD8</f>
        <v>157834.4</v>
      </c>
      <c r="N14" s="20">
        <f>BC8</f>
        <v>9161.2879999999986</v>
      </c>
      <c r="O14" s="20">
        <f>CB8</f>
        <v>7784.853000000001</v>
      </c>
      <c r="P14" s="20">
        <f>-DA8</f>
        <v>2255.0410000000002</v>
      </c>
    </row>
    <row r="15" spans="1:126" x14ac:dyDescent="0.2">
      <c r="A15">
        <f>A14+1</f>
        <v>1994</v>
      </c>
      <c r="B15" s="5">
        <f>K3</f>
        <v>61637.226999999999</v>
      </c>
      <c r="C15" s="4">
        <f t="shared" si="5"/>
        <v>0.15853493246164874</v>
      </c>
      <c r="D15" s="4">
        <f>K2/K4</f>
        <v>4.3074528720947941E-2</v>
      </c>
      <c r="E15" s="5">
        <f>AO3</f>
        <v>15356.067000000003</v>
      </c>
      <c r="F15" s="5">
        <f>BS3</f>
        <v>6351.0779999999995</v>
      </c>
      <c r="G15" s="4">
        <f t="shared" si="2"/>
        <v>0.16308668461025999</v>
      </c>
      <c r="H15" s="4">
        <f t="shared" si="0"/>
        <v>0.24913624034384291</v>
      </c>
      <c r="I15" s="4">
        <f t="shared" si="1"/>
        <v>0.1030396451806633</v>
      </c>
      <c r="J15" s="4">
        <f t="shared" si="3"/>
        <v>0.35217588552450618</v>
      </c>
      <c r="K15" s="4">
        <f t="shared" si="4"/>
        <v>0.29258006983414903</v>
      </c>
      <c r="L15" s="20">
        <f>F8</f>
        <v>172275.11300000004</v>
      </c>
      <c r="M15" s="20">
        <f>AE8</f>
        <v>174941.37</v>
      </c>
      <c r="N15" s="20">
        <f>BD8</f>
        <v>13494.022999999997</v>
      </c>
      <c r="O15" s="20">
        <f>CC8</f>
        <v>10052.211000000001</v>
      </c>
      <c r="P15" s="20">
        <f>-DB8</f>
        <v>6643.0780000000004</v>
      </c>
    </row>
    <row r="16" spans="1:126" x14ac:dyDescent="0.2">
      <c r="A16">
        <f t="shared" ref="A16:A35" si="6">A15+1</f>
        <v>1995</v>
      </c>
      <c r="B16" s="5">
        <f>L3</f>
        <v>72311.275999999998</v>
      </c>
      <c r="C16" s="4">
        <f t="shared" si="5"/>
        <v>0.17317536040354309</v>
      </c>
      <c r="D16" s="4">
        <f>L2/L4</f>
        <v>5.2008782981672511E-2</v>
      </c>
      <c r="E16" s="5">
        <f>AP3</f>
        <v>17473.578999999998</v>
      </c>
      <c r="F16" s="5">
        <f>BT3</f>
        <v>7499.0970000000007</v>
      </c>
      <c r="G16" s="4">
        <f t="shared" si="2"/>
        <v>0.16943627159891356</v>
      </c>
      <c r="H16" s="4">
        <f t="shared" si="0"/>
        <v>0.24164390350406759</v>
      </c>
      <c r="I16" s="4">
        <f t="shared" si="1"/>
        <v>0.10370577612266171</v>
      </c>
      <c r="J16" s="4">
        <f t="shared" si="3"/>
        <v>0.3453496796267293</v>
      </c>
      <c r="K16" s="4">
        <f t="shared" si="4"/>
        <v>0.30029208723966949</v>
      </c>
      <c r="L16" s="20">
        <f>G8</f>
        <v>287811.647</v>
      </c>
      <c r="M16" s="20">
        <f>AF8</f>
        <v>280975.9599999999</v>
      </c>
      <c r="N16" s="20">
        <f>BE8</f>
        <v>12875.631000000003</v>
      </c>
      <c r="O16" s="20">
        <f>CD8</f>
        <v>12252.152999999998</v>
      </c>
      <c r="P16" s="20">
        <f>-DC8</f>
        <v>2073.4290000000001</v>
      </c>
    </row>
    <row r="17" spans="1:16" x14ac:dyDescent="0.2">
      <c r="A17">
        <f t="shared" si="6"/>
        <v>1996</v>
      </c>
      <c r="B17" s="5">
        <f>M3</f>
        <v>80542.982000000004</v>
      </c>
      <c r="C17" s="4">
        <f t="shared" si="5"/>
        <v>0.11383710059272101</v>
      </c>
      <c r="D17" s="4">
        <f>M2/M4</f>
        <v>5.5197574638622363E-2</v>
      </c>
      <c r="E17" s="5">
        <f>AQ3</f>
        <v>19635.362000000001</v>
      </c>
      <c r="F17" s="5">
        <f>BU3</f>
        <v>8410.118999999997</v>
      </c>
      <c r="G17" s="4">
        <f t="shared" si="2"/>
        <v>0.17673358555311497</v>
      </c>
      <c r="H17" s="4">
        <f t="shared" si="0"/>
        <v>0.24378737305753095</v>
      </c>
      <c r="I17" s="4">
        <f t="shared" si="1"/>
        <v>0.10441777534385301</v>
      </c>
      <c r="J17" s="4">
        <f t="shared" si="3"/>
        <v>0.34820514840138395</v>
      </c>
      <c r="K17" s="4">
        <f t="shared" si="4"/>
        <v>0.29987430060479253</v>
      </c>
      <c r="L17" s="20">
        <f>H8</f>
        <v>348635.61699999991</v>
      </c>
      <c r="M17" s="20">
        <f>AG8</f>
        <v>354969.16099999991</v>
      </c>
      <c r="N17" s="20">
        <f>BF8</f>
        <v>12205.714999999998</v>
      </c>
      <c r="O17" s="20">
        <f>CE8</f>
        <v>14234.65</v>
      </c>
      <c r="P17" s="20">
        <f>-DD8</f>
        <v>1059.97</v>
      </c>
    </row>
    <row r="18" spans="1:16" x14ac:dyDescent="0.2">
      <c r="A18">
        <f t="shared" si="6"/>
        <v>1997</v>
      </c>
      <c r="B18" s="5">
        <f>N3</f>
        <v>91171.576000000001</v>
      </c>
      <c r="C18" s="4">
        <f t="shared" si="5"/>
        <v>0.13196176421677563</v>
      </c>
      <c r="D18" s="4">
        <f>N2/N4</f>
        <v>5.5674997892214348E-2</v>
      </c>
      <c r="E18" s="5">
        <f>AR3</f>
        <v>22209.119999999984</v>
      </c>
      <c r="F18" s="5">
        <f>BV3</f>
        <v>9671.614999999998</v>
      </c>
      <c r="G18" s="4">
        <f t="shared" si="2"/>
        <v>0.15743936465461561</v>
      </c>
      <c r="H18" s="4">
        <f t="shared" si="0"/>
        <v>0.24359697368837832</v>
      </c>
      <c r="I18" s="4">
        <f t="shared" si="1"/>
        <v>0.10608147214653828</v>
      </c>
      <c r="J18" s="4">
        <f t="shared" si="3"/>
        <v>0.34967844583491658</v>
      </c>
      <c r="K18" s="4">
        <f t="shared" si="4"/>
        <v>0.30336863312593021</v>
      </c>
      <c r="L18" s="20">
        <f>I8</f>
        <v>545806.87900000007</v>
      </c>
      <c r="M18" s="20">
        <f>AH8</f>
        <v>548763.26999999979</v>
      </c>
      <c r="N18" s="20">
        <f>BG8</f>
        <v>12993.182000000001</v>
      </c>
      <c r="O18" s="20">
        <f>CF8</f>
        <v>14353.995000000001</v>
      </c>
      <c r="P18" s="20">
        <f>-DE8</f>
        <v>846.18700000000001</v>
      </c>
    </row>
    <row r="19" spans="1:16" x14ac:dyDescent="0.2">
      <c r="A19">
        <f t="shared" si="6"/>
        <v>1998</v>
      </c>
      <c r="B19" s="5">
        <f>O3</f>
        <v>109332.60799999995</v>
      </c>
      <c r="C19" s="4">
        <f t="shared" si="5"/>
        <v>0.19919620562443652</v>
      </c>
      <c r="D19" s="4">
        <f>O2/O4</f>
        <v>5.6361876665633075E-2</v>
      </c>
      <c r="E19" s="5">
        <f>AS3</f>
        <v>26249.275999999998</v>
      </c>
      <c r="F19" s="5">
        <f>BW3</f>
        <v>12188.009999999998</v>
      </c>
      <c r="G19" s="4">
        <f t="shared" si="2"/>
        <v>0.17476040633732998</v>
      </c>
      <c r="H19" s="4">
        <f t="shared" si="0"/>
        <v>0.24008643423195403</v>
      </c>
      <c r="I19" s="4">
        <f t="shared" si="1"/>
        <v>0.11147644077053392</v>
      </c>
      <c r="J19" s="4">
        <f t="shared" si="3"/>
        <v>0.35156287500248795</v>
      </c>
      <c r="K19" s="4">
        <f t="shared" si="4"/>
        <v>0.31708820440652341</v>
      </c>
      <c r="L19" s="20">
        <f>J8</f>
        <v>776322.53499999992</v>
      </c>
      <c r="M19" s="20">
        <f>AI8</f>
        <v>776665.43</v>
      </c>
      <c r="N19" s="20">
        <f>BH8</f>
        <v>17547.463</v>
      </c>
      <c r="O19" s="20">
        <f>CG8</f>
        <v>19107.011000000006</v>
      </c>
      <c r="P19" s="20">
        <f>-DF8</f>
        <v>4244.0759999999991</v>
      </c>
    </row>
    <row r="20" spans="1:16" x14ac:dyDescent="0.2">
      <c r="A20">
        <f t="shared" si="6"/>
        <v>1999</v>
      </c>
      <c r="B20" s="5">
        <f>P3</f>
        <v>126452.9</v>
      </c>
      <c r="C20" s="4">
        <f t="shared" si="5"/>
        <v>0.15658907542020817</v>
      </c>
      <c r="D20" s="4">
        <f>P2/P4</f>
        <v>4.9256439348605921E-2</v>
      </c>
      <c r="E20" s="5">
        <f>AT3</f>
        <v>32351.383999999995</v>
      </c>
      <c r="F20" s="5">
        <f>BX3</f>
        <v>14013.725</v>
      </c>
      <c r="G20" s="4">
        <f t="shared" si="2"/>
        <v>0.18488555818016039</v>
      </c>
      <c r="H20" s="4">
        <f t="shared" si="0"/>
        <v>0.2558374224711335</v>
      </c>
      <c r="I20" s="4">
        <f t="shared" si="1"/>
        <v>0.11082169724854077</v>
      </c>
      <c r="J20" s="4">
        <f t="shared" si="3"/>
        <v>0.36665911971967424</v>
      </c>
      <c r="K20" s="4">
        <f t="shared" si="4"/>
        <v>0.30224721352429046</v>
      </c>
      <c r="L20" s="20">
        <f>K8</f>
        <v>690791.41099999996</v>
      </c>
      <c r="M20" s="20">
        <f>AJ8</f>
        <v>694092.07299999997</v>
      </c>
      <c r="N20" s="20">
        <f>BI8</f>
        <v>24348.839999999993</v>
      </c>
      <c r="O20" s="20">
        <f>CH8</f>
        <v>23379.315000000002</v>
      </c>
      <c r="P20" s="20">
        <f>-DG8</f>
        <v>626.58699999999988</v>
      </c>
    </row>
    <row r="21" spans="1:16" x14ac:dyDescent="0.2">
      <c r="A21">
        <f t="shared" si="6"/>
        <v>2000</v>
      </c>
      <c r="B21" s="5">
        <f>Q3</f>
        <v>136752.59900000002</v>
      </c>
      <c r="C21" s="4">
        <f t="shared" si="5"/>
        <v>8.1450872221989545E-2</v>
      </c>
      <c r="D21" s="4">
        <f>Q2/Q4</f>
        <v>4.7801317546376523E-2</v>
      </c>
      <c r="E21" s="5">
        <f>AU3</f>
        <v>36385.466000000008</v>
      </c>
      <c r="F21" s="5">
        <f>BY3</f>
        <v>15607.414000000001</v>
      </c>
      <c r="G21" s="4">
        <f t="shared" si="2"/>
        <v>0.18061467336353879</v>
      </c>
      <c r="H21" s="4">
        <f t="shared" si="0"/>
        <v>0.26606782076587809</v>
      </c>
      <c r="I21" s="4">
        <f t="shared" si="1"/>
        <v>0.11412882909815848</v>
      </c>
      <c r="J21" s="4">
        <f t="shared" si="3"/>
        <v>0.38019664986403656</v>
      </c>
      <c r="K21" s="4">
        <f t="shared" si="4"/>
        <v>0.30018367899604714</v>
      </c>
      <c r="L21" s="20">
        <f>L8</f>
        <v>1009240.6930000003</v>
      </c>
      <c r="M21" s="20">
        <f>AK8</f>
        <v>1011360.992</v>
      </c>
      <c r="N21" s="20">
        <f>BJ8</f>
        <v>24413.263000000003</v>
      </c>
      <c r="O21" s="20">
        <f>CI8</f>
        <v>24699.526000000005</v>
      </c>
      <c r="P21" s="20">
        <f>-DH8</f>
        <v>1604.5460000000003</v>
      </c>
    </row>
    <row r="22" spans="1:16" x14ac:dyDescent="0.2">
      <c r="A22">
        <f t="shared" si="6"/>
        <v>2001</v>
      </c>
      <c r="B22" s="5">
        <f>R3</f>
        <v>125573.16900000002</v>
      </c>
      <c r="C22" s="4">
        <f t="shared" si="5"/>
        <v>-8.1749305547019202E-2</v>
      </c>
      <c r="D22" s="4">
        <f>R2/R4</f>
        <v>5.7679047700085341E-2</v>
      </c>
      <c r="E22" s="5">
        <f>AV3</f>
        <v>39525.81500000001</v>
      </c>
      <c r="F22" s="5">
        <f>BZ3</f>
        <v>17259.271000000004</v>
      </c>
      <c r="G22" s="4">
        <f t="shared" si="2"/>
        <v>0.23123952537982054</v>
      </c>
      <c r="H22" s="4">
        <f t="shared" si="0"/>
        <v>0.31476321984037847</v>
      </c>
      <c r="I22" s="4">
        <f t="shared" si="1"/>
        <v>0.13744393915869083</v>
      </c>
      <c r="J22" s="4">
        <f t="shared" si="3"/>
        <v>0.45220715899906927</v>
      </c>
      <c r="K22" s="4">
        <f t="shared" si="4"/>
        <v>0.30394021063911042</v>
      </c>
      <c r="L22" s="20">
        <f>M8</f>
        <v>824119.79099999997</v>
      </c>
      <c r="M22" s="20">
        <f>AL8</f>
        <v>831207.47799999989</v>
      </c>
      <c r="N22" s="20">
        <f>BK8</f>
        <v>32826.461999999992</v>
      </c>
      <c r="O22" s="20">
        <f>CJ8</f>
        <v>29037.48</v>
      </c>
      <c r="P22" s="20">
        <f>-DI8</f>
        <v>8306.7850000000017</v>
      </c>
    </row>
    <row r="23" spans="1:16" x14ac:dyDescent="0.2">
      <c r="A23">
        <f t="shared" si="6"/>
        <v>2002</v>
      </c>
      <c r="B23" s="5">
        <f>S3</f>
        <v>131605.11500000005</v>
      </c>
      <c r="C23" s="4">
        <f t="shared" si="5"/>
        <v>4.8035309198894316E-2</v>
      </c>
      <c r="D23" s="4">
        <f>S2/S4</f>
        <v>6.10550481529833E-2</v>
      </c>
      <c r="E23" s="5">
        <f>AW3</f>
        <v>40559.284000000007</v>
      </c>
      <c r="F23" s="5">
        <f>CA3</f>
        <v>18356.467999999993</v>
      </c>
      <c r="G23" s="4">
        <f t="shared" si="2"/>
        <v>0.21663857821939503</v>
      </c>
      <c r="H23" s="4">
        <f t="shared" si="0"/>
        <v>0.30818926756760168</v>
      </c>
      <c r="I23" s="4">
        <f t="shared" si="1"/>
        <v>0.13948141757256158</v>
      </c>
      <c r="J23" s="4">
        <f t="shared" si="3"/>
        <v>0.44767068514016328</v>
      </c>
      <c r="K23" s="4">
        <f t="shared" ref="K23:K35" si="7">F23/(F23+E23)</f>
        <v>0.31157147922002243</v>
      </c>
      <c r="L23" s="20">
        <f>N8</f>
        <v>633090.11499999987</v>
      </c>
      <c r="M23" s="20">
        <f>AM8</f>
        <v>643887.52999999991</v>
      </c>
      <c r="N23" s="20">
        <f>BL8</f>
        <v>40238.086999999985</v>
      </c>
      <c r="O23" s="20">
        <f>CK8</f>
        <v>28510.744999999988</v>
      </c>
      <c r="P23" s="20">
        <f>-DJ8</f>
        <v>765.43200000000002</v>
      </c>
    </row>
    <row r="24" spans="1:16" x14ac:dyDescent="0.2">
      <c r="A24">
        <f t="shared" si="6"/>
        <v>2003</v>
      </c>
      <c r="B24" s="5">
        <f>T3</f>
        <v>152999.6020000001</v>
      </c>
      <c r="C24" s="4">
        <f t="shared" si="5"/>
        <v>0.16256577109483961</v>
      </c>
      <c r="D24" s="4">
        <f>T2/T4</f>
        <v>7.4639757378864441E-2</v>
      </c>
      <c r="E24" s="5">
        <f>AX3</f>
        <v>40827.487000000008</v>
      </c>
      <c r="F24" s="5">
        <f>CB3</f>
        <v>22525.822999999993</v>
      </c>
      <c r="G24" s="4">
        <f t="shared" si="2"/>
        <v>0.14452825831533844</v>
      </c>
      <c r="H24" s="4">
        <f t="shared" si="0"/>
        <v>0.26684701441249487</v>
      </c>
      <c r="I24" s="4">
        <f t="shared" si="1"/>
        <v>0.14722798429240344</v>
      </c>
      <c r="J24" s="4">
        <f t="shared" si="3"/>
        <v>0.41407499870489828</v>
      </c>
      <c r="K24" s="4">
        <f t="shared" si="7"/>
        <v>0.35555873876203142</v>
      </c>
      <c r="L24" s="20">
        <f>O8</f>
        <v>703133.96900000027</v>
      </c>
      <c r="M24" s="20">
        <f>AN8</f>
        <v>712195.66100000008</v>
      </c>
      <c r="N24" s="20">
        <f>BM8</f>
        <v>42900.132000000005</v>
      </c>
      <c r="O24" s="20">
        <f>CL8</f>
        <v>22112.765999999985</v>
      </c>
      <c r="P24" s="20">
        <f>-DK8</f>
        <v>2818.7080000000001</v>
      </c>
    </row>
    <row r="25" spans="1:16" x14ac:dyDescent="0.2">
      <c r="A25">
        <f t="shared" si="6"/>
        <v>2004</v>
      </c>
      <c r="B25" s="5">
        <f>U3</f>
        <v>165505.24699999994</v>
      </c>
      <c r="C25" s="4">
        <f t="shared" si="5"/>
        <v>8.1736454451690976E-2</v>
      </c>
      <c r="D25" s="4">
        <f>U2/U4</f>
        <v>9.1756438574573523E-2</v>
      </c>
      <c r="E25" s="5">
        <f>AY3</f>
        <v>43963.965999999993</v>
      </c>
      <c r="F25" s="5">
        <f>CC3</f>
        <v>24485.255000000005</v>
      </c>
      <c r="G25" s="4">
        <f t="shared" si="2"/>
        <v>0.16489571475640286</v>
      </c>
      <c r="H25" s="4">
        <f t="shared" si="0"/>
        <v>0.26563487742476227</v>
      </c>
      <c r="I25" s="4">
        <f t="shared" si="1"/>
        <v>0.14794246976351155</v>
      </c>
      <c r="J25" s="4">
        <f t="shared" si="3"/>
        <v>0.41357734718827383</v>
      </c>
      <c r="K25" s="4">
        <f t="shared" si="7"/>
        <v>0.35771415134147411</v>
      </c>
      <c r="L25" s="20">
        <f>P8</f>
        <v>624653.55399999989</v>
      </c>
      <c r="M25" s="20">
        <f>AO8</f>
        <v>626079.87400000019</v>
      </c>
      <c r="N25" s="20">
        <f>BN8</f>
        <v>48551.207999999991</v>
      </c>
      <c r="O25" s="20">
        <f>CM8</f>
        <v>27291.105999999992</v>
      </c>
      <c r="P25" s="20">
        <f>-DL8</f>
        <v>3155.3650000000002</v>
      </c>
    </row>
    <row r="26" spans="1:16" x14ac:dyDescent="0.2">
      <c r="A26">
        <f t="shared" si="6"/>
        <v>2005</v>
      </c>
      <c r="B26" s="5">
        <f>V3</f>
        <v>167975.57500000001</v>
      </c>
      <c r="C26" s="4">
        <f t="shared" si="5"/>
        <v>1.4925979960019431E-2</v>
      </c>
      <c r="D26" s="4">
        <f>V2/V4</f>
        <v>0.10611256574307378</v>
      </c>
      <c r="E26" s="5">
        <f>AZ3</f>
        <v>40435.267000000022</v>
      </c>
      <c r="F26" s="5">
        <f>CD3</f>
        <v>25868.974000000002</v>
      </c>
      <c r="G26" s="4">
        <f t="shared" si="2"/>
        <v>0.15877745916333377</v>
      </c>
      <c r="H26" s="4">
        <f t="shared" si="0"/>
        <v>0.24072111079244718</v>
      </c>
      <c r="I26" s="4">
        <f t="shared" si="1"/>
        <v>0.15400437831512112</v>
      </c>
      <c r="J26" s="4">
        <f t="shared" si="3"/>
        <v>0.39472548910756833</v>
      </c>
      <c r="K26" s="4">
        <f t="shared" si="7"/>
        <v>0.39015564630322808</v>
      </c>
      <c r="L26" s="20">
        <f>Q8</f>
        <v>578728.70499999984</v>
      </c>
      <c r="M26" s="20">
        <f>AP8</f>
        <v>562886.35699999984</v>
      </c>
      <c r="N26" s="20">
        <f>BO8</f>
        <v>47626.627999999982</v>
      </c>
      <c r="O26" s="20">
        <f>CN8</f>
        <v>26670.735000000011</v>
      </c>
      <c r="P26" s="20">
        <f>-DM8</f>
        <v>3461.5739999999996</v>
      </c>
    </row>
    <row r="27" spans="1:16" x14ac:dyDescent="0.2">
      <c r="A27">
        <f t="shared" si="6"/>
        <v>2006</v>
      </c>
      <c r="B27" s="5">
        <f>W3</f>
        <v>172778.61600000004</v>
      </c>
      <c r="C27" s="4">
        <f t="shared" si="5"/>
        <v>2.859368690954045E-2</v>
      </c>
      <c r="D27" s="4">
        <f>W2/W4</f>
        <v>0.12113236902432624</v>
      </c>
      <c r="E27" s="5">
        <f>BA3</f>
        <v>40554.558000000005</v>
      </c>
      <c r="F27" s="5">
        <f>CE3</f>
        <v>27787.100000000006</v>
      </c>
      <c r="G27" s="4">
        <f t="shared" si="2"/>
        <v>0.22208618686932891</v>
      </c>
      <c r="H27" s="4">
        <f t="shared" si="0"/>
        <v>0.23471977573891434</v>
      </c>
      <c r="I27" s="4">
        <f t="shared" si="1"/>
        <v>0.1608248789306195</v>
      </c>
      <c r="J27" s="4">
        <f t="shared" si="3"/>
        <v>0.39554465466953381</v>
      </c>
      <c r="K27" s="4">
        <f t="shared" si="7"/>
        <v>0.40659095510969318</v>
      </c>
      <c r="L27" s="20">
        <f>R8</f>
        <v>640883.1039999997</v>
      </c>
      <c r="M27" s="20">
        <f>AQ8</f>
        <v>625166.19400000013</v>
      </c>
      <c r="N27" s="20">
        <f>BP8</f>
        <v>37523.435999999987</v>
      </c>
      <c r="O27" s="20">
        <f>CO8</f>
        <v>38371.744000000028</v>
      </c>
      <c r="P27" s="20">
        <f>-DN8</f>
        <v>22342.613000000001</v>
      </c>
    </row>
    <row r="28" spans="1:16" x14ac:dyDescent="0.2">
      <c r="A28">
        <f t="shared" si="6"/>
        <v>2007</v>
      </c>
      <c r="B28" s="5">
        <f>X3</f>
        <v>187586.77100000001</v>
      </c>
      <c r="C28" s="4">
        <f t="shared" si="5"/>
        <v>8.5705947546193872E-2</v>
      </c>
      <c r="D28" s="4">
        <f>X2/X4</f>
        <v>0.12670149551602908</v>
      </c>
      <c r="E28" s="5">
        <f>BB3</f>
        <v>43289.824000000001</v>
      </c>
      <c r="F28" s="5">
        <f>CF3</f>
        <v>30412.779000000002</v>
      </c>
      <c r="G28" s="4">
        <f t="shared" si="2"/>
        <v>0.13194317418044366</v>
      </c>
      <c r="H28" s="4">
        <f t="shared" si="0"/>
        <v>0.23077226485230135</v>
      </c>
      <c r="I28" s="4">
        <f t="shared" si="1"/>
        <v>0.16212645933331835</v>
      </c>
      <c r="J28" s="4">
        <f t="shared" si="3"/>
        <v>0.39289872418561966</v>
      </c>
      <c r="K28" s="4">
        <f t="shared" si="7"/>
        <v>0.41264185743887499</v>
      </c>
      <c r="L28" s="20">
        <f>S8</f>
        <v>646977.15499999991</v>
      </c>
      <c r="M28" s="20">
        <f>AR8</f>
        <v>632167.25600000017</v>
      </c>
      <c r="N28" s="20">
        <f>BQ8</f>
        <v>43234.426999999981</v>
      </c>
      <c r="O28" s="20">
        <f>CP8</f>
        <v>24750.793999999998</v>
      </c>
      <c r="P28" s="20">
        <f>-DO8</f>
        <v>21922.857999999997</v>
      </c>
    </row>
    <row r="29" spans="1:16" x14ac:dyDescent="0.2">
      <c r="A29">
        <f t="shared" si="6"/>
        <v>2008</v>
      </c>
      <c r="B29" s="5">
        <f>Y3</f>
        <v>199230.01900000009</v>
      </c>
      <c r="C29" s="4">
        <f t="shared" si="5"/>
        <v>6.206859864334513E-2</v>
      </c>
      <c r="D29" s="4">
        <f>Y2/Y4</f>
        <v>0.13597427010291743</v>
      </c>
      <c r="E29" s="5">
        <f>BC3</f>
        <v>50070.597999999984</v>
      </c>
      <c r="F29" s="5">
        <f>CG3</f>
        <v>31749.393</v>
      </c>
      <c r="G29" s="4">
        <f t="shared" si="2"/>
        <v>0.16449646074671107</v>
      </c>
      <c r="H29" s="4">
        <f t="shared" si="0"/>
        <v>0.251320550242983</v>
      </c>
      <c r="I29" s="4">
        <f t="shared" si="1"/>
        <v>0.159360487738547</v>
      </c>
      <c r="J29" s="4">
        <f t="shared" si="3"/>
        <v>0.41068103798152999</v>
      </c>
      <c r="K29" s="4">
        <f t="shared" si="7"/>
        <v>0.38803955624976794</v>
      </c>
      <c r="L29" s="20">
        <f>T8</f>
        <v>482313.91599999985</v>
      </c>
      <c r="M29" s="20">
        <f>AS8</f>
        <v>479567.14100000018</v>
      </c>
      <c r="N29" s="20">
        <f>BR8</f>
        <v>57645.125</v>
      </c>
      <c r="O29" s="20">
        <f>CQ8</f>
        <v>32772.633000000016</v>
      </c>
      <c r="P29" s="20">
        <f>-DP8</f>
        <v>9161.5489999999991</v>
      </c>
    </row>
    <row r="30" spans="1:16" x14ac:dyDescent="0.2">
      <c r="A30">
        <f t="shared" si="6"/>
        <v>2009</v>
      </c>
      <c r="B30" s="5">
        <f>Z3</f>
        <v>189531.682</v>
      </c>
      <c r="C30" s="4">
        <f t="shared" si="5"/>
        <v>-4.867909489081601E-2</v>
      </c>
      <c r="D30" s="4">
        <f>Z2/Z4</f>
        <v>0.20386092729405209</v>
      </c>
      <c r="E30" s="5">
        <f>BC3</f>
        <v>50070.597999999984</v>
      </c>
      <c r="F30" s="5">
        <f>CH3</f>
        <v>29521.834000000006</v>
      </c>
      <c r="G30" s="4">
        <f t="shared" si="2"/>
        <v>0.25202548458362745</v>
      </c>
      <c r="H30" s="4">
        <f t="shared" si="0"/>
        <v>0.2641806239022349</v>
      </c>
      <c r="I30" s="4">
        <f t="shared" si="1"/>
        <v>0.15576200078253938</v>
      </c>
      <c r="J30" s="4">
        <f t="shared" si="3"/>
        <v>0.41994262468477428</v>
      </c>
      <c r="K30" s="4">
        <f t="shared" si="7"/>
        <v>0.37091257621076351</v>
      </c>
      <c r="L30" s="20">
        <f>U8</f>
        <v>544832.17500000016</v>
      </c>
      <c r="M30" s="20">
        <f>AT8</f>
        <v>521047.83199999999</v>
      </c>
      <c r="N30" s="20">
        <f>BS8</f>
        <v>101545.06400000004</v>
      </c>
      <c r="O30" s="20">
        <f>CR8</f>
        <v>47766.813999999984</v>
      </c>
      <c r="P30" s="20">
        <f>-DQ8</f>
        <v>64370.411999999997</v>
      </c>
    </row>
    <row r="31" spans="1:16" x14ac:dyDescent="0.2">
      <c r="A31">
        <f t="shared" si="6"/>
        <v>2010</v>
      </c>
      <c r="B31" s="5">
        <f>AA3</f>
        <v>227091.76900000003</v>
      </c>
      <c r="C31" s="4">
        <f t="shared" si="5"/>
        <v>0.19817313181444796</v>
      </c>
      <c r="D31" s="4">
        <f>AA2/AA4</f>
        <v>0.19231692848455489</v>
      </c>
      <c r="E31" s="5">
        <f>BE3</f>
        <v>56993.84800000002</v>
      </c>
      <c r="F31" s="5">
        <f>CI3</f>
        <v>34445.509000000013</v>
      </c>
      <c r="G31" s="4">
        <f t="shared" si="2"/>
        <v>0.13199100580347323</v>
      </c>
      <c r="H31" s="4">
        <f t="shared" si="0"/>
        <v>0.25097275982732786</v>
      </c>
      <c r="I31" s="4">
        <f t="shared" si="1"/>
        <v>0.15168101050813518</v>
      </c>
      <c r="J31" s="4">
        <f t="shared" si="3"/>
        <v>0.40265377033546301</v>
      </c>
      <c r="K31" s="4">
        <f t="shared" si="7"/>
        <v>0.37670331605678287</v>
      </c>
      <c r="L31" s="20">
        <f>V8</f>
        <v>535682.51600000006</v>
      </c>
      <c r="M31" s="20">
        <f>AU8</f>
        <v>558283.86400000006</v>
      </c>
      <c r="N31" s="20">
        <f>BT8</f>
        <v>102741.64000000001</v>
      </c>
      <c r="O31" s="20">
        <f>CS8</f>
        <v>29974.071000000007</v>
      </c>
      <c r="P31" s="20">
        <f>-DR8</f>
        <v>3310.0070000000001</v>
      </c>
    </row>
    <row r="32" spans="1:16" x14ac:dyDescent="0.2">
      <c r="A32">
        <f t="shared" si="6"/>
        <v>2011</v>
      </c>
      <c r="B32" s="5">
        <f>AB3</f>
        <v>235662.87599999999</v>
      </c>
      <c r="C32" s="4">
        <f t="shared" si="5"/>
        <v>3.7742922333745765E-2</v>
      </c>
      <c r="D32" s="4">
        <f>AB2/AB4</f>
        <v>0.21976543189194214</v>
      </c>
      <c r="E32" s="5">
        <f>BF3</f>
        <v>60388.131000000023</v>
      </c>
      <c r="F32" s="5">
        <f>CJ3</f>
        <v>33710.93299999999</v>
      </c>
      <c r="G32" s="4">
        <f t="shared" si="2"/>
        <v>0.14584334445617134</v>
      </c>
      <c r="H32" s="4">
        <f t="shared" si="0"/>
        <v>0.25624795905486625</v>
      </c>
      <c r="I32" s="4">
        <f t="shared" si="1"/>
        <v>0.143047278265415</v>
      </c>
      <c r="J32" s="4">
        <f t="shared" si="3"/>
        <v>0.39929523732028127</v>
      </c>
      <c r="K32" s="4">
        <f t="shared" si="7"/>
        <v>0.35824939767732422</v>
      </c>
      <c r="L32" s="20">
        <f>W8</f>
        <v>602430.88599999994</v>
      </c>
      <c r="M32" s="20">
        <f>AV8</f>
        <v>609101.26699999999</v>
      </c>
      <c r="N32" s="20">
        <f>BU8</f>
        <v>107781.59300000001</v>
      </c>
      <c r="O32" s="20">
        <f>CT8</f>
        <v>34369.861999999994</v>
      </c>
      <c r="P32" s="20">
        <f>-DS8</f>
        <v>10687.817000000001</v>
      </c>
    </row>
    <row r="33" spans="1:16" x14ac:dyDescent="0.2">
      <c r="A33">
        <f t="shared" si="6"/>
        <v>2012</v>
      </c>
      <c r="B33" s="5">
        <f>AC3</f>
        <v>228617.37400000001</v>
      </c>
      <c r="C33" s="4">
        <f t="shared" si="5"/>
        <v>-2.9896528972174541E-2</v>
      </c>
      <c r="D33" s="4">
        <f>AC2/AC4</f>
        <v>0.24293560267786785</v>
      </c>
      <c r="E33" s="5">
        <f>BG3</f>
        <v>57409.003000000055</v>
      </c>
      <c r="F33" s="5">
        <f>CK3</f>
        <v>33097.171999999999</v>
      </c>
      <c r="G33" s="4">
        <f t="shared" si="2"/>
        <v>0.16345917349221234</v>
      </c>
      <c r="H33" s="4">
        <f t="shared" si="0"/>
        <v>0.25111391140377659</v>
      </c>
      <c r="I33" s="4">
        <f t="shared" si="1"/>
        <v>0.14477102689492005</v>
      </c>
      <c r="J33" s="4">
        <f t="shared" si="3"/>
        <v>0.39588493829869664</v>
      </c>
      <c r="K33" s="4">
        <f t="shared" si="7"/>
        <v>0.3656896559820364</v>
      </c>
      <c r="L33" s="20">
        <f>X8</f>
        <v>658832.45100000023</v>
      </c>
      <c r="M33" s="20">
        <f>AW8</f>
        <v>686573.09300000011</v>
      </c>
      <c r="N33" s="20">
        <f>BV8</f>
        <v>114889.34599999998</v>
      </c>
      <c r="O33" s="20">
        <f>CU8</f>
        <v>37369.606999999996</v>
      </c>
      <c r="P33" s="20">
        <f>-DT8</f>
        <v>23314.715999999997</v>
      </c>
    </row>
    <row r="34" spans="1:16" x14ac:dyDescent="0.2">
      <c r="A34">
        <f t="shared" si="6"/>
        <v>2013</v>
      </c>
      <c r="B34" s="5">
        <f>AD3</f>
        <v>233973.23199999996</v>
      </c>
      <c r="C34" s="4">
        <f t="shared" si="5"/>
        <v>2.3427169625349409E-2</v>
      </c>
      <c r="D34" s="4">
        <f>AD2/AD4</f>
        <v>0.2573212002554599</v>
      </c>
      <c r="E34" s="5">
        <f>BH3</f>
        <v>56997.648999999983</v>
      </c>
      <c r="F34" s="5">
        <f>CL3</f>
        <v>33413.164000000019</v>
      </c>
      <c r="G34" s="4">
        <f t="shared" si="2"/>
        <v>0.19218962193076855</v>
      </c>
      <c r="H34" s="4">
        <f t="shared" si="0"/>
        <v>0.24360756362078204</v>
      </c>
      <c r="I34" s="4">
        <f t="shared" si="1"/>
        <v>0.14280763536232224</v>
      </c>
      <c r="J34" s="4">
        <f t="shared" si="3"/>
        <v>0.38641519898310428</v>
      </c>
      <c r="K34" s="4">
        <f t="shared" si="7"/>
        <v>0.36957044065072198</v>
      </c>
      <c r="L34" s="20">
        <f>Y8</f>
        <v>866017.55200000014</v>
      </c>
      <c r="M34" s="20">
        <f>AX8</f>
        <v>897476.97400000016</v>
      </c>
      <c r="N34" s="20">
        <f>BW8</f>
        <v>140904.48900000003</v>
      </c>
      <c r="O34" s="20">
        <f>CV8</f>
        <v>44967.226999999992</v>
      </c>
      <c r="P34" s="20">
        <f>-DU8</f>
        <v>7834.5929999999998</v>
      </c>
    </row>
    <row r="35" spans="1:16" x14ac:dyDescent="0.2">
      <c r="A35">
        <f t="shared" si="6"/>
        <v>2014</v>
      </c>
      <c r="B35" s="5">
        <f>AE3</f>
        <v>237890.09699999998</v>
      </c>
      <c r="C35" s="4">
        <f t="shared" si="5"/>
        <v>1.6740654332628946E-2</v>
      </c>
      <c r="D35" s="4">
        <f>AE2/AE4</f>
        <v>0.30633003632378003</v>
      </c>
      <c r="E35" s="5">
        <f>BI3</f>
        <v>56697.831999999966</v>
      </c>
      <c r="F35" s="5">
        <f>CM3</f>
        <v>34158.620999999985</v>
      </c>
      <c r="G35" s="4">
        <f t="shared" si="2"/>
        <v>0.16868245255286937</v>
      </c>
      <c r="H35" s="4">
        <f t="shared" si="0"/>
        <v>0.23833624314340404</v>
      </c>
      <c r="I35" s="4">
        <f t="shared" si="1"/>
        <v>0.14358992421613914</v>
      </c>
      <c r="J35" s="4">
        <f t="shared" si="3"/>
        <v>0.38192616735954321</v>
      </c>
      <c r="K35" s="4">
        <f t="shared" si="7"/>
        <v>0.37596251969026351</v>
      </c>
      <c r="L35" s="20">
        <f>Z8</f>
        <v>1011765.2840000007</v>
      </c>
      <c r="M35" s="20">
        <f>AY8</f>
        <v>1049179.1469999996</v>
      </c>
      <c r="N35" s="20">
        <f>BX8</f>
        <v>137104.11499999993</v>
      </c>
      <c r="O35" s="20">
        <f>CW8</f>
        <v>40127.884999999987</v>
      </c>
      <c r="P35" s="20">
        <f>-DV8</f>
        <v>16278.87</v>
      </c>
    </row>
    <row r="36" spans="1:16" x14ac:dyDescent="0.2">
      <c r="N36" s="20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V34"/>
  <sheetViews>
    <sheetView workbookViewId="0">
      <selection activeCell="L12" sqref="L12"/>
    </sheetView>
  </sheetViews>
  <sheetFormatPr baseColWidth="10" defaultRowHeight="16" x14ac:dyDescent="0.2"/>
  <cols>
    <col min="1" max="1" width="7.83203125" customWidth="1"/>
    <col min="2" max="2" width="12.5" bestFit="1" customWidth="1"/>
    <col min="3" max="3" width="14.83203125" bestFit="1" customWidth="1"/>
    <col min="4" max="4" width="8.33203125" customWidth="1"/>
    <col min="5" max="6" width="11.33203125" bestFit="1" customWidth="1"/>
    <col min="7" max="7" width="15.5" bestFit="1" customWidth="1"/>
    <col min="8" max="8" width="9.6640625" customWidth="1"/>
    <col min="9" max="9" width="9" customWidth="1"/>
  </cols>
  <sheetData>
    <row r="1" spans="1:126" s="1" customFormat="1" ht="1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</row>
    <row r="2" spans="1:126" s="1" customFormat="1" ht="11" x14ac:dyDescent="0.15">
      <c r="A2" s="2" t="s">
        <v>91</v>
      </c>
      <c r="E2" s="1">
        <v>9.843</v>
      </c>
      <c r="F2" s="1">
        <v>18.626000000000001</v>
      </c>
      <c r="G2" s="1">
        <v>51.868000000000002</v>
      </c>
      <c r="H2" s="1">
        <v>800.95899999999995</v>
      </c>
      <c r="I2" s="1">
        <v>1464.9979999999998</v>
      </c>
      <c r="J2" s="1">
        <v>2173.4330000000004</v>
      </c>
      <c r="K2" s="1">
        <v>2774.5050000000019</v>
      </c>
      <c r="L2" s="1">
        <v>3967.1480000000001</v>
      </c>
      <c r="M2" s="1">
        <v>4705.5100000000011</v>
      </c>
      <c r="N2" s="1">
        <v>5375.2439999999979</v>
      </c>
      <c r="O2" s="1">
        <v>6530.2480000000023</v>
      </c>
      <c r="P2" s="1">
        <v>6551.314000000003</v>
      </c>
      <c r="Q2" s="1">
        <v>6865.1160000000036</v>
      </c>
      <c r="R2" s="1">
        <v>7686.2779999999957</v>
      </c>
      <c r="S2" s="1">
        <v>8557.6439999999966</v>
      </c>
      <c r="T2" s="1">
        <v>12340.981000000007</v>
      </c>
      <c r="U2" s="1">
        <v>16720.374000000011</v>
      </c>
      <c r="V2" s="1">
        <v>19940.228000000003</v>
      </c>
      <c r="W2" s="1">
        <v>23813.69200000001</v>
      </c>
      <c r="X2" s="1">
        <v>27215.807999999979</v>
      </c>
      <c r="Y2" s="1">
        <v>31353.413999999975</v>
      </c>
      <c r="Z2" s="1">
        <v>48531.853000000032</v>
      </c>
      <c r="AA2" s="1">
        <v>54072.684000000001</v>
      </c>
      <c r="AB2" s="1">
        <v>66378.184000000008</v>
      </c>
      <c r="AC2" s="1">
        <v>73361.394000000044</v>
      </c>
      <c r="AD2" s="1">
        <v>81066.367999999959</v>
      </c>
      <c r="AE2" s="1">
        <v>105054.11200000002</v>
      </c>
      <c r="AI2" s="1">
        <v>-23.72</v>
      </c>
      <c r="AJ2" s="1">
        <v>-49.92</v>
      </c>
      <c r="AK2" s="1">
        <v>-99.563999999999993</v>
      </c>
      <c r="AL2" s="1">
        <v>93.463999999999984</v>
      </c>
      <c r="AM2" s="1">
        <v>181.18999999999991</v>
      </c>
      <c r="AN2" s="1">
        <v>139.30100000000016</v>
      </c>
      <c r="AO2" s="1">
        <v>-178.66500000000016</v>
      </c>
      <c r="AP2" s="1">
        <v>-193.25100000000012</v>
      </c>
      <c r="AQ2" s="1">
        <v>-241.23899999999995</v>
      </c>
      <c r="AR2" s="1">
        <v>-640.55599999999959</v>
      </c>
      <c r="AS2" s="1">
        <v>-594.97799999999972</v>
      </c>
      <c r="AT2" s="1">
        <v>-324.90299999999945</v>
      </c>
      <c r="AU2" s="1">
        <v>-774.75999999999965</v>
      </c>
      <c r="AV2" s="1">
        <v>-1138.1240000000009</v>
      </c>
      <c r="AW2" s="1">
        <v>-1080.1019999999994</v>
      </c>
      <c r="AX2" s="1">
        <v>-451.99500000000018</v>
      </c>
      <c r="AY2" s="1">
        <v>-124.67399999999947</v>
      </c>
      <c r="AZ2" s="1">
        <v>1414.3059999999964</v>
      </c>
      <c r="BA2" s="1">
        <v>1480.5419999999961</v>
      </c>
      <c r="BB2" s="1">
        <v>1733.8289999999993</v>
      </c>
      <c r="BC2" s="1">
        <v>3687.7679999999991</v>
      </c>
      <c r="BD2" s="1">
        <v>11602.109000000015</v>
      </c>
      <c r="BE2" s="1">
        <v>13394.646999999986</v>
      </c>
      <c r="BF2" s="1">
        <v>16057.175000000014</v>
      </c>
      <c r="BG2" s="1">
        <v>17560.010000000013</v>
      </c>
      <c r="BH2" s="1">
        <v>17170.555999999979</v>
      </c>
      <c r="BI2" s="1">
        <v>29118.979000000014</v>
      </c>
      <c r="BM2" s="1">
        <v>0</v>
      </c>
      <c r="BN2" s="1">
        <v>18.599999999999998</v>
      </c>
      <c r="BO2" s="1">
        <v>40.31</v>
      </c>
      <c r="BP2" s="1">
        <v>210.02999999999997</v>
      </c>
      <c r="BQ2" s="1">
        <v>348.62</v>
      </c>
      <c r="BR2" s="1">
        <v>584.06899999999996</v>
      </c>
      <c r="BS2" s="1">
        <v>929.42200000000037</v>
      </c>
      <c r="BT2" s="1">
        <v>1258.1930000000002</v>
      </c>
      <c r="BU2" s="1">
        <v>1608.3370000000002</v>
      </c>
      <c r="BV2" s="1">
        <v>2032.0899999999997</v>
      </c>
      <c r="BW2" s="1">
        <v>2183.6769999999997</v>
      </c>
      <c r="BX2" s="1">
        <v>2449.8180000000016</v>
      </c>
      <c r="BY2" s="1">
        <v>2640.4150000000018</v>
      </c>
      <c r="BZ2" s="1">
        <v>3091.9450000000011</v>
      </c>
      <c r="CA2" s="1">
        <v>3353.8039999999974</v>
      </c>
      <c r="CB2" s="1">
        <v>4179.2260000000006</v>
      </c>
      <c r="CC2" s="1">
        <v>5589.2759999999989</v>
      </c>
      <c r="CD2" s="1">
        <v>6267.0590000000047</v>
      </c>
      <c r="CE2" s="1">
        <v>7974.5349999999989</v>
      </c>
      <c r="CF2" s="1">
        <v>9186.8909999999996</v>
      </c>
      <c r="CG2" s="1">
        <v>9515.2490000000053</v>
      </c>
      <c r="CH2" s="1">
        <v>10765.268999999995</v>
      </c>
      <c r="CI2" s="1">
        <v>11492.839000000007</v>
      </c>
      <c r="CJ2" s="1">
        <v>12736.860999999984</v>
      </c>
      <c r="CK2" s="1">
        <v>14324.277000000007</v>
      </c>
      <c r="CL2" s="1">
        <v>16859.046000000002</v>
      </c>
      <c r="CM2" s="1">
        <v>20001.760999999995</v>
      </c>
    </row>
    <row r="3" spans="1:126" s="1" customFormat="1" ht="11" x14ac:dyDescent="0.15">
      <c r="A3" s="2" t="s">
        <v>92</v>
      </c>
      <c r="F3" s="1">
        <v>1.76</v>
      </c>
      <c r="G3" s="1">
        <v>32334.37</v>
      </c>
      <c r="H3" s="1">
        <v>48276.775000000001</v>
      </c>
      <c r="I3" s="1">
        <v>51365.119999999995</v>
      </c>
      <c r="J3" s="1">
        <v>53202.735000000008</v>
      </c>
      <c r="K3" s="1">
        <v>61637.226999999999</v>
      </c>
      <c r="L3" s="1">
        <v>72311.275999999998</v>
      </c>
      <c r="M3" s="1">
        <v>80542.982000000004</v>
      </c>
      <c r="N3" s="1">
        <v>91171.576000000001</v>
      </c>
      <c r="O3" s="1">
        <v>109332.60799999995</v>
      </c>
      <c r="P3" s="1">
        <v>126452.9</v>
      </c>
      <c r="Q3" s="1">
        <v>136752.59900000002</v>
      </c>
      <c r="R3" s="1">
        <v>125573.16900000002</v>
      </c>
      <c r="S3" s="1">
        <v>131605.11500000005</v>
      </c>
      <c r="T3" s="1">
        <v>152999.6020000001</v>
      </c>
      <c r="U3" s="1">
        <v>165505.24699999994</v>
      </c>
      <c r="V3" s="1">
        <v>167975.57500000001</v>
      </c>
      <c r="W3" s="1">
        <v>172778.61600000004</v>
      </c>
      <c r="X3" s="1">
        <v>187586.77100000001</v>
      </c>
      <c r="Y3" s="1">
        <v>199230.01900000009</v>
      </c>
      <c r="Z3" s="1">
        <v>189531.682</v>
      </c>
      <c r="AA3" s="1">
        <v>227091.76900000003</v>
      </c>
      <c r="AB3" s="1">
        <v>235662.87599999999</v>
      </c>
      <c r="AC3" s="1">
        <v>228617.37400000001</v>
      </c>
      <c r="AD3" s="1">
        <v>233973.23199999996</v>
      </c>
      <c r="AE3" s="1">
        <v>237890.09699999998</v>
      </c>
      <c r="AJ3" s="1">
        <v>-0.92200000000000004</v>
      </c>
      <c r="AK3" s="1">
        <v>8260.1600000000017</v>
      </c>
      <c r="AL3" s="1">
        <v>11882.569999999998</v>
      </c>
      <c r="AM3" s="1">
        <v>12682.016</v>
      </c>
      <c r="AN3" s="1">
        <v>13559.481</v>
      </c>
      <c r="AO3" s="1">
        <v>15356.067000000003</v>
      </c>
      <c r="AP3" s="1">
        <v>17473.578999999998</v>
      </c>
      <c r="AQ3" s="1">
        <v>19635.362000000001</v>
      </c>
      <c r="AR3" s="1">
        <v>22209.119999999984</v>
      </c>
      <c r="AS3" s="1">
        <v>26249.275999999998</v>
      </c>
      <c r="AT3" s="1">
        <v>32351.383999999995</v>
      </c>
      <c r="AU3" s="1">
        <v>36385.466000000008</v>
      </c>
      <c r="AV3" s="1">
        <v>39525.81500000001</v>
      </c>
      <c r="AW3" s="1">
        <v>40559.284000000007</v>
      </c>
      <c r="AX3" s="1">
        <v>40827.487000000008</v>
      </c>
      <c r="AY3" s="1">
        <v>43963.965999999993</v>
      </c>
      <c r="AZ3" s="1">
        <v>40435.267000000022</v>
      </c>
      <c r="BA3" s="1">
        <v>40554.558000000005</v>
      </c>
      <c r="BB3" s="1">
        <v>43289.824000000001</v>
      </c>
      <c r="BC3" s="1">
        <v>50070.597999999984</v>
      </c>
      <c r="BD3" s="1">
        <v>51240.69999999999</v>
      </c>
      <c r="BE3" s="1">
        <v>56993.84800000002</v>
      </c>
      <c r="BF3" s="1">
        <v>60388.131000000023</v>
      </c>
      <c r="BG3" s="1">
        <v>57409.003000000055</v>
      </c>
      <c r="BH3" s="1">
        <v>56997.648999999983</v>
      </c>
      <c r="BI3" s="1">
        <v>56697.831999999966</v>
      </c>
      <c r="BN3" s="1">
        <v>2.0699999999999998</v>
      </c>
      <c r="BO3" s="1">
        <v>3453.8859999999995</v>
      </c>
      <c r="BP3" s="1">
        <v>4910.4959999999992</v>
      </c>
      <c r="BQ3" s="1">
        <v>5464.4500000000007</v>
      </c>
      <c r="BR3" s="1">
        <v>5833.728000000001</v>
      </c>
      <c r="BS3" s="1">
        <v>6351.0779999999995</v>
      </c>
      <c r="BT3" s="1">
        <v>7499.0970000000007</v>
      </c>
      <c r="BU3" s="1">
        <v>8410.118999999997</v>
      </c>
      <c r="BV3" s="1">
        <v>9671.614999999998</v>
      </c>
      <c r="BW3" s="1">
        <v>12188.009999999998</v>
      </c>
      <c r="BX3" s="1">
        <v>14013.725</v>
      </c>
      <c r="BY3" s="1">
        <v>15607.414000000001</v>
      </c>
      <c r="BZ3" s="1">
        <v>17259.271000000004</v>
      </c>
      <c r="CA3" s="1">
        <v>18356.467999999993</v>
      </c>
      <c r="CB3" s="1">
        <v>22525.822999999993</v>
      </c>
      <c r="CC3" s="1">
        <v>24485.255000000005</v>
      </c>
      <c r="CD3" s="1">
        <v>25868.974000000002</v>
      </c>
      <c r="CE3" s="1">
        <v>27787.100000000006</v>
      </c>
      <c r="CF3" s="1">
        <v>30412.779000000002</v>
      </c>
      <c r="CG3" s="1">
        <v>31749.393</v>
      </c>
      <c r="CH3" s="1">
        <v>29521.834000000006</v>
      </c>
      <c r="CI3" s="1">
        <v>34445.509000000013</v>
      </c>
      <c r="CJ3" s="1">
        <v>33710.93299999999</v>
      </c>
      <c r="CK3" s="1">
        <v>33097.171999999999</v>
      </c>
      <c r="CL3" s="1">
        <v>33413.164000000019</v>
      </c>
      <c r="CM3" s="1">
        <v>34158.620999999985</v>
      </c>
    </row>
    <row r="4" spans="1:126" s="1" customFormat="1" ht="11" x14ac:dyDescent="0.15">
      <c r="A4" s="2" t="s">
        <v>93</v>
      </c>
      <c r="E4" s="1">
        <v>9.843</v>
      </c>
      <c r="F4" s="1">
        <v>20.386000000000003</v>
      </c>
      <c r="G4" s="1">
        <v>32386.237999999998</v>
      </c>
      <c r="H4" s="1">
        <v>49077.734000000004</v>
      </c>
      <c r="I4" s="1">
        <v>52830.117999999995</v>
      </c>
      <c r="J4" s="1">
        <v>55376.168000000005</v>
      </c>
      <c r="K4" s="1">
        <v>64411.732000000004</v>
      </c>
      <c r="L4" s="1">
        <v>76278.423999999999</v>
      </c>
      <c r="M4" s="1">
        <v>85248.491999999998</v>
      </c>
      <c r="N4" s="1">
        <v>96546.819999999992</v>
      </c>
      <c r="O4" s="1">
        <v>115862.85599999996</v>
      </c>
      <c r="P4" s="1">
        <v>133004.21400000001</v>
      </c>
      <c r="Q4" s="1">
        <v>143617.71500000003</v>
      </c>
      <c r="R4" s="1">
        <v>133259.44700000001</v>
      </c>
      <c r="S4" s="1">
        <v>140162.75900000005</v>
      </c>
      <c r="T4" s="1">
        <v>165340.5830000001</v>
      </c>
      <c r="U4" s="1">
        <v>182225.62099999996</v>
      </c>
      <c r="V4" s="1">
        <v>187915.80300000001</v>
      </c>
      <c r="W4" s="1">
        <v>196592.30800000005</v>
      </c>
      <c r="X4" s="1">
        <v>214802.579</v>
      </c>
      <c r="Y4" s="1">
        <v>230583.43300000008</v>
      </c>
      <c r="Z4" s="1">
        <v>238063.53500000003</v>
      </c>
      <c r="AA4" s="1">
        <v>281164.45300000004</v>
      </c>
      <c r="AB4" s="1">
        <v>302041.06</v>
      </c>
      <c r="AC4" s="1">
        <v>301978.76800000004</v>
      </c>
      <c r="AD4" s="1">
        <v>315039.59999999992</v>
      </c>
      <c r="AE4" s="1">
        <v>342944.20900000003</v>
      </c>
      <c r="AI4" s="1">
        <v>-23.72</v>
      </c>
      <c r="AJ4" s="1">
        <v>-50.841999999999999</v>
      </c>
      <c r="AK4" s="1">
        <v>8160.5960000000014</v>
      </c>
      <c r="AL4" s="1">
        <v>11976.033999999998</v>
      </c>
      <c r="AM4" s="1">
        <v>12863.206</v>
      </c>
      <c r="AN4" s="1">
        <v>13698.781999999999</v>
      </c>
      <c r="AO4" s="1">
        <v>15177.402000000002</v>
      </c>
      <c r="AP4" s="1">
        <v>17280.327999999998</v>
      </c>
      <c r="AQ4" s="1">
        <v>19394.123</v>
      </c>
      <c r="AR4" s="1">
        <v>21568.563999999984</v>
      </c>
      <c r="AS4" s="1">
        <v>25654.297999999999</v>
      </c>
      <c r="AT4" s="1">
        <v>32026.480999999996</v>
      </c>
      <c r="AU4" s="1">
        <v>35610.706000000006</v>
      </c>
      <c r="AV4" s="1">
        <v>38387.691000000006</v>
      </c>
      <c r="AW4" s="1">
        <v>39479.182000000008</v>
      </c>
      <c r="AX4" s="1">
        <v>40375.492000000006</v>
      </c>
      <c r="AY4" s="1">
        <v>43839.291999999994</v>
      </c>
      <c r="AZ4" s="1">
        <v>41849.573000000019</v>
      </c>
      <c r="BA4" s="1">
        <v>42035.1</v>
      </c>
      <c r="BB4" s="1">
        <v>45023.652999999998</v>
      </c>
      <c r="BC4" s="1">
        <v>53758.36599999998</v>
      </c>
      <c r="BD4" s="1">
        <v>62842.809000000008</v>
      </c>
      <c r="BE4" s="1">
        <v>70388.49500000001</v>
      </c>
      <c r="BF4" s="1">
        <v>76445.306000000041</v>
      </c>
      <c r="BG4" s="1">
        <v>74969.013000000064</v>
      </c>
      <c r="BH4" s="1">
        <v>74168.204999999958</v>
      </c>
      <c r="BI4" s="1">
        <v>85816.810999999987</v>
      </c>
      <c r="BM4" s="1">
        <v>0</v>
      </c>
      <c r="BN4" s="1">
        <v>20.669999999999998</v>
      </c>
      <c r="BO4" s="1">
        <v>3494.1959999999995</v>
      </c>
      <c r="BP4" s="1">
        <v>5120.5259999999989</v>
      </c>
      <c r="BQ4" s="1">
        <v>5813.0700000000006</v>
      </c>
      <c r="BR4" s="1">
        <v>6417.7970000000005</v>
      </c>
      <c r="BS4" s="1">
        <v>7280.5</v>
      </c>
      <c r="BT4" s="1">
        <v>8757.2900000000009</v>
      </c>
      <c r="BU4" s="1">
        <v>10018.455999999996</v>
      </c>
      <c r="BV4" s="1">
        <v>11703.704999999998</v>
      </c>
      <c r="BW4" s="1">
        <v>14371.686999999998</v>
      </c>
      <c r="BX4" s="1">
        <v>16463.543000000001</v>
      </c>
      <c r="BY4" s="1">
        <v>18247.829000000002</v>
      </c>
      <c r="BZ4" s="1">
        <v>20351.216000000004</v>
      </c>
      <c r="CA4" s="1">
        <v>21710.27199999999</v>
      </c>
      <c r="CB4" s="1">
        <v>26705.048999999992</v>
      </c>
      <c r="CC4" s="1">
        <v>30074.531000000003</v>
      </c>
      <c r="CD4" s="1">
        <v>32136.033000000007</v>
      </c>
      <c r="CE4" s="1">
        <v>35761.635000000002</v>
      </c>
      <c r="CF4" s="1">
        <v>39599.67</v>
      </c>
      <c r="CG4" s="1">
        <v>41264.642000000007</v>
      </c>
      <c r="CH4" s="1">
        <v>40287.103000000003</v>
      </c>
      <c r="CI4" s="1">
        <v>45938.34800000002</v>
      </c>
      <c r="CJ4" s="1">
        <v>46447.793999999973</v>
      </c>
      <c r="CK4" s="1">
        <v>47421.449000000008</v>
      </c>
      <c r="CL4" s="1">
        <v>50272.210000000021</v>
      </c>
      <c r="CM4" s="1">
        <v>54160.381999999983</v>
      </c>
    </row>
    <row r="5" spans="1:126" s="19" customFormat="1" ht="192" x14ac:dyDescent="0.2">
      <c r="A5" s="19" t="s">
        <v>0</v>
      </c>
      <c r="B5" s="19" t="s">
        <v>122</v>
      </c>
      <c r="C5" s="19" t="s">
        <v>123</v>
      </c>
      <c r="D5" s="19" t="s">
        <v>124</v>
      </c>
      <c r="E5" s="19" t="s">
        <v>125</v>
      </c>
      <c r="F5" s="19" t="s">
        <v>126</v>
      </c>
      <c r="G5" s="19" t="s">
        <v>127</v>
      </c>
      <c r="H5" s="19" t="s">
        <v>128</v>
      </c>
      <c r="I5" s="19" t="s">
        <v>129</v>
      </c>
      <c r="J5" s="19" t="s">
        <v>130</v>
      </c>
      <c r="K5" s="19" t="s">
        <v>131</v>
      </c>
      <c r="L5" s="19" t="s">
        <v>132</v>
      </c>
      <c r="M5" s="19" t="s">
        <v>133</v>
      </c>
      <c r="N5" s="19" t="s">
        <v>134</v>
      </c>
      <c r="O5" s="19" t="s">
        <v>135</v>
      </c>
      <c r="P5" s="19" t="s">
        <v>136</v>
      </c>
      <c r="Q5" s="19" t="s">
        <v>137</v>
      </c>
      <c r="R5" s="19" t="s">
        <v>138</v>
      </c>
      <c r="S5" s="19" t="s">
        <v>139</v>
      </c>
      <c r="T5" s="19" t="s">
        <v>140</v>
      </c>
      <c r="U5" s="19" t="s">
        <v>141</v>
      </c>
      <c r="V5" s="19" t="s">
        <v>142</v>
      </c>
      <c r="W5" s="19" t="s">
        <v>143</v>
      </c>
      <c r="X5" s="19" t="s">
        <v>144</v>
      </c>
      <c r="Y5" s="19" t="s">
        <v>145</v>
      </c>
      <c r="Z5" s="19" t="s">
        <v>146</v>
      </c>
      <c r="AA5" s="19" t="s">
        <v>147</v>
      </c>
      <c r="AB5" s="19" t="s">
        <v>148</v>
      </c>
      <c r="AC5" s="19" t="s">
        <v>149</v>
      </c>
      <c r="AD5" s="19" t="s">
        <v>150</v>
      </c>
      <c r="AE5" s="19" t="s">
        <v>151</v>
      </c>
      <c r="AF5" s="19" t="s">
        <v>152</v>
      </c>
      <c r="AG5" s="19" t="s">
        <v>153</v>
      </c>
      <c r="AH5" s="19" t="s">
        <v>154</v>
      </c>
      <c r="AI5" s="19" t="s">
        <v>155</v>
      </c>
      <c r="AJ5" s="19" t="s">
        <v>156</v>
      </c>
      <c r="AK5" s="19" t="s">
        <v>157</v>
      </c>
      <c r="AL5" s="19" t="s">
        <v>158</v>
      </c>
      <c r="AM5" s="19" t="s">
        <v>159</v>
      </c>
      <c r="AN5" s="19" t="s">
        <v>160</v>
      </c>
      <c r="AO5" s="19" t="s">
        <v>161</v>
      </c>
      <c r="AP5" s="19" t="s">
        <v>162</v>
      </c>
      <c r="AQ5" s="19" t="s">
        <v>163</v>
      </c>
      <c r="AR5" s="19" t="s">
        <v>164</v>
      </c>
      <c r="AS5" s="19" t="s">
        <v>165</v>
      </c>
      <c r="AT5" s="19" t="s">
        <v>166</v>
      </c>
      <c r="AU5" s="19" t="s">
        <v>167</v>
      </c>
      <c r="AV5" s="19" t="s">
        <v>168</v>
      </c>
      <c r="AW5" s="19" t="s">
        <v>169</v>
      </c>
      <c r="AX5" s="19" t="s">
        <v>170</v>
      </c>
      <c r="AY5" s="19" t="s">
        <v>171</v>
      </c>
      <c r="AZ5" s="19" t="s">
        <v>172</v>
      </c>
      <c r="BA5" s="19" t="s">
        <v>173</v>
      </c>
      <c r="BB5" s="19" t="s">
        <v>174</v>
      </c>
      <c r="BC5" s="19" t="s">
        <v>175</v>
      </c>
      <c r="BD5" s="19" t="s">
        <v>176</v>
      </c>
      <c r="BE5" s="19" t="s">
        <v>177</v>
      </c>
      <c r="BF5" s="19" t="s">
        <v>178</v>
      </c>
      <c r="BG5" s="19" t="s">
        <v>179</v>
      </c>
      <c r="BH5" s="19" t="s">
        <v>180</v>
      </c>
      <c r="BI5" s="19" t="s">
        <v>181</v>
      </c>
      <c r="BJ5" s="19" t="s">
        <v>182</v>
      </c>
      <c r="BK5" s="19" t="s">
        <v>183</v>
      </c>
      <c r="BL5" s="19" t="s">
        <v>184</v>
      </c>
      <c r="BM5" s="19" t="s">
        <v>185</v>
      </c>
      <c r="BN5" s="19" t="s">
        <v>186</v>
      </c>
      <c r="BO5" s="19" t="s">
        <v>187</v>
      </c>
      <c r="BP5" s="19" t="s">
        <v>188</v>
      </c>
      <c r="BQ5" s="19" t="s">
        <v>189</v>
      </c>
      <c r="BR5" s="19" t="s">
        <v>190</v>
      </c>
      <c r="BS5" s="19" t="s">
        <v>191</v>
      </c>
      <c r="BT5" s="19" t="s">
        <v>192</v>
      </c>
      <c r="BU5" s="19" t="s">
        <v>193</v>
      </c>
      <c r="BV5" s="19" t="s">
        <v>194</v>
      </c>
      <c r="BW5" s="19" t="s">
        <v>195</v>
      </c>
      <c r="BX5" s="19" t="s">
        <v>196</v>
      </c>
      <c r="BY5" s="19" t="s">
        <v>197</v>
      </c>
      <c r="BZ5" s="19" t="s">
        <v>198</v>
      </c>
      <c r="CA5" s="19" t="s">
        <v>199</v>
      </c>
      <c r="CB5" s="19" t="s">
        <v>200</v>
      </c>
      <c r="CC5" s="19" t="s">
        <v>201</v>
      </c>
      <c r="CD5" s="19" t="s">
        <v>202</v>
      </c>
      <c r="CE5" s="19" t="s">
        <v>203</v>
      </c>
      <c r="CF5" s="19" t="s">
        <v>204</v>
      </c>
      <c r="CG5" s="19" t="s">
        <v>205</v>
      </c>
      <c r="CH5" s="19" t="s">
        <v>206</v>
      </c>
      <c r="CI5" s="19" t="s">
        <v>207</v>
      </c>
      <c r="CJ5" s="19" t="s">
        <v>208</v>
      </c>
      <c r="CK5" s="19" t="s">
        <v>209</v>
      </c>
      <c r="CL5" s="19" t="s">
        <v>210</v>
      </c>
      <c r="CM5" s="19" t="s">
        <v>211</v>
      </c>
      <c r="CN5" s="19" t="s">
        <v>212</v>
      </c>
      <c r="CO5" s="19" t="s">
        <v>213</v>
      </c>
      <c r="CP5" s="19" t="s">
        <v>214</v>
      </c>
      <c r="CQ5" s="19" t="s">
        <v>215</v>
      </c>
      <c r="CR5" s="19" t="s">
        <v>216</v>
      </c>
      <c r="CS5" s="19" t="s">
        <v>217</v>
      </c>
      <c r="CT5" s="19" t="s">
        <v>218</v>
      </c>
      <c r="CU5" s="19" t="s">
        <v>219</v>
      </c>
      <c r="CV5" s="19" t="s">
        <v>220</v>
      </c>
      <c r="CW5" s="19" t="s">
        <v>221</v>
      </c>
      <c r="CX5" s="19" t="s">
        <v>222</v>
      </c>
      <c r="CY5" s="19" t="s">
        <v>223</v>
      </c>
      <c r="CZ5" s="19" t="s">
        <v>224</v>
      </c>
      <c r="DA5" s="19" t="s">
        <v>225</v>
      </c>
      <c r="DB5" s="19" t="s">
        <v>226</v>
      </c>
      <c r="DC5" s="19" t="s">
        <v>227</v>
      </c>
      <c r="DD5" s="19" t="s">
        <v>228</v>
      </c>
      <c r="DE5" s="19" t="s">
        <v>229</v>
      </c>
      <c r="DF5" s="19" t="s">
        <v>230</v>
      </c>
      <c r="DG5" s="19" t="s">
        <v>231</v>
      </c>
      <c r="DH5" s="19" t="s">
        <v>232</v>
      </c>
      <c r="DI5" s="19" t="s">
        <v>233</v>
      </c>
      <c r="DJ5" s="19" t="s">
        <v>234</v>
      </c>
      <c r="DK5" s="19" t="s">
        <v>235</v>
      </c>
      <c r="DL5" s="19" t="s">
        <v>236</v>
      </c>
      <c r="DM5" s="19" t="s">
        <v>237</v>
      </c>
      <c r="DN5" s="19" t="s">
        <v>238</v>
      </c>
      <c r="DO5" s="19" t="s">
        <v>239</v>
      </c>
      <c r="DP5" s="19" t="s">
        <v>240</v>
      </c>
      <c r="DQ5" s="19" t="s">
        <v>241</v>
      </c>
      <c r="DR5" s="19" t="s">
        <v>242</v>
      </c>
      <c r="DS5" s="19" t="s">
        <v>243</v>
      </c>
      <c r="DT5" s="19" t="s">
        <v>244</v>
      </c>
      <c r="DU5" s="19" t="s">
        <v>245</v>
      </c>
      <c r="DV5" s="19" t="s">
        <v>246</v>
      </c>
    </row>
    <row r="6" spans="1:126" x14ac:dyDescent="0.2">
      <c r="A6" t="s">
        <v>248</v>
      </c>
      <c r="B6">
        <v>93686.198000000004</v>
      </c>
      <c r="C6">
        <v>153141.83799999999</v>
      </c>
      <c r="D6">
        <v>140045.89199999999</v>
      </c>
      <c r="E6">
        <v>157147.61100000006</v>
      </c>
      <c r="F6">
        <v>172275.11300000004</v>
      </c>
      <c r="G6">
        <v>287811.647</v>
      </c>
      <c r="H6">
        <v>348635.61699999991</v>
      </c>
      <c r="I6">
        <v>545806.87900000007</v>
      </c>
      <c r="J6">
        <v>776322.53499999992</v>
      </c>
      <c r="K6">
        <v>690791.41099999996</v>
      </c>
      <c r="L6">
        <v>1009240.6930000003</v>
      </c>
      <c r="M6">
        <v>824119.79099999997</v>
      </c>
      <c r="N6">
        <v>633090.11499999987</v>
      </c>
      <c r="O6" s="21">
        <v>703133.96900000027</v>
      </c>
      <c r="P6" s="21">
        <v>624653.55399999989</v>
      </c>
      <c r="Q6">
        <v>578728.70499999984</v>
      </c>
      <c r="R6" s="21">
        <v>640883.1039999997</v>
      </c>
      <c r="S6">
        <v>646977.15499999991</v>
      </c>
      <c r="T6">
        <v>482313.91599999985</v>
      </c>
      <c r="U6">
        <v>544832.17500000016</v>
      </c>
      <c r="V6">
        <v>535682.51600000006</v>
      </c>
      <c r="W6">
        <v>602430.88599999994</v>
      </c>
      <c r="X6">
        <v>658832.45100000023</v>
      </c>
      <c r="Y6">
        <v>866017.55200000014</v>
      </c>
      <c r="Z6">
        <v>1011765.2840000007</v>
      </c>
      <c r="AA6">
        <v>0</v>
      </c>
      <c r="AB6">
        <v>0</v>
      </c>
      <c r="AC6">
        <v>139847.4</v>
      </c>
      <c r="AD6">
        <v>157834.4</v>
      </c>
      <c r="AE6">
        <v>174941.37</v>
      </c>
      <c r="AF6">
        <v>280975.9599999999</v>
      </c>
      <c r="AG6">
        <v>354969.16099999991</v>
      </c>
      <c r="AH6">
        <v>548763.26999999979</v>
      </c>
      <c r="AI6">
        <v>776665.43</v>
      </c>
      <c r="AJ6">
        <v>694092.07299999997</v>
      </c>
      <c r="AK6">
        <v>1011360.992</v>
      </c>
      <c r="AL6">
        <v>831207.47799999989</v>
      </c>
      <c r="AM6">
        <v>643887.52999999991</v>
      </c>
      <c r="AN6">
        <v>712195.66100000008</v>
      </c>
      <c r="AO6">
        <v>626079.87400000019</v>
      </c>
      <c r="AP6">
        <v>562886.35699999984</v>
      </c>
      <c r="AQ6">
        <v>625166.19400000013</v>
      </c>
      <c r="AR6">
        <v>632167.25600000017</v>
      </c>
      <c r="AS6">
        <v>479567.14100000018</v>
      </c>
      <c r="AT6">
        <v>521047.83199999999</v>
      </c>
      <c r="AU6">
        <v>558283.86400000006</v>
      </c>
      <c r="AV6">
        <v>609101.26699999999</v>
      </c>
      <c r="AW6">
        <v>686573.09300000011</v>
      </c>
      <c r="AX6">
        <v>897476.97400000016</v>
      </c>
      <c r="AY6">
        <v>1049179.1469999996</v>
      </c>
      <c r="AZ6">
        <v>0</v>
      </c>
      <c r="BA6">
        <v>4695.33</v>
      </c>
      <c r="BB6">
        <v>7268.01</v>
      </c>
      <c r="BC6">
        <v>9161.2879999999986</v>
      </c>
      <c r="BD6">
        <v>13494.022999999997</v>
      </c>
      <c r="BE6">
        <v>12875.631000000003</v>
      </c>
      <c r="BF6">
        <v>12205.714999999998</v>
      </c>
      <c r="BG6">
        <v>12993.182000000001</v>
      </c>
      <c r="BH6">
        <v>17547.463</v>
      </c>
      <c r="BI6">
        <v>24348.839999999993</v>
      </c>
      <c r="BJ6">
        <v>24413.263000000003</v>
      </c>
      <c r="BK6">
        <v>32826.461999999992</v>
      </c>
      <c r="BL6">
        <v>40238.086999999985</v>
      </c>
      <c r="BM6">
        <v>42900.132000000005</v>
      </c>
      <c r="BN6">
        <v>48551.207999999991</v>
      </c>
      <c r="BO6">
        <v>47626.627999999982</v>
      </c>
      <c r="BP6">
        <v>37523.435999999987</v>
      </c>
      <c r="BQ6">
        <v>43234.426999999981</v>
      </c>
      <c r="BR6">
        <v>57645.125</v>
      </c>
      <c r="BS6">
        <v>101545.06400000004</v>
      </c>
      <c r="BT6">
        <v>102741.64000000001</v>
      </c>
      <c r="BU6">
        <v>107781.59300000001</v>
      </c>
      <c r="BV6">
        <v>114889.34599999998</v>
      </c>
      <c r="BW6">
        <v>140904.48900000003</v>
      </c>
      <c r="BX6">
        <v>137104.11499999993</v>
      </c>
      <c r="BY6">
        <v>6019.26</v>
      </c>
      <c r="BZ6">
        <v>8342.42</v>
      </c>
      <c r="CA6">
        <v>7230.4559999999992</v>
      </c>
      <c r="CB6">
        <v>7784.853000000001</v>
      </c>
      <c r="CC6">
        <v>10052.211000000001</v>
      </c>
      <c r="CD6">
        <v>12252.152999999998</v>
      </c>
      <c r="CE6">
        <v>14234.65</v>
      </c>
      <c r="CF6">
        <v>14353.995000000001</v>
      </c>
      <c r="CG6">
        <v>19107.011000000006</v>
      </c>
      <c r="CH6">
        <v>23379.315000000002</v>
      </c>
      <c r="CI6">
        <v>24699.526000000005</v>
      </c>
      <c r="CJ6">
        <v>29037.48</v>
      </c>
      <c r="CK6">
        <v>28510.744999999988</v>
      </c>
      <c r="CL6">
        <v>22112.765999999985</v>
      </c>
      <c r="CM6">
        <v>27291.105999999992</v>
      </c>
      <c r="CN6">
        <v>26670.735000000011</v>
      </c>
      <c r="CO6">
        <v>38371.744000000028</v>
      </c>
      <c r="CP6">
        <v>24750.793999999998</v>
      </c>
      <c r="CQ6">
        <v>32772.633000000016</v>
      </c>
      <c r="CR6">
        <v>47766.813999999984</v>
      </c>
      <c r="CS6">
        <v>29974.071000000007</v>
      </c>
      <c r="CT6">
        <v>34369.861999999994</v>
      </c>
      <c r="CU6">
        <v>37369.606999999996</v>
      </c>
      <c r="CV6">
        <v>44967.226999999992</v>
      </c>
      <c r="CW6">
        <v>40127.884999999987</v>
      </c>
      <c r="CX6">
        <v>1</v>
      </c>
      <c r="CY6">
        <v>-139.5</v>
      </c>
      <c r="CZ6">
        <v>-139.01</v>
      </c>
      <c r="DA6">
        <v>-2255.0410000000002</v>
      </c>
      <c r="DB6">
        <v>-6643.0780000000004</v>
      </c>
      <c r="DC6">
        <v>-2073.4290000000001</v>
      </c>
      <c r="DD6">
        <v>-1059.97</v>
      </c>
      <c r="DE6">
        <v>-846.18700000000001</v>
      </c>
      <c r="DF6">
        <v>-4244.0759999999991</v>
      </c>
      <c r="DG6">
        <v>-626.58699999999988</v>
      </c>
      <c r="DH6">
        <v>-1604.5460000000003</v>
      </c>
      <c r="DI6">
        <v>-8306.7850000000017</v>
      </c>
      <c r="DJ6">
        <v>-765.43200000000002</v>
      </c>
      <c r="DK6">
        <v>-2818.7080000000001</v>
      </c>
      <c r="DL6">
        <v>-3155.3650000000002</v>
      </c>
      <c r="DM6">
        <v>-3461.5739999999996</v>
      </c>
      <c r="DN6">
        <v>-22342.613000000001</v>
      </c>
      <c r="DO6">
        <v>-21922.857999999997</v>
      </c>
      <c r="DP6">
        <v>-9161.5489999999991</v>
      </c>
      <c r="DQ6">
        <v>-64370.411999999997</v>
      </c>
      <c r="DR6">
        <v>-3310.0070000000001</v>
      </c>
      <c r="DS6">
        <v>-10687.817000000001</v>
      </c>
      <c r="DT6">
        <v>-23314.715999999997</v>
      </c>
      <c r="DU6">
        <v>-7834.5929999999998</v>
      </c>
      <c r="DV6">
        <v>-16278.87</v>
      </c>
    </row>
    <row r="7" spans="1:126" x14ac:dyDescent="0.2">
      <c r="A7" t="s">
        <v>247</v>
      </c>
      <c r="B7">
        <v>4131.4009999999998</v>
      </c>
      <c r="C7">
        <v>16576.593999999994</v>
      </c>
      <c r="D7">
        <v>16726.934999999998</v>
      </c>
      <c r="E7">
        <v>15170.144999999993</v>
      </c>
      <c r="F7">
        <v>13990.536999999995</v>
      </c>
      <c r="G7">
        <v>31706.383000000027</v>
      </c>
      <c r="H7">
        <v>39250.621000000028</v>
      </c>
      <c r="I7">
        <v>39319.955000000009</v>
      </c>
      <c r="J7">
        <v>53254.979999999989</v>
      </c>
      <c r="K7">
        <v>121309.20000000004</v>
      </c>
      <c r="L7">
        <v>155612.30800000005</v>
      </c>
      <c r="M7">
        <v>138567.51099999982</v>
      </c>
      <c r="N7">
        <v>95291.968000000052</v>
      </c>
      <c r="O7">
        <v>140394.46599999999</v>
      </c>
      <c r="P7">
        <v>164445.41700000004</v>
      </c>
      <c r="Q7">
        <v>191644.997</v>
      </c>
      <c r="R7">
        <v>198482.22500000009</v>
      </c>
      <c r="S7">
        <v>182469.73700000002</v>
      </c>
      <c r="T7">
        <v>184776.29200000007</v>
      </c>
      <c r="U7">
        <v>196806.39899999989</v>
      </c>
      <c r="V7">
        <v>197278.15999999992</v>
      </c>
      <c r="W7">
        <v>213819.11300000007</v>
      </c>
      <c r="X7">
        <v>303414.21799999994</v>
      </c>
      <c r="Y7">
        <v>624461.97499999998</v>
      </c>
      <c r="Z7">
        <v>848993.91999999958</v>
      </c>
      <c r="AA7">
        <v>434.40000000000003</v>
      </c>
      <c r="AB7">
        <v>1388.2</v>
      </c>
      <c r="AC7">
        <v>10920.449999999997</v>
      </c>
      <c r="AD7">
        <v>9702.9000000000015</v>
      </c>
      <c r="AE7">
        <v>10131.261000000002</v>
      </c>
      <c r="AF7">
        <v>24843.223000000013</v>
      </c>
      <c r="AG7">
        <v>34149.241000000002</v>
      </c>
      <c r="AH7">
        <v>33339.859999999986</v>
      </c>
      <c r="AI7">
        <v>48844.181000000004</v>
      </c>
      <c r="AJ7">
        <v>115361.30399999995</v>
      </c>
      <c r="AK7">
        <v>143816.31700000004</v>
      </c>
      <c r="AL7">
        <v>126799.745</v>
      </c>
      <c r="AM7">
        <v>88597.347000000125</v>
      </c>
      <c r="AN7">
        <v>133563.07100000003</v>
      </c>
      <c r="AO7">
        <v>156931.4880000001</v>
      </c>
      <c r="AP7">
        <v>182286.18899999995</v>
      </c>
      <c r="AQ7">
        <v>193343.48000000013</v>
      </c>
      <c r="AR7">
        <v>179638.25299999994</v>
      </c>
      <c r="AS7">
        <v>177119.23699999985</v>
      </c>
      <c r="AT7">
        <v>185204.24999999997</v>
      </c>
      <c r="AU7">
        <v>183453.73399999997</v>
      </c>
      <c r="AV7">
        <v>203447.37999999998</v>
      </c>
      <c r="AW7">
        <v>301554.15100000001</v>
      </c>
      <c r="AX7">
        <v>625268.11699999939</v>
      </c>
      <c r="AY7">
        <v>842674.14900000126</v>
      </c>
      <c r="AZ7">
        <v>61.935000000000002</v>
      </c>
      <c r="BA7">
        <v>60.582000000000008</v>
      </c>
      <c r="BB7">
        <v>159.70099999999996</v>
      </c>
      <c r="BC7">
        <v>350.90999999999997</v>
      </c>
      <c r="BD7">
        <v>402.62</v>
      </c>
      <c r="BE7">
        <v>434.298</v>
      </c>
      <c r="BF7">
        <v>400.58000000000004</v>
      </c>
      <c r="BG7">
        <v>586.46300000000019</v>
      </c>
      <c r="BH7">
        <v>725.20600000000013</v>
      </c>
      <c r="BI7">
        <v>1251.73</v>
      </c>
      <c r="BJ7">
        <v>2621.6909999999993</v>
      </c>
      <c r="BK7">
        <v>3049.7180000000008</v>
      </c>
      <c r="BL7">
        <v>7152.815999999998</v>
      </c>
      <c r="BM7">
        <v>7933.5420000000022</v>
      </c>
      <c r="BN7">
        <v>9511.4930000000022</v>
      </c>
      <c r="BO7">
        <v>8452.6039999999975</v>
      </c>
      <c r="BP7">
        <v>15186.749000000009</v>
      </c>
      <c r="BQ7">
        <v>18855.022999999994</v>
      </c>
      <c r="BR7">
        <v>16264.953999999996</v>
      </c>
      <c r="BS7">
        <v>17781.149000000005</v>
      </c>
      <c r="BT7">
        <v>24426.194000000003</v>
      </c>
      <c r="BU7">
        <v>37971.641999999978</v>
      </c>
      <c r="BV7">
        <v>62918.438999999969</v>
      </c>
      <c r="BW7">
        <v>68870.849999999991</v>
      </c>
      <c r="BX7">
        <v>75963.073999999979</v>
      </c>
      <c r="BY7">
        <v>-92.691000000000003</v>
      </c>
      <c r="BZ7">
        <v>-32.842999999999989</v>
      </c>
      <c r="CA7">
        <v>40.067000000000085</v>
      </c>
      <c r="CB7">
        <v>-439.61499999999995</v>
      </c>
      <c r="CC7">
        <v>-643.16800000000023</v>
      </c>
      <c r="CD7">
        <v>-504.98199999999991</v>
      </c>
      <c r="CE7">
        <v>-517.32299999999998</v>
      </c>
      <c r="CF7">
        <v>-1257.8379999999997</v>
      </c>
      <c r="CG7">
        <v>-1199.3610000000001</v>
      </c>
      <c r="CH7">
        <v>-927.02299999999968</v>
      </c>
      <c r="CI7">
        <v>-1334.3579999999999</v>
      </c>
      <c r="CJ7">
        <v>-1499.6319999999996</v>
      </c>
      <c r="CK7">
        <v>-5141.2110000000002</v>
      </c>
      <c r="CL7">
        <v>-2879.4339999999997</v>
      </c>
      <c r="CM7">
        <v>-2674.3509999999987</v>
      </c>
      <c r="CN7">
        <v>-1316.9460000000001</v>
      </c>
      <c r="CO7">
        <v>-3982.9339999999988</v>
      </c>
      <c r="CP7">
        <v>-1362.7699999999984</v>
      </c>
      <c r="CQ7">
        <v>-1989.2049999999992</v>
      </c>
      <c r="CR7">
        <v>8969.7460000000101</v>
      </c>
      <c r="CS7">
        <v>8669.6210000000028</v>
      </c>
      <c r="CT7">
        <v>8873.1320000000032</v>
      </c>
      <c r="CU7">
        <v>10198.64800000001</v>
      </c>
      <c r="CV7">
        <v>8353.1949999999815</v>
      </c>
      <c r="CW7">
        <v>15472.836000000005</v>
      </c>
      <c r="CX7">
        <v>-0.25900000000000001</v>
      </c>
      <c r="CY7">
        <v>0.105</v>
      </c>
      <c r="CZ7">
        <v>-0.19999999999999996</v>
      </c>
      <c r="DA7">
        <v>-59.848999999999997</v>
      </c>
      <c r="DB7">
        <v>-235.958</v>
      </c>
      <c r="DC7">
        <v>-18.956</v>
      </c>
      <c r="DD7">
        <v>-70.513000000000005</v>
      </c>
      <c r="DE7">
        <v>-43.717999999999996</v>
      </c>
      <c r="DF7">
        <v>-137.60799999999998</v>
      </c>
      <c r="DG7">
        <v>-88.215999999999994</v>
      </c>
      <c r="DH7">
        <v>-47.858000000000011</v>
      </c>
      <c r="DI7">
        <v>-112.07599999999999</v>
      </c>
      <c r="DJ7">
        <v>-2413.2100000000005</v>
      </c>
      <c r="DK7">
        <v>-244.77900000000008</v>
      </c>
      <c r="DL7">
        <v>-244.73</v>
      </c>
      <c r="DM7">
        <v>-435.21199999999999</v>
      </c>
      <c r="DN7">
        <v>-5394.0199999999995</v>
      </c>
      <c r="DO7">
        <v>-986.41600000000017</v>
      </c>
      <c r="DP7">
        <v>-835.10700000000008</v>
      </c>
      <c r="DQ7">
        <v>-1483.3429999999996</v>
      </c>
      <c r="DR7">
        <v>-5564.1249999999973</v>
      </c>
      <c r="DS7">
        <v>-1947.7630000000008</v>
      </c>
      <c r="DT7">
        <v>-15202.411999999998</v>
      </c>
      <c r="DU7">
        <v>-10446.219999999998</v>
      </c>
      <c r="DV7">
        <v>-3717.012999999999</v>
      </c>
    </row>
    <row r="8" spans="1:126" x14ac:dyDescent="0.2">
      <c r="A8" t="s">
        <v>93</v>
      </c>
      <c r="B8">
        <v>97817.599000000002</v>
      </c>
      <c r="C8">
        <v>169718.43199999997</v>
      </c>
      <c r="D8">
        <v>156772.82699999996</v>
      </c>
      <c r="E8">
        <v>172317.75600000002</v>
      </c>
      <c r="F8">
        <v>186265.65000000002</v>
      </c>
      <c r="G8">
        <v>319518.03000000003</v>
      </c>
      <c r="H8">
        <v>387886.23800000001</v>
      </c>
      <c r="I8">
        <v>585126.83400000026</v>
      </c>
      <c r="J8">
        <v>829577.5149999999</v>
      </c>
      <c r="K8">
        <v>812100.61100000015</v>
      </c>
      <c r="L8">
        <v>1164853.0009999997</v>
      </c>
      <c r="M8">
        <v>962687.30199999979</v>
      </c>
      <c r="N8">
        <v>728382.08299999998</v>
      </c>
      <c r="O8">
        <v>99233025.63500002</v>
      </c>
      <c r="P8">
        <v>99178596.170999974</v>
      </c>
      <c r="Q8">
        <v>770373.70199999982</v>
      </c>
      <c r="R8">
        <v>492577281.62900001</v>
      </c>
      <c r="S8">
        <v>829446.89200000011</v>
      </c>
      <c r="T8">
        <v>667090.20800000022</v>
      </c>
      <c r="U8">
        <v>741638.57400000037</v>
      </c>
      <c r="V8">
        <v>732960.67599999998</v>
      </c>
      <c r="W8">
        <v>816249.99900000007</v>
      </c>
      <c r="X8">
        <v>962246.66900000034</v>
      </c>
      <c r="Y8">
        <v>1490479.5269999995</v>
      </c>
      <c r="Z8">
        <v>1860759.203999999</v>
      </c>
      <c r="AA8">
        <v>434.40000000000003</v>
      </c>
      <c r="AB8">
        <v>1388.2</v>
      </c>
      <c r="AC8">
        <v>150767.84999999998</v>
      </c>
      <c r="AD8">
        <v>167537.29999999999</v>
      </c>
      <c r="AE8">
        <v>185072.63099999999</v>
      </c>
      <c r="AF8">
        <v>305819.18299999996</v>
      </c>
      <c r="AG8">
        <v>389118.40199999989</v>
      </c>
      <c r="AH8">
        <v>582103.12999999989</v>
      </c>
      <c r="AI8">
        <v>825509.61099999992</v>
      </c>
      <c r="AJ8">
        <v>809453.37699999998</v>
      </c>
      <c r="AK8">
        <v>1155177.3090000004</v>
      </c>
      <c r="AL8">
        <v>958007.22300000023</v>
      </c>
      <c r="AM8">
        <v>732484.87699999998</v>
      </c>
      <c r="AN8">
        <v>845758.73199999984</v>
      </c>
      <c r="AO8">
        <v>783011.3620000002</v>
      </c>
      <c r="AP8">
        <v>745172.54599999997</v>
      </c>
      <c r="AQ8">
        <v>818509.67400000012</v>
      </c>
      <c r="AR8">
        <v>811805.50899999996</v>
      </c>
      <c r="AS8">
        <v>656686.37800000014</v>
      </c>
      <c r="AT8">
        <v>706252.08200000052</v>
      </c>
      <c r="AU8">
        <v>741737.598</v>
      </c>
      <c r="AV8">
        <v>812548.64700000023</v>
      </c>
      <c r="AW8">
        <v>988127.24400000018</v>
      </c>
      <c r="AX8">
        <v>1522745.0910000002</v>
      </c>
      <c r="AY8">
        <v>1891853.2960000006</v>
      </c>
      <c r="AZ8">
        <v>61.935000000000002</v>
      </c>
      <c r="BA8">
        <v>4755.9120000000003</v>
      </c>
      <c r="BB8">
        <v>7427.7110000000011</v>
      </c>
      <c r="BC8">
        <v>9512.1979999999985</v>
      </c>
      <c r="BD8">
        <v>13896.642999999996</v>
      </c>
      <c r="BE8">
        <v>13309.929</v>
      </c>
      <c r="BF8">
        <v>12606.294999999998</v>
      </c>
      <c r="BG8">
        <v>13579.645</v>
      </c>
      <c r="BH8">
        <v>18272.669000000005</v>
      </c>
      <c r="BI8">
        <v>25600.569999999992</v>
      </c>
      <c r="BJ8">
        <v>27034.954000000002</v>
      </c>
      <c r="BK8">
        <v>35876.18</v>
      </c>
      <c r="BL8">
        <v>47390.902999999984</v>
      </c>
      <c r="BM8">
        <v>50833.674000000014</v>
      </c>
      <c r="BN8">
        <v>58062.701000000001</v>
      </c>
      <c r="BO8">
        <v>56079.231999999967</v>
      </c>
      <c r="BP8">
        <v>52710.184999999983</v>
      </c>
      <c r="BQ8">
        <v>62089.449999999983</v>
      </c>
      <c r="BR8">
        <v>73910.078999999998</v>
      </c>
      <c r="BS8">
        <v>119326.21300000005</v>
      </c>
      <c r="BT8">
        <v>127167.83400000003</v>
      </c>
      <c r="BU8">
        <v>145753.23500000004</v>
      </c>
      <c r="BV8">
        <v>177807.78499999997</v>
      </c>
      <c r="BW8">
        <v>209775.33899999995</v>
      </c>
      <c r="BX8">
        <v>213067.18899999995</v>
      </c>
      <c r="BY8">
        <v>5926.5690000000004</v>
      </c>
      <c r="BZ8">
        <v>8309.5769999999993</v>
      </c>
      <c r="CA8">
        <v>7270.5229999999992</v>
      </c>
      <c r="CB8">
        <v>7345.2380000000012</v>
      </c>
      <c r="CC8">
        <v>9409.0429999999997</v>
      </c>
      <c r="CD8">
        <v>11747.170999999998</v>
      </c>
      <c r="CE8">
        <v>13717.327000000001</v>
      </c>
      <c r="CF8">
        <v>13096.157000000001</v>
      </c>
      <c r="CG8">
        <v>17907.650000000009</v>
      </c>
      <c r="CH8">
        <v>22452.292000000001</v>
      </c>
      <c r="CI8">
        <v>23365.168000000005</v>
      </c>
      <c r="CJ8">
        <v>27537.847999999998</v>
      </c>
      <c r="CK8">
        <v>23369.533999999989</v>
      </c>
      <c r="CL8">
        <v>19233.331999999991</v>
      </c>
      <c r="CM8">
        <v>24616.754999999997</v>
      </c>
      <c r="CN8">
        <v>25353.789000000012</v>
      </c>
      <c r="CO8">
        <v>34388.810000000027</v>
      </c>
      <c r="CP8">
        <v>23388.024000000001</v>
      </c>
      <c r="CQ8">
        <v>30783.428000000025</v>
      </c>
      <c r="CR8">
        <v>56736.560000000005</v>
      </c>
      <c r="CS8">
        <v>38643.69200000001</v>
      </c>
      <c r="CT8">
        <v>43242.994000000006</v>
      </c>
      <c r="CU8">
        <v>47568.255000000019</v>
      </c>
      <c r="CV8">
        <v>53320.42199999997</v>
      </c>
      <c r="CW8">
        <v>55600.720999999998</v>
      </c>
      <c r="CX8">
        <v>0.74099999999999999</v>
      </c>
      <c r="CY8">
        <v>-139.39499999999998</v>
      </c>
      <c r="CZ8">
        <v>-139.21</v>
      </c>
      <c r="DA8">
        <v>-2314.8900000000003</v>
      </c>
      <c r="DB8">
        <v>-6879.0360000000001</v>
      </c>
      <c r="DC8">
        <v>-2092.3849999999998</v>
      </c>
      <c r="DD8">
        <v>-1130.4829999999999</v>
      </c>
      <c r="DE8">
        <v>-889.90500000000009</v>
      </c>
      <c r="DF8">
        <v>-4381.6840000000011</v>
      </c>
      <c r="DG8">
        <v>-714.803</v>
      </c>
      <c r="DH8">
        <v>-1652.404</v>
      </c>
      <c r="DI8">
        <v>-8418.8610000000026</v>
      </c>
      <c r="DJ8">
        <v>-3178.6420000000003</v>
      </c>
      <c r="DK8">
        <v>-3063.4869999999996</v>
      </c>
      <c r="DL8">
        <v>-3400.0950000000003</v>
      </c>
      <c r="DM8">
        <v>-3896.7859999999996</v>
      </c>
      <c r="DN8">
        <v>-27736.633000000002</v>
      </c>
      <c r="DO8">
        <v>-22909.274000000001</v>
      </c>
      <c r="DP8">
        <v>-9996.6560000000009</v>
      </c>
      <c r="DQ8">
        <v>-65853.755000000005</v>
      </c>
      <c r="DR8">
        <v>-8874.1319999999978</v>
      </c>
      <c r="DS8">
        <v>-12635.580000000002</v>
      </c>
      <c r="DT8">
        <v>-38517.127999999997</v>
      </c>
      <c r="DU8">
        <v>-18280.812999999998</v>
      </c>
      <c r="DV8">
        <v>-19995.882999999998</v>
      </c>
    </row>
    <row r="9" spans="1:126" x14ac:dyDescent="0.2">
      <c r="A9" s="2" t="s">
        <v>94</v>
      </c>
      <c r="B9" t="s">
        <v>95</v>
      </c>
      <c r="C9" t="s">
        <v>102</v>
      </c>
      <c r="D9" t="s">
        <v>98</v>
      </c>
      <c r="E9" t="s">
        <v>96</v>
      </c>
      <c r="F9" t="s">
        <v>97</v>
      </c>
      <c r="G9" t="s">
        <v>99</v>
      </c>
      <c r="H9" t="s">
        <v>100</v>
      </c>
      <c r="I9" t="s">
        <v>108</v>
      </c>
      <c r="J9" t="s">
        <v>101</v>
      </c>
      <c r="K9" t="s">
        <v>249</v>
      </c>
      <c r="L9" t="s">
        <v>250</v>
      </c>
      <c r="M9" t="s">
        <v>251</v>
      </c>
      <c r="N9" t="s">
        <v>252</v>
      </c>
      <c r="O9" t="s">
        <v>253</v>
      </c>
    </row>
    <row r="10" spans="1:126" x14ac:dyDescent="0.2">
      <c r="A10">
        <v>1990</v>
      </c>
      <c r="B10" s="5">
        <f>G2</f>
        <v>51.868000000000002</v>
      </c>
      <c r="C10" s="5"/>
      <c r="D10" s="4">
        <f>G2/G4</f>
        <v>1.6015444584826434E-3</v>
      </c>
      <c r="E10" s="5">
        <f>AK2</f>
        <v>-99.563999999999993</v>
      </c>
      <c r="F10" s="5">
        <f>BO2</f>
        <v>40.31</v>
      </c>
      <c r="G10" s="4">
        <f t="shared" ref="G10:G34" si="0">E10/B10</f>
        <v>-1.9195650497416517</v>
      </c>
      <c r="H10" s="4">
        <f t="shared" ref="H10:H34" si="1">F10/B10</f>
        <v>0.77716511143672395</v>
      </c>
      <c r="I10" s="4">
        <f>G10+H10</f>
        <v>-1.1423999383049277</v>
      </c>
      <c r="J10" s="4">
        <f>F10/(F10+E10)</f>
        <v>-0.68029162588179715</v>
      </c>
      <c r="K10" s="20">
        <f>B7</f>
        <v>4131.4009999999998</v>
      </c>
      <c r="L10" s="20">
        <f>AA7</f>
        <v>434.40000000000003</v>
      </c>
      <c r="M10" s="20">
        <f>AZ7</f>
        <v>61.935000000000002</v>
      </c>
      <c r="N10" s="20">
        <f>BY7</f>
        <v>-92.691000000000003</v>
      </c>
      <c r="O10" s="20">
        <f>-CX7</f>
        <v>0.25900000000000001</v>
      </c>
    </row>
    <row r="11" spans="1:126" x14ac:dyDescent="0.2">
      <c r="A11">
        <v>1991</v>
      </c>
      <c r="B11" s="5">
        <f>H2</f>
        <v>800.95899999999995</v>
      </c>
      <c r="C11" s="4">
        <f>B11/B10-1</f>
        <v>14.44225726845068</v>
      </c>
      <c r="D11" s="4">
        <f>H2/H4</f>
        <v>1.6320211524028388E-2</v>
      </c>
      <c r="E11" s="5">
        <f>AL2</f>
        <v>93.463999999999984</v>
      </c>
      <c r="F11" s="5">
        <f>BP2</f>
        <v>210.02999999999997</v>
      </c>
      <c r="G11" s="4">
        <f t="shared" si="0"/>
        <v>0.11669011772138148</v>
      </c>
      <c r="H11" s="4">
        <f t="shared" si="1"/>
        <v>0.2622231599869656</v>
      </c>
      <c r="I11" s="4">
        <f t="shared" ref="I11:I34" si="2">G11+H11</f>
        <v>0.3789132777083471</v>
      </c>
      <c r="J11" s="4">
        <f t="shared" ref="J11:J34" si="3">F11/(F11+E11)</f>
        <v>0.69204004033028654</v>
      </c>
      <c r="K11" s="20">
        <f>C7</f>
        <v>16576.593999999994</v>
      </c>
      <c r="L11" s="20">
        <f>K11-(K12-L12)</f>
        <v>10770.108999999993</v>
      </c>
      <c r="M11" s="20">
        <f>BA7</f>
        <v>60.582000000000008</v>
      </c>
      <c r="N11" s="20">
        <f>BZ7</f>
        <v>-32.842999999999989</v>
      </c>
      <c r="O11" s="20">
        <f>-CY7</f>
        <v>-0.105</v>
      </c>
    </row>
    <row r="12" spans="1:126" x14ac:dyDescent="0.2">
      <c r="A12">
        <v>1992</v>
      </c>
      <c r="B12" s="5">
        <f>I2</f>
        <v>1464.9979999999998</v>
      </c>
      <c r="C12" s="4">
        <f t="shared" ref="C12:C34" si="4">B12/B11-1</f>
        <v>0.82905492041415352</v>
      </c>
      <c r="D12" s="4">
        <f>I2/I4</f>
        <v>2.7730356384969648E-2</v>
      </c>
      <c r="E12" s="5">
        <f>AM2</f>
        <v>181.18999999999991</v>
      </c>
      <c r="F12" s="5">
        <f>BQ2</f>
        <v>348.62</v>
      </c>
      <c r="G12" s="4">
        <f t="shared" si="0"/>
        <v>0.12367934973290061</v>
      </c>
      <c r="H12" s="4">
        <f t="shared" si="1"/>
        <v>0.23796619517569312</v>
      </c>
      <c r="I12" s="4">
        <f t="shared" si="2"/>
        <v>0.36164554490859374</v>
      </c>
      <c r="J12" s="4">
        <f t="shared" si="3"/>
        <v>0.65800947509484542</v>
      </c>
      <c r="K12" s="20">
        <f>D7</f>
        <v>16726.934999999998</v>
      </c>
      <c r="L12" s="20">
        <f>AC7</f>
        <v>10920.449999999997</v>
      </c>
      <c r="M12" s="20">
        <f>BB7</f>
        <v>159.70099999999996</v>
      </c>
      <c r="N12" s="20">
        <f>CA7</f>
        <v>40.067000000000085</v>
      </c>
      <c r="O12" s="20">
        <f>-CZ7</f>
        <v>0.19999999999999996</v>
      </c>
    </row>
    <row r="13" spans="1:126" x14ac:dyDescent="0.2">
      <c r="A13">
        <v>1993</v>
      </c>
      <c r="B13" s="5">
        <f>J2</f>
        <v>2173.4330000000004</v>
      </c>
      <c r="C13" s="4">
        <f t="shared" si="4"/>
        <v>0.48357403900892737</v>
      </c>
      <c r="D13" s="4">
        <f>J2/J4</f>
        <v>3.9248526550266179E-2</v>
      </c>
      <c r="E13" s="5">
        <f>AN2</f>
        <v>139.30100000000016</v>
      </c>
      <c r="F13" s="5">
        <f>BR2</f>
        <v>584.06899999999996</v>
      </c>
      <c r="G13" s="4">
        <f t="shared" si="0"/>
        <v>6.409261293078744E-2</v>
      </c>
      <c r="H13" s="4">
        <f t="shared" si="1"/>
        <v>0.26873108119734995</v>
      </c>
      <c r="I13" s="4">
        <f t="shared" si="2"/>
        <v>0.33282369412813739</v>
      </c>
      <c r="J13" s="4">
        <f t="shared" si="3"/>
        <v>0.80742773407799584</v>
      </c>
      <c r="K13" s="20">
        <f>E7</f>
        <v>15170.144999999993</v>
      </c>
      <c r="L13" s="20">
        <f>AD7</f>
        <v>9702.9000000000015</v>
      </c>
      <c r="M13" s="20">
        <f>BC7</f>
        <v>350.90999999999997</v>
      </c>
      <c r="N13" s="20">
        <f>CB7</f>
        <v>-439.61499999999995</v>
      </c>
      <c r="O13" s="20">
        <f>-DA7</f>
        <v>59.848999999999997</v>
      </c>
    </row>
    <row r="14" spans="1:126" x14ac:dyDescent="0.2">
      <c r="A14">
        <f>A13+1</f>
        <v>1994</v>
      </c>
      <c r="B14" s="5">
        <f>K2</f>
        <v>2774.5050000000019</v>
      </c>
      <c r="C14" s="4">
        <f t="shared" si="4"/>
        <v>0.27655418869594839</v>
      </c>
      <c r="D14" s="4">
        <f>K2/K4</f>
        <v>4.3074528720947941E-2</v>
      </c>
      <c r="E14" s="5">
        <f>AO2</f>
        <v>-178.66500000000016</v>
      </c>
      <c r="F14" s="5">
        <f>BS2</f>
        <v>929.42200000000037</v>
      </c>
      <c r="G14" s="4">
        <f t="shared" si="0"/>
        <v>-6.4395270507712196E-2</v>
      </c>
      <c r="H14" s="4">
        <f t="shared" si="1"/>
        <v>0.33498660121354973</v>
      </c>
      <c r="I14" s="4">
        <f t="shared" si="2"/>
        <v>0.27059133070583752</v>
      </c>
      <c r="J14" s="4">
        <f t="shared" si="3"/>
        <v>1.237979799056153</v>
      </c>
      <c r="K14" s="20">
        <f>F7</f>
        <v>13990.536999999995</v>
      </c>
      <c r="L14" s="20">
        <f>AE7</f>
        <v>10131.261000000002</v>
      </c>
      <c r="M14" s="20">
        <f>BD7</f>
        <v>402.62</v>
      </c>
      <c r="N14" s="20">
        <f>CC7</f>
        <v>-643.16800000000023</v>
      </c>
      <c r="O14" s="20">
        <f>-DB7</f>
        <v>235.958</v>
      </c>
    </row>
    <row r="15" spans="1:126" x14ac:dyDescent="0.2">
      <c r="A15">
        <f t="shared" ref="A15:A34" si="5">A14+1</f>
        <v>1995</v>
      </c>
      <c r="B15" s="5">
        <f>L2</f>
        <v>3967.1480000000001</v>
      </c>
      <c r="C15" s="4">
        <f t="shared" si="4"/>
        <v>0.42985793862328503</v>
      </c>
      <c r="D15" s="4">
        <f>L2/L4</f>
        <v>5.2008782981672511E-2</v>
      </c>
      <c r="E15" s="5">
        <f>AP2</f>
        <v>-193.25100000000012</v>
      </c>
      <c r="F15" s="5">
        <f>BT2</f>
        <v>1258.1930000000002</v>
      </c>
      <c r="G15" s="4">
        <f t="shared" si="0"/>
        <v>-4.8712828460143187E-2</v>
      </c>
      <c r="H15" s="4">
        <f t="shared" si="1"/>
        <v>0.31715302781746491</v>
      </c>
      <c r="I15" s="4">
        <f t="shared" si="2"/>
        <v>0.26844019935732172</v>
      </c>
      <c r="J15" s="4">
        <f t="shared" si="3"/>
        <v>1.1814662206955873</v>
      </c>
      <c r="K15" s="20">
        <f>G7</f>
        <v>31706.383000000027</v>
      </c>
      <c r="L15" s="20">
        <f>AF7</f>
        <v>24843.223000000013</v>
      </c>
      <c r="M15" s="20">
        <f>BE7</f>
        <v>434.298</v>
      </c>
      <c r="N15" s="20">
        <f>CD7</f>
        <v>-504.98199999999991</v>
      </c>
      <c r="O15" s="20">
        <f>-DC7</f>
        <v>18.956</v>
      </c>
    </row>
    <row r="16" spans="1:126" x14ac:dyDescent="0.2">
      <c r="A16">
        <f t="shared" si="5"/>
        <v>1996</v>
      </c>
      <c r="B16" s="5">
        <f>M2</f>
        <v>4705.5100000000011</v>
      </c>
      <c r="C16" s="4">
        <f t="shared" si="4"/>
        <v>0.18611909613656996</v>
      </c>
      <c r="D16" s="4">
        <f>M2/M4</f>
        <v>5.5197574638622363E-2</v>
      </c>
      <c r="E16" s="5">
        <f>AQ2</f>
        <v>-241.23899999999995</v>
      </c>
      <c r="F16" s="5">
        <f>BU2</f>
        <v>1608.3370000000002</v>
      </c>
      <c r="G16" s="4">
        <f t="shared" si="0"/>
        <v>-5.1267344028596236E-2</v>
      </c>
      <c r="H16" s="4">
        <f t="shared" si="1"/>
        <v>0.3417986573187603</v>
      </c>
      <c r="I16" s="4">
        <f t="shared" si="2"/>
        <v>0.29053131329016407</v>
      </c>
      <c r="J16" s="4">
        <f t="shared" si="3"/>
        <v>1.1764606487610982</v>
      </c>
      <c r="K16" s="20">
        <f>H7</f>
        <v>39250.621000000028</v>
      </c>
      <c r="L16" s="20">
        <f>AG7</f>
        <v>34149.241000000002</v>
      </c>
      <c r="M16" s="20">
        <f>BF7</f>
        <v>400.58000000000004</v>
      </c>
      <c r="N16" s="20">
        <f>CE7</f>
        <v>-517.32299999999998</v>
      </c>
      <c r="O16" s="20">
        <f>-DD7</f>
        <v>70.513000000000005</v>
      </c>
    </row>
    <row r="17" spans="1:15" x14ac:dyDescent="0.2">
      <c r="A17">
        <f t="shared" si="5"/>
        <v>1997</v>
      </c>
      <c r="B17" s="5">
        <f>N2</f>
        <v>5375.2439999999979</v>
      </c>
      <c r="C17" s="4">
        <f t="shared" si="4"/>
        <v>0.14232973684042682</v>
      </c>
      <c r="D17" s="4">
        <f>N2/N4</f>
        <v>5.5674997892214348E-2</v>
      </c>
      <c r="E17" s="5">
        <f>AR2</f>
        <v>-640.55599999999959</v>
      </c>
      <c r="F17" s="5">
        <f>BV2</f>
        <v>2032.0899999999997</v>
      </c>
      <c r="G17" s="4">
        <f t="shared" si="0"/>
        <v>-0.11916779963849079</v>
      </c>
      <c r="H17" s="4">
        <f t="shared" si="1"/>
        <v>0.37804609427962721</v>
      </c>
      <c r="I17" s="4">
        <f t="shared" si="2"/>
        <v>0.25887829464113643</v>
      </c>
      <c r="J17" s="4">
        <f t="shared" si="3"/>
        <v>1.4603236428287052</v>
      </c>
      <c r="K17" s="20">
        <f>I7</f>
        <v>39319.955000000009</v>
      </c>
      <c r="L17" s="20">
        <f>AH7</f>
        <v>33339.859999999986</v>
      </c>
      <c r="M17" s="20">
        <f>BG7</f>
        <v>586.46300000000019</v>
      </c>
      <c r="N17" s="20">
        <f>CF7</f>
        <v>-1257.8379999999997</v>
      </c>
      <c r="O17" s="20">
        <f>-DE7</f>
        <v>43.717999999999996</v>
      </c>
    </row>
    <row r="18" spans="1:15" x14ac:dyDescent="0.2">
      <c r="A18">
        <f t="shared" si="5"/>
        <v>1998</v>
      </c>
      <c r="B18" s="5">
        <f>O2</f>
        <v>6530.2480000000023</v>
      </c>
      <c r="C18" s="4">
        <f t="shared" si="4"/>
        <v>0.2148747108038267</v>
      </c>
      <c r="D18" s="4">
        <f>O2/O4</f>
        <v>5.6361876665633075E-2</v>
      </c>
      <c r="E18" s="5">
        <f>AS2</f>
        <v>-594.97799999999972</v>
      </c>
      <c r="F18" s="5">
        <f>BW2</f>
        <v>2183.6769999999997</v>
      </c>
      <c r="G18" s="4">
        <f t="shared" si="0"/>
        <v>-9.1111087970931509E-2</v>
      </c>
      <c r="H18" s="4">
        <f t="shared" si="1"/>
        <v>0.33439419146102856</v>
      </c>
      <c r="I18" s="4">
        <f t="shared" si="2"/>
        <v>0.24328310349009705</v>
      </c>
      <c r="J18" s="4">
        <f t="shared" si="3"/>
        <v>1.3745064357691417</v>
      </c>
      <c r="K18" s="20">
        <f>J7</f>
        <v>53254.979999999989</v>
      </c>
      <c r="L18" s="20">
        <f>AI7</f>
        <v>48844.181000000004</v>
      </c>
      <c r="M18" s="20">
        <f>BH7</f>
        <v>725.20600000000013</v>
      </c>
      <c r="N18" s="20">
        <f>CG7</f>
        <v>-1199.3610000000001</v>
      </c>
      <c r="O18" s="20">
        <f>-DF7</f>
        <v>137.60799999999998</v>
      </c>
    </row>
    <row r="19" spans="1:15" x14ac:dyDescent="0.2">
      <c r="A19">
        <f t="shared" si="5"/>
        <v>1999</v>
      </c>
      <c r="B19" s="5">
        <f>P2</f>
        <v>6551.314000000003</v>
      </c>
      <c r="C19" s="4">
        <f t="shared" si="4"/>
        <v>3.2259111751959946E-3</v>
      </c>
      <c r="D19" s="4">
        <f>P2/P4</f>
        <v>4.9256439348605921E-2</v>
      </c>
      <c r="E19" s="5">
        <f>AT2</f>
        <v>-324.90299999999945</v>
      </c>
      <c r="F19" s="5">
        <f>BX2</f>
        <v>2449.8180000000016</v>
      </c>
      <c r="G19" s="4">
        <f t="shared" si="0"/>
        <v>-4.9593562451746218E-2</v>
      </c>
      <c r="H19" s="4">
        <f t="shared" si="1"/>
        <v>0.37394299830537819</v>
      </c>
      <c r="I19" s="4">
        <f t="shared" si="2"/>
        <v>0.32434943585363196</v>
      </c>
      <c r="J19" s="4">
        <f t="shared" si="3"/>
        <v>1.1529016454775833</v>
      </c>
      <c r="K19" s="20">
        <f>K7</f>
        <v>121309.20000000004</v>
      </c>
      <c r="L19" s="20">
        <f>AJ7</f>
        <v>115361.30399999995</v>
      </c>
      <c r="M19" s="20">
        <f>BI7</f>
        <v>1251.73</v>
      </c>
      <c r="N19" s="20">
        <f>CH7</f>
        <v>-927.02299999999968</v>
      </c>
      <c r="O19" s="20">
        <f>-DG7</f>
        <v>88.215999999999994</v>
      </c>
    </row>
    <row r="20" spans="1:15" x14ac:dyDescent="0.2">
      <c r="A20">
        <f t="shared" si="5"/>
        <v>2000</v>
      </c>
      <c r="B20" s="5">
        <f>Q2</f>
        <v>6865.1160000000036</v>
      </c>
      <c r="C20" s="4">
        <f t="shared" si="4"/>
        <v>4.7899093220077793E-2</v>
      </c>
      <c r="D20" s="4">
        <f>Q2/Q4</f>
        <v>4.7801317546376523E-2</v>
      </c>
      <c r="E20" s="5">
        <f>AU2</f>
        <v>-774.75999999999965</v>
      </c>
      <c r="F20" s="5">
        <f>BY2</f>
        <v>2640.4150000000018</v>
      </c>
      <c r="G20" s="4">
        <f t="shared" si="0"/>
        <v>-0.11285461163365619</v>
      </c>
      <c r="H20" s="4">
        <f t="shared" si="1"/>
        <v>0.38461331170514823</v>
      </c>
      <c r="I20" s="4">
        <f t="shared" si="2"/>
        <v>0.27175870007149205</v>
      </c>
      <c r="J20" s="4">
        <f t="shared" si="3"/>
        <v>1.4152750642535725</v>
      </c>
      <c r="K20" s="20">
        <f>L7</f>
        <v>155612.30800000005</v>
      </c>
      <c r="L20" s="20">
        <f>AK7</f>
        <v>143816.31700000004</v>
      </c>
      <c r="M20" s="20">
        <f>BJ7</f>
        <v>2621.6909999999993</v>
      </c>
      <c r="N20" s="20">
        <f>CI7</f>
        <v>-1334.3579999999999</v>
      </c>
      <c r="O20" s="20">
        <f>-DH7</f>
        <v>47.858000000000011</v>
      </c>
    </row>
    <row r="21" spans="1:15" x14ac:dyDescent="0.2">
      <c r="A21">
        <f t="shared" si="5"/>
        <v>2001</v>
      </c>
      <c r="B21" s="5">
        <f>R2</f>
        <v>7686.2779999999957</v>
      </c>
      <c r="C21" s="4">
        <f t="shared" si="4"/>
        <v>0.11961371082440442</v>
      </c>
      <c r="D21" s="4">
        <f>R2/R4</f>
        <v>5.7679047700085341E-2</v>
      </c>
      <c r="E21" s="5">
        <f>AV2</f>
        <v>-1138.1240000000009</v>
      </c>
      <c r="F21" s="5">
        <f>BZ2</f>
        <v>3091.9450000000011</v>
      </c>
      <c r="G21" s="4">
        <f t="shared" si="0"/>
        <v>-0.1480721878651802</v>
      </c>
      <c r="H21" s="4">
        <f t="shared" si="1"/>
        <v>0.40226817192924885</v>
      </c>
      <c r="I21" s="4">
        <f t="shared" si="2"/>
        <v>0.25419598406406863</v>
      </c>
      <c r="J21" s="4">
        <f t="shared" si="3"/>
        <v>1.5825119087163055</v>
      </c>
      <c r="K21" s="20">
        <f>M7</f>
        <v>138567.51099999982</v>
      </c>
      <c r="L21" s="20">
        <f>AL7</f>
        <v>126799.745</v>
      </c>
      <c r="M21" s="20">
        <f>BK7</f>
        <v>3049.7180000000008</v>
      </c>
      <c r="N21" s="20">
        <f>CJ7</f>
        <v>-1499.6319999999996</v>
      </c>
      <c r="O21" s="20">
        <f>-DI7</f>
        <v>112.07599999999999</v>
      </c>
    </row>
    <row r="22" spans="1:15" x14ac:dyDescent="0.2">
      <c r="A22">
        <f t="shared" si="5"/>
        <v>2002</v>
      </c>
      <c r="B22" s="5">
        <f>S2</f>
        <v>8557.6439999999966</v>
      </c>
      <c r="C22" s="4">
        <f t="shared" si="4"/>
        <v>0.11336644342033964</v>
      </c>
      <c r="D22" s="4">
        <f>S2/S4</f>
        <v>6.10550481529833E-2</v>
      </c>
      <c r="E22" s="5">
        <f>AW2</f>
        <v>-1080.1019999999994</v>
      </c>
      <c r="F22" s="5">
        <f>CA2</f>
        <v>3353.8039999999974</v>
      </c>
      <c r="G22" s="4">
        <f t="shared" si="0"/>
        <v>-0.12621487876803472</v>
      </c>
      <c r="H22" s="4">
        <f t="shared" si="1"/>
        <v>0.39190739881210279</v>
      </c>
      <c r="I22" s="4">
        <f t="shared" si="2"/>
        <v>0.26569252004406807</v>
      </c>
      <c r="J22" s="4">
        <f t="shared" si="3"/>
        <v>1.4750411443540097</v>
      </c>
      <c r="K22" s="20">
        <f>N7</f>
        <v>95291.968000000052</v>
      </c>
      <c r="L22" s="20">
        <f>AM7</f>
        <v>88597.347000000125</v>
      </c>
      <c r="M22" s="20">
        <f>BL7</f>
        <v>7152.815999999998</v>
      </c>
      <c r="N22" s="20">
        <f>CK7</f>
        <v>-5141.2110000000002</v>
      </c>
      <c r="O22" s="20">
        <f>-DJ7</f>
        <v>2413.2100000000005</v>
      </c>
    </row>
    <row r="23" spans="1:15" x14ac:dyDescent="0.2">
      <c r="A23">
        <f t="shared" si="5"/>
        <v>2003</v>
      </c>
      <c r="B23" s="5">
        <f>T2</f>
        <v>12340.981000000007</v>
      </c>
      <c r="C23" s="4">
        <f t="shared" si="4"/>
        <v>0.44210030237294418</v>
      </c>
      <c r="D23" s="4">
        <f>T2/T4</f>
        <v>7.4639757378864441E-2</v>
      </c>
      <c r="E23" s="5">
        <f>AX2</f>
        <v>-451.99500000000018</v>
      </c>
      <c r="F23" s="5">
        <f>CB2</f>
        <v>4179.2260000000006</v>
      </c>
      <c r="G23" s="4">
        <f t="shared" si="0"/>
        <v>-3.6625532443490504E-2</v>
      </c>
      <c r="H23" s="4">
        <f t="shared" si="1"/>
        <v>0.33864617407643671</v>
      </c>
      <c r="I23" s="4">
        <f t="shared" si="2"/>
        <v>0.30202064163294623</v>
      </c>
      <c r="J23" s="4">
        <f t="shared" si="3"/>
        <v>1.1212683088330184</v>
      </c>
      <c r="K23" s="20">
        <f>O7</f>
        <v>140394.46599999999</v>
      </c>
      <c r="L23" s="20">
        <f>AN7</f>
        <v>133563.07100000003</v>
      </c>
      <c r="M23" s="20">
        <f>BM7</f>
        <v>7933.5420000000022</v>
      </c>
      <c r="N23" s="20">
        <f>CL7</f>
        <v>-2879.4339999999997</v>
      </c>
      <c r="O23" s="20">
        <f>-DK7</f>
        <v>244.77900000000008</v>
      </c>
    </row>
    <row r="24" spans="1:15" x14ac:dyDescent="0.2">
      <c r="A24">
        <f t="shared" si="5"/>
        <v>2004</v>
      </c>
      <c r="B24" s="5">
        <f>U2</f>
        <v>16720.374000000011</v>
      </c>
      <c r="C24" s="4">
        <f t="shared" si="4"/>
        <v>0.35486587330456154</v>
      </c>
      <c r="D24" s="4">
        <f>U2/U4</f>
        <v>9.1756438574573523E-2</v>
      </c>
      <c r="E24" s="5">
        <f>AY2</f>
        <v>-124.67399999999947</v>
      </c>
      <c r="F24" s="5">
        <f>CC2</f>
        <v>5589.2759999999989</v>
      </c>
      <c r="G24" s="4">
        <f t="shared" si="0"/>
        <v>-7.4564121592016657E-3</v>
      </c>
      <c r="H24" s="4">
        <f t="shared" si="1"/>
        <v>0.33427936480368176</v>
      </c>
      <c r="I24" s="4">
        <f t="shared" si="2"/>
        <v>0.32682295264448008</v>
      </c>
      <c r="J24" s="4">
        <f t="shared" si="3"/>
        <v>1.0228148362863387</v>
      </c>
      <c r="K24" s="20">
        <f>P7</f>
        <v>164445.41700000004</v>
      </c>
      <c r="L24" s="20">
        <f>AO7</f>
        <v>156931.4880000001</v>
      </c>
      <c r="M24" s="20">
        <f>BN7</f>
        <v>9511.4930000000022</v>
      </c>
      <c r="N24" s="20">
        <f>CM7</f>
        <v>-2674.3509999999987</v>
      </c>
      <c r="O24" s="20">
        <f>-DL7</f>
        <v>244.73</v>
      </c>
    </row>
    <row r="25" spans="1:15" x14ac:dyDescent="0.2">
      <c r="A25">
        <f t="shared" si="5"/>
        <v>2005</v>
      </c>
      <c r="B25" s="5">
        <f>V2</f>
        <v>19940.228000000003</v>
      </c>
      <c r="C25" s="4">
        <f t="shared" si="4"/>
        <v>0.19257069249766712</v>
      </c>
      <c r="D25" s="4">
        <f>V2/V4</f>
        <v>0.10611256574307378</v>
      </c>
      <c r="E25" s="5">
        <f>AZ2</f>
        <v>1414.3059999999964</v>
      </c>
      <c r="F25" s="5">
        <f>CD2</f>
        <v>6267.0590000000047</v>
      </c>
      <c r="G25" s="4">
        <f t="shared" si="0"/>
        <v>7.0927273248831274E-2</v>
      </c>
      <c r="H25" s="4">
        <f t="shared" si="1"/>
        <v>0.31429224379982035</v>
      </c>
      <c r="I25" s="4">
        <f t="shared" si="2"/>
        <v>0.38521951704865165</v>
      </c>
      <c r="J25" s="4">
        <f t="shared" si="3"/>
        <v>0.8158782976723542</v>
      </c>
      <c r="K25" s="20">
        <f>Q7</f>
        <v>191644.997</v>
      </c>
      <c r="L25" s="20">
        <f>AP7</f>
        <v>182286.18899999995</v>
      </c>
      <c r="M25" s="20">
        <f>BO7</f>
        <v>8452.6039999999975</v>
      </c>
      <c r="N25" s="20">
        <f>CN7</f>
        <v>-1316.9460000000001</v>
      </c>
      <c r="O25" s="20">
        <f>-DM7</f>
        <v>435.21199999999999</v>
      </c>
    </row>
    <row r="26" spans="1:15" x14ac:dyDescent="0.2">
      <c r="A26">
        <f t="shared" si="5"/>
        <v>2006</v>
      </c>
      <c r="B26" s="5">
        <f>W2</f>
        <v>23813.69200000001</v>
      </c>
      <c r="C26" s="4">
        <f t="shared" si="4"/>
        <v>0.19425374674753004</v>
      </c>
      <c r="D26" s="4">
        <f>W2/W4</f>
        <v>0.12113236902432624</v>
      </c>
      <c r="E26" s="5">
        <f>BA2</f>
        <v>1480.5419999999961</v>
      </c>
      <c r="F26" s="5">
        <f>CE2</f>
        <v>7974.5349999999989</v>
      </c>
      <c r="G26" s="4">
        <f t="shared" si="0"/>
        <v>6.2171879942009643E-2</v>
      </c>
      <c r="H26" s="4">
        <f t="shared" si="1"/>
        <v>0.33487184599515252</v>
      </c>
      <c r="I26" s="4">
        <f t="shared" si="2"/>
        <v>0.39704372593716214</v>
      </c>
      <c r="J26" s="4">
        <f t="shared" si="3"/>
        <v>0.84341301503943356</v>
      </c>
      <c r="K26" s="20">
        <f>R7</f>
        <v>198482.22500000009</v>
      </c>
      <c r="L26" s="20">
        <f>AQ7</f>
        <v>193343.48000000013</v>
      </c>
      <c r="M26" s="20">
        <f>BP7</f>
        <v>15186.749000000009</v>
      </c>
      <c r="N26" s="20">
        <f>CO7</f>
        <v>-3982.9339999999988</v>
      </c>
      <c r="O26" s="20">
        <f>-DN7</f>
        <v>5394.0199999999995</v>
      </c>
    </row>
    <row r="27" spans="1:15" x14ac:dyDescent="0.2">
      <c r="A27">
        <f t="shared" si="5"/>
        <v>2007</v>
      </c>
      <c r="B27" s="5">
        <f>X2</f>
        <v>27215.807999999979</v>
      </c>
      <c r="C27" s="4">
        <f t="shared" si="4"/>
        <v>0.14286386168091725</v>
      </c>
      <c r="D27" s="4">
        <f>X2/X4</f>
        <v>0.12670149551602908</v>
      </c>
      <c r="E27" s="5">
        <f>BB2</f>
        <v>1733.8289999999993</v>
      </c>
      <c r="F27" s="5">
        <f>CF2</f>
        <v>9186.8909999999996</v>
      </c>
      <c r="G27" s="4">
        <f t="shared" si="0"/>
        <v>6.3706688406972911E-2</v>
      </c>
      <c r="H27" s="4">
        <f t="shared" si="1"/>
        <v>0.33755716530628105</v>
      </c>
      <c r="I27" s="4">
        <f t="shared" si="2"/>
        <v>0.40126385371325396</v>
      </c>
      <c r="J27" s="4">
        <f t="shared" si="3"/>
        <v>0.84123491857679711</v>
      </c>
      <c r="K27" s="20">
        <f>S7</f>
        <v>182469.73700000002</v>
      </c>
      <c r="L27" s="20">
        <f>AR7</f>
        <v>179638.25299999994</v>
      </c>
      <c r="M27" s="20">
        <f>BQ7</f>
        <v>18855.022999999994</v>
      </c>
      <c r="N27" s="20">
        <f>CP7</f>
        <v>-1362.7699999999984</v>
      </c>
      <c r="O27" s="20">
        <f>-DO7</f>
        <v>986.41600000000017</v>
      </c>
    </row>
    <row r="28" spans="1:15" x14ac:dyDescent="0.2">
      <c r="A28">
        <f t="shared" si="5"/>
        <v>2008</v>
      </c>
      <c r="B28" s="5">
        <f>Y2</f>
        <v>31353.413999999975</v>
      </c>
      <c r="C28" s="4">
        <f t="shared" si="4"/>
        <v>0.15202951167204004</v>
      </c>
      <c r="D28" s="4">
        <f>Y2/Y4</f>
        <v>0.13597427010291743</v>
      </c>
      <c r="E28" s="5">
        <f>BC2</f>
        <v>3687.7679999999991</v>
      </c>
      <c r="F28" s="5">
        <f>CG2</f>
        <v>9515.2490000000053</v>
      </c>
      <c r="G28" s="4">
        <f t="shared" si="0"/>
        <v>0.1176193444197178</v>
      </c>
      <c r="H28" s="4">
        <f t="shared" si="1"/>
        <v>0.30348366528761472</v>
      </c>
      <c r="I28" s="4">
        <f t="shared" si="2"/>
        <v>0.4211030097073325</v>
      </c>
      <c r="J28" s="4">
        <f t="shared" si="3"/>
        <v>0.72068747620335583</v>
      </c>
      <c r="K28" s="20">
        <f>T7</f>
        <v>184776.29200000007</v>
      </c>
      <c r="L28" s="20">
        <f>AS7</f>
        <v>177119.23699999985</v>
      </c>
      <c r="M28" s="20">
        <f>BR7</f>
        <v>16264.953999999996</v>
      </c>
      <c r="N28" s="20">
        <f>CQ7</f>
        <v>-1989.2049999999992</v>
      </c>
      <c r="O28" s="20">
        <f>-DP7</f>
        <v>835.10700000000008</v>
      </c>
    </row>
    <row r="29" spans="1:15" x14ac:dyDescent="0.2">
      <c r="A29">
        <f t="shared" si="5"/>
        <v>2009</v>
      </c>
      <c r="B29" s="5">
        <f>Z2</f>
        <v>48531.853000000032</v>
      </c>
      <c r="C29" s="4">
        <f t="shared" si="4"/>
        <v>0.54789692120928435</v>
      </c>
      <c r="D29" s="4">
        <f>Z2/Z4</f>
        <v>0.20386092729405209</v>
      </c>
      <c r="E29" s="5">
        <f>BC2</f>
        <v>3687.7679999999991</v>
      </c>
      <c r="F29" s="5">
        <f>CH2</f>
        <v>10765.268999999995</v>
      </c>
      <c r="G29" s="4">
        <f t="shared" si="0"/>
        <v>7.5986548463335954E-2</v>
      </c>
      <c r="H29" s="4">
        <f t="shared" si="1"/>
        <v>0.22181862703655655</v>
      </c>
      <c r="I29" s="4">
        <f t="shared" si="2"/>
        <v>0.29780517549989249</v>
      </c>
      <c r="J29" s="4">
        <f t="shared" si="3"/>
        <v>0.74484476861160742</v>
      </c>
      <c r="K29" s="20">
        <f>U7</f>
        <v>196806.39899999989</v>
      </c>
      <c r="L29" s="20">
        <f>AT7</f>
        <v>185204.24999999997</v>
      </c>
      <c r="M29" s="20">
        <f>BS7</f>
        <v>17781.149000000005</v>
      </c>
      <c r="N29" s="20">
        <f>CR7</f>
        <v>8969.7460000000101</v>
      </c>
      <c r="O29" s="20">
        <f>-DQ7</f>
        <v>1483.3429999999996</v>
      </c>
    </row>
    <row r="30" spans="1:15" x14ac:dyDescent="0.2">
      <c r="A30">
        <f t="shared" si="5"/>
        <v>2010</v>
      </c>
      <c r="B30" s="5">
        <f>AA2</f>
        <v>54072.684000000001</v>
      </c>
      <c r="C30" s="4">
        <f t="shared" si="4"/>
        <v>0.11416895621108814</v>
      </c>
      <c r="D30" s="4">
        <f>AA2/AA4</f>
        <v>0.19231692848455489</v>
      </c>
      <c r="E30" s="5">
        <f>BE2</f>
        <v>13394.646999999986</v>
      </c>
      <c r="F30" s="5">
        <f>CI2</f>
        <v>11492.839000000007</v>
      </c>
      <c r="G30" s="4">
        <f t="shared" si="0"/>
        <v>0.24771559332989623</v>
      </c>
      <c r="H30" s="4">
        <f t="shared" si="1"/>
        <v>0.2125442672681091</v>
      </c>
      <c r="I30" s="4">
        <f t="shared" si="2"/>
        <v>0.46025986059800533</v>
      </c>
      <c r="J30" s="4">
        <f t="shared" si="3"/>
        <v>0.46179188207278188</v>
      </c>
      <c r="K30" s="20">
        <f>V7</f>
        <v>197278.15999999992</v>
      </c>
      <c r="L30" s="20">
        <f>AU7</f>
        <v>183453.73399999997</v>
      </c>
      <c r="M30" s="20">
        <f>BT7</f>
        <v>24426.194000000003</v>
      </c>
      <c r="N30" s="20">
        <f>CS7</f>
        <v>8669.6210000000028</v>
      </c>
      <c r="O30" s="20">
        <f>-DR7</f>
        <v>5564.1249999999973</v>
      </c>
    </row>
    <row r="31" spans="1:15" x14ac:dyDescent="0.2">
      <c r="A31">
        <f t="shared" si="5"/>
        <v>2011</v>
      </c>
      <c r="B31" s="5">
        <f>AB2</f>
        <v>66378.184000000008</v>
      </c>
      <c r="C31" s="4">
        <f t="shared" si="4"/>
        <v>0.22757331594636598</v>
      </c>
      <c r="D31" s="4">
        <f>AB2/AB4</f>
        <v>0.21976543189194214</v>
      </c>
      <c r="E31" s="5">
        <f>BF2</f>
        <v>16057.175000000014</v>
      </c>
      <c r="F31" s="5">
        <f>CJ2</f>
        <v>12736.860999999984</v>
      </c>
      <c r="G31" s="4">
        <f t="shared" si="0"/>
        <v>0.24190440341061473</v>
      </c>
      <c r="H31" s="4">
        <f t="shared" si="1"/>
        <v>0.19188323983072486</v>
      </c>
      <c r="I31" s="4">
        <f t="shared" si="2"/>
        <v>0.43378764324133956</v>
      </c>
      <c r="J31" s="4">
        <f t="shared" si="3"/>
        <v>0.44234372006758566</v>
      </c>
      <c r="K31" s="20">
        <f>W7</f>
        <v>213819.11300000007</v>
      </c>
      <c r="L31" s="20">
        <f>AV7</f>
        <v>203447.37999999998</v>
      </c>
      <c r="M31" s="20">
        <f>BU7</f>
        <v>37971.641999999978</v>
      </c>
      <c r="N31" s="20">
        <f>CT7</f>
        <v>8873.1320000000032</v>
      </c>
      <c r="O31" s="20">
        <f>-DS7</f>
        <v>1947.7630000000008</v>
      </c>
    </row>
    <row r="32" spans="1:15" x14ac:dyDescent="0.2">
      <c r="A32">
        <f t="shared" si="5"/>
        <v>2012</v>
      </c>
      <c r="B32" s="5">
        <f>AC2</f>
        <v>73361.394000000044</v>
      </c>
      <c r="C32" s="4">
        <f t="shared" si="4"/>
        <v>0.10520339031872328</v>
      </c>
      <c r="D32" s="4">
        <f>AC2/AC4</f>
        <v>0.24293560267786785</v>
      </c>
      <c r="E32" s="5">
        <f>BG2</f>
        <v>17560.010000000013</v>
      </c>
      <c r="F32" s="5">
        <f>CK2</f>
        <v>14324.277000000007</v>
      </c>
      <c r="G32" s="4">
        <f t="shared" si="0"/>
        <v>0.23936309061957031</v>
      </c>
      <c r="H32" s="4">
        <f t="shared" si="1"/>
        <v>0.19525633605053905</v>
      </c>
      <c r="I32" s="4">
        <f t="shared" si="2"/>
        <v>0.43461942667010933</v>
      </c>
      <c r="J32" s="4">
        <f t="shared" si="3"/>
        <v>0.44925818789675298</v>
      </c>
      <c r="K32" s="20">
        <f>X7</f>
        <v>303414.21799999994</v>
      </c>
      <c r="L32" s="20">
        <f>AW7</f>
        <v>301554.15100000001</v>
      </c>
      <c r="M32" s="20">
        <f>BV7</f>
        <v>62918.438999999969</v>
      </c>
      <c r="N32" s="20">
        <f>CU7</f>
        <v>10198.64800000001</v>
      </c>
      <c r="O32" s="20">
        <f>-DT7</f>
        <v>15202.411999999998</v>
      </c>
    </row>
    <row r="33" spans="1:15" x14ac:dyDescent="0.2">
      <c r="A33">
        <f t="shared" si="5"/>
        <v>2013</v>
      </c>
      <c r="B33" s="5">
        <f>AD2</f>
        <v>81066.367999999959</v>
      </c>
      <c r="C33" s="4">
        <f t="shared" si="4"/>
        <v>0.10502763892409006</v>
      </c>
      <c r="D33" s="4">
        <f>AD2/AD4</f>
        <v>0.2573212002554599</v>
      </c>
      <c r="E33" s="5">
        <f>BH2</f>
        <v>17170.555999999979</v>
      </c>
      <c r="F33" s="5">
        <f>CL2</f>
        <v>16859.046000000002</v>
      </c>
      <c r="G33" s="4">
        <f t="shared" si="0"/>
        <v>0.21180862574230522</v>
      </c>
      <c r="H33" s="4">
        <f t="shared" si="1"/>
        <v>0.20796597178252776</v>
      </c>
      <c r="I33" s="4">
        <f t="shared" si="2"/>
        <v>0.41977459752483298</v>
      </c>
      <c r="J33" s="4">
        <f t="shared" si="3"/>
        <v>0.49542295557849925</v>
      </c>
      <c r="K33" s="20">
        <f>Y7</f>
        <v>624461.97499999998</v>
      </c>
      <c r="L33" s="20">
        <f>AX7</f>
        <v>625268.11699999939</v>
      </c>
      <c r="M33" s="20">
        <f>BW7</f>
        <v>68870.849999999991</v>
      </c>
      <c r="N33" s="20">
        <f>CV7</f>
        <v>8353.1949999999815</v>
      </c>
      <c r="O33" s="20">
        <f>-DU7</f>
        <v>10446.219999999998</v>
      </c>
    </row>
    <row r="34" spans="1:15" x14ac:dyDescent="0.2">
      <c r="A34">
        <f t="shared" si="5"/>
        <v>2014</v>
      </c>
      <c r="B34" s="5">
        <f>AE2</f>
        <v>105054.11200000002</v>
      </c>
      <c r="C34" s="4">
        <f t="shared" si="4"/>
        <v>0.29590253753566564</v>
      </c>
      <c r="D34" s="4">
        <f>AE2/AE4</f>
        <v>0.30633003632378003</v>
      </c>
      <c r="E34" s="5">
        <f>BI2</f>
        <v>29118.979000000014</v>
      </c>
      <c r="F34" s="5">
        <f>CM2</f>
        <v>20001.760999999995</v>
      </c>
      <c r="G34" s="4">
        <f t="shared" si="0"/>
        <v>0.27718076375725309</v>
      </c>
      <c r="H34" s="4">
        <f t="shared" si="1"/>
        <v>0.19039484146988925</v>
      </c>
      <c r="I34" s="4">
        <f t="shared" si="2"/>
        <v>0.46757560522714237</v>
      </c>
      <c r="J34" s="4">
        <f t="shared" si="3"/>
        <v>0.40719584029067951</v>
      </c>
      <c r="K34" s="20">
        <f>Z7</f>
        <v>848993.91999999958</v>
      </c>
      <c r="L34" s="20">
        <f>AY7</f>
        <v>842674.14900000126</v>
      </c>
      <c r="M34" s="20">
        <f>BX7</f>
        <v>75963.073999999979</v>
      </c>
      <c r="N34" s="20">
        <f>CW7</f>
        <v>15472.836000000005</v>
      </c>
      <c r="O34" s="20">
        <f>-DV7</f>
        <v>3717.012999999999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opLeftCell="N1" workbookViewId="0">
      <selection activeCell="H4" sqref="H4"/>
    </sheetView>
  </sheetViews>
  <sheetFormatPr baseColWidth="10" defaultRowHeight="16" x14ac:dyDescent="0.2"/>
  <cols>
    <col min="2" max="2" width="12.5" bestFit="1" customWidth="1"/>
    <col min="3" max="3" width="11" bestFit="1" customWidth="1"/>
    <col min="8" max="8" width="12.1640625" bestFit="1" customWidth="1"/>
  </cols>
  <sheetData>
    <row r="1" spans="1:8" x14ac:dyDescent="0.2">
      <c r="C1" t="s">
        <v>254</v>
      </c>
      <c r="F1" t="s">
        <v>104</v>
      </c>
    </row>
    <row r="2" spans="1:8" x14ac:dyDescent="0.2">
      <c r="A2" t="s">
        <v>94</v>
      </c>
      <c r="B2" t="s">
        <v>254</v>
      </c>
      <c r="C2" t="s">
        <v>252</v>
      </c>
      <c r="D2" t="s">
        <v>255</v>
      </c>
      <c r="E2" t="s">
        <v>104</v>
      </c>
      <c r="F2" t="s">
        <v>252</v>
      </c>
      <c r="G2" t="s">
        <v>255</v>
      </c>
      <c r="H2" t="s">
        <v>257</v>
      </c>
    </row>
    <row r="3" spans="1:8" x14ac:dyDescent="0.2">
      <c r="A3">
        <f>'PharmaSales&amp;R&amp;D'!A12</f>
        <v>1991</v>
      </c>
      <c r="B3" s="20">
        <f>'PharmaSales&amp;R&amp;D'!L12</f>
        <v>153141.83799999999</v>
      </c>
      <c r="C3" s="20">
        <f>'PharmaSales&amp;R&amp;D'!O12</f>
        <v>8342.42</v>
      </c>
      <c r="D3" s="22">
        <f>IF(C3&gt;0,B3/C3,"NA")</f>
        <v>18.357004082748169</v>
      </c>
      <c r="E3" s="20">
        <f>'BiotectSales&amp;R&amp;D'!K10</f>
        <v>4131.4009999999998</v>
      </c>
      <c r="F3" s="20">
        <f>'BiotectSales&amp;R&amp;D'!N10</f>
        <v>-92.691000000000003</v>
      </c>
      <c r="G3" t="str">
        <f>IF(F3&gt;0,E3/F3,"NA")</f>
        <v>NA</v>
      </c>
      <c r="H3" s="4">
        <f>E3/(B3+E3)</f>
        <v>2.6268938226674404E-2</v>
      </c>
    </row>
    <row r="4" spans="1:8" x14ac:dyDescent="0.2">
      <c r="A4">
        <f>'PharmaSales&amp;R&amp;D'!A13</f>
        <v>1992</v>
      </c>
      <c r="B4" s="20">
        <f>'PharmaSales&amp;R&amp;D'!L13</f>
        <v>140045.89199999999</v>
      </c>
      <c r="C4" s="20">
        <f>'PharmaSales&amp;R&amp;D'!O13</f>
        <v>7230.4559999999992</v>
      </c>
      <c r="D4" s="22">
        <f t="shared" ref="D4:D25" si="0">IF(C4&gt;0,B4/C4,"NA")</f>
        <v>19.368887937358309</v>
      </c>
      <c r="E4" s="20">
        <f>'BiotectSales&amp;R&amp;D'!K11</f>
        <v>16576.593999999994</v>
      </c>
      <c r="F4" s="20">
        <f>'BiotectSales&amp;R&amp;D'!N11</f>
        <v>-32.842999999999989</v>
      </c>
      <c r="G4" t="str">
        <f t="shared" ref="G4:G25" si="1">IF(F4&gt;0,E4/F4,"NA")</f>
        <v>NA</v>
      </c>
      <c r="H4" s="4">
        <f t="shared" ref="H4:H26" si="2">E4/(B4+E4)</f>
        <v>0.10583789354486428</v>
      </c>
    </row>
    <row r="5" spans="1:8" x14ac:dyDescent="0.2">
      <c r="A5">
        <f>'PharmaSales&amp;R&amp;D'!A14</f>
        <v>1993</v>
      </c>
      <c r="B5" s="20">
        <f>'PharmaSales&amp;R&amp;D'!L14</f>
        <v>157147.61100000006</v>
      </c>
      <c r="C5" s="20">
        <f>'PharmaSales&amp;R&amp;D'!O14</f>
        <v>7784.853000000001</v>
      </c>
      <c r="D5" s="22">
        <f t="shared" si="0"/>
        <v>20.186329915285498</v>
      </c>
      <c r="E5" s="20">
        <f>'BiotectSales&amp;R&amp;D'!K12</f>
        <v>16726.934999999998</v>
      </c>
      <c r="F5" s="20">
        <f>'BiotectSales&amp;R&amp;D'!N12</f>
        <v>40.067000000000085</v>
      </c>
      <c r="G5">
        <f t="shared" si="1"/>
        <v>417.47410587266234</v>
      </c>
      <c r="H5" s="4">
        <f t="shared" si="2"/>
        <v>9.6201171389399293E-2</v>
      </c>
    </row>
    <row r="6" spans="1:8" x14ac:dyDescent="0.2">
      <c r="A6">
        <f>'PharmaSales&amp;R&amp;D'!A15</f>
        <v>1994</v>
      </c>
      <c r="B6" s="20">
        <f>'PharmaSales&amp;R&amp;D'!L15</f>
        <v>172275.11300000004</v>
      </c>
      <c r="C6" s="20">
        <f>'PharmaSales&amp;R&amp;D'!O15</f>
        <v>10052.211000000001</v>
      </c>
      <c r="D6" s="22">
        <f t="shared" si="0"/>
        <v>17.138031921534477</v>
      </c>
      <c r="E6" s="20">
        <f>'BiotectSales&amp;R&amp;D'!K13</f>
        <v>15170.144999999993</v>
      </c>
      <c r="F6" s="20">
        <f>'BiotectSales&amp;R&amp;D'!N13</f>
        <v>-439.61499999999995</v>
      </c>
      <c r="G6" t="str">
        <f t="shared" si="1"/>
        <v>NA</v>
      </c>
      <c r="H6" s="4">
        <f t="shared" si="2"/>
        <v>8.0931068418919352E-2</v>
      </c>
    </row>
    <row r="7" spans="1:8" x14ac:dyDescent="0.2">
      <c r="A7">
        <f>'PharmaSales&amp;R&amp;D'!A16</f>
        <v>1995</v>
      </c>
      <c r="B7" s="20">
        <f>'PharmaSales&amp;R&amp;D'!L16</f>
        <v>287811.647</v>
      </c>
      <c r="C7" s="20">
        <f>'PharmaSales&amp;R&amp;D'!O16</f>
        <v>12252.152999999998</v>
      </c>
      <c r="D7" s="22">
        <f t="shared" si="0"/>
        <v>23.490699716204983</v>
      </c>
      <c r="E7" s="20">
        <f>'BiotectSales&amp;R&amp;D'!K14</f>
        <v>13990.536999999995</v>
      </c>
      <c r="F7" s="20">
        <f>'BiotectSales&amp;R&amp;D'!N14</f>
        <v>-643.16800000000023</v>
      </c>
      <c r="G7" t="str">
        <f t="shared" si="1"/>
        <v>NA</v>
      </c>
      <c r="H7" s="4">
        <f t="shared" si="2"/>
        <v>4.635664598106419E-2</v>
      </c>
    </row>
    <row r="8" spans="1:8" x14ac:dyDescent="0.2">
      <c r="A8">
        <f>'PharmaSales&amp;R&amp;D'!A17</f>
        <v>1996</v>
      </c>
      <c r="B8" s="20">
        <f>'PharmaSales&amp;R&amp;D'!L17</f>
        <v>348635.61699999991</v>
      </c>
      <c r="C8" s="20">
        <f>'PharmaSales&amp;R&amp;D'!O17</f>
        <v>14234.65</v>
      </c>
      <c r="D8" s="22">
        <f t="shared" si="0"/>
        <v>24.492039986933289</v>
      </c>
      <c r="E8" s="20">
        <f>'BiotectSales&amp;R&amp;D'!K15</f>
        <v>31706.383000000027</v>
      </c>
      <c r="F8" s="20">
        <f>'BiotectSales&amp;R&amp;D'!N15</f>
        <v>-504.98199999999991</v>
      </c>
      <c r="G8" t="str">
        <f t="shared" si="1"/>
        <v>NA</v>
      </c>
      <c r="H8" s="4">
        <f t="shared" si="2"/>
        <v>8.3362823458887084E-2</v>
      </c>
    </row>
    <row r="9" spans="1:8" x14ac:dyDescent="0.2">
      <c r="A9">
        <f>'PharmaSales&amp;R&amp;D'!A18</f>
        <v>1997</v>
      </c>
      <c r="B9" s="20">
        <f>'PharmaSales&amp;R&amp;D'!L18</f>
        <v>545806.87900000007</v>
      </c>
      <c r="C9" s="20">
        <f>'PharmaSales&amp;R&amp;D'!O18</f>
        <v>14353.995000000001</v>
      </c>
      <c r="D9" s="22">
        <f t="shared" si="0"/>
        <v>38.024736597720704</v>
      </c>
      <c r="E9" s="20">
        <f>'BiotectSales&amp;R&amp;D'!K16</f>
        <v>39250.621000000028</v>
      </c>
      <c r="F9" s="20">
        <f>'BiotectSales&amp;R&amp;D'!N16</f>
        <v>-517.32299999999998</v>
      </c>
      <c r="G9" t="str">
        <f t="shared" si="1"/>
        <v>NA</v>
      </c>
      <c r="H9" s="4">
        <f t="shared" si="2"/>
        <v>6.7088484465202172E-2</v>
      </c>
    </row>
    <row r="10" spans="1:8" x14ac:dyDescent="0.2">
      <c r="A10">
        <f>'PharmaSales&amp;R&amp;D'!A19</f>
        <v>1998</v>
      </c>
      <c r="B10" s="20">
        <f>'PharmaSales&amp;R&amp;D'!L19</f>
        <v>776322.53499999992</v>
      </c>
      <c r="C10" s="20">
        <f>'PharmaSales&amp;R&amp;D'!O19</f>
        <v>19107.011000000006</v>
      </c>
      <c r="D10" s="22">
        <f t="shared" si="0"/>
        <v>40.630244835259667</v>
      </c>
      <c r="E10" s="20">
        <f>'BiotectSales&amp;R&amp;D'!K17</f>
        <v>39319.955000000009</v>
      </c>
      <c r="F10" s="20">
        <f>'BiotectSales&amp;R&amp;D'!N17</f>
        <v>-1257.8379999999997</v>
      </c>
      <c r="G10" t="str">
        <f t="shared" si="1"/>
        <v>NA</v>
      </c>
      <c r="H10" s="4">
        <f t="shared" si="2"/>
        <v>4.8207340203671852E-2</v>
      </c>
    </row>
    <row r="11" spans="1:8" x14ac:dyDescent="0.2">
      <c r="A11">
        <f>'PharmaSales&amp;R&amp;D'!A20</f>
        <v>1999</v>
      </c>
      <c r="B11" s="20">
        <f>'PharmaSales&amp;R&amp;D'!L20</f>
        <v>690791.41099999996</v>
      </c>
      <c r="C11" s="20">
        <f>'PharmaSales&amp;R&amp;D'!O20</f>
        <v>23379.315000000002</v>
      </c>
      <c r="D11" s="22">
        <f t="shared" si="0"/>
        <v>29.547119365986553</v>
      </c>
      <c r="E11" s="20">
        <f>'BiotectSales&amp;R&amp;D'!K18</f>
        <v>53254.979999999989</v>
      </c>
      <c r="F11" s="20">
        <f>'BiotectSales&amp;R&amp;D'!N18</f>
        <v>-1199.3610000000001</v>
      </c>
      <c r="G11" t="str">
        <f t="shared" si="1"/>
        <v>NA</v>
      </c>
      <c r="H11" s="4">
        <f t="shared" si="2"/>
        <v>7.1574811253939663E-2</v>
      </c>
    </row>
    <row r="12" spans="1:8" x14ac:dyDescent="0.2">
      <c r="A12">
        <f>'PharmaSales&amp;R&amp;D'!A21</f>
        <v>2000</v>
      </c>
      <c r="B12" s="20">
        <f>'PharmaSales&amp;R&amp;D'!L21</f>
        <v>1009240.6930000003</v>
      </c>
      <c r="C12" s="20">
        <f>'PharmaSales&amp;R&amp;D'!O21</f>
        <v>24699.526000000005</v>
      </c>
      <c r="D12" s="22">
        <f t="shared" si="0"/>
        <v>40.860731214032207</v>
      </c>
      <c r="E12" s="20">
        <f>'BiotectSales&amp;R&amp;D'!K19</f>
        <v>121309.20000000004</v>
      </c>
      <c r="F12" s="20">
        <f>'BiotectSales&amp;R&amp;D'!N19</f>
        <v>-927.02299999999968</v>
      </c>
      <c r="G12" t="str">
        <f t="shared" si="1"/>
        <v>NA</v>
      </c>
      <c r="H12" s="4">
        <f t="shared" si="2"/>
        <v>0.10730105831782162</v>
      </c>
    </row>
    <row r="13" spans="1:8" x14ac:dyDescent="0.2">
      <c r="A13">
        <f>'PharmaSales&amp;R&amp;D'!A22</f>
        <v>2001</v>
      </c>
      <c r="B13" s="20">
        <f>'PharmaSales&amp;R&amp;D'!L22</f>
        <v>824119.79099999997</v>
      </c>
      <c r="C13" s="20">
        <f>'PharmaSales&amp;R&amp;D'!O22</f>
        <v>29037.48</v>
      </c>
      <c r="D13" s="22">
        <f t="shared" si="0"/>
        <v>28.381243516999408</v>
      </c>
      <c r="E13" s="20">
        <f>'BiotectSales&amp;R&amp;D'!K20</f>
        <v>155612.30800000005</v>
      </c>
      <c r="F13" s="20">
        <f>'BiotectSales&amp;R&amp;D'!N20</f>
        <v>-1334.3579999999999</v>
      </c>
      <c r="G13" t="str">
        <f t="shared" si="1"/>
        <v>NA</v>
      </c>
      <c r="H13" s="4">
        <f t="shared" si="2"/>
        <v>0.15883148889255699</v>
      </c>
    </row>
    <row r="14" spans="1:8" x14ac:dyDescent="0.2">
      <c r="A14">
        <f>'PharmaSales&amp;R&amp;D'!A23</f>
        <v>2002</v>
      </c>
      <c r="B14" s="20">
        <f>'PharmaSales&amp;R&amp;D'!L23</f>
        <v>633090.11499999987</v>
      </c>
      <c r="C14" s="20">
        <f>'PharmaSales&amp;R&amp;D'!O23</f>
        <v>28510.744999999988</v>
      </c>
      <c r="D14" s="22">
        <f t="shared" si="0"/>
        <v>22.205316451744778</v>
      </c>
      <c r="E14" s="20">
        <f>'BiotectSales&amp;R&amp;D'!K21</f>
        <v>138567.51099999982</v>
      </c>
      <c r="F14" s="20">
        <f>'BiotectSales&amp;R&amp;D'!N21</f>
        <v>-1499.6319999999996</v>
      </c>
      <c r="G14" t="str">
        <f t="shared" si="1"/>
        <v>NA</v>
      </c>
      <c r="H14" s="4">
        <f t="shared" si="2"/>
        <v>0.17957123254037521</v>
      </c>
    </row>
    <row r="15" spans="1:8" x14ac:dyDescent="0.2">
      <c r="A15">
        <f>'PharmaSales&amp;R&amp;D'!A24</f>
        <v>2003</v>
      </c>
      <c r="B15" s="20">
        <f>'PharmaSales&amp;R&amp;D'!L24</f>
        <v>703133.96900000027</v>
      </c>
      <c r="C15" s="20">
        <f>'PharmaSales&amp;R&amp;D'!O24</f>
        <v>22112.765999999985</v>
      </c>
      <c r="D15" s="22">
        <f t="shared" si="0"/>
        <v>31.797648878480455</v>
      </c>
      <c r="E15" s="20">
        <f>'BiotectSales&amp;R&amp;D'!K22</f>
        <v>95291.968000000052</v>
      </c>
      <c r="F15" s="20">
        <f>'BiotectSales&amp;R&amp;D'!N22</f>
        <v>-5141.2110000000002</v>
      </c>
      <c r="G15" t="str">
        <f t="shared" si="1"/>
        <v>NA</v>
      </c>
      <c r="H15" s="4">
        <f t="shared" si="2"/>
        <v>0.11934979011083906</v>
      </c>
    </row>
    <row r="16" spans="1:8" x14ac:dyDescent="0.2">
      <c r="A16">
        <f>'PharmaSales&amp;R&amp;D'!A25</f>
        <v>2004</v>
      </c>
      <c r="B16" s="20">
        <f>'PharmaSales&amp;R&amp;D'!L25</f>
        <v>624653.55399999989</v>
      </c>
      <c r="C16" s="20">
        <f>'PharmaSales&amp;R&amp;D'!O25</f>
        <v>27291.105999999992</v>
      </c>
      <c r="D16" s="22">
        <f t="shared" si="0"/>
        <v>22.888539365169006</v>
      </c>
      <c r="E16" s="20">
        <f>'BiotectSales&amp;R&amp;D'!K23</f>
        <v>140394.46599999999</v>
      </c>
      <c r="F16" s="20">
        <f>'BiotectSales&amp;R&amp;D'!N23</f>
        <v>-2879.4339999999997</v>
      </c>
      <c r="G16" t="str">
        <f t="shared" si="1"/>
        <v>NA</v>
      </c>
      <c r="H16" s="4">
        <f t="shared" si="2"/>
        <v>0.18351065858584931</v>
      </c>
    </row>
    <row r="17" spans="1:8" x14ac:dyDescent="0.2">
      <c r="A17">
        <f>'PharmaSales&amp;R&amp;D'!A26</f>
        <v>2005</v>
      </c>
      <c r="B17" s="20">
        <f>'PharmaSales&amp;R&amp;D'!L26</f>
        <v>578728.70499999984</v>
      </c>
      <c r="C17" s="20">
        <f>'PharmaSales&amp;R&amp;D'!O26</f>
        <v>26670.735000000011</v>
      </c>
      <c r="D17" s="22">
        <f t="shared" si="0"/>
        <v>21.699015981374327</v>
      </c>
      <c r="E17" s="20">
        <f>'BiotectSales&amp;R&amp;D'!K24</f>
        <v>164445.41700000004</v>
      </c>
      <c r="F17" s="20">
        <f>'BiotectSales&amp;R&amp;D'!N24</f>
        <v>-2674.3509999999987</v>
      </c>
      <c r="G17" t="str">
        <f t="shared" si="1"/>
        <v>NA</v>
      </c>
      <c r="H17" s="4">
        <f t="shared" si="2"/>
        <v>0.22127441218950311</v>
      </c>
    </row>
    <row r="18" spans="1:8" x14ac:dyDescent="0.2">
      <c r="A18">
        <f>'PharmaSales&amp;R&amp;D'!A27</f>
        <v>2006</v>
      </c>
      <c r="B18" s="20">
        <f>'PharmaSales&amp;R&amp;D'!L27</f>
        <v>640883.1039999997</v>
      </c>
      <c r="C18" s="20">
        <f>'PharmaSales&amp;R&amp;D'!O27</f>
        <v>38371.744000000028</v>
      </c>
      <c r="D18" s="22">
        <f t="shared" si="0"/>
        <v>16.701954021167221</v>
      </c>
      <c r="E18" s="20">
        <f>'BiotectSales&amp;R&amp;D'!K25</f>
        <v>191644.997</v>
      </c>
      <c r="F18" s="20">
        <f>'BiotectSales&amp;R&amp;D'!N25</f>
        <v>-1316.9460000000001</v>
      </c>
      <c r="G18" t="str">
        <f t="shared" si="1"/>
        <v>NA</v>
      </c>
      <c r="H18" s="4">
        <f t="shared" si="2"/>
        <v>0.23019643033046411</v>
      </c>
    </row>
    <row r="19" spans="1:8" x14ac:dyDescent="0.2">
      <c r="A19">
        <f>'PharmaSales&amp;R&amp;D'!A28</f>
        <v>2007</v>
      </c>
      <c r="B19" s="20">
        <f>'PharmaSales&amp;R&amp;D'!L28</f>
        <v>646977.15499999991</v>
      </c>
      <c r="C19" s="20">
        <f>'PharmaSales&amp;R&amp;D'!O28</f>
        <v>24750.793999999998</v>
      </c>
      <c r="D19" s="22">
        <f t="shared" si="0"/>
        <v>26.139652529934999</v>
      </c>
      <c r="E19" s="20">
        <f>'BiotectSales&amp;R&amp;D'!K26</f>
        <v>198482.22500000009</v>
      </c>
      <c r="F19" s="20">
        <f>'BiotectSales&amp;R&amp;D'!N26</f>
        <v>-3982.9339999999988</v>
      </c>
      <c r="G19" t="str">
        <f t="shared" si="1"/>
        <v>NA</v>
      </c>
      <c r="H19" s="4">
        <f t="shared" si="2"/>
        <v>0.23476257960494812</v>
      </c>
    </row>
    <row r="20" spans="1:8" x14ac:dyDescent="0.2">
      <c r="A20">
        <f>'PharmaSales&amp;R&amp;D'!A29</f>
        <v>2008</v>
      </c>
      <c r="B20" s="20">
        <f>'PharmaSales&amp;R&amp;D'!L29</f>
        <v>482313.91599999985</v>
      </c>
      <c r="C20" s="20">
        <f>'PharmaSales&amp;R&amp;D'!O29</f>
        <v>32772.633000000016</v>
      </c>
      <c r="D20" s="22">
        <f t="shared" si="0"/>
        <v>14.716971809985472</v>
      </c>
      <c r="E20" s="20">
        <f>'BiotectSales&amp;R&amp;D'!K27</f>
        <v>182469.73700000002</v>
      </c>
      <c r="F20" s="20">
        <f>'BiotectSales&amp;R&amp;D'!N27</f>
        <v>-1362.7699999999984</v>
      </c>
      <c r="G20" t="str">
        <f t="shared" si="1"/>
        <v>NA</v>
      </c>
      <c r="H20" s="4">
        <f t="shared" si="2"/>
        <v>0.27447987954661701</v>
      </c>
    </row>
    <row r="21" spans="1:8" x14ac:dyDescent="0.2">
      <c r="A21">
        <f>'PharmaSales&amp;R&amp;D'!A30</f>
        <v>2009</v>
      </c>
      <c r="B21" s="20">
        <f>'PharmaSales&amp;R&amp;D'!L30</f>
        <v>544832.17500000016</v>
      </c>
      <c r="C21" s="20">
        <f>'PharmaSales&amp;R&amp;D'!O30</f>
        <v>47766.813999999984</v>
      </c>
      <c r="D21" s="22">
        <f t="shared" si="0"/>
        <v>11.40608153183506</v>
      </c>
      <c r="E21" s="20">
        <f>'BiotectSales&amp;R&amp;D'!K28</f>
        <v>184776.29200000007</v>
      </c>
      <c r="F21" s="20">
        <f>'BiotectSales&amp;R&amp;D'!N28</f>
        <v>-1989.2049999999992</v>
      </c>
      <c r="G21" t="str">
        <f t="shared" si="1"/>
        <v>NA</v>
      </c>
      <c r="H21" s="4">
        <f t="shared" si="2"/>
        <v>0.25325404015630759</v>
      </c>
    </row>
    <row r="22" spans="1:8" x14ac:dyDescent="0.2">
      <c r="A22">
        <f>'PharmaSales&amp;R&amp;D'!A31</f>
        <v>2010</v>
      </c>
      <c r="B22" s="20">
        <f>'PharmaSales&amp;R&amp;D'!L31</f>
        <v>535682.51600000006</v>
      </c>
      <c r="C22" s="20">
        <f>'PharmaSales&amp;R&amp;D'!O31</f>
        <v>29974.071000000007</v>
      </c>
      <c r="D22" s="22">
        <f t="shared" si="0"/>
        <v>17.871530230244666</v>
      </c>
      <c r="E22" s="20">
        <f>'BiotectSales&amp;R&amp;D'!K29</f>
        <v>196806.39899999989</v>
      </c>
      <c r="F22" s="20">
        <f>'BiotectSales&amp;R&amp;D'!N29</f>
        <v>8969.7460000000101</v>
      </c>
      <c r="G22">
        <f t="shared" si="1"/>
        <v>21.941134007585017</v>
      </c>
      <c r="H22" s="4">
        <f t="shared" si="2"/>
        <v>0.26868174380495563</v>
      </c>
    </row>
    <row r="23" spans="1:8" x14ac:dyDescent="0.2">
      <c r="A23">
        <f>'PharmaSales&amp;R&amp;D'!A32</f>
        <v>2011</v>
      </c>
      <c r="B23" s="20">
        <f>'PharmaSales&amp;R&amp;D'!L32</f>
        <v>602430.88599999994</v>
      </c>
      <c r="C23" s="20">
        <f>'PharmaSales&amp;R&amp;D'!O32</f>
        <v>34369.861999999994</v>
      </c>
      <c r="D23" s="22">
        <f t="shared" si="0"/>
        <v>17.527882014772128</v>
      </c>
      <c r="E23" s="20">
        <f>'BiotectSales&amp;R&amp;D'!K30</f>
        <v>197278.15999999992</v>
      </c>
      <c r="F23" s="20">
        <f>'BiotectSales&amp;R&amp;D'!N30</f>
        <v>8669.6210000000028</v>
      </c>
      <c r="G23">
        <f t="shared" si="1"/>
        <v>22.755107749231467</v>
      </c>
      <c r="H23" s="4">
        <f t="shared" si="2"/>
        <v>0.24668741836390326</v>
      </c>
    </row>
    <row r="24" spans="1:8" x14ac:dyDescent="0.2">
      <c r="A24">
        <f>'PharmaSales&amp;R&amp;D'!A33</f>
        <v>2012</v>
      </c>
      <c r="B24" s="20">
        <f>'PharmaSales&amp;R&amp;D'!L33</f>
        <v>658832.45100000023</v>
      </c>
      <c r="C24" s="20">
        <f>'PharmaSales&amp;R&amp;D'!O33</f>
        <v>37369.606999999996</v>
      </c>
      <c r="D24" s="22">
        <f t="shared" si="0"/>
        <v>17.630168040033183</v>
      </c>
      <c r="E24" s="20">
        <f>'BiotectSales&amp;R&amp;D'!K31</f>
        <v>213819.11300000007</v>
      </c>
      <c r="F24" s="20">
        <f>'BiotectSales&amp;R&amp;D'!N31</f>
        <v>8873.1320000000032</v>
      </c>
      <c r="G24">
        <f t="shared" si="1"/>
        <v>24.097366409065028</v>
      </c>
      <c r="H24" s="4">
        <f t="shared" si="2"/>
        <v>0.24502232256355644</v>
      </c>
    </row>
    <row r="25" spans="1:8" x14ac:dyDescent="0.2">
      <c r="A25">
        <f>'PharmaSales&amp;R&amp;D'!A34</f>
        <v>2013</v>
      </c>
      <c r="B25" s="20">
        <f>'PharmaSales&amp;R&amp;D'!L34</f>
        <v>866017.55200000014</v>
      </c>
      <c r="C25" s="20">
        <f>'PharmaSales&amp;R&amp;D'!O34</f>
        <v>44967.226999999992</v>
      </c>
      <c r="D25" s="22">
        <f t="shared" si="0"/>
        <v>19.258860503005895</v>
      </c>
      <c r="E25" s="20">
        <f>'BiotectSales&amp;R&amp;D'!K32</f>
        <v>303414.21799999994</v>
      </c>
      <c r="F25" s="20">
        <f>'BiotectSales&amp;R&amp;D'!N32</f>
        <v>10198.64800000001</v>
      </c>
      <c r="G25">
        <f t="shared" si="1"/>
        <v>29.750435351823068</v>
      </c>
      <c r="H25" s="4">
        <f t="shared" si="2"/>
        <v>0.25945439980649743</v>
      </c>
    </row>
    <row r="26" spans="1:8" x14ac:dyDescent="0.2">
      <c r="A26">
        <f>'PharmaSales&amp;R&amp;D'!A35</f>
        <v>2014</v>
      </c>
      <c r="B26" s="20">
        <f>'PharmaSales&amp;R&amp;D'!L35</f>
        <v>1011765.2840000007</v>
      </c>
      <c r="C26" s="20">
        <f>'PharmaSales&amp;R&amp;D'!O35</f>
        <v>40127.884999999987</v>
      </c>
      <c r="D26" s="22">
        <f t="shared" ref="D26" si="3">IF(C26&gt;0,B26/C26,"NA")</f>
        <v>25.21352132064775</v>
      </c>
      <c r="E26" s="20">
        <f>'BiotectSales&amp;R&amp;D'!K33</f>
        <v>624461.97499999998</v>
      </c>
      <c r="F26" s="20">
        <f>'BiotectSales&amp;R&amp;D'!N33</f>
        <v>8353.1949999999815</v>
      </c>
      <c r="G26">
        <f t="shared" ref="G26" si="4">IF(F26&gt;0,E26/F26,"NA")</f>
        <v>74.757260545216695</v>
      </c>
      <c r="H26" s="4">
        <f t="shared" si="2"/>
        <v>0.38164745854536564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L4" sqref="L4:L26"/>
    </sheetView>
  </sheetViews>
  <sheetFormatPr baseColWidth="10" defaultRowHeight="16" x14ac:dyDescent="0.2"/>
  <cols>
    <col min="2" max="2" width="12.5" bestFit="1" customWidth="1"/>
    <col min="3" max="3" width="11.5" bestFit="1" customWidth="1"/>
    <col min="4" max="4" width="11.33203125" customWidth="1"/>
    <col min="7" max="7" width="11.33203125" bestFit="1" customWidth="1"/>
    <col min="8" max="9" width="11" bestFit="1" customWidth="1"/>
  </cols>
  <sheetData>
    <row r="1" spans="1:12" x14ac:dyDescent="0.2">
      <c r="C1" t="s">
        <v>254</v>
      </c>
      <c r="J1" t="s">
        <v>104</v>
      </c>
    </row>
    <row r="2" spans="1:12" x14ac:dyDescent="0.2">
      <c r="A2" t="s">
        <v>94</v>
      </c>
      <c r="B2" t="s">
        <v>250</v>
      </c>
      <c r="C2" t="s">
        <v>96</v>
      </c>
      <c r="D2" t="s">
        <v>256</v>
      </c>
      <c r="E2" t="s">
        <v>259</v>
      </c>
      <c r="F2" t="s">
        <v>258</v>
      </c>
      <c r="G2" t="s">
        <v>250</v>
      </c>
      <c r="H2" t="s">
        <v>96</v>
      </c>
      <c r="I2" t="s">
        <v>256</v>
      </c>
      <c r="J2" t="s">
        <v>260</v>
      </c>
      <c r="K2" t="s">
        <v>261</v>
      </c>
      <c r="L2" t="s">
        <v>262</v>
      </c>
    </row>
    <row r="3" spans="1:12" x14ac:dyDescent="0.2">
      <c r="A3">
        <f>'PharmaSales&amp;R&amp;D'!A12</f>
        <v>1991</v>
      </c>
      <c r="B3" s="20">
        <f>'PharmaSales&amp;R&amp;D'!M12</f>
        <v>153340.32999999999</v>
      </c>
      <c r="C3" s="20">
        <f>'PharmaSales&amp;R&amp;D'!E12</f>
        <v>11882.569999999998</v>
      </c>
      <c r="D3" s="20">
        <f>'PharmaSales&amp;R&amp;D'!E12+'PharmaSales&amp;R&amp;D'!F12</f>
        <v>16793.065999999999</v>
      </c>
      <c r="E3" s="22">
        <f>IF(C3&gt;0,B3/C3,"NA")</f>
        <v>12.90464352408612</v>
      </c>
      <c r="F3" s="22">
        <f>IF(D3&gt;0,B3/D3,"NA")</f>
        <v>9.1311693766939275</v>
      </c>
      <c r="G3" s="20">
        <f>'BiotectSales&amp;R&amp;D'!L11</f>
        <v>10770.108999999993</v>
      </c>
      <c r="H3" s="20">
        <f>'BiotectSales&amp;R&amp;D'!E11</f>
        <v>93.463999999999984</v>
      </c>
      <c r="I3" s="20">
        <f>'BiotectSales&amp;R&amp;D'!E11+'BiotectSales&amp;R&amp;D'!F11</f>
        <v>303.49399999999997</v>
      </c>
      <c r="J3" s="22">
        <f>IF(H3&gt;0,G3/H3,"NA")</f>
        <v>115.23269922109041</v>
      </c>
      <c r="K3" s="22">
        <f>IF(I3&gt;0,G3/I3,"NA")</f>
        <v>35.48705740475922</v>
      </c>
      <c r="L3" s="4">
        <f>K3/F3-1</f>
        <v>2.8863650361513526</v>
      </c>
    </row>
    <row r="4" spans="1:12" x14ac:dyDescent="0.2">
      <c r="A4">
        <f>'PharmaSales&amp;R&amp;D'!A13</f>
        <v>1992</v>
      </c>
      <c r="B4" s="20">
        <f>'PharmaSales&amp;R&amp;D'!M13</f>
        <v>139847.4</v>
      </c>
      <c r="C4" s="20">
        <f>'PharmaSales&amp;R&amp;D'!E13</f>
        <v>12682.016</v>
      </c>
      <c r="D4" s="20">
        <f>'PharmaSales&amp;R&amp;D'!E13+'PharmaSales&amp;R&amp;D'!F13</f>
        <v>18146.466</v>
      </c>
      <c r="E4" s="22">
        <f t="shared" ref="E4:E26" si="0">IF(C4&gt;0,B4/C4,"NA")</f>
        <v>11.027221539540717</v>
      </c>
      <c r="F4" s="22">
        <f t="shared" ref="F4:F26" si="1">IF(D4&gt;0,B4/D4,"NA")</f>
        <v>7.706591465247282</v>
      </c>
      <c r="G4" s="20">
        <f>'BiotectSales&amp;R&amp;D'!L12</f>
        <v>10920.449999999997</v>
      </c>
      <c r="H4" s="20">
        <f>'BiotectSales&amp;R&amp;D'!E12</f>
        <v>181.18999999999991</v>
      </c>
      <c r="I4" s="20">
        <f>'BiotectSales&amp;R&amp;D'!E12+'BiotectSales&amp;R&amp;D'!F12</f>
        <v>529.80999999999995</v>
      </c>
      <c r="J4" s="22">
        <f t="shared" ref="J4:J26" si="2">IF(H4&gt;0,G4/H4,"NA")</f>
        <v>60.270710304100682</v>
      </c>
      <c r="K4" s="22">
        <f t="shared" ref="K4:K26" si="3">IF(I4&gt;0,G4/I4,"NA")</f>
        <v>20.612011853305898</v>
      </c>
      <c r="L4" s="4">
        <f t="shared" ref="L4:L26" si="4">K4/F4-1</f>
        <v>1.6745951107250652</v>
      </c>
    </row>
    <row r="5" spans="1:12" x14ac:dyDescent="0.2">
      <c r="A5">
        <f>'PharmaSales&amp;R&amp;D'!A14</f>
        <v>1993</v>
      </c>
      <c r="B5" s="20">
        <f>'PharmaSales&amp;R&amp;D'!M14</f>
        <v>157834.4</v>
      </c>
      <c r="C5" s="20">
        <f>'PharmaSales&amp;R&amp;D'!E14</f>
        <v>13559.481</v>
      </c>
      <c r="D5" s="20">
        <f>'PharmaSales&amp;R&amp;D'!E14+'PharmaSales&amp;R&amp;D'!F14</f>
        <v>19393.209000000003</v>
      </c>
      <c r="E5" s="22">
        <f t="shared" si="0"/>
        <v>11.64015053378518</v>
      </c>
      <c r="F5" s="22">
        <f t="shared" si="1"/>
        <v>8.1386427589162764</v>
      </c>
      <c r="G5" s="20">
        <f>'BiotectSales&amp;R&amp;D'!L13</f>
        <v>9702.9000000000015</v>
      </c>
      <c r="H5" s="20">
        <f>'BiotectSales&amp;R&amp;D'!E13</f>
        <v>139.30100000000016</v>
      </c>
      <c r="I5" s="20">
        <f>'BiotectSales&amp;R&amp;D'!E13+'BiotectSales&amp;R&amp;D'!F13</f>
        <v>723.37000000000012</v>
      </c>
      <c r="J5" s="22">
        <f t="shared" si="2"/>
        <v>69.654202051672215</v>
      </c>
      <c r="K5" s="22">
        <f t="shared" si="3"/>
        <v>13.413467520079626</v>
      </c>
      <c r="L5" s="4">
        <f t="shared" si="4"/>
        <v>0.64812093581384</v>
      </c>
    </row>
    <row r="6" spans="1:12" x14ac:dyDescent="0.2">
      <c r="A6">
        <f>'PharmaSales&amp;R&amp;D'!A15</f>
        <v>1994</v>
      </c>
      <c r="B6" s="20">
        <f>'PharmaSales&amp;R&amp;D'!M15</f>
        <v>174941.37</v>
      </c>
      <c r="C6" s="20">
        <f>'PharmaSales&amp;R&amp;D'!E15</f>
        <v>15356.067000000003</v>
      </c>
      <c r="D6" s="20">
        <f>'PharmaSales&amp;R&amp;D'!E15+'PharmaSales&amp;R&amp;D'!F15</f>
        <v>21707.145000000004</v>
      </c>
      <c r="E6" s="22">
        <f t="shared" si="0"/>
        <v>11.392329168660176</v>
      </c>
      <c r="F6" s="22">
        <f t="shared" si="1"/>
        <v>8.0591607049199681</v>
      </c>
      <c r="G6" s="20">
        <f>'BiotectSales&amp;R&amp;D'!L14</f>
        <v>10131.261000000002</v>
      </c>
      <c r="H6" s="20">
        <f>'BiotectSales&amp;R&amp;D'!E14</f>
        <v>-178.66500000000016</v>
      </c>
      <c r="I6" s="20">
        <f>'BiotectSales&amp;R&amp;D'!E14+'BiotectSales&amp;R&amp;D'!F14</f>
        <v>750.75700000000018</v>
      </c>
      <c r="J6" s="22" t="str">
        <f t="shared" si="2"/>
        <v>NA</v>
      </c>
      <c r="K6" s="22">
        <f t="shared" si="3"/>
        <v>13.494727321889773</v>
      </c>
      <c r="L6" s="4">
        <f t="shared" si="4"/>
        <v>0.67445814967450546</v>
      </c>
    </row>
    <row r="7" spans="1:12" x14ac:dyDescent="0.2">
      <c r="A7">
        <f>'PharmaSales&amp;R&amp;D'!A16</f>
        <v>1995</v>
      </c>
      <c r="B7" s="20">
        <f>'PharmaSales&amp;R&amp;D'!M16</f>
        <v>280975.9599999999</v>
      </c>
      <c r="C7" s="20">
        <f>'PharmaSales&amp;R&amp;D'!E16</f>
        <v>17473.578999999998</v>
      </c>
      <c r="D7" s="20">
        <f>'PharmaSales&amp;R&amp;D'!E16+'PharmaSales&amp;R&amp;D'!F16</f>
        <v>24972.675999999999</v>
      </c>
      <c r="E7" s="22">
        <f t="shared" si="0"/>
        <v>16.080046337387433</v>
      </c>
      <c r="F7" s="22">
        <f t="shared" si="1"/>
        <v>11.251335659822756</v>
      </c>
      <c r="G7" s="20">
        <f>'BiotectSales&amp;R&amp;D'!L15</f>
        <v>24843.223000000013</v>
      </c>
      <c r="H7" s="20">
        <f>'BiotectSales&amp;R&amp;D'!E15</f>
        <v>-193.25100000000012</v>
      </c>
      <c r="I7" s="20">
        <f>'BiotectSales&amp;R&amp;D'!E15+'BiotectSales&amp;R&amp;D'!F15</f>
        <v>1064.942</v>
      </c>
      <c r="J7" s="22" t="str">
        <f t="shared" si="2"/>
        <v>NA</v>
      </c>
      <c r="K7" s="22">
        <f t="shared" si="3"/>
        <v>23.328240411214896</v>
      </c>
      <c r="L7" s="4">
        <f t="shared" si="4"/>
        <v>1.073375207755769</v>
      </c>
    </row>
    <row r="8" spans="1:12" x14ac:dyDescent="0.2">
      <c r="A8">
        <f>'PharmaSales&amp;R&amp;D'!A17</f>
        <v>1996</v>
      </c>
      <c r="B8" s="20">
        <f>'PharmaSales&amp;R&amp;D'!M17</f>
        <v>354969.16099999991</v>
      </c>
      <c r="C8" s="20">
        <f>'PharmaSales&amp;R&amp;D'!E17</f>
        <v>19635.362000000001</v>
      </c>
      <c r="D8" s="20">
        <f>'PharmaSales&amp;R&amp;D'!E17+'PharmaSales&amp;R&amp;D'!F17</f>
        <v>28045.481</v>
      </c>
      <c r="E8" s="22">
        <f t="shared" si="0"/>
        <v>18.078055347286181</v>
      </c>
      <c r="F8" s="22">
        <f t="shared" si="1"/>
        <v>12.656911143724008</v>
      </c>
      <c r="G8" s="20">
        <f>'BiotectSales&amp;R&amp;D'!L16</f>
        <v>34149.241000000002</v>
      </c>
      <c r="H8" s="20">
        <f>'BiotectSales&amp;R&amp;D'!E16</f>
        <v>-241.23899999999995</v>
      </c>
      <c r="I8" s="20">
        <f>'BiotectSales&amp;R&amp;D'!E16+'BiotectSales&amp;R&amp;D'!F16</f>
        <v>1367.0980000000002</v>
      </c>
      <c r="J8" s="22" t="str">
        <f t="shared" si="2"/>
        <v>NA</v>
      </c>
      <c r="K8" s="22">
        <f t="shared" si="3"/>
        <v>24.979365780653616</v>
      </c>
      <c r="L8" s="4">
        <f t="shared" si="4"/>
        <v>0.97357518726358117</v>
      </c>
    </row>
    <row r="9" spans="1:12" x14ac:dyDescent="0.2">
      <c r="A9">
        <f>'PharmaSales&amp;R&amp;D'!A18</f>
        <v>1997</v>
      </c>
      <c r="B9" s="20">
        <f>'PharmaSales&amp;R&amp;D'!M18</f>
        <v>548763.26999999979</v>
      </c>
      <c r="C9" s="20">
        <f>'PharmaSales&amp;R&amp;D'!E18</f>
        <v>22209.119999999984</v>
      </c>
      <c r="D9" s="20">
        <f>'PharmaSales&amp;R&amp;D'!E18+'PharmaSales&amp;R&amp;D'!F18</f>
        <v>31880.734999999982</v>
      </c>
      <c r="E9" s="22">
        <f t="shared" si="0"/>
        <v>24.708915526594488</v>
      </c>
      <c r="F9" s="22">
        <f t="shared" si="1"/>
        <v>17.213005597267443</v>
      </c>
      <c r="G9" s="20">
        <f>'BiotectSales&amp;R&amp;D'!L17</f>
        <v>33339.859999999986</v>
      </c>
      <c r="H9" s="20">
        <f>'BiotectSales&amp;R&amp;D'!E17</f>
        <v>-640.55599999999959</v>
      </c>
      <c r="I9" s="20">
        <f>'BiotectSales&amp;R&amp;D'!E17+'BiotectSales&amp;R&amp;D'!F17</f>
        <v>1391.5340000000001</v>
      </c>
      <c r="J9" s="22" t="str">
        <f t="shared" si="2"/>
        <v>NA</v>
      </c>
      <c r="K9" s="22">
        <f t="shared" si="3"/>
        <v>23.95906963106901</v>
      </c>
      <c r="L9" s="4">
        <f t="shared" si="4"/>
        <v>0.39191668158595738</v>
      </c>
    </row>
    <row r="10" spans="1:12" x14ac:dyDescent="0.2">
      <c r="A10">
        <f>'PharmaSales&amp;R&amp;D'!A19</f>
        <v>1998</v>
      </c>
      <c r="B10" s="20">
        <f>'PharmaSales&amp;R&amp;D'!M19</f>
        <v>776665.43</v>
      </c>
      <c r="C10" s="20">
        <f>'PharmaSales&amp;R&amp;D'!E19</f>
        <v>26249.275999999998</v>
      </c>
      <c r="D10" s="20">
        <f>'PharmaSales&amp;R&amp;D'!E19+'PharmaSales&amp;R&amp;D'!F19</f>
        <v>38437.285999999993</v>
      </c>
      <c r="E10" s="22">
        <f t="shared" si="0"/>
        <v>29.58807054335518</v>
      </c>
      <c r="F10" s="22">
        <f t="shared" si="1"/>
        <v>20.206042382909143</v>
      </c>
      <c r="G10" s="20">
        <f>'BiotectSales&amp;R&amp;D'!L18</f>
        <v>48844.181000000004</v>
      </c>
      <c r="H10" s="20">
        <f>'BiotectSales&amp;R&amp;D'!E18</f>
        <v>-594.97799999999972</v>
      </c>
      <c r="I10" s="20">
        <f>'BiotectSales&amp;R&amp;D'!E18+'BiotectSales&amp;R&amp;D'!F18</f>
        <v>1588.6990000000001</v>
      </c>
      <c r="J10" s="22" t="str">
        <f t="shared" si="2"/>
        <v>NA</v>
      </c>
      <c r="K10" s="22">
        <f t="shared" si="3"/>
        <v>30.744767259247975</v>
      </c>
      <c r="L10" s="4">
        <f t="shared" si="4"/>
        <v>0.52156303924477521</v>
      </c>
    </row>
    <row r="11" spans="1:12" x14ac:dyDescent="0.2">
      <c r="A11">
        <f>'PharmaSales&amp;R&amp;D'!A20</f>
        <v>1999</v>
      </c>
      <c r="B11" s="20">
        <f>'PharmaSales&amp;R&amp;D'!M20</f>
        <v>694092.07299999997</v>
      </c>
      <c r="C11" s="20">
        <f>'PharmaSales&amp;R&amp;D'!E20</f>
        <v>32351.383999999995</v>
      </c>
      <c r="D11" s="20">
        <f>'PharmaSales&amp;R&amp;D'!E20+'PharmaSales&amp;R&amp;D'!F20</f>
        <v>46365.108999999997</v>
      </c>
      <c r="E11" s="22">
        <f t="shared" si="0"/>
        <v>21.45478762206897</v>
      </c>
      <c r="F11" s="22">
        <f t="shared" si="1"/>
        <v>14.970137846543185</v>
      </c>
      <c r="G11" s="20">
        <f>'BiotectSales&amp;R&amp;D'!L19</f>
        <v>115361.30399999995</v>
      </c>
      <c r="H11" s="20">
        <f>'BiotectSales&amp;R&amp;D'!E19</f>
        <v>-324.90299999999945</v>
      </c>
      <c r="I11" s="20">
        <f>'BiotectSales&amp;R&amp;D'!E19+'BiotectSales&amp;R&amp;D'!F19</f>
        <v>2124.9150000000022</v>
      </c>
      <c r="J11" s="22" t="str">
        <f t="shared" si="2"/>
        <v>NA</v>
      </c>
      <c r="K11" s="22">
        <f t="shared" si="3"/>
        <v>54.289844064350724</v>
      </c>
      <c r="L11" s="4">
        <f t="shared" si="4"/>
        <v>2.6265426959236056</v>
      </c>
    </row>
    <row r="12" spans="1:12" x14ac:dyDescent="0.2">
      <c r="A12">
        <f>'PharmaSales&amp;R&amp;D'!A21</f>
        <v>2000</v>
      </c>
      <c r="B12" s="20">
        <f>'PharmaSales&amp;R&amp;D'!M21</f>
        <v>1011360.992</v>
      </c>
      <c r="C12" s="20">
        <f>'PharmaSales&amp;R&amp;D'!E21</f>
        <v>36385.466000000008</v>
      </c>
      <c r="D12" s="20">
        <f>'PharmaSales&amp;R&amp;D'!E21+'PharmaSales&amp;R&amp;D'!F21</f>
        <v>51992.880000000005</v>
      </c>
      <c r="E12" s="22">
        <f t="shared" si="0"/>
        <v>27.795741079693737</v>
      </c>
      <c r="F12" s="22">
        <f t="shared" si="1"/>
        <v>19.451913261969715</v>
      </c>
      <c r="G12" s="20">
        <f>'BiotectSales&amp;R&amp;D'!L20</f>
        <v>143816.31700000004</v>
      </c>
      <c r="H12" s="20">
        <f>'BiotectSales&amp;R&amp;D'!E20</f>
        <v>-774.75999999999965</v>
      </c>
      <c r="I12" s="20">
        <f>'BiotectSales&amp;R&amp;D'!E20+'BiotectSales&amp;R&amp;D'!F20</f>
        <v>1865.655000000002</v>
      </c>
      <c r="J12" s="22" t="str">
        <f t="shared" si="2"/>
        <v>NA</v>
      </c>
      <c r="K12" s="22">
        <f t="shared" si="3"/>
        <v>77.086233521202942</v>
      </c>
      <c r="L12" s="4">
        <f t="shared" si="4"/>
        <v>2.9629126699795458</v>
      </c>
    </row>
    <row r="13" spans="1:12" x14ac:dyDescent="0.2">
      <c r="A13">
        <f>'PharmaSales&amp;R&amp;D'!A22</f>
        <v>2001</v>
      </c>
      <c r="B13" s="20">
        <f>'PharmaSales&amp;R&amp;D'!M22</f>
        <v>831207.47799999989</v>
      </c>
      <c r="C13" s="20">
        <f>'PharmaSales&amp;R&amp;D'!E22</f>
        <v>39525.81500000001</v>
      </c>
      <c r="D13" s="20">
        <f>'PharmaSales&amp;R&amp;D'!E22+'PharmaSales&amp;R&amp;D'!F22</f>
        <v>56785.08600000001</v>
      </c>
      <c r="E13" s="22">
        <f t="shared" si="0"/>
        <v>21.029483591925928</v>
      </c>
      <c r="F13" s="22">
        <f t="shared" si="1"/>
        <v>14.637777919364245</v>
      </c>
      <c r="G13" s="20">
        <f>'BiotectSales&amp;R&amp;D'!L21</f>
        <v>126799.745</v>
      </c>
      <c r="H13" s="20">
        <f>'BiotectSales&amp;R&amp;D'!E21</f>
        <v>-1138.1240000000009</v>
      </c>
      <c r="I13" s="20">
        <f>'BiotectSales&amp;R&amp;D'!E21+'BiotectSales&amp;R&amp;D'!F21</f>
        <v>1953.8210000000001</v>
      </c>
      <c r="J13" s="22" t="str">
        <f t="shared" si="2"/>
        <v>NA</v>
      </c>
      <c r="K13" s="22">
        <f t="shared" si="3"/>
        <v>64.898342785751609</v>
      </c>
      <c r="L13" s="4">
        <f t="shared" si="4"/>
        <v>3.433619852907996</v>
      </c>
    </row>
    <row r="14" spans="1:12" x14ac:dyDescent="0.2">
      <c r="A14">
        <f>'PharmaSales&amp;R&amp;D'!A23</f>
        <v>2002</v>
      </c>
      <c r="B14" s="20">
        <f>'PharmaSales&amp;R&amp;D'!M23</f>
        <v>643887.52999999991</v>
      </c>
      <c r="C14" s="20">
        <f>'PharmaSales&amp;R&amp;D'!E23</f>
        <v>40559.284000000007</v>
      </c>
      <c r="D14" s="20">
        <f>'PharmaSales&amp;R&amp;D'!E23+'PharmaSales&amp;R&amp;D'!F23</f>
        <v>58915.752</v>
      </c>
      <c r="E14" s="22">
        <f t="shared" si="0"/>
        <v>15.875219345588048</v>
      </c>
      <c r="F14" s="22">
        <f t="shared" si="1"/>
        <v>10.928953771140865</v>
      </c>
      <c r="G14" s="20">
        <f>'BiotectSales&amp;R&amp;D'!L22</f>
        <v>88597.347000000125</v>
      </c>
      <c r="H14" s="20">
        <f>'BiotectSales&amp;R&amp;D'!E22</f>
        <v>-1080.1019999999994</v>
      </c>
      <c r="I14" s="20">
        <f>'BiotectSales&amp;R&amp;D'!E22+'BiotectSales&amp;R&amp;D'!F22</f>
        <v>2273.701999999998</v>
      </c>
      <c r="J14" s="22" t="str">
        <f t="shared" si="2"/>
        <v>NA</v>
      </c>
      <c r="K14" s="22">
        <f t="shared" si="3"/>
        <v>38.966120890072759</v>
      </c>
      <c r="L14" s="4">
        <f t="shared" si="4"/>
        <v>2.5654026639738561</v>
      </c>
    </row>
    <row r="15" spans="1:12" x14ac:dyDescent="0.2">
      <c r="A15">
        <f>'PharmaSales&amp;R&amp;D'!A24</f>
        <v>2003</v>
      </c>
      <c r="B15" s="20">
        <f>'PharmaSales&amp;R&amp;D'!M24</f>
        <v>712195.66100000008</v>
      </c>
      <c r="C15" s="20">
        <f>'PharmaSales&amp;R&amp;D'!E24</f>
        <v>40827.487000000008</v>
      </c>
      <c r="D15" s="20">
        <f>'PharmaSales&amp;R&amp;D'!E24+'PharmaSales&amp;R&amp;D'!F24</f>
        <v>63353.31</v>
      </c>
      <c r="E15" s="22">
        <f t="shared" si="0"/>
        <v>17.444023948865624</v>
      </c>
      <c r="F15" s="22">
        <f t="shared" si="1"/>
        <v>11.241648794672292</v>
      </c>
      <c r="G15" s="20">
        <f>'BiotectSales&amp;R&amp;D'!L23</f>
        <v>133563.07100000003</v>
      </c>
      <c r="H15" s="20">
        <f>'BiotectSales&amp;R&amp;D'!E23</f>
        <v>-451.99500000000018</v>
      </c>
      <c r="I15" s="20">
        <f>'BiotectSales&amp;R&amp;D'!E23+'BiotectSales&amp;R&amp;D'!F23</f>
        <v>3727.2310000000002</v>
      </c>
      <c r="J15" s="22" t="str">
        <f t="shared" si="2"/>
        <v>NA</v>
      </c>
      <c r="K15" s="22">
        <f t="shared" si="3"/>
        <v>35.834395828967942</v>
      </c>
      <c r="L15" s="4">
        <f t="shared" si="4"/>
        <v>2.1876459123995038</v>
      </c>
    </row>
    <row r="16" spans="1:12" x14ac:dyDescent="0.2">
      <c r="A16">
        <f>'PharmaSales&amp;R&amp;D'!A25</f>
        <v>2004</v>
      </c>
      <c r="B16" s="20">
        <f>'PharmaSales&amp;R&amp;D'!M25</f>
        <v>626079.87400000019</v>
      </c>
      <c r="C16" s="20">
        <f>'PharmaSales&amp;R&amp;D'!E25</f>
        <v>43963.965999999993</v>
      </c>
      <c r="D16" s="20">
        <f>'PharmaSales&amp;R&amp;D'!E25+'PharmaSales&amp;R&amp;D'!F25</f>
        <v>68449.22099999999</v>
      </c>
      <c r="E16" s="22">
        <f t="shared" si="0"/>
        <v>14.240750572866885</v>
      </c>
      <c r="F16" s="22">
        <f t="shared" si="1"/>
        <v>9.1466325672281972</v>
      </c>
      <c r="G16" s="20">
        <f>'BiotectSales&amp;R&amp;D'!L24</f>
        <v>156931.4880000001</v>
      </c>
      <c r="H16" s="20">
        <f>'BiotectSales&amp;R&amp;D'!E24</f>
        <v>-124.67399999999947</v>
      </c>
      <c r="I16" s="20">
        <f>'BiotectSales&amp;R&amp;D'!E24+'BiotectSales&amp;R&amp;D'!F24</f>
        <v>5464.6019999999999</v>
      </c>
      <c r="J16" s="22" t="str">
        <f t="shared" si="2"/>
        <v>NA</v>
      </c>
      <c r="K16" s="22">
        <f t="shared" si="3"/>
        <v>28.717825744674563</v>
      </c>
      <c r="L16" s="4">
        <f t="shared" si="4"/>
        <v>2.1397156859201609</v>
      </c>
    </row>
    <row r="17" spans="1:12" x14ac:dyDescent="0.2">
      <c r="A17">
        <f>'PharmaSales&amp;R&amp;D'!A26</f>
        <v>2005</v>
      </c>
      <c r="B17" s="20">
        <f>'PharmaSales&amp;R&amp;D'!M26</f>
        <v>562886.35699999984</v>
      </c>
      <c r="C17" s="20">
        <f>'PharmaSales&amp;R&amp;D'!E26</f>
        <v>40435.267000000022</v>
      </c>
      <c r="D17" s="20">
        <f>'PharmaSales&amp;R&amp;D'!E26+'PharmaSales&amp;R&amp;D'!F26</f>
        <v>66304.241000000024</v>
      </c>
      <c r="E17" s="22">
        <f t="shared" si="0"/>
        <v>13.920678624429499</v>
      </c>
      <c r="F17" s="22">
        <f t="shared" si="1"/>
        <v>8.4894472587356766</v>
      </c>
      <c r="G17" s="20">
        <f>'BiotectSales&amp;R&amp;D'!L25</f>
        <v>182286.18899999995</v>
      </c>
      <c r="H17" s="20">
        <f>'BiotectSales&amp;R&amp;D'!E25</f>
        <v>1414.3059999999964</v>
      </c>
      <c r="I17" s="20">
        <f>'BiotectSales&amp;R&amp;D'!E25+'BiotectSales&amp;R&amp;D'!F25</f>
        <v>7681.3650000000016</v>
      </c>
      <c r="J17" s="22">
        <f t="shared" si="2"/>
        <v>128.88737585784153</v>
      </c>
      <c r="K17" s="22">
        <f t="shared" si="3"/>
        <v>23.730963051488885</v>
      </c>
      <c r="L17" s="4">
        <f t="shared" si="4"/>
        <v>1.7953484282583445</v>
      </c>
    </row>
    <row r="18" spans="1:12" x14ac:dyDescent="0.2">
      <c r="A18">
        <f>'PharmaSales&amp;R&amp;D'!A27</f>
        <v>2006</v>
      </c>
      <c r="B18" s="20">
        <f>'PharmaSales&amp;R&amp;D'!M27</f>
        <v>625166.19400000013</v>
      </c>
      <c r="C18" s="20">
        <f>'PharmaSales&amp;R&amp;D'!E27</f>
        <v>40554.558000000005</v>
      </c>
      <c r="D18" s="20">
        <f>'PharmaSales&amp;R&amp;D'!E27+'PharmaSales&amp;R&amp;D'!F27</f>
        <v>68341.65800000001</v>
      </c>
      <c r="E18" s="22">
        <f t="shared" si="0"/>
        <v>15.415436015848085</v>
      </c>
      <c r="F18" s="22">
        <f t="shared" si="1"/>
        <v>9.1476591627320492</v>
      </c>
      <c r="G18" s="20">
        <f>'BiotectSales&amp;R&amp;D'!L26</f>
        <v>193343.48000000013</v>
      </c>
      <c r="H18" s="20">
        <f>'BiotectSales&amp;R&amp;D'!E26</f>
        <v>1480.5419999999961</v>
      </c>
      <c r="I18" s="20">
        <f>'BiotectSales&amp;R&amp;D'!E26+'BiotectSales&amp;R&amp;D'!F26</f>
        <v>9455.0769999999957</v>
      </c>
      <c r="J18" s="22">
        <f t="shared" si="2"/>
        <v>130.58966243443322</v>
      </c>
      <c r="K18" s="22">
        <f t="shared" si="3"/>
        <v>20.448641507626032</v>
      </c>
      <c r="L18" s="4">
        <f t="shared" si="4"/>
        <v>1.2353960880981076</v>
      </c>
    </row>
    <row r="19" spans="1:12" x14ac:dyDescent="0.2">
      <c r="A19">
        <f>'PharmaSales&amp;R&amp;D'!A28</f>
        <v>2007</v>
      </c>
      <c r="B19" s="20">
        <f>'PharmaSales&amp;R&amp;D'!M28</f>
        <v>632167.25600000017</v>
      </c>
      <c r="C19" s="20">
        <f>'PharmaSales&amp;R&amp;D'!E28</f>
        <v>43289.824000000001</v>
      </c>
      <c r="D19" s="20">
        <f>'PharmaSales&amp;R&amp;D'!E28+'PharmaSales&amp;R&amp;D'!F28</f>
        <v>73702.603000000003</v>
      </c>
      <c r="E19" s="22">
        <f t="shared" si="0"/>
        <v>14.603137587253766</v>
      </c>
      <c r="F19" s="22">
        <f t="shared" si="1"/>
        <v>8.5772717688139206</v>
      </c>
      <c r="G19" s="20">
        <f>'BiotectSales&amp;R&amp;D'!L27</f>
        <v>179638.25299999994</v>
      </c>
      <c r="H19" s="20">
        <f>'BiotectSales&amp;R&amp;D'!E27</f>
        <v>1733.8289999999993</v>
      </c>
      <c r="I19" s="20">
        <f>'BiotectSales&amp;R&amp;D'!E27+'BiotectSales&amp;R&amp;D'!F27</f>
        <v>10920.72</v>
      </c>
      <c r="J19" s="22">
        <f t="shared" si="2"/>
        <v>103.60782580058357</v>
      </c>
      <c r="K19" s="22">
        <f t="shared" si="3"/>
        <v>16.449304899310665</v>
      </c>
      <c r="L19" s="4">
        <f t="shared" si="4"/>
        <v>0.91777820998031667</v>
      </c>
    </row>
    <row r="20" spans="1:12" x14ac:dyDescent="0.2">
      <c r="A20">
        <f>'PharmaSales&amp;R&amp;D'!A29</f>
        <v>2008</v>
      </c>
      <c r="B20" s="20">
        <f>'PharmaSales&amp;R&amp;D'!M29</f>
        <v>479567.14100000018</v>
      </c>
      <c r="C20" s="20">
        <f>'PharmaSales&amp;R&amp;D'!E29</f>
        <v>50070.597999999984</v>
      </c>
      <c r="D20" s="20">
        <f>'PharmaSales&amp;R&amp;D'!E29+'PharmaSales&amp;R&amp;D'!F29</f>
        <v>81819.99099999998</v>
      </c>
      <c r="E20" s="22">
        <f t="shared" si="0"/>
        <v>9.5778193222297912</v>
      </c>
      <c r="F20" s="22">
        <f t="shared" si="1"/>
        <v>5.8612465625912904</v>
      </c>
      <c r="G20" s="20">
        <f>'BiotectSales&amp;R&amp;D'!L28</f>
        <v>177119.23699999985</v>
      </c>
      <c r="H20" s="20">
        <f>'BiotectSales&amp;R&amp;D'!E28</f>
        <v>3687.7679999999991</v>
      </c>
      <c r="I20" s="20">
        <f>'BiotectSales&amp;R&amp;D'!E28+'BiotectSales&amp;R&amp;D'!F28</f>
        <v>13203.017000000003</v>
      </c>
      <c r="J20" s="22">
        <f t="shared" si="2"/>
        <v>48.028844818871441</v>
      </c>
      <c r="K20" s="22">
        <f t="shared" si="3"/>
        <v>13.415057861396361</v>
      </c>
      <c r="L20" s="4">
        <f t="shared" si="4"/>
        <v>1.2887721439695734</v>
      </c>
    </row>
    <row r="21" spans="1:12" x14ac:dyDescent="0.2">
      <c r="A21">
        <f>'PharmaSales&amp;R&amp;D'!A30</f>
        <v>2009</v>
      </c>
      <c r="B21" s="20">
        <f>'PharmaSales&amp;R&amp;D'!M30</f>
        <v>521047.83199999999</v>
      </c>
      <c r="C21" s="20">
        <f>'PharmaSales&amp;R&amp;D'!E30</f>
        <v>50070.597999999984</v>
      </c>
      <c r="D21" s="20">
        <f>'PharmaSales&amp;R&amp;D'!E30+'PharmaSales&amp;R&amp;D'!F30</f>
        <v>79592.431999999986</v>
      </c>
      <c r="E21" s="22">
        <f t="shared" si="0"/>
        <v>10.406263412312354</v>
      </c>
      <c r="F21" s="22">
        <f t="shared" si="1"/>
        <v>6.5464494413237695</v>
      </c>
      <c r="G21" s="20">
        <f>'BiotectSales&amp;R&amp;D'!L29</f>
        <v>185204.24999999997</v>
      </c>
      <c r="H21" s="20">
        <f>'BiotectSales&amp;R&amp;D'!E29</f>
        <v>3687.7679999999991</v>
      </c>
      <c r="I21" s="20">
        <f>'BiotectSales&amp;R&amp;D'!E29+'BiotectSales&amp;R&amp;D'!F29</f>
        <v>14453.036999999993</v>
      </c>
      <c r="J21" s="22">
        <f t="shared" si="2"/>
        <v>50.221231378980463</v>
      </c>
      <c r="K21" s="22">
        <f t="shared" si="3"/>
        <v>12.814209913113768</v>
      </c>
      <c r="L21" s="4">
        <f t="shared" si="4"/>
        <v>0.95742898925109277</v>
      </c>
    </row>
    <row r="22" spans="1:12" x14ac:dyDescent="0.2">
      <c r="A22">
        <f>'PharmaSales&amp;R&amp;D'!A31</f>
        <v>2010</v>
      </c>
      <c r="B22" s="20">
        <f>'PharmaSales&amp;R&amp;D'!M31</f>
        <v>558283.86400000006</v>
      </c>
      <c r="C22" s="20">
        <f>'PharmaSales&amp;R&amp;D'!E31</f>
        <v>56993.84800000002</v>
      </c>
      <c r="D22" s="20">
        <f>'PharmaSales&amp;R&amp;D'!E31+'PharmaSales&amp;R&amp;D'!F31</f>
        <v>91439.357000000033</v>
      </c>
      <c r="E22" s="22">
        <f t="shared" si="0"/>
        <v>9.7955109821677571</v>
      </c>
      <c r="F22" s="22">
        <f t="shared" si="1"/>
        <v>6.1055095127145291</v>
      </c>
      <c r="G22" s="20">
        <f>'BiotectSales&amp;R&amp;D'!L30</f>
        <v>183453.73399999997</v>
      </c>
      <c r="H22" s="20">
        <f>'BiotectSales&amp;R&amp;D'!E30</f>
        <v>13394.646999999986</v>
      </c>
      <c r="I22" s="20">
        <f>'BiotectSales&amp;R&amp;D'!E30+'BiotectSales&amp;R&amp;D'!F30</f>
        <v>24887.485999999994</v>
      </c>
      <c r="J22" s="22">
        <f t="shared" si="2"/>
        <v>13.696048428898511</v>
      </c>
      <c r="K22" s="22">
        <f t="shared" si="3"/>
        <v>7.3713244479575</v>
      </c>
      <c r="L22" s="4">
        <f t="shared" si="4"/>
        <v>0.20732339088276763</v>
      </c>
    </row>
    <row r="23" spans="1:12" x14ac:dyDescent="0.2">
      <c r="A23">
        <f>'PharmaSales&amp;R&amp;D'!A32</f>
        <v>2011</v>
      </c>
      <c r="B23" s="20">
        <f>'PharmaSales&amp;R&amp;D'!M32</f>
        <v>609101.26699999999</v>
      </c>
      <c r="C23" s="20">
        <f>'PharmaSales&amp;R&amp;D'!E32</f>
        <v>60388.131000000023</v>
      </c>
      <c r="D23" s="20">
        <f>'PharmaSales&amp;R&amp;D'!E32+'PharmaSales&amp;R&amp;D'!F32</f>
        <v>94099.064000000013</v>
      </c>
      <c r="E23" s="22">
        <f t="shared" si="0"/>
        <v>10.086440115194156</v>
      </c>
      <c r="F23" s="22">
        <f t="shared" si="1"/>
        <v>6.4729790192174486</v>
      </c>
      <c r="G23" s="20">
        <f>'BiotectSales&amp;R&amp;D'!L31</f>
        <v>203447.37999999998</v>
      </c>
      <c r="H23" s="20">
        <f>'BiotectSales&amp;R&amp;D'!E31</f>
        <v>16057.175000000014</v>
      </c>
      <c r="I23" s="20">
        <f>'BiotectSales&amp;R&amp;D'!E31+'BiotectSales&amp;R&amp;D'!F31</f>
        <v>28794.036</v>
      </c>
      <c r="J23" s="22">
        <f t="shared" si="2"/>
        <v>12.670185135305545</v>
      </c>
      <c r="K23" s="22">
        <f t="shared" si="3"/>
        <v>7.0656083086094625</v>
      </c>
      <c r="L23" s="4">
        <f t="shared" si="4"/>
        <v>9.155433497197718E-2</v>
      </c>
    </row>
    <row r="24" spans="1:12" x14ac:dyDescent="0.2">
      <c r="A24">
        <f>'PharmaSales&amp;R&amp;D'!A33</f>
        <v>2012</v>
      </c>
      <c r="B24" s="20">
        <f>'PharmaSales&amp;R&amp;D'!M33</f>
        <v>686573.09300000011</v>
      </c>
      <c r="C24" s="20">
        <f>'PharmaSales&amp;R&amp;D'!E33</f>
        <v>57409.003000000055</v>
      </c>
      <c r="D24" s="20">
        <f>'PharmaSales&amp;R&amp;D'!E33+'PharmaSales&amp;R&amp;D'!F33</f>
        <v>90506.175000000047</v>
      </c>
      <c r="E24" s="22">
        <f t="shared" si="0"/>
        <v>11.959327929802221</v>
      </c>
      <c r="F24" s="22">
        <f t="shared" si="1"/>
        <v>7.5859254133764882</v>
      </c>
      <c r="G24" s="20">
        <f>'BiotectSales&amp;R&amp;D'!L32</f>
        <v>301554.15100000001</v>
      </c>
      <c r="H24" s="20">
        <f>'BiotectSales&amp;R&amp;D'!E32</f>
        <v>17560.010000000013</v>
      </c>
      <c r="I24" s="20">
        <f>'BiotectSales&amp;R&amp;D'!E32+'BiotectSales&amp;R&amp;D'!F32</f>
        <v>31884.287000000018</v>
      </c>
      <c r="J24" s="22">
        <f t="shared" si="2"/>
        <v>17.172777862882754</v>
      </c>
      <c r="K24" s="22">
        <f t="shared" si="3"/>
        <v>9.4577667990505745</v>
      </c>
      <c r="L24" s="4">
        <f t="shared" si="4"/>
        <v>0.24675188374162138</v>
      </c>
    </row>
    <row r="25" spans="1:12" x14ac:dyDescent="0.2">
      <c r="A25">
        <f>'PharmaSales&amp;R&amp;D'!A34</f>
        <v>2013</v>
      </c>
      <c r="B25" s="20">
        <f>'PharmaSales&amp;R&amp;D'!M34</f>
        <v>897476.97400000016</v>
      </c>
      <c r="C25" s="20">
        <f>'PharmaSales&amp;R&amp;D'!E34</f>
        <v>56997.648999999983</v>
      </c>
      <c r="D25" s="20">
        <f>'PharmaSales&amp;R&amp;D'!E34+'PharmaSales&amp;R&amp;D'!F34</f>
        <v>90410.812999999995</v>
      </c>
      <c r="E25" s="22">
        <f t="shared" si="0"/>
        <v>15.745859517819769</v>
      </c>
      <c r="F25" s="22">
        <f t="shared" si="1"/>
        <v>9.9266552773947545</v>
      </c>
      <c r="G25" s="20">
        <f>'BiotectSales&amp;R&amp;D'!L33</f>
        <v>625268.11699999939</v>
      </c>
      <c r="H25" s="20">
        <f>'BiotectSales&amp;R&amp;D'!E33</f>
        <v>17170.555999999979</v>
      </c>
      <c r="I25" s="20">
        <f>'BiotectSales&amp;R&amp;D'!E33+'BiotectSales&amp;R&amp;D'!F33</f>
        <v>34029.601999999984</v>
      </c>
      <c r="J25" s="22">
        <f t="shared" si="2"/>
        <v>36.415135130161197</v>
      </c>
      <c r="K25" s="22">
        <f t="shared" si="3"/>
        <v>18.374241256186295</v>
      </c>
      <c r="L25" s="4">
        <f t="shared" si="4"/>
        <v>0.8510002355001296</v>
      </c>
    </row>
    <row r="26" spans="1:12" x14ac:dyDescent="0.2">
      <c r="A26">
        <f>'PharmaSales&amp;R&amp;D'!A35</f>
        <v>2014</v>
      </c>
      <c r="B26" s="20">
        <f>'PharmaSales&amp;R&amp;D'!M35</f>
        <v>1049179.1469999996</v>
      </c>
      <c r="C26" s="20">
        <f>'PharmaSales&amp;R&amp;D'!E35</f>
        <v>56697.831999999966</v>
      </c>
      <c r="D26" s="20">
        <f>'PharmaSales&amp;R&amp;D'!E35+'PharmaSales&amp;R&amp;D'!F35</f>
        <v>90856.45299999995</v>
      </c>
      <c r="E26" s="22">
        <f t="shared" si="0"/>
        <v>18.504748947014416</v>
      </c>
      <c r="F26" s="22">
        <f t="shared" si="1"/>
        <v>11.547656906659125</v>
      </c>
      <c r="G26" s="20">
        <f>'BiotectSales&amp;R&amp;D'!L34</f>
        <v>842674.14900000126</v>
      </c>
      <c r="H26" s="20">
        <f>'BiotectSales&amp;R&amp;D'!E34</f>
        <v>29118.979000000014</v>
      </c>
      <c r="I26" s="20">
        <f>'BiotectSales&amp;R&amp;D'!E34+'BiotectSales&amp;R&amp;D'!F34</f>
        <v>49120.740000000005</v>
      </c>
      <c r="J26" s="22">
        <f t="shared" si="2"/>
        <v>28.93900053981978</v>
      </c>
      <c r="K26" s="22">
        <f t="shared" si="3"/>
        <v>17.155159897835439</v>
      </c>
      <c r="L26" s="4">
        <f t="shared" si="4"/>
        <v>0.48559660513836933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H3" sqref="H3:H26"/>
    </sheetView>
  </sheetViews>
  <sheetFormatPr baseColWidth="10" defaultRowHeight="16" x14ac:dyDescent="0.2"/>
  <cols>
    <col min="2" max="2" width="14.5" bestFit="1" customWidth="1"/>
    <col min="3" max="4" width="12.5" bestFit="1" customWidth="1"/>
    <col min="6" max="6" width="12.1640625" bestFit="1" customWidth="1"/>
  </cols>
  <sheetData>
    <row r="1" spans="1:8" x14ac:dyDescent="0.2">
      <c r="A1" t="str">
        <f>'PharmaSales&amp;R&amp;D'!A10</f>
        <v>Year</v>
      </c>
      <c r="B1" t="s">
        <v>92</v>
      </c>
      <c r="C1" t="s">
        <v>104</v>
      </c>
      <c r="D1" t="s">
        <v>105</v>
      </c>
      <c r="E1" t="s">
        <v>106</v>
      </c>
      <c r="F1" t="s">
        <v>107</v>
      </c>
    </row>
    <row r="2" spans="1:8" x14ac:dyDescent="0.2">
      <c r="A2">
        <f>'PharmaSales&amp;R&amp;D'!A11</f>
        <v>1990</v>
      </c>
      <c r="B2" s="6">
        <f>'PharmaSales&amp;R&amp;D'!B11</f>
        <v>32334.37</v>
      </c>
      <c r="C2" s="6">
        <f>'BiotectSales&amp;R&amp;D'!B10</f>
        <v>51.868000000000002</v>
      </c>
      <c r="D2" s="6">
        <f>B2+C2</f>
        <v>32386.237999999998</v>
      </c>
      <c r="E2" s="4">
        <v>0</v>
      </c>
      <c r="F2" s="4" t="s">
        <v>263</v>
      </c>
      <c r="H2" s="4">
        <f>C2/(B2+C2)</f>
        <v>1.6015444584826434E-3</v>
      </c>
    </row>
    <row r="3" spans="1:8" x14ac:dyDescent="0.2">
      <c r="A3">
        <f>'PharmaSales&amp;R&amp;D'!A12</f>
        <v>1991</v>
      </c>
      <c r="B3" s="6">
        <f>'PharmaSales&amp;R&amp;D'!B12</f>
        <v>48276.775000000001</v>
      </c>
      <c r="C3" s="6">
        <f>'BiotectSales&amp;R&amp;D'!B11</f>
        <v>800.95899999999995</v>
      </c>
      <c r="D3" s="6">
        <f t="shared" ref="D3:D26" si="0">B3+C3</f>
        <v>49077.734000000004</v>
      </c>
      <c r="E3" s="4">
        <f>'PharmaSales&amp;R&amp;D'!C12</f>
        <v>0.49304826412266589</v>
      </c>
      <c r="F3" s="4">
        <f>'BiotectSales&amp;R&amp;D'!C11</f>
        <v>14.44225726845068</v>
      </c>
      <c r="H3" s="4">
        <f t="shared" ref="H3:H26" si="1">C3/(B3+C3)</f>
        <v>1.6320211524028388E-2</v>
      </c>
    </row>
    <row r="4" spans="1:8" x14ac:dyDescent="0.2">
      <c r="A4">
        <f>'PharmaSales&amp;R&amp;D'!A13</f>
        <v>1992</v>
      </c>
      <c r="B4" s="6">
        <f>'PharmaSales&amp;R&amp;D'!B13</f>
        <v>51365.119999999995</v>
      </c>
      <c r="C4" s="6">
        <f>'BiotectSales&amp;R&amp;D'!B12</f>
        <v>1464.9979999999998</v>
      </c>
      <c r="D4" s="6">
        <f t="shared" si="0"/>
        <v>52830.117999999995</v>
      </c>
      <c r="E4" s="4">
        <f>'PharmaSales&amp;R&amp;D'!C13</f>
        <v>6.3971650964671722E-2</v>
      </c>
      <c r="F4" s="4">
        <f>'BiotectSales&amp;R&amp;D'!C12</f>
        <v>0.82905492041415352</v>
      </c>
      <c r="H4" s="4">
        <f t="shared" si="1"/>
        <v>2.7730356384969648E-2</v>
      </c>
    </row>
    <row r="5" spans="1:8" x14ac:dyDescent="0.2">
      <c r="A5">
        <f>'PharmaSales&amp;R&amp;D'!A14</f>
        <v>1993</v>
      </c>
      <c r="B5" s="6">
        <f>'PharmaSales&amp;R&amp;D'!B14</f>
        <v>53202.735000000008</v>
      </c>
      <c r="C5" s="6">
        <f>'BiotectSales&amp;R&amp;D'!B13</f>
        <v>2173.4330000000004</v>
      </c>
      <c r="D5" s="6">
        <f t="shared" si="0"/>
        <v>55376.168000000005</v>
      </c>
      <c r="E5" s="4">
        <f>'PharmaSales&amp;R&amp;D'!C14</f>
        <v>3.5775541846295944E-2</v>
      </c>
      <c r="F5" s="4">
        <f>'BiotectSales&amp;R&amp;D'!C13</f>
        <v>0.48357403900892737</v>
      </c>
      <c r="H5" s="4">
        <f t="shared" si="1"/>
        <v>3.9248526550266179E-2</v>
      </c>
    </row>
    <row r="6" spans="1:8" x14ac:dyDescent="0.2">
      <c r="A6">
        <f>'PharmaSales&amp;R&amp;D'!A15</f>
        <v>1994</v>
      </c>
      <c r="B6" s="6">
        <f>'PharmaSales&amp;R&amp;D'!B15</f>
        <v>61637.226999999999</v>
      </c>
      <c r="C6" s="6">
        <f>'BiotectSales&amp;R&amp;D'!B14</f>
        <v>2774.5050000000019</v>
      </c>
      <c r="D6" s="6">
        <f t="shared" si="0"/>
        <v>64411.732000000004</v>
      </c>
      <c r="E6" s="4">
        <f>'PharmaSales&amp;R&amp;D'!C15</f>
        <v>0.15853493246164874</v>
      </c>
      <c r="F6" s="4">
        <f>'BiotectSales&amp;R&amp;D'!C14</f>
        <v>0.27655418869594839</v>
      </c>
      <c r="H6" s="4">
        <f t="shared" si="1"/>
        <v>4.3074528720947941E-2</v>
      </c>
    </row>
    <row r="7" spans="1:8" x14ac:dyDescent="0.2">
      <c r="A7">
        <f>'PharmaSales&amp;R&amp;D'!A16</f>
        <v>1995</v>
      </c>
      <c r="B7" s="6">
        <f>'PharmaSales&amp;R&amp;D'!B16</f>
        <v>72311.275999999998</v>
      </c>
      <c r="C7" s="6">
        <f>'BiotectSales&amp;R&amp;D'!B15</f>
        <v>3967.1480000000001</v>
      </c>
      <c r="D7" s="6">
        <f t="shared" si="0"/>
        <v>76278.423999999999</v>
      </c>
      <c r="E7" s="4">
        <f>'PharmaSales&amp;R&amp;D'!C16</f>
        <v>0.17317536040354309</v>
      </c>
      <c r="F7" s="4">
        <f>'BiotectSales&amp;R&amp;D'!C15</f>
        <v>0.42985793862328503</v>
      </c>
      <c r="H7" s="4">
        <f t="shared" si="1"/>
        <v>5.2008782981672511E-2</v>
      </c>
    </row>
    <row r="8" spans="1:8" x14ac:dyDescent="0.2">
      <c r="A8">
        <f>'PharmaSales&amp;R&amp;D'!A17</f>
        <v>1996</v>
      </c>
      <c r="B8" s="6">
        <f>'PharmaSales&amp;R&amp;D'!B17</f>
        <v>80542.982000000004</v>
      </c>
      <c r="C8" s="6">
        <f>'BiotectSales&amp;R&amp;D'!B16</f>
        <v>4705.5100000000011</v>
      </c>
      <c r="D8" s="6">
        <f t="shared" si="0"/>
        <v>85248.491999999998</v>
      </c>
      <c r="E8" s="4">
        <f>'PharmaSales&amp;R&amp;D'!C17</f>
        <v>0.11383710059272101</v>
      </c>
      <c r="F8" s="4">
        <f>'BiotectSales&amp;R&amp;D'!C16</f>
        <v>0.18611909613656996</v>
      </c>
      <c r="H8" s="4">
        <f t="shared" si="1"/>
        <v>5.5197574638622363E-2</v>
      </c>
    </row>
    <row r="9" spans="1:8" x14ac:dyDescent="0.2">
      <c r="A9">
        <f>'PharmaSales&amp;R&amp;D'!A18</f>
        <v>1997</v>
      </c>
      <c r="B9" s="6">
        <f>'PharmaSales&amp;R&amp;D'!B18</f>
        <v>91171.576000000001</v>
      </c>
      <c r="C9" s="6">
        <f>'BiotectSales&amp;R&amp;D'!B17</f>
        <v>5375.2439999999979</v>
      </c>
      <c r="D9" s="6">
        <f t="shared" si="0"/>
        <v>96546.819999999992</v>
      </c>
      <c r="E9" s="4">
        <f>'PharmaSales&amp;R&amp;D'!C18</f>
        <v>0.13196176421677563</v>
      </c>
      <c r="F9" s="4">
        <f>'BiotectSales&amp;R&amp;D'!C17</f>
        <v>0.14232973684042682</v>
      </c>
      <c r="H9" s="4">
        <f t="shared" si="1"/>
        <v>5.5674997892214348E-2</v>
      </c>
    </row>
    <row r="10" spans="1:8" x14ac:dyDescent="0.2">
      <c r="A10">
        <f>'PharmaSales&amp;R&amp;D'!A19</f>
        <v>1998</v>
      </c>
      <c r="B10" s="6">
        <f>'PharmaSales&amp;R&amp;D'!B19</f>
        <v>109332.60799999995</v>
      </c>
      <c r="C10" s="6">
        <f>'BiotectSales&amp;R&amp;D'!B18</f>
        <v>6530.2480000000023</v>
      </c>
      <c r="D10" s="6">
        <f t="shared" si="0"/>
        <v>115862.85599999996</v>
      </c>
      <c r="E10" s="4">
        <f>'PharmaSales&amp;R&amp;D'!C19</f>
        <v>0.19919620562443652</v>
      </c>
      <c r="F10" s="4">
        <f>'BiotectSales&amp;R&amp;D'!C18</f>
        <v>0.2148747108038267</v>
      </c>
      <c r="H10" s="4">
        <f t="shared" si="1"/>
        <v>5.6361876665633075E-2</v>
      </c>
    </row>
    <row r="11" spans="1:8" x14ac:dyDescent="0.2">
      <c r="A11">
        <f>'PharmaSales&amp;R&amp;D'!A20</f>
        <v>1999</v>
      </c>
      <c r="B11" s="6">
        <f>'PharmaSales&amp;R&amp;D'!B20</f>
        <v>126452.9</v>
      </c>
      <c r="C11" s="6">
        <f>'BiotectSales&amp;R&amp;D'!B19</f>
        <v>6551.314000000003</v>
      </c>
      <c r="D11" s="6">
        <f t="shared" si="0"/>
        <v>133004.21400000001</v>
      </c>
      <c r="E11" s="4">
        <f>'PharmaSales&amp;R&amp;D'!C20</f>
        <v>0.15658907542020817</v>
      </c>
      <c r="F11" s="4">
        <f>'BiotectSales&amp;R&amp;D'!C19</f>
        <v>3.2259111751959946E-3</v>
      </c>
      <c r="H11" s="4">
        <f t="shared" si="1"/>
        <v>4.9256439348605921E-2</v>
      </c>
    </row>
    <row r="12" spans="1:8" x14ac:dyDescent="0.2">
      <c r="A12">
        <f>'PharmaSales&amp;R&amp;D'!A21</f>
        <v>2000</v>
      </c>
      <c r="B12" s="6">
        <f>'PharmaSales&amp;R&amp;D'!B21</f>
        <v>136752.59900000002</v>
      </c>
      <c r="C12" s="6">
        <f>'BiotectSales&amp;R&amp;D'!B20</f>
        <v>6865.1160000000036</v>
      </c>
      <c r="D12" s="6">
        <f t="shared" si="0"/>
        <v>143617.71500000003</v>
      </c>
      <c r="E12" s="4">
        <f>'PharmaSales&amp;R&amp;D'!C21</f>
        <v>8.1450872221989545E-2</v>
      </c>
      <c r="F12" s="4">
        <f>'BiotectSales&amp;R&amp;D'!C20</f>
        <v>4.7899093220077793E-2</v>
      </c>
      <c r="H12" s="4">
        <f t="shared" si="1"/>
        <v>4.7801317546376523E-2</v>
      </c>
    </row>
    <row r="13" spans="1:8" x14ac:dyDescent="0.2">
      <c r="A13">
        <f>'PharmaSales&amp;R&amp;D'!A22</f>
        <v>2001</v>
      </c>
      <c r="B13" s="6">
        <f>'PharmaSales&amp;R&amp;D'!B22</f>
        <v>125573.16900000002</v>
      </c>
      <c r="C13" s="6">
        <f>'BiotectSales&amp;R&amp;D'!B21</f>
        <v>7686.2779999999957</v>
      </c>
      <c r="D13" s="6">
        <f t="shared" si="0"/>
        <v>133259.44700000001</v>
      </c>
      <c r="E13" s="4">
        <f>'PharmaSales&amp;R&amp;D'!C22</f>
        <v>-8.1749305547019202E-2</v>
      </c>
      <c r="F13" s="4">
        <f>'BiotectSales&amp;R&amp;D'!C21</f>
        <v>0.11961371082440442</v>
      </c>
      <c r="H13" s="4">
        <f t="shared" si="1"/>
        <v>5.7679047700085341E-2</v>
      </c>
    </row>
    <row r="14" spans="1:8" x14ac:dyDescent="0.2">
      <c r="A14">
        <f>'PharmaSales&amp;R&amp;D'!A23</f>
        <v>2002</v>
      </c>
      <c r="B14" s="6">
        <f>'PharmaSales&amp;R&amp;D'!B23</f>
        <v>131605.11500000005</v>
      </c>
      <c r="C14" s="6">
        <f>'BiotectSales&amp;R&amp;D'!B22</f>
        <v>8557.6439999999966</v>
      </c>
      <c r="D14" s="6">
        <f t="shared" si="0"/>
        <v>140162.75900000005</v>
      </c>
      <c r="E14" s="4">
        <f>'PharmaSales&amp;R&amp;D'!C23</f>
        <v>4.8035309198894316E-2</v>
      </c>
      <c r="F14" s="4">
        <f>'BiotectSales&amp;R&amp;D'!C22</f>
        <v>0.11336644342033964</v>
      </c>
      <c r="H14" s="4">
        <f t="shared" si="1"/>
        <v>6.10550481529833E-2</v>
      </c>
    </row>
    <row r="15" spans="1:8" x14ac:dyDescent="0.2">
      <c r="A15">
        <f>'PharmaSales&amp;R&amp;D'!A24</f>
        <v>2003</v>
      </c>
      <c r="B15" s="6">
        <f>'PharmaSales&amp;R&amp;D'!B24</f>
        <v>152999.6020000001</v>
      </c>
      <c r="C15" s="6">
        <f>'BiotectSales&amp;R&amp;D'!B23</f>
        <v>12340.981000000007</v>
      </c>
      <c r="D15" s="6">
        <f t="shared" si="0"/>
        <v>165340.5830000001</v>
      </c>
      <c r="E15" s="4">
        <f>'PharmaSales&amp;R&amp;D'!C24</f>
        <v>0.16256577109483961</v>
      </c>
      <c r="F15" s="4">
        <f>'BiotectSales&amp;R&amp;D'!C23</f>
        <v>0.44210030237294418</v>
      </c>
      <c r="H15" s="4">
        <f t="shared" si="1"/>
        <v>7.4639757378864441E-2</v>
      </c>
    </row>
    <row r="16" spans="1:8" x14ac:dyDescent="0.2">
      <c r="A16">
        <f>'PharmaSales&amp;R&amp;D'!A25</f>
        <v>2004</v>
      </c>
      <c r="B16" s="6">
        <f>'PharmaSales&amp;R&amp;D'!B25</f>
        <v>165505.24699999994</v>
      </c>
      <c r="C16" s="6">
        <f>'BiotectSales&amp;R&amp;D'!B24</f>
        <v>16720.374000000011</v>
      </c>
      <c r="D16" s="6">
        <f t="shared" si="0"/>
        <v>182225.62099999996</v>
      </c>
      <c r="E16" s="4">
        <f>'PharmaSales&amp;R&amp;D'!C25</f>
        <v>8.1736454451690976E-2</v>
      </c>
      <c r="F16" s="4">
        <f>'BiotectSales&amp;R&amp;D'!C24</f>
        <v>0.35486587330456154</v>
      </c>
      <c r="H16" s="4">
        <f t="shared" si="1"/>
        <v>9.1756438574573523E-2</v>
      </c>
    </row>
    <row r="17" spans="1:8" x14ac:dyDescent="0.2">
      <c r="A17">
        <f>'PharmaSales&amp;R&amp;D'!A26</f>
        <v>2005</v>
      </c>
      <c r="B17" s="6">
        <f>'PharmaSales&amp;R&amp;D'!B26</f>
        <v>167975.57500000001</v>
      </c>
      <c r="C17" s="6">
        <f>'BiotectSales&amp;R&amp;D'!B25</f>
        <v>19940.228000000003</v>
      </c>
      <c r="D17" s="6">
        <f t="shared" si="0"/>
        <v>187915.80300000001</v>
      </c>
      <c r="E17" s="4">
        <f>'PharmaSales&amp;R&amp;D'!C26</f>
        <v>1.4925979960019431E-2</v>
      </c>
      <c r="F17" s="4">
        <f>'BiotectSales&amp;R&amp;D'!C25</f>
        <v>0.19257069249766712</v>
      </c>
      <c r="H17" s="4">
        <f t="shared" si="1"/>
        <v>0.10611256574307378</v>
      </c>
    </row>
    <row r="18" spans="1:8" x14ac:dyDescent="0.2">
      <c r="A18">
        <f>'PharmaSales&amp;R&amp;D'!A27</f>
        <v>2006</v>
      </c>
      <c r="B18" s="6">
        <f>'PharmaSales&amp;R&amp;D'!B27</f>
        <v>172778.61600000004</v>
      </c>
      <c r="C18" s="6">
        <f>'BiotectSales&amp;R&amp;D'!B26</f>
        <v>23813.69200000001</v>
      </c>
      <c r="D18" s="6">
        <f t="shared" si="0"/>
        <v>196592.30800000005</v>
      </c>
      <c r="E18" s="4">
        <f>'PharmaSales&amp;R&amp;D'!C27</f>
        <v>2.859368690954045E-2</v>
      </c>
      <c r="F18" s="4">
        <f>'BiotectSales&amp;R&amp;D'!C26</f>
        <v>0.19425374674753004</v>
      </c>
      <c r="H18" s="4">
        <f t="shared" si="1"/>
        <v>0.12113236902432624</v>
      </c>
    </row>
    <row r="19" spans="1:8" x14ac:dyDescent="0.2">
      <c r="A19">
        <f>'PharmaSales&amp;R&amp;D'!A28</f>
        <v>2007</v>
      </c>
      <c r="B19" s="6">
        <f>'PharmaSales&amp;R&amp;D'!B28</f>
        <v>187586.77100000001</v>
      </c>
      <c r="C19" s="6">
        <f>'BiotectSales&amp;R&amp;D'!B27</f>
        <v>27215.807999999979</v>
      </c>
      <c r="D19" s="6">
        <f t="shared" si="0"/>
        <v>214802.579</v>
      </c>
      <c r="E19" s="4">
        <f>'PharmaSales&amp;R&amp;D'!C28</f>
        <v>8.5705947546193872E-2</v>
      </c>
      <c r="F19" s="4">
        <f>'BiotectSales&amp;R&amp;D'!C27</f>
        <v>0.14286386168091725</v>
      </c>
      <c r="H19" s="4">
        <f t="shared" si="1"/>
        <v>0.12670149551602908</v>
      </c>
    </row>
    <row r="20" spans="1:8" x14ac:dyDescent="0.2">
      <c r="A20">
        <f>'PharmaSales&amp;R&amp;D'!A29</f>
        <v>2008</v>
      </c>
      <c r="B20" s="6">
        <f>'PharmaSales&amp;R&amp;D'!B29</f>
        <v>199230.01900000009</v>
      </c>
      <c r="C20" s="6">
        <f>'BiotectSales&amp;R&amp;D'!B28</f>
        <v>31353.413999999975</v>
      </c>
      <c r="D20" s="6">
        <f t="shared" si="0"/>
        <v>230583.43300000008</v>
      </c>
      <c r="E20" s="4">
        <f>'PharmaSales&amp;R&amp;D'!C29</f>
        <v>6.206859864334513E-2</v>
      </c>
      <c r="F20" s="4">
        <f>'BiotectSales&amp;R&amp;D'!C28</f>
        <v>0.15202951167204004</v>
      </c>
      <c r="H20" s="4">
        <f t="shared" si="1"/>
        <v>0.13597427010291743</v>
      </c>
    </row>
    <row r="21" spans="1:8" x14ac:dyDescent="0.2">
      <c r="A21">
        <f>'PharmaSales&amp;R&amp;D'!A30</f>
        <v>2009</v>
      </c>
      <c r="B21" s="6">
        <f>'PharmaSales&amp;R&amp;D'!B30</f>
        <v>189531.682</v>
      </c>
      <c r="C21" s="6">
        <f>'BiotectSales&amp;R&amp;D'!B29</f>
        <v>48531.853000000032</v>
      </c>
      <c r="D21" s="6">
        <f t="shared" si="0"/>
        <v>238063.53500000003</v>
      </c>
      <c r="E21" s="4">
        <f>'PharmaSales&amp;R&amp;D'!C30</f>
        <v>-4.867909489081601E-2</v>
      </c>
      <c r="F21" s="4">
        <f>'BiotectSales&amp;R&amp;D'!C29</f>
        <v>0.54789692120928435</v>
      </c>
      <c r="H21" s="4">
        <f t="shared" si="1"/>
        <v>0.20386092729405209</v>
      </c>
    </row>
    <row r="22" spans="1:8" x14ac:dyDescent="0.2">
      <c r="A22">
        <f>'PharmaSales&amp;R&amp;D'!A31</f>
        <v>2010</v>
      </c>
      <c r="B22" s="6">
        <f>'PharmaSales&amp;R&amp;D'!B31</f>
        <v>227091.76900000003</v>
      </c>
      <c r="C22" s="6">
        <f>'BiotectSales&amp;R&amp;D'!B30</f>
        <v>54072.684000000001</v>
      </c>
      <c r="D22" s="6">
        <f t="shared" si="0"/>
        <v>281164.45300000004</v>
      </c>
      <c r="E22" s="4">
        <f>'PharmaSales&amp;R&amp;D'!C31</f>
        <v>0.19817313181444796</v>
      </c>
      <c r="F22" s="4">
        <f>'BiotectSales&amp;R&amp;D'!C30</f>
        <v>0.11416895621108814</v>
      </c>
      <c r="H22" s="4">
        <f t="shared" si="1"/>
        <v>0.19231692848455489</v>
      </c>
    </row>
    <row r="23" spans="1:8" x14ac:dyDescent="0.2">
      <c r="A23">
        <f>'PharmaSales&amp;R&amp;D'!A32</f>
        <v>2011</v>
      </c>
      <c r="B23" s="6">
        <f>'PharmaSales&amp;R&amp;D'!B32</f>
        <v>235662.87599999999</v>
      </c>
      <c r="C23" s="6">
        <f>'BiotectSales&amp;R&amp;D'!B31</f>
        <v>66378.184000000008</v>
      </c>
      <c r="D23" s="6">
        <f t="shared" si="0"/>
        <v>302041.06</v>
      </c>
      <c r="E23" s="4">
        <f>'PharmaSales&amp;R&amp;D'!C32</f>
        <v>3.7742922333745765E-2</v>
      </c>
      <c r="F23" s="4">
        <f>'BiotectSales&amp;R&amp;D'!C31</f>
        <v>0.22757331594636598</v>
      </c>
      <c r="H23" s="4">
        <f t="shared" si="1"/>
        <v>0.21976543189194214</v>
      </c>
    </row>
    <row r="24" spans="1:8" x14ac:dyDescent="0.2">
      <c r="A24">
        <f>'PharmaSales&amp;R&amp;D'!A33</f>
        <v>2012</v>
      </c>
      <c r="B24" s="6">
        <f>'PharmaSales&amp;R&amp;D'!B33</f>
        <v>228617.37400000001</v>
      </c>
      <c r="C24" s="6">
        <f>'BiotectSales&amp;R&amp;D'!B32</f>
        <v>73361.394000000044</v>
      </c>
      <c r="D24" s="6">
        <f t="shared" si="0"/>
        <v>301978.76800000004</v>
      </c>
      <c r="E24" s="4">
        <f>'PharmaSales&amp;R&amp;D'!C33</f>
        <v>-2.9896528972174541E-2</v>
      </c>
      <c r="F24" s="4">
        <f>'BiotectSales&amp;R&amp;D'!C32</f>
        <v>0.10520339031872328</v>
      </c>
      <c r="H24" s="4">
        <f t="shared" si="1"/>
        <v>0.24293560267786785</v>
      </c>
    </row>
    <row r="25" spans="1:8" x14ac:dyDescent="0.2">
      <c r="A25">
        <f>'PharmaSales&amp;R&amp;D'!A34</f>
        <v>2013</v>
      </c>
      <c r="B25" s="6">
        <f>'PharmaSales&amp;R&amp;D'!B34</f>
        <v>233973.23199999996</v>
      </c>
      <c r="C25" s="6">
        <f>'BiotectSales&amp;R&amp;D'!B33</f>
        <v>81066.367999999959</v>
      </c>
      <c r="D25" s="6">
        <f t="shared" si="0"/>
        <v>315039.59999999992</v>
      </c>
      <c r="E25" s="4">
        <f>'PharmaSales&amp;R&amp;D'!C34</f>
        <v>2.3427169625349409E-2</v>
      </c>
      <c r="F25" s="4">
        <f>'BiotectSales&amp;R&amp;D'!C33</f>
        <v>0.10502763892409006</v>
      </c>
      <c r="H25" s="4">
        <f t="shared" si="1"/>
        <v>0.2573212002554599</v>
      </c>
    </row>
    <row r="26" spans="1:8" x14ac:dyDescent="0.2">
      <c r="A26">
        <f>'PharmaSales&amp;R&amp;D'!A35</f>
        <v>2014</v>
      </c>
      <c r="B26" s="6">
        <f>'PharmaSales&amp;R&amp;D'!B35</f>
        <v>237890.09699999998</v>
      </c>
      <c r="C26" s="6">
        <f>'BiotectSales&amp;R&amp;D'!B34</f>
        <v>105054.11200000002</v>
      </c>
      <c r="D26" s="6">
        <f t="shared" si="0"/>
        <v>342944.20900000003</v>
      </c>
      <c r="E26" s="4">
        <f>'PharmaSales&amp;R&amp;D'!C35</f>
        <v>1.6740654332628946E-2</v>
      </c>
      <c r="F26" s="4">
        <f>'BiotectSales&amp;R&amp;D'!C34</f>
        <v>0.29590253753566564</v>
      </c>
      <c r="H26" s="4">
        <f t="shared" si="1"/>
        <v>0.30633003632378003</v>
      </c>
    </row>
  </sheetData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sqref="A1:E25"/>
    </sheetView>
  </sheetViews>
  <sheetFormatPr baseColWidth="10" defaultRowHeight="16" x14ac:dyDescent="0.2"/>
  <sheetData>
    <row r="1" spans="1:5" x14ac:dyDescent="0.2">
      <c r="A1" t="str">
        <f>'PharmaSales&amp;R&amp;D'!A10</f>
        <v>Year</v>
      </c>
      <c r="B1" t="s">
        <v>109</v>
      </c>
      <c r="C1" t="s">
        <v>110</v>
      </c>
      <c r="D1" t="s">
        <v>111</v>
      </c>
      <c r="E1" t="s">
        <v>112</v>
      </c>
    </row>
    <row r="2" spans="1:5" x14ac:dyDescent="0.2">
      <c r="A2">
        <f>'PharmaSales&amp;R&amp;D'!A12</f>
        <v>1991</v>
      </c>
      <c r="B2" s="7">
        <f>'PharmaSales&amp;R&amp;D'!H12</f>
        <v>0.24613429542466325</v>
      </c>
      <c r="C2" s="7">
        <f>'BiotectSales&amp;R&amp;D'!G11</f>
        <v>0.11669011772138148</v>
      </c>
      <c r="D2" s="7">
        <f>'PharmaSales&amp;R&amp;D'!J12</f>
        <v>0.3478497890548819</v>
      </c>
      <c r="E2" s="7">
        <f>'BiotectSales&amp;R&amp;D'!I11</f>
        <v>0.3789132777083471</v>
      </c>
    </row>
    <row r="3" spans="1:5" x14ac:dyDescent="0.2">
      <c r="A3">
        <f>'PharmaSales&amp;R&amp;D'!A13</f>
        <v>1992</v>
      </c>
      <c r="B3" s="7">
        <f>'PharmaSales&amp;R&amp;D'!H13</f>
        <v>0.24689937451718211</v>
      </c>
      <c r="C3" s="7">
        <f>'BiotectSales&amp;R&amp;D'!G12</f>
        <v>0.12367934973290061</v>
      </c>
      <c r="D3" s="7">
        <f>'PharmaSales&amp;R&amp;D'!J13</f>
        <v>0.35328382373096767</v>
      </c>
      <c r="E3" s="7">
        <f>'BiotectSales&amp;R&amp;D'!I12</f>
        <v>0.36164554490859374</v>
      </c>
    </row>
    <row r="4" spans="1:5" x14ac:dyDescent="0.2">
      <c r="A4">
        <f>'PharmaSales&amp;R&amp;D'!A14</f>
        <v>1993</v>
      </c>
      <c r="B4" s="7">
        <f>'PharmaSales&amp;R&amp;D'!H14</f>
        <v>0.25486435988676143</v>
      </c>
      <c r="C4" s="7">
        <f>'BiotectSales&amp;R&amp;D'!G13</f>
        <v>6.409261293078744E-2</v>
      </c>
      <c r="D4" s="7">
        <f>'PharmaSales&amp;R&amp;D'!J14</f>
        <v>0.36451526411189195</v>
      </c>
      <c r="E4" s="7">
        <f>'BiotectSales&amp;R&amp;D'!I13</f>
        <v>0.33282369412813739</v>
      </c>
    </row>
    <row r="5" spans="1:5" x14ac:dyDescent="0.2">
      <c r="A5">
        <f>'PharmaSales&amp;R&amp;D'!A15</f>
        <v>1994</v>
      </c>
      <c r="B5" s="7">
        <f>'PharmaSales&amp;R&amp;D'!H15</f>
        <v>0.24913624034384291</v>
      </c>
      <c r="C5" s="7">
        <f>'BiotectSales&amp;R&amp;D'!G14</f>
        <v>-6.4395270507712196E-2</v>
      </c>
      <c r="D5" s="7">
        <f>'PharmaSales&amp;R&amp;D'!J15</f>
        <v>0.35217588552450618</v>
      </c>
      <c r="E5" s="7">
        <f>'BiotectSales&amp;R&amp;D'!I14</f>
        <v>0.27059133070583752</v>
      </c>
    </row>
    <row r="6" spans="1:5" x14ac:dyDescent="0.2">
      <c r="A6">
        <f>'PharmaSales&amp;R&amp;D'!A16</f>
        <v>1995</v>
      </c>
      <c r="B6" s="7">
        <f>'PharmaSales&amp;R&amp;D'!H16</f>
        <v>0.24164390350406759</v>
      </c>
      <c r="C6" s="7">
        <f>'BiotectSales&amp;R&amp;D'!G15</f>
        <v>-4.8712828460143187E-2</v>
      </c>
      <c r="D6" s="7">
        <f>'PharmaSales&amp;R&amp;D'!J16</f>
        <v>0.3453496796267293</v>
      </c>
      <c r="E6" s="7">
        <f>'BiotectSales&amp;R&amp;D'!I15</f>
        <v>0.26844019935732172</v>
      </c>
    </row>
    <row r="7" spans="1:5" x14ac:dyDescent="0.2">
      <c r="A7">
        <f>'PharmaSales&amp;R&amp;D'!A17</f>
        <v>1996</v>
      </c>
      <c r="B7" s="7">
        <f>'PharmaSales&amp;R&amp;D'!H17</f>
        <v>0.24378737305753095</v>
      </c>
      <c r="C7" s="7">
        <f>'BiotectSales&amp;R&amp;D'!G16</f>
        <v>-5.1267344028596236E-2</v>
      </c>
      <c r="D7" s="7">
        <f>'PharmaSales&amp;R&amp;D'!J17</f>
        <v>0.34820514840138395</v>
      </c>
      <c r="E7" s="7">
        <f>'BiotectSales&amp;R&amp;D'!I16</f>
        <v>0.29053131329016407</v>
      </c>
    </row>
    <row r="8" spans="1:5" x14ac:dyDescent="0.2">
      <c r="A8">
        <f>'PharmaSales&amp;R&amp;D'!A18</f>
        <v>1997</v>
      </c>
      <c r="B8" s="7">
        <f>'PharmaSales&amp;R&amp;D'!H18</f>
        <v>0.24359697368837832</v>
      </c>
      <c r="C8" s="7">
        <f>'BiotectSales&amp;R&amp;D'!G17</f>
        <v>-0.11916779963849079</v>
      </c>
      <c r="D8" s="7">
        <f>'PharmaSales&amp;R&amp;D'!J18</f>
        <v>0.34967844583491658</v>
      </c>
      <c r="E8" s="7">
        <f>'BiotectSales&amp;R&amp;D'!I17</f>
        <v>0.25887829464113643</v>
      </c>
    </row>
    <row r="9" spans="1:5" x14ac:dyDescent="0.2">
      <c r="A9">
        <f>'PharmaSales&amp;R&amp;D'!A19</f>
        <v>1998</v>
      </c>
      <c r="B9" s="7">
        <f>'PharmaSales&amp;R&amp;D'!H19</f>
        <v>0.24008643423195403</v>
      </c>
      <c r="C9" s="7">
        <f>'BiotectSales&amp;R&amp;D'!G18</f>
        <v>-9.1111087970931509E-2</v>
      </c>
      <c r="D9" s="7">
        <f>'PharmaSales&amp;R&amp;D'!J19</f>
        <v>0.35156287500248795</v>
      </c>
      <c r="E9" s="7">
        <f>'BiotectSales&amp;R&amp;D'!I18</f>
        <v>0.24328310349009705</v>
      </c>
    </row>
    <row r="10" spans="1:5" x14ac:dyDescent="0.2">
      <c r="A10">
        <f>'PharmaSales&amp;R&amp;D'!A20</f>
        <v>1999</v>
      </c>
      <c r="B10" s="7">
        <f>'PharmaSales&amp;R&amp;D'!H20</f>
        <v>0.2558374224711335</v>
      </c>
      <c r="C10" s="7">
        <f>'BiotectSales&amp;R&amp;D'!G19</f>
        <v>-4.9593562451746218E-2</v>
      </c>
      <c r="D10" s="7">
        <f>'PharmaSales&amp;R&amp;D'!J20</f>
        <v>0.36665911971967424</v>
      </c>
      <c r="E10" s="7">
        <f>'BiotectSales&amp;R&amp;D'!I19</f>
        <v>0.32434943585363196</v>
      </c>
    </row>
    <row r="11" spans="1:5" x14ac:dyDescent="0.2">
      <c r="A11">
        <f>'PharmaSales&amp;R&amp;D'!A21</f>
        <v>2000</v>
      </c>
      <c r="B11" s="7">
        <f>'PharmaSales&amp;R&amp;D'!H21</f>
        <v>0.26606782076587809</v>
      </c>
      <c r="C11" s="7">
        <f>'BiotectSales&amp;R&amp;D'!G20</f>
        <v>-0.11285461163365619</v>
      </c>
      <c r="D11" s="7">
        <f>'PharmaSales&amp;R&amp;D'!J21</f>
        <v>0.38019664986403656</v>
      </c>
      <c r="E11" s="7">
        <f>'BiotectSales&amp;R&amp;D'!I20</f>
        <v>0.27175870007149205</v>
      </c>
    </row>
    <row r="12" spans="1:5" x14ac:dyDescent="0.2">
      <c r="A12">
        <f>'PharmaSales&amp;R&amp;D'!A22</f>
        <v>2001</v>
      </c>
      <c r="B12" s="7">
        <f>'PharmaSales&amp;R&amp;D'!H22</f>
        <v>0.31476321984037847</v>
      </c>
      <c r="C12" s="7">
        <f>'BiotectSales&amp;R&amp;D'!G21</f>
        <v>-0.1480721878651802</v>
      </c>
      <c r="D12" s="7">
        <f>'PharmaSales&amp;R&amp;D'!J22</f>
        <v>0.45220715899906927</v>
      </c>
      <c r="E12" s="7">
        <f>'BiotectSales&amp;R&amp;D'!I21</f>
        <v>0.25419598406406863</v>
      </c>
    </row>
    <row r="13" spans="1:5" x14ac:dyDescent="0.2">
      <c r="A13">
        <f>'PharmaSales&amp;R&amp;D'!A23</f>
        <v>2002</v>
      </c>
      <c r="B13" s="7">
        <f>'PharmaSales&amp;R&amp;D'!H23</f>
        <v>0.30818926756760168</v>
      </c>
      <c r="C13" s="7">
        <f>'BiotectSales&amp;R&amp;D'!G22</f>
        <v>-0.12621487876803472</v>
      </c>
      <c r="D13" s="7">
        <f>'PharmaSales&amp;R&amp;D'!J23</f>
        <v>0.44767068514016328</v>
      </c>
      <c r="E13" s="7">
        <f>'BiotectSales&amp;R&amp;D'!I22</f>
        <v>0.26569252004406807</v>
      </c>
    </row>
    <row r="14" spans="1:5" x14ac:dyDescent="0.2">
      <c r="A14">
        <f>'PharmaSales&amp;R&amp;D'!A24</f>
        <v>2003</v>
      </c>
      <c r="B14" s="7">
        <f>'PharmaSales&amp;R&amp;D'!H24</f>
        <v>0.26684701441249487</v>
      </c>
      <c r="C14" s="7">
        <f>'BiotectSales&amp;R&amp;D'!G23</f>
        <v>-3.6625532443490504E-2</v>
      </c>
      <c r="D14" s="7">
        <f>'PharmaSales&amp;R&amp;D'!J24</f>
        <v>0.41407499870489828</v>
      </c>
      <c r="E14" s="7">
        <f>'BiotectSales&amp;R&amp;D'!I23</f>
        <v>0.30202064163294623</v>
      </c>
    </row>
    <row r="15" spans="1:5" x14ac:dyDescent="0.2">
      <c r="A15">
        <f>'PharmaSales&amp;R&amp;D'!A25</f>
        <v>2004</v>
      </c>
      <c r="B15" s="7">
        <f>'PharmaSales&amp;R&amp;D'!H25</f>
        <v>0.26563487742476227</v>
      </c>
      <c r="C15" s="7">
        <f>'BiotectSales&amp;R&amp;D'!G24</f>
        <v>-7.4564121592016657E-3</v>
      </c>
      <c r="D15" s="7">
        <f>'PharmaSales&amp;R&amp;D'!J25</f>
        <v>0.41357734718827383</v>
      </c>
      <c r="E15" s="7">
        <f>'BiotectSales&amp;R&amp;D'!I24</f>
        <v>0.32682295264448008</v>
      </c>
    </row>
    <row r="16" spans="1:5" x14ac:dyDescent="0.2">
      <c r="A16">
        <f>'PharmaSales&amp;R&amp;D'!A26</f>
        <v>2005</v>
      </c>
      <c r="B16" s="7">
        <f>'PharmaSales&amp;R&amp;D'!H26</f>
        <v>0.24072111079244718</v>
      </c>
      <c r="C16" s="7">
        <f>'BiotectSales&amp;R&amp;D'!G25</f>
        <v>7.0927273248831274E-2</v>
      </c>
      <c r="D16" s="7">
        <f>'PharmaSales&amp;R&amp;D'!J26</f>
        <v>0.39472548910756833</v>
      </c>
      <c r="E16" s="7">
        <f>'BiotectSales&amp;R&amp;D'!I25</f>
        <v>0.38521951704865165</v>
      </c>
    </row>
    <row r="17" spans="1:5" x14ac:dyDescent="0.2">
      <c r="A17">
        <f>'PharmaSales&amp;R&amp;D'!A27</f>
        <v>2006</v>
      </c>
      <c r="B17" s="7">
        <f>'PharmaSales&amp;R&amp;D'!H27</f>
        <v>0.23471977573891434</v>
      </c>
      <c r="C17" s="7">
        <f>'BiotectSales&amp;R&amp;D'!G26</f>
        <v>6.2171879942009643E-2</v>
      </c>
      <c r="D17" s="7">
        <f>'PharmaSales&amp;R&amp;D'!J27</f>
        <v>0.39554465466953381</v>
      </c>
      <c r="E17" s="7">
        <f>'BiotectSales&amp;R&amp;D'!I26</f>
        <v>0.39704372593716214</v>
      </c>
    </row>
    <row r="18" spans="1:5" x14ac:dyDescent="0.2">
      <c r="A18">
        <f>'PharmaSales&amp;R&amp;D'!A28</f>
        <v>2007</v>
      </c>
      <c r="B18" s="7">
        <f>'PharmaSales&amp;R&amp;D'!H28</f>
        <v>0.23077226485230135</v>
      </c>
      <c r="C18" s="7">
        <f>'BiotectSales&amp;R&amp;D'!G27</f>
        <v>6.3706688406972911E-2</v>
      </c>
      <c r="D18" s="7">
        <f>'PharmaSales&amp;R&amp;D'!J28</f>
        <v>0.39289872418561966</v>
      </c>
      <c r="E18" s="7">
        <f>'BiotectSales&amp;R&amp;D'!I27</f>
        <v>0.40126385371325396</v>
      </c>
    </row>
    <row r="19" spans="1:5" x14ac:dyDescent="0.2">
      <c r="A19">
        <f>'PharmaSales&amp;R&amp;D'!A29</f>
        <v>2008</v>
      </c>
      <c r="B19" s="7">
        <f>'PharmaSales&amp;R&amp;D'!H29</f>
        <v>0.251320550242983</v>
      </c>
      <c r="C19" s="7">
        <f>'BiotectSales&amp;R&amp;D'!G28</f>
        <v>0.1176193444197178</v>
      </c>
      <c r="D19" s="7">
        <f>'PharmaSales&amp;R&amp;D'!J29</f>
        <v>0.41068103798152999</v>
      </c>
      <c r="E19" s="7">
        <f>'BiotectSales&amp;R&amp;D'!I28</f>
        <v>0.4211030097073325</v>
      </c>
    </row>
    <row r="20" spans="1:5" x14ac:dyDescent="0.2">
      <c r="A20">
        <f>'PharmaSales&amp;R&amp;D'!A30</f>
        <v>2009</v>
      </c>
      <c r="B20" s="7">
        <f>'PharmaSales&amp;R&amp;D'!H30</f>
        <v>0.2641806239022349</v>
      </c>
      <c r="C20" s="7">
        <f>'BiotectSales&amp;R&amp;D'!G29</f>
        <v>7.5986548463335954E-2</v>
      </c>
      <c r="D20" s="7">
        <f>'PharmaSales&amp;R&amp;D'!J30</f>
        <v>0.41994262468477428</v>
      </c>
      <c r="E20" s="7">
        <f>'BiotectSales&amp;R&amp;D'!I29</f>
        <v>0.29780517549989249</v>
      </c>
    </row>
    <row r="21" spans="1:5" x14ac:dyDescent="0.2">
      <c r="A21">
        <f>'PharmaSales&amp;R&amp;D'!A31</f>
        <v>2010</v>
      </c>
      <c r="B21" s="7">
        <f>'PharmaSales&amp;R&amp;D'!H31</f>
        <v>0.25097275982732786</v>
      </c>
      <c r="C21" s="7">
        <f>'BiotectSales&amp;R&amp;D'!G30</f>
        <v>0.24771559332989623</v>
      </c>
      <c r="D21" s="7">
        <f>'PharmaSales&amp;R&amp;D'!J31</f>
        <v>0.40265377033546301</v>
      </c>
      <c r="E21" s="7">
        <f>'BiotectSales&amp;R&amp;D'!I30</f>
        <v>0.46025986059800533</v>
      </c>
    </row>
    <row r="22" spans="1:5" x14ac:dyDescent="0.2">
      <c r="A22">
        <f>'PharmaSales&amp;R&amp;D'!A32</f>
        <v>2011</v>
      </c>
      <c r="B22" s="7">
        <f>'PharmaSales&amp;R&amp;D'!H32</f>
        <v>0.25624795905486625</v>
      </c>
      <c r="C22" s="7">
        <f>'BiotectSales&amp;R&amp;D'!G31</f>
        <v>0.24190440341061473</v>
      </c>
      <c r="D22" s="7">
        <f>'PharmaSales&amp;R&amp;D'!J32</f>
        <v>0.39929523732028127</v>
      </c>
      <c r="E22" s="7">
        <f>'BiotectSales&amp;R&amp;D'!I31</f>
        <v>0.43378764324133956</v>
      </c>
    </row>
    <row r="23" spans="1:5" x14ac:dyDescent="0.2">
      <c r="A23">
        <f>'PharmaSales&amp;R&amp;D'!A33</f>
        <v>2012</v>
      </c>
      <c r="B23" s="7">
        <f>'PharmaSales&amp;R&amp;D'!H33</f>
        <v>0.25111391140377659</v>
      </c>
      <c r="C23" s="7">
        <f>'BiotectSales&amp;R&amp;D'!G32</f>
        <v>0.23936309061957031</v>
      </c>
      <c r="D23" s="7">
        <f>'PharmaSales&amp;R&amp;D'!J33</f>
        <v>0.39588493829869664</v>
      </c>
      <c r="E23" s="7">
        <f>'BiotectSales&amp;R&amp;D'!I32</f>
        <v>0.43461942667010933</v>
      </c>
    </row>
    <row r="24" spans="1:5" x14ac:dyDescent="0.2">
      <c r="A24">
        <f>'PharmaSales&amp;R&amp;D'!A34</f>
        <v>2013</v>
      </c>
      <c r="B24" s="7">
        <f>'PharmaSales&amp;R&amp;D'!H34</f>
        <v>0.24360756362078204</v>
      </c>
      <c r="C24" s="7">
        <f>'BiotectSales&amp;R&amp;D'!G33</f>
        <v>0.21180862574230522</v>
      </c>
      <c r="D24" s="7">
        <f>'PharmaSales&amp;R&amp;D'!J34</f>
        <v>0.38641519898310428</v>
      </c>
      <c r="E24" s="7">
        <f>'BiotectSales&amp;R&amp;D'!I33</f>
        <v>0.41977459752483298</v>
      </c>
    </row>
    <row r="25" spans="1:5" x14ac:dyDescent="0.2">
      <c r="A25">
        <f>'PharmaSales&amp;R&amp;D'!A35</f>
        <v>2014</v>
      </c>
      <c r="B25" s="7">
        <f>'PharmaSales&amp;R&amp;D'!H35</f>
        <v>0.23833624314340404</v>
      </c>
      <c r="C25" s="7">
        <f>'BiotectSales&amp;R&amp;D'!G34</f>
        <v>0.27718076375725309</v>
      </c>
      <c r="D25" s="7">
        <f>'PharmaSales&amp;R&amp;D'!J35</f>
        <v>0.38192616735954321</v>
      </c>
      <c r="E25" s="7">
        <f>'BiotectSales&amp;R&amp;D'!I34</f>
        <v>0.46757560522714237</v>
      </c>
    </row>
  </sheetData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D38" sqref="D38"/>
    </sheetView>
  </sheetViews>
  <sheetFormatPr baseColWidth="10" defaultRowHeight="16" x14ac:dyDescent="0.2"/>
  <cols>
    <col min="4" max="4" width="20.33203125" bestFit="1" customWidth="1"/>
    <col min="7" max="7" width="20.33203125" bestFit="1" customWidth="1"/>
  </cols>
  <sheetData>
    <row r="1" spans="1:7" s="11" customFormat="1" x14ac:dyDescent="0.2">
      <c r="B1" s="23" t="s">
        <v>114</v>
      </c>
      <c r="C1" s="23"/>
      <c r="D1" s="23"/>
      <c r="E1" s="23" t="s">
        <v>115</v>
      </c>
      <c r="F1" s="23"/>
      <c r="G1" s="23"/>
    </row>
    <row r="2" spans="1:7" s="11" customFormat="1" x14ac:dyDescent="0.2">
      <c r="A2" s="12" t="str">
        <f>'PharmaSales&amp;R&amp;D'!A10</f>
        <v>Year</v>
      </c>
      <c r="B2" s="12" t="s">
        <v>100</v>
      </c>
      <c r="C2" s="12" t="s">
        <v>113</v>
      </c>
      <c r="D2" s="12" t="s">
        <v>116</v>
      </c>
      <c r="E2" s="12" t="s">
        <v>100</v>
      </c>
      <c r="F2" s="12" t="s">
        <v>113</v>
      </c>
      <c r="G2" s="12" t="s">
        <v>116</v>
      </c>
    </row>
    <row r="3" spans="1:7" x14ac:dyDescent="0.2">
      <c r="A3" s="8">
        <f>'PharmaSales&amp;R&amp;D'!A12</f>
        <v>1991</v>
      </c>
      <c r="B3" s="9">
        <f>'PharmaSales&amp;R&amp;D'!I12</f>
        <v>0.10171549363021865</v>
      </c>
      <c r="C3" s="9">
        <f>'PharmaSales&amp;R&amp;D'!C12</f>
        <v>0.49304826412266589</v>
      </c>
      <c r="D3" s="10">
        <f>C3/B3</f>
        <v>4.8473270543730242</v>
      </c>
      <c r="E3" s="9">
        <f>'BiotectSales&amp;R&amp;D'!H11</f>
        <v>0.2622231599869656</v>
      </c>
      <c r="F3" s="9">
        <f>'BiotectSales&amp;R&amp;D'!C11</f>
        <v>14.44225726845068</v>
      </c>
      <c r="G3" s="10">
        <f>F3/E3</f>
        <v>55.076207872594338</v>
      </c>
    </row>
    <row r="4" spans="1:7" x14ac:dyDescent="0.2">
      <c r="A4" s="8">
        <f>'PharmaSales&amp;R&amp;D'!A13</f>
        <v>1992</v>
      </c>
      <c r="B4" s="9">
        <f>'PharmaSales&amp;R&amp;D'!I13</f>
        <v>0.10638444921378556</v>
      </c>
      <c r="C4" s="9">
        <f>'PharmaSales&amp;R&amp;D'!C13</f>
        <v>6.3971650964671722E-2</v>
      </c>
      <c r="D4" s="10">
        <f t="shared" ref="D4:D26" si="0">C4/B4</f>
        <v>0.60132520718434213</v>
      </c>
      <c r="E4" s="9">
        <f>'BiotectSales&amp;R&amp;D'!H12</f>
        <v>0.23796619517569312</v>
      </c>
      <c r="F4" s="9">
        <f>'BiotectSales&amp;R&amp;D'!C12</f>
        <v>0.82905492041415352</v>
      </c>
      <c r="G4" s="10">
        <f t="shared" ref="G4:G26" si="1">F4/E4</f>
        <v>3.48391888100767</v>
      </c>
    </row>
    <row r="5" spans="1:7" x14ac:dyDescent="0.2">
      <c r="A5" s="8">
        <f>'PharmaSales&amp;R&amp;D'!A14</f>
        <v>1993</v>
      </c>
      <c r="B5" s="9">
        <f>'PharmaSales&amp;R&amp;D'!I14</f>
        <v>0.10965090422513053</v>
      </c>
      <c r="C5" s="9">
        <f>'PharmaSales&amp;R&amp;D'!C14</f>
        <v>3.5775541846295944E-2</v>
      </c>
      <c r="D5" s="10">
        <f t="shared" si="0"/>
        <v>0.32626764092016181</v>
      </c>
      <c r="E5" s="9">
        <f>'BiotectSales&amp;R&amp;D'!H13</f>
        <v>0.26873108119734995</v>
      </c>
      <c r="F5" s="9">
        <f>'BiotectSales&amp;R&amp;D'!C13</f>
        <v>0.48357403900892737</v>
      </c>
      <c r="G5" s="10">
        <f t="shared" si="1"/>
        <v>1.7994719362357705</v>
      </c>
    </row>
    <row r="6" spans="1:7" x14ac:dyDescent="0.2">
      <c r="A6" s="8">
        <f>'PharmaSales&amp;R&amp;D'!A15</f>
        <v>1994</v>
      </c>
      <c r="B6" s="9">
        <f>'PharmaSales&amp;R&amp;D'!I15</f>
        <v>0.1030396451806633</v>
      </c>
      <c r="C6" s="9">
        <f>'PharmaSales&amp;R&amp;D'!C15</f>
        <v>0.15853493246164874</v>
      </c>
      <c r="D6" s="10">
        <f t="shared" si="0"/>
        <v>1.538581894218322</v>
      </c>
      <c r="E6" s="9">
        <f>'BiotectSales&amp;R&amp;D'!H14</f>
        <v>0.33498660121354973</v>
      </c>
      <c r="F6" s="9">
        <f>'BiotectSales&amp;R&amp;D'!C14</f>
        <v>0.27655418869594839</v>
      </c>
      <c r="G6" s="10">
        <f t="shared" si="1"/>
        <v>0.82556791135550101</v>
      </c>
    </row>
    <row r="7" spans="1:7" x14ac:dyDescent="0.2">
      <c r="A7" s="8">
        <f>'PharmaSales&amp;R&amp;D'!A16</f>
        <v>1995</v>
      </c>
      <c r="B7" s="9">
        <f>'PharmaSales&amp;R&amp;D'!I16</f>
        <v>0.10370577612266171</v>
      </c>
      <c r="C7" s="9">
        <f>'PharmaSales&amp;R&amp;D'!C16</f>
        <v>0.17317536040354309</v>
      </c>
      <c r="D7" s="10">
        <f t="shared" si="0"/>
        <v>1.6698718902475957</v>
      </c>
      <c r="E7" s="9">
        <f>'BiotectSales&amp;R&amp;D'!H15</f>
        <v>0.31715302781746491</v>
      </c>
      <c r="F7" s="9">
        <f>'BiotectSales&amp;R&amp;D'!C15</f>
        <v>0.42985793862328503</v>
      </c>
      <c r="G7" s="10">
        <f t="shared" si="1"/>
        <v>1.3553644484538443</v>
      </c>
    </row>
    <row r="8" spans="1:7" x14ac:dyDescent="0.2">
      <c r="A8" s="8">
        <f>'PharmaSales&amp;R&amp;D'!A17</f>
        <v>1996</v>
      </c>
      <c r="B8" s="9">
        <f>'PharmaSales&amp;R&amp;D'!I17</f>
        <v>0.10441777534385301</v>
      </c>
      <c r="C8" s="9">
        <f>'PharmaSales&amp;R&amp;D'!C17</f>
        <v>0.11383710059272101</v>
      </c>
      <c r="D8" s="10">
        <f t="shared" si="0"/>
        <v>1.0902080629265438</v>
      </c>
      <c r="E8" s="9">
        <f>'BiotectSales&amp;R&amp;D'!H16</f>
        <v>0.3417986573187603</v>
      </c>
      <c r="F8" s="9">
        <f>'BiotectSales&amp;R&amp;D'!C16</f>
        <v>0.18611909613656996</v>
      </c>
      <c r="G8" s="10">
        <f t="shared" si="1"/>
        <v>0.5445284589371453</v>
      </c>
    </row>
    <row r="9" spans="1:7" x14ac:dyDescent="0.2">
      <c r="A9" s="8">
        <f>'PharmaSales&amp;R&amp;D'!A18</f>
        <v>1997</v>
      </c>
      <c r="B9" s="9">
        <f>'PharmaSales&amp;R&amp;D'!I18</f>
        <v>0.10608147214653828</v>
      </c>
      <c r="C9" s="9">
        <f>'PharmaSales&amp;R&amp;D'!C18</f>
        <v>0.13196176421677563</v>
      </c>
      <c r="D9" s="10">
        <f t="shared" si="0"/>
        <v>1.2439661851080552</v>
      </c>
      <c r="E9" s="9">
        <f>'BiotectSales&amp;R&amp;D'!H17</f>
        <v>0.37804609427962721</v>
      </c>
      <c r="F9" s="9">
        <f>'BiotectSales&amp;R&amp;D'!C17</f>
        <v>0.14232973684042682</v>
      </c>
      <c r="G9" s="10">
        <f t="shared" si="1"/>
        <v>0.37648778546869632</v>
      </c>
    </row>
    <row r="10" spans="1:7" x14ac:dyDescent="0.2">
      <c r="A10" s="8">
        <f>'PharmaSales&amp;R&amp;D'!A19</f>
        <v>1998</v>
      </c>
      <c r="B10" s="9">
        <f>'PharmaSales&amp;R&amp;D'!I19</f>
        <v>0.11147644077053392</v>
      </c>
      <c r="C10" s="9">
        <f>'PharmaSales&amp;R&amp;D'!C19</f>
        <v>0.19919620562443652</v>
      </c>
      <c r="D10" s="10">
        <f t="shared" si="0"/>
        <v>1.7868906133670637</v>
      </c>
      <c r="E10" s="9">
        <f>'BiotectSales&amp;R&amp;D'!H18</f>
        <v>0.33439419146102856</v>
      </c>
      <c r="F10" s="9">
        <f>'BiotectSales&amp;R&amp;D'!C18</f>
        <v>0.2148747108038267</v>
      </c>
      <c r="G10" s="10">
        <f t="shared" si="1"/>
        <v>0.64257907670285874</v>
      </c>
    </row>
    <row r="11" spans="1:7" x14ac:dyDescent="0.2">
      <c r="A11" s="8">
        <f>'PharmaSales&amp;R&amp;D'!A20</f>
        <v>1999</v>
      </c>
      <c r="B11" s="9">
        <f>'PharmaSales&amp;R&amp;D'!I20</f>
        <v>0.11082169724854077</v>
      </c>
      <c r="C11" s="9">
        <f>'PharmaSales&amp;R&amp;D'!C20</f>
        <v>0.15658907542020817</v>
      </c>
      <c r="D11" s="10">
        <f t="shared" si="0"/>
        <v>1.4129821082691461</v>
      </c>
      <c r="E11" s="9">
        <f>'BiotectSales&amp;R&amp;D'!H19</f>
        <v>0.37394299830537819</v>
      </c>
      <c r="F11" s="9">
        <f>'BiotectSales&amp;R&amp;D'!C19</f>
        <v>3.2259111751959946E-3</v>
      </c>
      <c r="G11" s="10">
        <f t="shared" si="1"/>
        <v>8.6267457602229921E-3</v>
      </c>
    </row>
    <row r="12" spans="1:7" x14ac:dyDescent="0.2">
      <c r="A12" s="8">
        <f>'PharmaSales&amp;R&amp;D'!A21</f>
        <v>2000</v>
      </c>
      <c r="B12" s="9">
        <f>'PharmaSales&amp;R&amp;D'!I21</f>
        <v>0.11412882909815848</v>
      </c>
      <c r="C12" s="9">
        <f>'PharmaSales&amp;R&amp;D'!C21</f>
        <v>8.1450872221989545E-2</v>
      </c>
      <c r="D12" s="10">
        <f t="shared" si="0"/>
        <v>0.71367482577023822</v>
      </c>
      <c r="E12" s="9">
        <f>'BiotectSales&amp;R&amp;D'!H20</f>
        <v>0.38461331170514823</v>
      </c>
      <c r="F12" s="9">
        <f>'BiotectSales&amp;R&amp;D'!C20</f>
        <v>4.7899093220077793E-2</v>
      </c>
      <c r="G12" s="10">
        <f t="shared" si="1"/>
        <v>0.12453831357973937</v>
      </c>
    </row>
    <row r="13" spans="1:7" x14ac:dyDescent="0.2">
      <c r="A13" s="8">
        <f>'PharmaSales&amp;R&amp;D'!A22</f>
        <v>2001</v>
      </c>
      <c r="B13" s="9">
        <f>'PharmaSales&amp;R&amp;D'!I22</f>
        <v>0.13744393915869083</v>
      </c>
      <c r="C13" s="9">
        <f>'PharmaSales&amp;R&amp;D'!C22</f>
        <v>-8.1749305547019202E-2</v>
      </c>
      <c r="D13" s="10">
        <f t="shared" si="0"/>
        <v>-0.59478290601546724</v>
      </c>
      <c r="E13" s="9">
        <f>'BiotectSales&amp;R&amp;D'!H21</f>
        <v>0.40226817192924885</v>
      </c>
      <c r="F13" s="9">
        <f>'BiotectSales&amp;R&amp;D'!C21</f>
        <v>0.11961371082440442</v>
      </c>
      <c r="G13" s="10">
        <f t="shared" si="1"/>
        <v>0.29734818504468247</v>
      </c>
    </row>
    <row r="14" spans="1:7" x14ac:dyDescent="0.2">
      <c r="A14" s="8">
        <f>'PharmaSales&amp;R&amp;D'!A23</f>
        <v>2002</v>
      </c>
      <c r="B14" s="9">
        <f>'PharmaSales&amp;R&amp;D'!I23</f>
        <v>0.13948141757256158</v>
      </c>
      <c r="C14" s="9">
        <f>'PharmaSales&amp;R&amp;D'!C23</f>
        <v>4.8035309198894316E-2</v>
      </c>
      <c r="D14" s="10">
        <f t="shared" si="0"/>
        <v>0.34438500866185418</v>
      </c>
      <c r="E14" s="9">
        <f>'BiotectSales&amp;R&amp;D'!H22</f>
        <v>0.39190739881210279</v>
      </c>
      <c r="F14" s="9">
        <f>'BiotectSales&amp;R&amp;D'!C22</f>
        <v>0.11336644342033964</v>
      </c>
      <c r="G14" s="10">
        <f t="shared" si="1"/>
        <v>0.28926844393333939</v>
      </c>
    </row>
    <row r="15" spans="1:7" x14ac:dyDescent="0.2">
      <c r="A15" s="8">
        <f>'PharmaSales&amp;R&amp;D'!A24</f>
        <v>2003</v>
      </c>
      <c r="B15" s="9">
        <f>'PharmaSales&amp;R&amp;D'!I24</f>
        <v>0.14722798429240344</v>
      </c>
      <c r="C15" s="9">
        <f>'PharmaSales&amp;R&amp;D'!C24</f>
        <v>0.16256577109483961</v>
      </c>
      <c r="D15" s="10">
        <f t="shared" si="0"/>
        <v>1.1041771160296159</v>
      </c>
      <c r="E15" s="9">
        <f>'BiotectSales&amp;R&amp;D'!H23</f>
        <v>0.33864617407643671</v>
      </c>
      <c r="F15" s="9">
        <f>'BiotectSales&amp;R&amp;D'!C23</f>
        <v>0.44210030237294418</v>
      </c>
      <c r="G15" s="10">
        <f t="shared" si="1"/>
        <v>1.3054932735580134</v>
      </c>
    </row>
    <row r="16" spans="1:7" x14ac:dyDescent="0.2">
      <c r="A16" s="8">
        <f>'PharmaSales&amp;R&amp;D'!A25</f>
        <v>2004</v>
      </c>
      <c r="B16" s="9">
        <f>'PharmaSales&amp;R&amp;D'!I25</f>
        <v>0.14794246976351155</v>
      </c>
      <c r="C16" s="9">
        <f>'PharmaSales&amp;R&amp;D'!C25</f>
        <v>8.1736454451690976E-2</v>
      </c>
      <c r="D16" s="10">
        <f t="shared" si="0"/>
        <v>0.55248810285746908</v>
      </c>
      <c r="E16" s="9">
        <f>'BiotectSales&amp;R&amp;D'!H24</f>
        <v>0.33427936480368176</v>
      </c>
      <c r="F16" s="9">
        <f>'BiotectSales&amp;R&amp;D'!C24</f>
        <v>0.35486587330456154</v>
      </c>
      <c r="G16" s="10">
        <f t="shared" si="1"/>
        <v>1.0615847421900242</v>
      </c>
    </row>
    <row r="17" spans="1:7" x14ac:dyDescent="0.2">
      <c r="A17" s="8">
        <f>'PharmaSales&amp;R&amp;D'!A26</f>
        <v>2005</v>
      </c>
      <c r="B17" s="9">
        <f>'PharmaSales&amp;R&amp;D'!I26</f>
        <v>0.15400437831512112</v>
      </c>
      <c r="C17" s="9">
        <f>'PharmaSales&amp;R&amp;D'!C26</f>
        <v>1.4925979960019431E-2</v>
      </c>
      <c r="D17" s="10">
        <f t="shared" si="0"/>
        <v>9.6919192319832273E-2</v>
      </c>
      <c r="E17" s="9">
        <f>'BiotectSales&amp;R&amp;D'!H25</f>
        <v>0.31429224379982035</v>
      </c>
      <c r="F17" s="9">
        <f>'BiotectSales&amp;R&amp;D'!C25</f>
        <v>0.19257069249766712</v>
      </c>
      <c r="G17" s="10">
        <f t="shared" si="1"/>
        <v>0.61271220113315816</v>
      </c>
    </row>
    <row r="18" spans="1:7" x14ac:dyDescent="0.2">
      <c r="A18" s="8">
        <f>'PharmaSales&amp;R&amp;D'!A27</f>
        <v>2006</v>
      </c>
      <c r="B18" s="9">
        <f>'PharmaSales&amp;R&amp;D'!I27</f>
        <v>0.1608248789306195</v>
      </c>
      <c r="C18" s="9">
        <f>'PharmaSales&amp;R&amp;D'!C27</f>
        <v>2.859368690954045E-2</v>
      </c>
      <c r="D18" s="10">
        <f t="shared" si="0"/>
        <v>0.17779392777827541</v>
      </c>
      <c r="E18" s="9">
        <f>'BiotectSales&amp;R&amp;D'!H26</f>
        <v>0.33487184599515252</v>
      </c>
      <c r="F18" s="9">
        <f>'BiotectSales&amp;R&amp;D'!C26</f>
        <v>0.19425374674753004</v>
      </c>
      <c r="G18" s="10">
        <f t="shared" si="1"/>
        <v>0.58008384123860324</v>
      </c>
    </row>
    <row r="19" spans="1:7" x14ac:dyDescent="0.2">
      <c r="A19" s="8">
        <f>'PharmaSales&amp;R&amp;D'!A28</f>
        <v>2007</v>
      </c>
      <c r="B19" s="9">
        <f>'PharmaSales&amp;R&amp;D'!I28</f>
        <v>0.16212645933331835</v>
      </c>
      <c r="C19" s="9">
        <f>'PharmaSales&amp;R&amp;D'!C28</f>
        <v>8.5705947546193872E-2</v>
      </c>
      <c r="D19" s="10">
        <f t="shared" si="0"/>
        <v>0.52863639839311893</v>
      </c>
      <c r="E19" s="9">
        <f>'BiotectSales&amp;R&amp;D'!H27</f>
        <v>0.33755716530628105</v>
      </c>
      <c r="F19" s="9">
        <f>'BiotectSales&amp;R&amp;D'!C27</f>
        <v>0.14286386168091725</v>
      </c>
      <c r="G19" s="10">
        <f t="shared" si="1"/>
        <v>0.4232286449949606</v>
      </c>
    </row>
    <row r="20" spans="1:7" x14ac:dyDescent="0.2">
      <c r="A20" s="8">
        <f>'PharmaSales&amp;R&amp;D'!A29</f>
        <v>2008</v>
      </c>
      <c r="B20" s="9">
        <f>'PharmaSales&amp;R&amp;D'!I29</f>
        <v>0.159360487738547</v>
      </c>
      <c r="C20" s="9">
        <f>'PharmaSales&amp;R&amp;D'!C29</f>
        <v>6.206859864334513E-2</v>
      </c>
      <c r="D20" s="10">
        <f t="shared" si="0"/>
        <v>0.38948549621144035</v>
      </c>
      <c r="E20" s="9">
        <f>'BiotectSales&amp;R&amp;D'!H28</f>
        <v>0.30348366528761472</v>
      </c>
      <c r="F20" s="9">
        <f>'BiotectSales&amp;R&amp;D'!C28</f>
        <v>0.15202951167204004</v>
      </c>
      <c r="G20" s="10">
        <f t="shared" si="1"/>
        <v>0.50094792261046417</v>
      </c>
    </row>
    <row r="21" spans="1:7" x14ac:dyDescent="0.2">
      <c r="A21" s="8">
        <f>'PharmaSales&amp;R&amp;D'!A30</f>
        <v>2009</v>
      </c>
      <c r="B21" s="9">
        <f>'PharmaSales&amp;R&amp;D'!I30</f>
        <v>0.15576200078253938</v>
      </c>
      <c r="C21" s="9">
        <f>'PharmaSales&amp;R&amp;D'!C30</f>
        <v>-4.867909489081601E-2</v>
      </c>
      <c r="D21" s="10">
        <f t="shared" si="0"/>
        <v>-0.31252227530626869</v>
      </c>
      <c r="E21" s="9">
        <f>'BiotectSales&amp;R&amp;D'!H29</f>
        <v>0.22181862703655655</v>
      </c>
      <c r="F21" s="9">
        <f>'BiotectSales&amp;R&amp;D'!C29</f>
        <v>0.54789692120928435</v>
      </c>
      <c r="G21" s="10">
        <f t="shared" si="1"/>
        <v>2.4700221461518148</v>
      </c>
    </row>
    <row r="22" spans="1:7" x14ac:dyDescent="0.2">
      <c r="A22" s="8">
        <f>'PharmaSales&amp;R&amp;D'!A31</f>
        <v>2010</v>
      </c>
      <c r="B22" s="9">
        <f>'PharmaSales&amp;R&amp;D'!I31</f>
        <v>0.15168101050813518</v>
      </c>
      <c r="C22" s="9">
        <f>'PharmaSales&amp;R&amp;D'!C31</f>
        <v>0.19817313181444796</v>
      </c>
      <c r="D22" s="10">
        <f t="shared" si="0"/>
        <v>1.3065124708133404</v>
      </c>
      <c r="E22" s="9">
        <f>'BiotectSales&amp;R&amp;D'!H30</f>
        <v>0.2125442672681091</v>
      </c>
      <c r="F22" s="9">
        <f>'BiotectSales&amp;R&amp;D'!C30</f>
        <v>0.11416895621108814</v>
      </c>
      <c r="G22" s="10">
        <f t="shared" si="1"/>
        <v>0.53715377826244692</v>
      </c>
    </row>
    <row r="23" spans="1:7" x14ac:dyDescent="0.2">
      <c r="A23" s="8">
        <f>'PharmaSales&amp;R&amp;D'!A32</f>
        <v>2011</v>
      </c>
      <c r="B23" s="9">
        <f>'PharmaSales&amp;R&amp;D'!I32</f>
        <v>0.143047278265415</v>
      </c>
      <c r="C23" s="9">
        <f>'PharmaSales&amp;R&amp;D'!C32</f>
        <v>3.7742922333745765E-2</v>
      </c>
      <c r="D23" s="10">
        <f t="shared" si="0"/>
        <v>0.26384928669328617</v>
      </c>
      <c r="E23" s="9">
        <f>'BiotectSales&amp;R&amp;D'!H31</f>
        <v>0.19188323983072486</v>
      </c>
      <c r="F23" s="9">
        <f>'BiotectSales&amp;R&amp;D'!C31</f>
        <v>0.22757331594636598</v>
      </c>
      <c r="G23" s="10">
        <f t="shared" si="1"/>
        <v>1.1859989238618553</v>
      </c>
    </row>
    <row r="24" spans="1:7" x14ac:dyDescent="0.2">
      <c r="A24" s="8">
        <f>'PharmaSales&amp;R&amp;D'!A33</f>
        <v>2012</v>
      </c>
      <c r="B24" s="9">
        <f>'PharmaSales&amp;R&amp;D'!I33</f>
        <v>0.14477102689492005</v>
      </c>
      <c r="C24" s="9">
        <f>'PharmaSales&amp;R&amp;D'!C33</f>
        <v>-2.9896528972174541E-2</v>
      </c>
      <c r="D24" s="10">
        <f t="shared" si="0"/>
        <v>-0.20650906202298683</v>
      </c>
      <c r="E24" s="9">
        <f>'BiotectSales&amp;R&amp;D'!H32</f>
        <v>0.19525633605053905</v>
      </c>
      <c r="F24" s="9">
        <f>'BiotectSales&amp;R&amp;D'!C32</f>
        <v>0.10520339031872328</v>
      </c>
      <c r="G24" s="10">
        <f t="shared" si="1"/>
        <v>0.53879629438244214</v>
      </c>
    </row>
    <row r="25" spans="1:7" x14ac:dyDescent="0.2">
      <c r="A25" s="8">
        <f>'PharmaSales&amp;R&amp;D'!A34</f>
        <v>2013</v>
      </c>
      <c r="B25" s="9">
        <f>'PharmaSales&amp;R&amp;D'!I34</f>
        <v>0.14280763536232224</v>
      </c>
      <c r="C25" s="9">
        <f>'PharmaSales&amp;R&amp;D'!C34</f>
        <v>2.3427169625349409E-2</v>
      </c>
      <c r="D25" s="10">
        <f t="shared" si="0"/>
        <v>0.1640470382827327</v>
      </c>
      <c r="E25" s="9">
        <f>'BiotectSales&amp;R&amp;D'!H33</f>
        <v>0.20796597178252776</v>
      </c>
      <c r="F25" s="9">
        <f>'BiotectSales&amp;R&amp;D'!C33</f>
        <v>0.10502763892409006</v>
      </c>
      <c r="G25" s="10">
        <f t="shared" si="1"/>
        <v>0.50502319213029034</v>
      </c>
    </row>
    <row r="26" spans="1:7" x14ac:dyDescent="0.2">
      <c r="A26" s="8">
        <f>'PharmaSales&amp;R&amp;D'!A35</f>
        <v>2014</v>
      </c>
      <c r="B26" s="9">
        <f>'PharmaSales&amp;R&amp;D'!I35</f>
        <v>0.14358992421613914</v>
      </c>
      <c r="C26" s="9">
        <f>'PharmaSales&amp;R&amp;D'!C35</f>
        <v>1.6740654332628946E-2</v>
      </c>
      <c r="D26" s="10">
        <f t="shared" si="0"/>
        <v>0.11658655315835412</v>
      </c>
      <c r="E26" s="9">
        <f>'BiotectSales&amp;R&amp;D'!H34</f>
        <v>0.19039484146988925</v>
      </c>
      <c r="F26" s="9">
        <f>'BiotectSales&amp;R&amp;D'!C34</f>
        <v>0.29590253753566564</v>
      </c>
      <c r="G26" s="10">
        <f t="shared" si="1"/>
        <v>1.5541520728777851</v>
      </c>
    </row>
    <row r="27" spans="1:7" x14ac:dyDescent="0.2">
      <c r="A27" s="16" t="s">
        <v>117</v>
      </c>
      <c r="B27" s="17">
        <f t="shared" ref="B27:G27" si="2">AVERAGE(B3:B7)</f>
        <v>0.10489925367449196</v>
      </c>
      <c r="C27" s="17">
        <f t="shared" si="2"/>
        <v>0.18490114995976509</v>
      </c>
      <c r="D27" s="18">
        <f t="shared" si="2"/>
        <v>1.7966747373886893</v>
      </c>
      <c r="E27" s="17">
        <f t="shared" si="2"/>
        <v>0.28421201307820471</v>
      </c>
      <c r="F27" s="17">
        <f t="shared" si="2"/>
        <v>3.292259671038599</v>
      </c>
      <c r="G27" s="18">
        <f t="shared" si="2"/>
        <v>12.508106209929423</v>
      </c>
    </row>
    <row r="28" spans="1:7" x14ac:dyDescent="0.2">
      <c r="A28" s="13" t="s">
        <v>118</v>
      </c>
      <c r="B28" s="14">
        <f t="shared" ref="B28:G28" si="3">AVERAGE(B8:B12)</f>
        <v>0.10938524292152489</v>
      </c>
      <c r="C28" s="14">
        <f t="shared" si="3"/>
        <v>0.13660700361522618</v>
      </c>
      <c r="D28" s="15">
        <f t="shared" si="3"/>
        <v>1.2495443590882094</v>
      </c>
      <c r="E28" s="14">
        <f t="shared" si="3"/>
        <v>0.36255905061398852</v>
      </c>
      <c r="F28" s="14">
        <f t="shared" si="3"/>
        <v>0.11888970963521946</v>
      </c>
      <c r="G28" s="15">
        <f t="shared" si="3"/>
        <v>0.3393520760897325</v>
      </c>
    </row>
    <row r="29" spans="1:7" x14ac:dyDescent="0.2">
      <c r="A29" s="13" t="s">
        <v>119</v>
      </c>
      <c r="B29" s="14">
        <f t="shared" ref="B29:G29" si="4">AVERAGE(B13:B17)</f>
        <v>0.14522003782045773</v>
      </c>
      <c r="C29" s="14">
        <f t="shared" si="4"/>
        <v>4.5102841831685024E-2</v>
      </c>
      <c r="D29" s="15">
        <f t="shared" si="4"/>
        <v>0.30063730277066086</v>
      </c>
      <c r="E29" s="14">
        <f t="shared" si="4"/>
        <v>0.35627867068425806</v>
      </c>
      <c r="F29" s="14">
        <f t="shared" si="4"/>
        <v>0.24450340448398339</v>
      </c>
      <c r="G29" s="15">
        <f t="shared" si="4"/>
        <v>0.71328136917184359</v>
      </c>
    </row>
    <row r="30" spans="1:7" x14ac:dyDescent="0.2">
      <c r="A30" s="13" t="s">
        <v>120</v>
      </c>
      <c r="B30" s="14">
        <f t="shared" ref="B30:G30" si="5">AVERAGE(B18:B22)</f>
        <v>0.15795096745863188</v>
      </c>
      <c r="C30" s="14">
        <f t="shared" si="5"/>
        <v>6.5172454004542274E-2</v>
      </c>
      <c r="D30" s="15">
        <f t="shared" si="5"/>
        <v>0.4179812035779813</v>
      </c>
      <c r="E30" s="14">
        <f t="shared" si="5"/>
        <v>0.28205511417874274</v>
      </c>
      <c r="F30" s="14">
        <f t="shared" si="5"/>
        <v>0.23024259950417197</v>
      </c>
      <c r="G30" s="15">
        <f t="shared" si="5"/>
        <v>0.90228726665165804</v>
      </c>
    </row>
    <row r="31" spans="1:7" x14ac:dyDescent="0.2">
      <c r="A31" s="16" t="s">
        <v>121</v>
      </c>
      <c r="B31" s="17">
        <f t="shared" ref="B31:G31" si="6">AVERAGE(B23:B26)</f>
        <v>0.14355396618469909</v>
      </c>
      <c r="C31" s="17">
        <f t="shared" si="6"/>
        <v>1.2003554329887395E-2</v>
      </c>
      <c r="D31" s="18">
        <f t="shared" si="6"/>
        <v>8.449345402784654E-2</v>
      </c>
      <c r="E31" s="17">
        <f t="shared" si="6"/>
        <v>0.19637509728342023</v>
      </c>
      <c r="F31" s="17">
        <f t="shared" si="6"/>
        <v>0.18342672068121124</v>
      </c>
      <c r="G31" s="18">
        <f t="shared" si="6"/>
        <v>0.94599262081309332</v>
      </c>
    </row>
  </sheetData>
  <mergeCells count="2">
    <mergeCell ref="B1:D1"/>
    <mergeCell ref="E1:G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Charts</vt:lpstr>
      </vt:variant>
      <vt:variant>
        <vt:i4>5</vt:i4>
      </vt:variant>
    </vt:vector>
  </HeadingPairs>
  <TitlesOfParts>
    <vt:vector size="12" baseType="lpstr">
      <vt:lpstr>PharmaSales&amp;R&amp;D</vt:lpstr>
      <vt:lpstr>BiotectSales&amp;R&amp;D</vt:lpstr>
      <vt:lpstr>PE Ratios</vt:lpstr>
      <vt:lpstr>EV Multiples</vt:lpstr>
      <vt:lpstr>Revenues&amp;Growth</vt:lpstr>
      <vt:lpstr>Operating margins</vt:lpstr>
      <vt:lpstr>R&amp;D and Growth</vt:lpstr>
      <vt:lpstr>PharmaMargins</vt:lpstr>
      <vt:lpstr>MktCapChart</vt:lpstr>
      <vt:lpstr>EVChart</vt:lpstr>
      <vt:lpstr>Sales</vt:lpstr>
      <vt:lpstr>Margins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2015-11-06T19:27:49Z</dcterms:created>
  <dcterms:modified xsi:type="dcterms:W3CDTF">2016-06-02T15:38:55Z</dcterms:modified>
</cp:coreProperties>
</file>