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autoCompressPictures="0" defaultThemeVersion="124226"/>
  <bookViews>
    <workbookView xWindow="120" yWindow="-15" windowWidth="15480" windowHeight="11640"/>
  </bookViews>
  <sheets>
    <sheet name="Sheet1" sheetId="1" r:id="rId1"/>
    <sheet name="Sheet2" sheetId="2" r:id="rId2"/>
    <sheet name="Sheet3" sheetId="3" r:id="rId3"/>
    <sheet name="Birth Defects" sheetId="4" r:id="rId4"/>
  </sheets>
  <definedNames>
    <definedName name="solver_adj" localSheetId="0" hidden="1">Sheet2!$C$104:$AQ$104</definedName>
    <definedName name="solver_adj" localSheetId="1" hidden="1">Sheet2!$C$104:$AQ$104</definedName>
    <definedName name="solver_adj_ob" localSheetId="0" hidden="1">0</definedName>
    <definedName name="solver_cha" localSheetId="0" hidden="1">0</definedName>
    <definedName name="solver_cha" localSheetId="1" hidden="1">0</definedName>
    <definedName name="solver_chc1" localSheetId="0" hidden="1">0</definedName>
    <definedName name="solver_chc2" localSheetId="0" hidden="1">0</definedName>
    <definedName name="solver_chc3" localSheetId="0" hidden="1">0</definedName>
    <definedName name="solver_chn" localSheetId="0" hidden="1">4</definedName>
    <definedName name="solver_chn" localSheetId="1" hidden="1">4</definedName>
    <definedName name="solver_chp1" localSheetId="0" hidden="1">0</definedName>
    <definedName name="solver_chp2" localSheetId="0" hidden="1">0</definedName>
    <definedName name="solver_chp3" localSheetId="0" hidden="1">0</definedName>
    <definedName name="solver_cht" localSheetId="0" hidden="1">0</definedName>
    <definedName name="solver_cht" localSheetId="1" hidden="1">0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vg" localSheetId="0" hidden="1">0.0001</definedName>
    <definedName name="solver_cvg" localSheetId="1" hidden="1">0.0001</definedName>
    <definedName name="solver_dia" localSheetId="0" hidden="1">5</definedName>
    <definedName name="solver_dia" localSheetId="1" hidden="1">5</definedName>
    <definedName name="solver_drv" localSheetId="1" hidden="1">1</definedName>
    <definedName name="solver_eng" localSheetId="0" hidden="1">3</definedName>
    <definedName name="solver_eng" localSheetId="1" hidden="1">1</definedName>
    <definedName name="solver_est" localSheetId="1" hidden="1">1</definedName>
    <definedName name="solver_fns" localSheetId="0" hidden="1">0</definedName>
    <definedName name="solver_glb" localSheetId="0" hidden="1">-1E+30</definedName>
    <definedName name="solver_glb" localSheetId="1" hidden="1">-1E+30</definedName>
    <definedName name="solver_gub" localSheetId="0" hidden="1">1E+30</definedName>
    <definedName name="solver_gub" localSheetId="1" hidden="1">1E+30</definedName>
    <definedName name="solver_iao" localSheetId="0" hidden="1">0</definedName>
    <definedName name="solver_iao" localSheetId="1" hidden="1">0</definedName>
    <definedName name="solver_inc" localSheetId="0" hidden="1">0</definedName>
    <definedName name="solver_inc" localSheetId="1" hidden="1">0</definedName>
    <definedName name="solver_int" localSheetId="0" hidden="1">1</definedName>
    <definedName name="solver_int" localSheetId="1" hidden="1">1</definedName>
    <definedName name="solver_irs" localSheetId="0" hidden="1">0</definedName>
    <definedName name="solver_irs" localSheetId="1" hidden="1">0</definedName>
    <definedName name="solver_ism" localSheetId="0" hidden="1">0</definedName>
    <definedName name="solver_ism" localSheetId="1" hidden="1">0</definedName>
    <definedName name="solver_itr" localSheetId="0" hidden="1">2147483647</definedName>
    <definedName name="solver_itr" localSheetId="1" hidden="1">100</definedName>
    <definedName name="solver_lhs_ob1" localSheetId="0" hidden="1">0</definedName>
    <definedName name="solver_lhs_ob2" localSheetId="0" hidden="1">0</definedName>
    <definedName name="solver_lhs_ob3" localSheetId="0" hidden="1">0</definedName>
    <definedName name="solver_lhs1" localSheetId="0" hidden="1">Sheet2!$AR$104</definedName>
    <definedName name="solver_lhs1" localSheetId="1" hidden="1">Sheet2!$AR$104</definedName>
    <definedName name="solver_lhs2" localSheetId="0" hidden="1">Sheet2!$C$104:$AQ$104</definedName>
    <definedName name="solver_lhs2" localSheetId="1" hidden="1">Sheet2!$C$104:$AQ$104</definedName>
    <definedName name="solver_lhs3" localSheetId="0" hidden="1">Sheet2!$C$104:$AQ$104</definedName>
    <definedName name="solver_lhs3" localSheetId="1" hidden="1">Sheet2!$C$104:$AQ$104</definedName>
    <definedName name="solver_lin" localSheetId="0" hidden="1">2</definedName>
    <definedName name="solver_lin" localSheetId="1" hidden="1">2</definedName>
    <definedName name="solver_loc" localSheetId="0" hidden="1">4</definedName>
    <definedName name="solver_log" localSheetId="0" hidden="1">1</definedName>
    <definedName name="solver_log" localSheetId="1" hidden="1">1</definedName>
    <definedName name="solver_mda" localSheetId="0" hidden="1">4</definedName>
    <definedName name="solver_mda" localSheetId="1" hidden="1">4</definedName>
    <definedName name="solver_mip" localSheetId="0" hidden="1">2147483647</definedName>
    <definedName name="solver_mni" localSheetId="0" hidden="1">30</definedName>
    <definedName name="solver_mod" localSheetId="0" hidden="1">3</definedName>
    <definedName name="solver_mod" localSheetId="1" hidden="1">3</definedName>
    <definedName name="solver_mrt" localSheetId="0" hidden="1">0.075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tr" localSheetId="0" hidden="1">0</definedName>
    <definedName name="solver_ntr" localSheetId="1" hidden="1">0</definedName>
    <definedName name="solver_ntri" hidden="1">1000</definedName>
    <definedName name="solver_num" localSheetId="0" hidden="1">3</definedName>
    <definedName name="solver_num" localSheetId="1" hidden="1">3</definedName>
    <definedName name="solver_nwt" localSheetId="1" hidden="1">1</definedName>
    <definedName name="solver_obc" localSheetId="0" hidden="1">0</definedName>
    <definedName name="solver_obp" localSheetId="0" hidden="1">0</definedName>
    <definedName name="solver_opt" localSheetId="0" hidden="1">Sheet2!$C$58</definedName>
    <definedName name="solver_opt" localSheetId="1" hidden="1">Sheet2!$C$58</definedName>
    <definedName name="solver_opt_ob" localSheetId="0" hidden="1">1</definedName>
    <definedName name="solver_pre" localSheetId="0" hidden="1">0.000001</definedName>
    <definedName name="solver_pre" localSheetId="1" hidden="1">0.000001</definedName>
    <definedName name="solver_psi" localSheetId="0" hidden="1">0</definedName>
    <definedName name="solver_psi" localSheetId="1" hidden="1">0</definedName>
    <definedName name="solver_rbv" localSheetId="0" hidden="1">1</definedName>
    <definedName name="solver_rdp" localSheetId="0" hidden="1">0</definedName>
    <definedName name="solver_rdp" localSheetId="1" hidden="1">0</definedName>
    <definedName name="solver_rel1" localSheetId="0" hidden="1">2</definedName>
    <definedName name="solver_rel1" localSheetId="1" hidden="1">2</definedName>
    <definedName name="solver_rel2" localSheetId="0" hidden="1">1</definedName>
    <definedName name="solver_rel2" localSheetId="1" hidden="1">1</definedName>
    <definedName name="solver_rel3" localSheetId="0" hidden="1">4</definedName>
    <definedName name="solver_rel3" localSheetId="1" hidden="1">4</definedName>
    <definedName name="solver_rep" localSheetId="0" hidden="1">0</definedName>
    <definedName name="solver_rhs1" localSheetId="0" hidden="1">Sheet2!$AT$104</definedName>
    <definedName name="solver_rhs1" localSheetId="1" hidden="1">Sheet2!$AT$104</definedName>
    <definedName name="solver_rhs2" localSheetId="0" hidden="1">1.2</definedName>
    <definedName name="solver_rhs2" localSheetId="1" hidden="1">1.1</definedName>
    <definedName name="solver_rhs3" localSheetId="0" hidden="1">Sheet2!$AT$104</definedName>
    <definedName name="solver_rhs3" localSheetId="1" hidden="1">integer</definedName>
    <definedName name="solver_rlx" localSheetId="0" hidden="1">0</definedName>
    <definedName name="solver_rsmp" hidden="1">2</definedName>
    <definedName name="solver_rtr" localSheetId="0" hidden="1">0</definedName>
    <definedName name="solver_rtr" localSheetId="1" hidden="1">0</definedName>
    <definedName name="solver_rxc1" localSheetId="0" hidden="1">1</definedName>
    <definedName name="solver_rxc2" localSheetId="0" hidden="1">1</definedName>
    <definedName name="solver_rxc3" localSheetId="0" hidden="1">1</definedName>
    <definedName name="solver_rxv" localSheetId="0" hidden="1">1</definedName>
    <definedName name="solver_scl" localSheetId="0" hidden="1">0</definedName>
    <definedName name="solver_scl" localSheetId="1" hidden="1">2</definedName>
    <definedName name="solver_seed" hidden="1">0</definedName>
    <definedName name="solver_sel" localSheetId="0" hidden="1">1</definedName>
    <definedName name="solver_sel" localSheetId="1" hidden="1">1</definedName>
    <definedName name="solver_sho" localSheetId="0" hidden="1">0</definedName>
    <definedName name="solver_sho" localSheetId="1" hidden="1">2</definedName>
    <definedName name="solver_slv" localSheetId="0" hidden="1">0</definedName>
    <definedName name="solver_slv" localSheetId="1" hidden="1">0</definedName>
    <definedName name="solver_slvu" localSheetId="0" hidden="1">0</definedName>
    <definedName name="solver_slvu" localSheetId="1" hidden="1">0</definedName>
    <definedName name="solver_ssz" localSheetId="0" hidden="1">0</definedName>
    <definedName name="solver_tim" localSheetId="0" hidden="1">2147483647</definedName>
    <definedName name="solver_tim" localSheetId="1" hidden="1">100</definedName>
    <definedName name="solver_tol" localSheetId="0" hidden="1">0</definedName>
    <definedName name="solver_tol" localSheetId="1" hidden="1">0.05</definedName>
    <definedName name="solver_typ" localSheetId="0" hidden="1">1</definedName>
    <definedName name="solver_typ" localSheetId="1" hidden="1">1</definedName>
    <definedName name="solver_ubigm" localSheetId="0" hidden="1">1000000</definedName>
    <definedName name="solver_ubigm" localSheetId="1" hidden="1">1000000</definedName>
    <definedName name="solver_umod" localSheetId="0" hidden="1">1</definedName>
    <definedName name="solver_umod" localSheetId="1" hidden="1">1</definedName>
    <definedName name="solver_urs" localSheetId="0" hidden="1">0</definedName>
    <definedName name="solver_urs" localSheetId="1" hidden="1">0</definedName>
    <definedName name="solver_val" localSheetId="0" hidden="1">0</definedName>
    <definedName name="solver_val" localSheetId="1" hidden="1">0</definedName>
    <definedName name="solver_var" localSheetId="0" hidden="1">" "</definedName>
    <definedName name="solver_ver" localSheetId="0" hidden="1">10</definedName>
    <definedName name="solver_ver" localSheetId="1" hidden="1">10</definedName>
    <definedName name="solver_vir" localSheetId="0" hidden="1">1</definedName>
    <definedName name="solver_vol" localSheetId="0" hidden="1">0</definedName>
    <definedName name="solver_vol" localSheetId="1" hidden="1">0</definedName>
    <definedName name="solver_vst" localSheetId="0" hidden="1">0</definedName>
  </definedNames>
  <calcPr calcId="124519"/>
</workbook>
</file>

<file path=xl/calcChain.xml><?xml version="1.0" encoding="utf-8"?>
<calcChain xmlns="http://schemas.openxmlformats.org/spreadsheetml/2006/main">
  <c r="B8" i="2"/>
  <c r="AT104" s="1"/>
  <c r="B9"/>
  <c r="C9" s="1"/>
  <c r="B2" i="4"/>
  <c r="C2" s="1"/>
  <c r="D2" s="1"/>
  <c r="B3"/>
  <c r="C3"/>
  <c r="D3" s="1"/>
  <c r="B4"/>
  <c r="C4" s="1"/>
  <c r="D4" s="1"/>
  <c r="B5"/>
  <c r="C5"/>
  <c r="D5" s="1"/>
  <c r="B6"/>
  <c r="C6" s="1"/>
  <c r="D6" s="1"/>
  <c r="B7"/>
  <c r="C7"/>
  <c r="D7" s="1"/>
  <c r="B8"/>
  <c r="C8" s="1"/>
  <c r="D8" s="1"/>
  <c r="B9"/>
  <c r="C9"/>
  <c r="D9" s="1"/>
  <c r="B10"/>
  <c r="C10" s="1"/>
  <c r="D10" s="1"/>
  <c r="B11"/>
  <c r="C11"/>
  <c r="D11" s="1"/>
  <c r="B12"/>
  <c r="C12" s="1"/>
  <c r="D12" s="1"/>
  <c r="B13"/>
  <c r="C13"/>
  <c r="D13" s="1"/>
  <c r="B14"/>
  <c r="C14" s="1"/>
  <c r="D14" s="1"/>
  <c r="B15"/>
  <c r="C15"/>
  <c r="D15" s="1"/>
  <c r="B16"/>
  <c r="C16" s="1"/>
  <c r="D16" s="1"/>
  <c r="B17"/>
  <c r="C17"/>
  <c r="D17" s="1"/>
  <c r="B18"/>
  <c r="C18" s="1"/>
  <c r="D18" s="1"/>
  <c r="B19"/>
  <c r="C19"/>
  <c r="D19" s="1"/>
  <c r="B20"/>
  <c r="C20" s="1"/>
  <c r="D20" s="1"/>
  <c r="B21"/>
  <c r="C21"/>
  <c r="D21" s="1"/>
  <c r="B22"/>
  <c r="C22" s="1"/>
  <c r="D22" s="1"/>
  <c r="B23"/>
  <c r="C23"/>
  <c r="D23" s="1"/>
  <c r="B24"/>
  <c r="C24" s="1"/>
  <c r="D24" s="1"/>
  <c r="B25"/>
  <c r="C25"/>
  <c r="D25" s="1"/>
  <c r="B26"/>
  <c r="C26" s="1"/>
  <c r="D26" s="1"/>
  <c r="B27"/>
  <c r="C27"/>
  <c r="D27" s="1"/>
  <c r="B28"/>
  <c r="C28" s="1"/>
  <c r="D28" s="1"/>
  <c r="B29"/>
  <c r="C29"/>
  <c r="D29" s="1"/>
  <c r="B30"/>
  <c r="C30" s="1"/>
  <c r="D30" s="1"/>
  <c r="B31"/>
  <c r="C31"/>
  <c r="D31" s="1"/>
  <c r="B32"/>
  <c r="C32" s="1"/>
  <c r="D32" s="1"/>
  <c r="E2" i="2"/>
  <c r="F2" s="1"/>
  <c r="AX2"/>
  <c r="AY2"/>
  <c r="B3"/>
  <c r="C3" s="1"/>
  <c r="B4"/>
  <c r="AZ4"/>
  <c r="B6"/>
  <c r="AY8"/>
  <c r="B10"/>
  <c r="C13"/>
  <c r="D13" s="1"/>
  <c r="E13" s="1"/>
  <c r="F13" s="1"/>
  <c r="G13" s="1"/>
  <c r="H13" s="1"/>
  <c r="A14"/>
  <c r="B14"/>
  <c r="B15"/>
  <c r="B16"/>
  <c r="A17"/>
  <c r="B17"/>
  <c r="B19"/>
  <c r="C19" s="1"/>
  <c r="C20"/>
  <c r="C21"/>
  <c r="D21"/>
  <c r="E21"/>
  <c r="B22"/>
  <c r="C23" s="1"/>
  <c r="C38" s="1"/>
  <c r="B24"/>
  <c r="B25"/>
  <c r="B27"/>
  <c r="B28"/>
  <c r="B40"/>
  <c r="C40" s="1"/>
  <c r="B44"/>
  <c r="H72"/>
  <c r="H76"/>
  <c r="I72"/>
  <c r="I76"/>
  <c r="J72"/>
  <c r="J76"/>
  <c r="K72"/>
  <c r="K76"/>
  <c r="L72"/>
  <c r="L76"/>
  <c r="M72"/>
  <c r="M76"/>
  <c r="N72"/>
  <c r="N76"/>
  <c r="O72"/>
  <c r="O76"/>
  <c r="P72"/>
  <c r="P76"/>
  <c r="Q72"/>
  <c r="Q76"/>
  <c r="R72"/>
  <c r="R76"/>
  <c r="S72"/>
  <c r="S76"/>
  <c r="T72"/>
  <c r="T76"/>
  <c r="U72"/>
  <c r="U76"/>
  <c r="V72"/>
  <c r="V76"/>
  <c r="W72"/>
  <c r="W76"/>
  <c r="X72"/>
  <c r="X76"/>
  <c r="Y72"/>
  <c r="Y76"/>
  <c r="Z72"/>
  <c r="Z76"/>
  <c r="AA72"/>
  <c r="AA76"/>
  <c r="AB72"/>
  <c r="AB76"/>
  <c r="AC72"/>
  <c r="AC76"/>
  <c r="AD72"/>
  <c r="AD76"/>
  <c r="AE72"/>
  <c r="AE76"/>
  <c r="AF72"/>
  <c r="AF76"/>
  <c r="AG72"/>
  <c r="AG76"/>
  <c r="AH72"/>
  <c r="AH76"/>
  <c r="AI72"/>
  <c r="AI76"/>
  <c r="AJ72"/>
  <c r="AJ76"/>
  <c r="AK72"/>
  <c r="AK76"/>
  <c r="AL72"/>
  <c r="AL76"/>
  <c r="AM72"/>
  <c r="AM76"/>
  <c r="AN72"/>
  <c r="AN76"/>
  <c r="AO72"/>
  <c r="AO76"/>
  <c r="AP72"/>
  <c r="AP76"/>
  <c r="AQ72"/>
  <c r="AQ76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C71"/>
  <c r="B45"/>
  <c r="C45" s="1"/>
  <c r="B49"/>
  <c r="C78" s="1"/>
  <c r="C79"/>
  <c r="D79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B51"/>
  <c r="C108"/>
  <c r="C125" s="1"/>
  <c r="C109"/>
  <c r="C110" s="1"/>
  <c r="C126" s="1"/>
  <c r="C111"/>
  <c r="C112" s="1"/>
  <c r="C113"/>
  <c r="C114" s="1"/>
  <c r="C128" s="1"/>
  <c r="C115"/>
  <c r="C116" s="1"/>
  <c r="C117"/>
  <c r="C118" s="1"/>
  <c r="C130" s="1"/>
  <c r="C119"/>
  <c r="C120" s="1"/>
  <c r="C132"/>
  <c r="D109"/>
  <c r="D111"/>
  <c r="D113"/>
  <c r="D115"/>
  <c r="D117"/>
  <c r="D119"/>
  <c r="D132"/>
  <c r="E111"/>
  <c r="E113"/>
  <c r="E115"/>
  <c r="E117"/>
  <c r="E119"/>
  <c r="E132"/>
  <c r="F111"/>
  <c r="F113"/>
  <c r="F115"/>
  <c r="F117"/>
  <c r="F119"/>
  <c r="F132"/>
  <c r="G113"/>
  <c r="G115"/>
  <c r="G117"/>
  <c r="G119"/>
  <c r="G132"/>
  <c r="H113"/>
  <c r="H115"/>
  <c r="H117"/>
  <c r="H119"/>
  <c r="H132"/>
  <c r="I113"/>
  <c r="I115"/>
  <c r="I117"/>
  <c r="I119"/>
  <c r="I132"/>
  <c r="J113"/>
  <c r="J115"/>
  <c r="J117"/>
  <c r="J119"/>
  <c r="J132"/>
  <c r="K113"/>
  <c r="K115"/>
  <c r="K117"/>
  <c r="K119"/>
  <c r="K132"/>
  <c r="L113"/>
  <c r="L115"/>
  <c r="L117"/>
  <c r="L119"/>
  <c r="L132"/>
  <c r="M113"/>
  <c r="M115"/>
  <c r="M117"/>
  <c r="M119"/>
  <c r="M132"/>
  <c r="N113"/>
  <c r="N115"/>
  <c r="N117"/>
  <c r="N119"/>
  <c r="N132"/>
  <c r="O113"/>
  <c r="O115"/>
  <c r="O117"/>
  <c r="O119"/>
  <c r="O132"/>
  <c r="P113"/>
  <c r="P115"/>
  <c r="P117"/>
  <c r="P119"/>
  <c r="P132"/>
  <c r="Q113"/>
  <c r="Q115"/>
  <c r="Q117"/>
  <c r="Q119"/>
  <c r="Q132"/>
  <c r="R113"/>
  <c r="R115"/>
  <c r="R117"/>
  <c r="R119"/>
  <c r="R132"/>
  <c r="S113"/>
  <c r="S115"/>
  <c r="S117"/>
  <c r="S119"/>
  <c r="S132"/>
  <c r="T113"/>
  <c r="T115"/>
  <c r="T117"/>
  <c r="T119"/>
  <c r="T132"/>
  <c r="U113"/>
  <c r="U115"/>
  <c r="U117"/>
  <c r="U119"/>
  <c r="U132"/>
  <c r="V113"/>
  <c r="V115"/>
  <c r="V117"/>
  <c r="V119"/>
  <c r="V132"/>
  <c r="W113"/>
  <c r="W115"/>
  <c r="W117"/>
  <c r="W119"/>
  <c r="W132"/>
  <c r="X113"/>
  <c r="X115"/>
  <c r="X117"/>
  <c r="X119"/>
  <c r="X132"/>
  <c r="Y113"/>
  <c r="Y115"/>
  <c r="Y117"/>
  <c r="Y119"/>
  <c r="Y132"/>
  <c r="Z113"/>
  <c r="Z115"/>
  <c r="Z117"/>
  <c r="Z119"/>
  <c r="Z132"/>
  <c r="AA113"/>
  <c r="AA115"/>
  <c r="AA117"/>
  <c r="AA119"/>
  <c r="AA132"/>
  <c r="AB113"/>
  <c r="AB115"/>
  <c r="AB117"/>
  <c r="AB119"/>
  <c r="AB132"/>
  <c r="AC113"/>
  <c r="AC115"/>
  <c r="AC117"/>
  <c r="AC119"/>
  <c r="AC132"/>
  <c r="AD113"/>
  <c r="AD115"/>
  <c r="AD117"/>
  <c r="AD119"/>
  <c r="AD132"/>
  <c r="AE113"/>
  <c r="AE115"/>
  <c r="AE117"/>
  <c r="AE119"/>
  <c r="AE132"/>
  <c r="AF113"/>
  <c r="AF115"/>
  <c r="AF117"/>
  <c r="AF119"/>
  <c r="AF132"/>
  <c r="AG113"/>
  <c r="AG115"/>
  <c r="AG117"/>
  <c r="AG119"/>
  <c r="AG132"/>
  <c r="AH113"/>
  <c r="AH115"/>
  <c r="AH117"/>
  <c r="AH119"/>
  <c r="AH132"/>
  <c r="AI113"/>
  <c r="AI115"/>
  <c r="AI117"/>
  <c r="AI119"/>
  <c r="AI132"/>
  <c r="AJ113"/>
  <c r="AJ115"/>
  <c r="AJ117"/>
  <c r="AJ119"/>
  <c r="AJ132"/>
  <c r="AK113"/>
  <c r="AK115"/>
  <c r="AK117"/>
  <c r="AK119"/>
  <c r="AK132"/>
  <c r="AL113"/>
  <c r="AL115"/>
  <c r="AL117"/>
  <c r="AL119"/>
  <c r="AL132"/>
  <c r="AM113"/>
  <c r="AM115"/>
  <c r="AM117"/>
  <c r="AM119"/>
  <c r="AM132"/>
  <c r="AN113"/>
  <c r="AN115"/>
  <c r="AN117"/>
  <c r="AN119"/>
  <c r="AN132"/>
  <c r="AO113"/>
  <c r="AO115"/>
  <c r="AO117"/>
  <c r="AO119"/>
  <c r="AO132"/>
  <c r="AP113"/>
  <c r="AP115"/>
  <c r="AP117"/>
  <c r="AP119"/>
  <c r="AP132"/>
  <c r="AQ113"/>
  <c r="AQ115"/>
  <c r="AQ117"/>
  <c r="AQ119"/>
  <c r="AQ132"/>
  <c r="C151"/>
  <c r="C152"/>
  <c r="D151"/>
  <c r="D152"/>
  <c r="E151"/>
  <c r="E152"/>
  <c r="F151"/>
  <c r="F152"/>
  <c r="G151"/>
  <c r="G152"/>
  <c r="H151"/>
  <c r="H152"/>
  <c r="I151"/>
  <c r="I152"/>
  <c r="J151"/>
  <c r="J152"/>
  <c r="K151"/>
  <c r="K152"/>
  <c r="L151"/>
  <c r="L152"/>
  <c r="M151"/>
  <c r="M152"/>
  <c r="N151"/>
  <c r="N152"/>
  <c r="O151"/>
  <c r="O152"/>
  <c r="P151"/>
  <c r="P152"/>
  <c r="Q151"/>
  <c r="Q152"/>
  <c r="R151"/>
  <c r="R152"/>
  <c r="S151"/>
  <c r="S152"/>
  <c r="T151"/>
  <c r="T152"/>
  <c r="U151"/>
  <c r="U152"/>
  <c r="V151"/>
  <c r="V152"/>
  <c r="W151"/>
  <c r="W152"/>
  <c r="X151"/>
  <c r="X152"/>
  <c r="Y151"/>
  <c r="Y152"/>
  <c r="Z151"/>
  <c r="Z152"/>
  <c r="AA151"/>
  <c r="AA152"/>
  <c r="AB151"/>
  <c r="AB152"/>
  <c r="AC151"/>
  <c r="AC152"/>
  <c r="AD151"/>
  <c r="AD152"/>
  <c r="AE151"/>
  <c r="AE152"/>
  <c r="AF151"/>
  <c r="AF152"/>
  <c r="AG151"/>
  <c r="AG152"/>
  <c r="AH151"/>
  <c r="AH152"/>
  <c r="AI151"/>
  <c r="AI152"/>
  <c r="AJ151"/>
  <c r="AJ152"/>
  <c r="AK151"/>
  <c r="AK152"/>
  <c r="AL151"/>
  <c r="AL152"/>
  <c r="AM151"/>
  <c r="AM152"/>
  <c r="AN151"/>
  <c r="AN152"/>
  <c r="AO151"/>
  <c r="AO152"/>
  <c r="AP151"/>
  <c r="AP152"/>
  <c r="AQ151"/>
  <c r="AQ152"/>
  <c r="D60"/>
  <c r="F60"/>
  <c r="C72"/>
  <c r="D72"/>
  <c r="E72"/>
  <c r="F72"/>
  <c r="G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AG73"/>
  <c r="AH73"/>
  <c r="AI73"/>
  <c r="AJ73"/>
  <c r="AK73"/>
  <c r="AL73"/>
  <c r="AM73"/>
  <c r="AN73"/>
  <c r="AO73"/>
  <c r="AP73"/>
  <c r="AQ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AN74"/>
  <c r="AO74"/>
  <c r="AP74"/>
  <c r="AQ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AG75"/>
  <c r="AH75"/>
  <c r="AI75"/>
  <c r="AJ75"/>
  <c r="AK75"/>
  <c r="AL75"/>
  <c r="AM75"/>
  <c r="AN75"/>
  <c r="AO75"/>
  <c r="AP75"/>
  <c r="AQ75"/>
  <c r="C76"/>
  <c r="D76"/>
  <c r="E76"/>
  <c r="F76"/>
  <c r="G76"/>
  <c r="C80"/>
  <c r="D80"/>
  <c r="C81"/>
  <c r="D81"/>
  <c r="C82"/>
  <c r="D82"/>
  <c r="C83"/>
  <c r="D83"/>
  <c r="B99"/>
  <c r="B101" s="1"/>
  <c r="B102" s="1"/>
  <c r="AR104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AF109"/>
  <c r="AG109"/>
  <c r="AH109"/>
  <c r="AI109"/>
  <c r="AJ109"/>
  <c r="AK109"/>
  <c r="AL109"/>
  <c r="AM109"/>
  <c r="AN109"/>
  <c r="AO109"/>
  <c r="AP109"/>
  <c r="AQ109"/>
  <c r="G111"/>
  <c r="H111"/>
  <c r="I111"/>
  <c r="J111"/>
  <c r="K111"/>
  <c r="L111"/>
  <c r="M111"/>
  <c r="N111"/>
  <c r="O111"/>
  <c r="P111"/>
  <c r="Q111"/>
  <c r="R111"/>
  <c r="S111"/>
  <c r="T111"/>
  <c r="U111"/>
  <c r="V111"/>
  <c r="W111"/>
  <c r="X111"/>
  <c r="Y111"/>
  <c r="Z111"/>
  <c r="AA111"/>
  <c r="AB111"/>
  <c r="AC111"/>
  <c r="AD111"/>
  <c r="AE111"/>
  <c r="AF111"/>
  <c r="AG111"/>
  <c r="AH111"/>
  <c r="AI111"/>
  <c r="AJ111"/>
  <c r="AK111"/>
  <c r="AL111"/>
  <c r="AM111"/>
  <c r="AN111"/>
  <c r="AO111"/>
  <c r="AP111"/>
  <c r="AQ111"/>
  <c r="C121"/>
  <c r="C122" s="1"/>
  <c r="D121"/>
  <c r="E121"/>
  <c r="F121"/>
  <c r="G121"/>
  <c r="H121"/>
  <c r="I121"/>
  <c r="J121"/>
  <c r="K121"/>
  <c r="L121"/>
  <c r="M121"/>
  <c r="N121"/>
  <c r="O121"/>
  <c r="P121"/>
  <c r="Q121"/>
  <c r="R121"/>
  <c r="S121"/>
  <c r="T121"/>
  <c r="U121"/>
  <c r="V121"/>
  <c r="W121"/>
  <c r="X121"/>
  <c r="Y121"/>
  <c r="Z121"/>
  <c r="AA121"/>
  <c r="AB121"/>
  <c r="AC121"/>
  <c r="AD121"/>
  <c r="AE121"/>
  <c r="AF121"/>
  <c r="AG121"/>
  <c r="AH121"/>
  <c r="AI121"/>
  <c r="AJ121"/>
  <c r="AK121"/>
  <c r="AL121"/>
  <c r="AM121"/>
  <c r="AN121"/>
  <c r="AO121"/>
  <c r="AP121"/>
  <c r="AQ121"/>
  <c r="E143"/>
  <c r="F143" s="1"/>
  <c r="G143" s="1"/>
  <c r="H143" s="1"/>
  <c r="I143" s="1"/>
  <c r="J143" s="1"/>
  <c r="K143" s="1"/>
  <c r="L143" s="1"/>
  <c r="M143" s="1"/>
  <c r="N143" s="1"/>
  <c r="O143" s="1"/>
  <c r="P143" s="1"/>
  <c r="Q143" s="1"/>
  <c r="R143" s="1"/>
  <c r="S143" s="1"/>
  <c r="T143" s="1"/>
  <c r="U143" s="1"/>
  <c r="V143" s="1"/>
  <c r="W143" s="1"/>
  <c r="X143" s="1"/>
  <c r="Y143" s="1"/>
  <c r="Z143" s="1"/>
  <c r="AA143" s="1"/>
  <c r="AB143" s="1"/>
  <c r="AC143" s="1"/>
  <c r="AD143" s="1"/>
  <c r="AE143" s="1"/>
  <c r="AF143" s="1"/>
  <c r="AG143" s="1"/>
  <c r="AH143" s="1"/>
  <c r="AI143" s="1"/>
  <c r="AJ143" s="1"/>
  <c r="AK143" s="1"/>
  <c r="AL143" s="1"/>
  <c r="AM143" s="1"/>
  <c r="AN143" s="1"/>
  <c r="AO143" s="1"/>
  <c r="AP143" s="1"/>
  <c r="AQ143" s="1"/>
  <c r="AX143"/>
  <c r="C145"/>
  <c r="D145"/>
  <c r="E145"/>
  <c r="F145"/>
  <c r="G145"/>
  <c r="H145"/>
  <c r="I145"/>
  <c r="J145"/>
  <c r="K145"/>
  <c r="L145"/>
  <c r="M145"/>
  <c r="N145"/>
  <c r="O145"/>
  <c r="P145"/>
  <c r="Q145"/>
  <c r="R145"/>
  <c r="S145"/>
  <c r="T145"/>
  <c r="U145"/>
  <c r="V145"/>
  <c r="W145"/>
  <c r="X145"/>
  <c r="Y145"/>
  <c r="Z145"/>
  <c r="AA145"/>
  <c r="AB145"/>
  <c r="AC145"/>
  <c r="AD145"/>
  <c r="AE145"/>
  <c r="AF145"/>
  <c r="AG145"/>
  <c r="AH145"/>
  <c r="AI145"/>
  <c r="AJ145"/>
  <c r="AK145"/>
  <c r="AL145"/>
  <c r="AM145"/>
  <c r="AN145"/>
  <c r="AO145"/>
  <c r="AP145"/>
  <c r="AQ145"/>
  <c r="C146"/>
  <c r="D146"/>
  <c r="E146"/>
  <c r="C147"/>
  <c r="D147"/>
  <c r="E147"/>
  <c r="C148"/>
  <c r="C153" s="1"/>
  <c r="D148"/>
  <c r="D153" s="1"/>
  <c r="E148"/>
  <c r="E153" s="1"/>
  <c r="C150"/>
  <c r="D150"/>
  <c r="E150"/>
  <c r="F150"/>
  <c r="G150"/>
  <c r="H150"/>
  <c r="I150"/>
  <c r="J150"/>
  <c r="K150"/>
  <c r="L150"/>
  <c r="M150"/>
  <c r="N150"/>
  <c r="O150"/>
  <c r="P150"/>
  <c r="Q150"/>
  <c r="R150"/>
  <c r="S150"/>
  <c r="T150"/>
  <c r="U150"/>
  <c r="V150"/>
  <c r="W150"/>
  <c r="X150"/>
  <c r="Y150"/>
  <c r="Z150"/>
  <c r="AA150"/>
  <c r="AB150"/>
  <c r="AC150"/>
  <c r="AD150"/>
  <c r="AE150"/>
  <c r="AF150"/>
  <c r="AG150"/>
  <c r="AH150"/>
  <c r="AI150"/>
  <c r="AJ150"/>
  <c r="AK150"/>
  <c r="AL150"/>
  <c r="AM150"/>
  <c r="AN150"/>
  <c r="AO150"/>
  <c r="AP150"/>
  <c r="AQ150"/>
  <c r="D122" l="1"/>
  <c r="E122" s="1"/>
  <c r="F122" s="1"/>
  <c r="G122" s="1"/>
  <c r="H122" s="1"/>
  <c r="I122" s="1"/>
  <c r="J122" s="1"/>
  <c r="K122" s="1"/>
  <c r="L122" s="1"/>
  <c r="M122" s="1"/>
  <c r="N122" s="1"/>
  <c r="O122" s="1"/>
  <c r="P122" s="1"/>
  <c r="Q122" s="1"/>
  <c r="R122" s="1"/>
  <c r="S122" s="1"/>
  <c r="T122" s="1"/>
  <c r="U122" s="1"/>
  <c r="V122" s="1"/>
  <c r="W122" s="1"/>
  <c r="X122" s="1"/>
  <c r="Y122" s="1"/>
  <c r="Z122" s="1"/>
  <c r="AA122" s="1"/>
  <c r="AB122" s="1"/>
  <c r="AC122" s="1"/>
  <c r="AD122" s="1"/>
  <c r="AE122" s="1"/>
  <c r="AF122" s="1"/>
  <c r="AG122" s="1"/>
  <c r="AH122" s="1"/>
  <c r="AI122" s="1"/>
  <c r="AJ122" s="1"/>
  <c r="AK122" s="1"/>
  <c r="AL122" s="1"/>
  <c r="AM122" s="1"/>
  <c r="AN122" s="1"/>
  <c r="AO122" s="1"/>
  <c r="AP122" s="1"/>
  <c r="AQ122" s="1"/>
  <c r="AH40"/>
  <c r="AH45"/>
  <c r="E81"/>
  <c r="R45"/>
  <c r="R40"/>
  <c r="E83"/>
  <c r="E79"/>
  <c r="AP40"/>
  <c r="Z40"/>
  <c r="J40"/>
  <c r="AP45"/>
  <c r="Z45"/>
  <c r="J45"/>
  <c r="E82"/>
  <c r="E80"/>
  <c r="AL45"/>
  <c r="AD45"/>
  <c r="V45"/>
  <c r="N45"/>
  <c r="F45"/>
  <c r="F46" s="1"/>
  <c r="AL40"/>
  <c r="AD40"/>
  <c r="V40"/>
  <c r="N40"/>
  <c r="F40"/>
  <c r="G2"/>
  <c r="G83" s="1"/>
  <c r="F79"/>
  <c r="F21"/>
  <c r="F81"/>
  <c r="F83"/>
  <c r="AN45"/>
  <c r="AJ45"/>
  <c r="AF45"/>
  <c r="AB45"/>
  <c r="X45"/>
  <c r="T45"/>
  <c r="P45"/>
  <c r="L45"/>
  <c r="H45"/>
  <c r="D45"/>
  <c r="D46" s="1"/>
  <c r="C41"/>
  <c r="C43" s="1"/>
  <c r="AN40"/>
  <c r="AJ40"/>
  <c r="AF40"/>
  <c r="AB40"/>
  <c r="X40"/>
  <c r="T40"/>
  <c r="P40"/>
  <c r="L40"/>
  <c r="H40"/>
  <c r="D40"/>
  <c r="B29"/>
  <c r="B30" s="1"/>
  <c r="F82"/>
  <c r="F80"/>
  <c r="F19"/>
  <c r="C15"/>
  <c r="AZ7"/>
  <c r="AY7" s="1"/>
  <c r="C6" s="1"/>
  <c r="D19"/>
  <c r="D108"/>
  <c r="D125" s="1"/>
  <c r="D78"/>
  <c r="G19"/>
  <c r="E19"/>
  <c r="C50"/>
  <c r="E78"/>
  <c r="F78" s="1"/>
  <c r="C46"/>
  <c r="C48" s="1"/>
  <c r="AQ40"/>
  <c r="AO40"/>
  <c r="AM40"/>
  <c r="AK40"/>
  <c r="AI40"/>
  <c r="AG40"/>
  <c r="AE40"/>
  <c r="AC40"/>
  <c r="AA40"/>
  <c r="Y40"/>
  <c r="W40"/>
  <c r="U40"/>
  <c r="S40"/>
  <c r="Q40"/>
  <c r="O40"/>
  <c r="M40"/>
  <c r="K40"/>
  <c r="I40"/>
  <c r="G40"/>
  <c r="E40"/>
  <c r="C39"/>
  <c r="AM91"/>
  <c r="AO91"/>
  <c r="AQ91"/>
  <c r="AN91"/>
  <c r="AP91"/>
  <c r="C131"/>
  <c r="D120"/>
  <c r="C127"/>
  <c r="D112"/>
  <c r="C129"/>
  <c r="D116"/>
  <c r="I13"/>
  <c r="H46"/>
  <c r="D118"/>
  <c r="D114"/>
  <c r="D110"/>
  <c r="D15"/>
  <c r="C17"/>
  <c r="C18" s="1"/>
  <c r="C66" s="1"/>
  <c r="D9"/>
  <c r="C11"/>
  <c r="D3"/>
  <c r="C12"/>
  <c r="C61" s="1"/>
  <c r="C53" s="1"/>
  <c r="AQ45"/>
  <c r="AO45"/>
  <c r="AM45"/>
  <c r="AK45"/>
  <c r="AI45"/>
  <c r="AG45"/>
  <c r="AE45"/>
  <c r="AC45"/>
  <c r="AA45"/>
  <c r="Y45"/>
  <c r="W45"/>
  <c r="U45"/>
  <c r="S45"/>
  <c r="Q45"/>
  <c r="O45"/>
  <c r="M45"/>
  <c r="K45"/>
  <c r="I45"/>
  <c r="G45"/>
  <c r="G46" s="1"/>
  <c r="E45"/>
  <c r="E46" s="1"/>
  <c r="F6"/>
  <c r="B33" i="4"/>
  <c r="C56" i="2" l="1"/>
  <c r="I6"/>
  <c r="G21"/>
  <c r="G79"/>
  <c r="G81"/>
  <c r="H2"/>
  <c r="G80"/>
  <c r="G82"/>
  <c r="J6"/>
  <c r="M6"/>
  <c r="E6"/>
  <c r="E108"/>
  <c r="F108" s="1"/>
  <c r="L6"/>
  <c r="H6"/>
  <c r="D6"/>
  <c r="K6"/>
  <c r="G6"/>
  <c r="D48"/>
  <c r="C144"/>
  <c r="E48"/>
  <c r="G78"/>
  <c r="H78" s="1"/>
  <c r="H48" s="1"/>
  <c r="F48"/>
  <c r="C33" i="4"/>
  <c r="D33" s="1"/>
  <c r="B34"/>
  <c r="E110" i="2"/>
  <c r="D126"/>
  <c r="E118"/>
  <c r="D130"/>
  <c r="D127"/>
  <c r="E112"/>
  <c r="D131"/>
  <c r="E120"/>
  <c r="C133"/>
  <c r="E3"/>
  <c r="D20"/>
  <c r="D71"/>
  <c r="D23"/>
  <c r="D38" s="1"/>
  <c r="D39"/>
  <c r="D41"/>
  <c r="D50" s="1"/>
  <c r="E9"/>
  <c r="D11"/>
  <c r="D12" s="1"/>
  <c r="D61" s="1"/>
  <c r="D53" s="1"/>
  <c r="E15"/>
  <c r="D17"/>
  <c r="D18" s="1"/>
  <c r="D66" s="1"/>
  <c r="E114"/>
  <c r="D128"/>
  <c r="J13"/>
  <c r="D129"/>
  <c r="E116"/>
  <c r="E125" l="1"/>
  <c r="I2"/>
  <c r="H21"/>
  <c r="H81"/>
  <c r="H83"/>
  <c r="H79"/>
  <c r="H82"/>
  <c r="H80"/>
  <c r="H19"/>
  <c r="I78"/>
  <c r="D56"/>
  <c r="G48"/>
  <c r="F3"/>
  <c r="E23"/>
  <c r="E38" s="1"/>
  <c r="E39"/>
  <c r="E41"/>
  <c r="E50" s="1"/>
  <c r="E71"/>
  <c r="E20"/>
  <c r="F118"/>
  <c r="E130"/>
  <c r="F110"/>
  <c r="E126"/>
  <c r="E129"/>
  <c r="F116"/>
  <c r="K13"/>
  <c r="J78"/>
  <c r="G108"/>
  <c r="F125"/>
  <c r="F114"/>
  <c r="E128"/>
  <c r="F15"/>
  <c r="E17"/>
  <c r="E18" s="1"/>
  <c r="E66" s="1"/>
  <c r="F9"/>
  <c r="E11"/>
  <c r="E12" s="1"/>
  <c r="C67"/>
  <c r="C65"/>
  <c r="C54" s="1"/>
  <c r="C55" s="1"/>
  <c r="C57" s="1"/>
  <c r="C60"/>
  <c r="C63"/>
  <c r="C69"/>
  <c r="C62"/>
  <c r="C64"/>
  <c r="C68"/>
  <c r="E131"/>
  <c r="F120"/>
  <c r="E127"/>
  <c r="F112"/>
  <c r="D144"/>
  <c r="D133"/>
  <c r="C34" i="4"/>
  <c r="D34" s="1"/>
  <c r="B35"/>
  <c r="D43" i="2"/>
  <c r="J2" l="1"/>
  <c r="I83"/>
  <c r="I46" s="1"/>
  <c r="I48" s="1"/>
  <c r="I80"/>
  <c r="I82"/>
  <c r="I79"/>
  <c r="I21"/>
  <c r="I19"/>
  <c r="I81"/>
  <c r="E133"/>
  <c r="E65" s="1"/>
  <c r="E54" s="1"/>
  <c r="E61"/>
  <c r="E53" s="1"/>
  <c r="E60"/>
  <c r="E69"/>
  <c r="C35" i="4"/>
  <c r="D35" s="1"/>
  <c r="B36"/>
  <c r="F129" i="2"/>
  <c r="G116"/>
  <c r="G9"/>
  <c r="F11"/>
  <c r="F12" s="1"/>
  <c r="F61" s="1"/>
  <c r="F53" s="1"/>
  <c r="F17"/>
  <c r="F18" s="1"/>
  <c r="F66" s="1"/>
  <c r="G15"/>
  <c r="F128"/>
  <c r="G114"/>
  <c r="G125"/>
  <c r="H108"/>
  <c r="L13"/>
  <c r="K78"/>
  <c r="G110"/>
  <c r="F126"/>
  <c r="F130"/>
  <c r="G118"/>
  <c r="E43"/>
  <c r="E144"/>
  <c r="D65"/>
  <c r="D54" s="1"/>
  <c r="D55" s="1"/>
  <c r="D57" s="1"/>
  <c r="D67"/>
  <c r="D62"/>
  <c r="D64"/>
  <c r="D68"/>
  <c r="D63"/>
  <c r="D69"/>
  <c r="F127"/>
  <c r="G112"/>
  <c r="F131"/>
  <c r="G120"/>
  <c r="G3"/>
  <c r="F20"/>
  <c r="F71"/>
  <c r="F23"/>
  <c r="F38" s="1"/>
  <c r="F39"/>
  <c r="F41"/>
  <c r="F50" s="1"/>
  <c r="E56"/>
  <c r="E64" l="1"/>
  <c r="E67"/>
  <c r="E68"/>
  <c r="E62"/>
  <c r="E63"/>
  <c r="K2"/>
  <c r="J21"/>
  <c r="J83"/>
  <c r="J46" s="1"/>
  <c r="J48" s="1"/>
  <c r="J81"/>
  <c r="J82"/>
  <c r="J80"/>
  <c r="J79"/>
  <c r="J19"/>
  <c r="F133"/>
  <c r="F65" s="1"/>
  <c r="F54" s="1"/>
  <c r="F55" s="1"/>
  <c r="F43"/>
  <c r="G131"/>
  <c r="H120"/>
  <c r="G127"/>
  <c r="H112"/>
  <c r="G130"/>
  <c r="H118"/>
  <c r="M13"/>
  <c r="L78"/>
  <c r="H125"/>
  <c r="I108"/>
  <c r="G128"/>
  <c r="H114"/>
  <c r="H15"/>
  <c r="G17"/>
  <c r="G18" s="1"/>
  <c r="G66" s="1"/>
  <c r="G129"/>
  <c r="H116"/>
  <c r="C36" i="4"/>
  <c r="D36" s="1"/>
  <c r="B37"/>
  <c r="F144" i="2"/>
  <c r="E55"/>
  <c r="E57" s="1"/>
  <c r="H3"/>
  <c r="G23"/>
  <c r="G38" s="1"/>
  <c r="G39" s="1"/>
  <c r="G41"/>
  <c r="G50" s="1"/>
  <c r="G71"/>
  <c r="G20"/>
  <c r="G126"/>
  <c r="H110"/>
  <c r="H9"/>
  <c r="G11"/>
  <c r="G12" s="1"/>
  <c r="F64" l="1"/>
  <c r="G133"/>
  <c r="G67" s="1"/>
  <c r="F63"/>
  <c r="L2"/>
  <c r="K83"/>
  <c r="K46" s="1"/>
  <c r="K48" s="1"/>
  <c r="K80"/>
  <c r="K82"/>
  <c r="K81"/>
  <c r="K79"/>
  <c r="K21"/>
  <c r="K19"/>
  <c r="F69"/>
  <c r="F68"/>
  <c r="F62"/>
  <c r="F67"/>
  <c r="G144"/>
  <c r="G146" s="1"/>
  <c r="G61"/>
  <c r="G53" s="1"/>
  <c r="G60"/>
  <c r="I3"/>
  <c r="H20"/>
  <c r="H71"/>
  <c r="H23"/>
  <c r="H38" s="1"/>
  <c r="H39" s="1"/>
  <c r="H41"/>
  <c r="H50" s="1"/>
  <c r="F148"/>
  <c r="F153" s="1"/>
  <c r="F56" s="1"/>
  <c r="F57" s="1"/>
  <c r="F146"/>
  <c r="F147"/>
  <c r="I15"/>
  <c r="H17"/>
  <c r="H18" s="1"/>
  <c r="H66" s="1"/>
  <c r="N13"/>
  <c r="M78"/>
  <c r="G65"/>
  <c r="G54" s="1"/>
  <c r="G69"/>
  <c r="G64"/>
  <c r="H126"/>
  <c r="I110"/>
  <c r="I9"/>
  <c r="H11"/>
  <c r="H12" s="1"/>
  <c r="G148"/>
  <c r="G153" s="1"/>
  <c r="G56" s="1"/>
  <c r="G147"/>
  <c r="C37" i="4"/>
  <c r="D37" s="1"/>
  <c r="B38"/>
  <c r="H129" i="2"/>
  <c r="I116"/>
  <c r="H128"/>
  <c r="I114"/>
  <c r="I125"/>
  <c r="J108"/>
  <c r="H130"/>
  <c r="I118"/>
  <c r="H127"/>
  <c r="I112"/>
  <c r="H131"/>
  <c r="I120"/>
  <c r="G43"/>
  <c r="G68" l="1"/>
  <c r="G62"/>
  <c r="G63"/>
  <c r="M2"/>
  <c r="L21"/>
  <c r="L81"/>
  <c r="L19"/>
  <c r="L83"/>
  <c r="L46" s="1"/>
  <c r="L48" s="1"/>
  <c r="L82"/>
  <c r="L80"/>
  <c r="L79"/>
  <c r="H133"/>
  <c r="H67" s="1"/>
  <c r="H61"/>
  <c r="H53" s="1"/>
  <c r="H60"/>
  <c r="I131"/>
  <c r="J120"/>
  <c r="I127"/>
  <c r="J112"/>
  <c r="I130"/>
  <c r="J118"/>
  <c r="J125"/>
  <c r="K108"/>
  <c r="I128"/>
  <c r="J114"/>
  <c r="I129"/>
  <c r="J116"/>
  <c r="C38" i="4"/>
  <c r="D38" s="1"/>
  <c r="B39"/>
  <c r="J9" i="2"/>
  <c r="I11"/>
  <c r="I12" s="1"/>
  <c r="O13"/>
  <c r="N78"/>
  <c r="H144"/>
  <c r="H43"/>
  <c r="G55"/>
  <c r="G57" s="1"/>
  <c r="I126"/>
  <c r="J110"/>
  <c r="J15"/>
  <c r="I17"/>
  <c r="I18" s="1"/>
  <c r="I66" s="1"/>
  <c r="J3"/>
  <c r="I23"/>
  <c r="I38" s="1"/>
  <c r="I39" s="1"/>
  <c r="I41"/>
  <c r="I50" s="1"/>
  <c r="I71"/>
  <c r="I20"/>
  <c r="C91"/>
  <c r="H64" l="1"/>
  <c r="I144"/>
  <c r="I146" s="1"/>
  <c r="H63"/>
  <c r="H65"/>
  <c r="H54" s="1"/>
  <c r="N2"/>
  <c r="M83"/>
  <c r="M46" s="1"/>
  <c r="M48" s="1"/>
  <c r="M80"/>
  <c r="M82"/>
  <c r="M79"/>
  <c r="M21"/>
  <c r="M19"/>
  <c r="M81"/>
  <c r="H69"/>
  <c r="H68"/>
  <c r="H62"/>
  <c r="H55"/>
  <c r="I43"/>
  <c r="I148"/>
  <c r="I153" s="1"/>
  <c r="I56" s="1"/>
  <c r="I61"/>
  <c r="I53" s="1"/>
  <c r="I60"/>
  <c r="J126"/>
  <c r="K110"/>
  <c r="H148"/>
  <c r="H153" s="1"/>
  <c r="H56" s="1"/>
  <c r="H147"/>
  <c r="H146"/>
  <c r="P13"/>
  <c r="O78"/>
  <c r="K9"/>
  <c r="J11"/>
  <c r="J12" s="1"/>
  <c r="I133"/>
  <c r="K3"/>
  <c r="J20"/>
  <c r="J71"/>
  <c r="J23"/>
  <c r="J38" s="1"/>
  <c r="J39" s="1"/>
  <c r="J41"/>
  <c r="J50" s="1"/>
  <c r="J17"/>
  <c r="J18" s="1"/>
  <c r="J66" s="1"/>
  <c r="K15"/>
  <c r="C39" i="4"/>
  <c r="D39" s="1"/>
  <c r="B40"/>
  <c r="J129" i="2"/>
  <c r="K116"/>
  <c r="J128"/>
  <c r="K114"/>
  <c r="K125"/>
  <c r="L108"/>
  <c r="J130"/>
  <c r="K118"/>
  <c r="J127"/>
  <c r="K112"/>
  <c r="J131"/>
  <c r="K120"/>
  <c r="D91"/>
  <c r="I147" l="1"/>
  <c r="H57"/>
  <c r="J144"/>
  <c r="J148" s="1"/>
  <c r="J153" s="1"/>
  <c r="J56" s="1"/>
  <c r="O2"/>
  <c r="N21"/>
  <c r="N83"/>
  <c r="N46" s="1"/>
  <c r="N48" s="1"/>
  <c r="N81"/>
  <c r="N19"/>
  <c r="N82"/>
  <c r="N80"/>
  <c r="N79"/>
  <c r="J146"/>
  <c r="K131"/>
  <c r="L120"/>
  <c r="K127"/>
  <c r="L112"/>
  <c r="K130"/>
  <c r="L118"/>
  <c r="L125"/>
  <c r="M108"/>
  <c r="K128"/>
  <c r="L114"/>
  <c r="K129"/>
  <c r="L116"/>
  <c r="C40" i="4"/>
  <c r="D40" s="1"/>
  <c r="B41"/>
  <c r="L15" i="2"/>
  <c r="K17"/>
  <c r="K18" s="1"/>
  <c r="K66" s="1"/>
  <c r="L3"/>
  <c r="K23"/>
  <c r="K38" s="1"/>
  <c r="K39" s="1"/>
  <c r="K41"/>
  <c r="K50" s="1"/>
  <c r="K71"/>
  <c r="K20"/>
  <c r="L9"/>
  <c r="K11"/>
  <c r="K12" s="1"/>
  <c r="K126"/>
  <c r="L110"/>
  <c r="E91"/>
  <c r="J133"/>
  <c r="K144"/>
  <c r="J61"/>
  <c r="J53" s="1"/>
  <c r="J60"/>
  <c r="I67"/>
  <c r="I65"/>
  <c r="I54" s="1"/>
  <c r="I55" s="1"/>
  <c r="I57" s="1"/>
  <c r="I63"/>
  <c r="I69"/>
  <c r="I62"/>
  <c r="I64"/>
  <c r="I68"/>
  <c r="Q13"/>
  <c r="P78"/>
  <c r="J43"/>
  <c r="F91" l="1"/>
  <c r="K133"/>
  <c r="K67" s="1"/>
  <c r="J147"/>
  <c r="P2"/>
  <c r="O83"/>
  <c r="O46" s="1"/>
  <c r="O48" s="1"/>
  <c r="O80"/>
  <c r="O82"/>
  <c r="O81"/>
  <c r="O79"/>
  <c r="O21"/>
  <c r="O19"/>
  <c r="K61"/>
  <c r="K53" s="1"/>
  <c r="K60"/>
  <c r="R13"/>
  <c r="Q78"/>
  <c r="K148"/>
  <c r="K153" s="1"/>
  <c r="K56" s="1"/>
  <c r="K147"/>
  <c r="K146"/>
  <c r="K69"/>
  <c r="J65"/>
  <c r="J54" s="1"/>
  <c r="J55" s="1"/>
  <c r="J57" s="1"/>
  <c r="J67"/>
  <c r="J62"/>
  <c r="J64"/>
  <c r="J68"/>
  <c r="J63"/>
  <c r="J69"/>
  <c r="M9"/>
  <c r="L11"/>
  <c r="L12" s="1"/>
  <c r="C41" i="4"/>
  <c r="D41" s="1"/>
  <c r="B42"/>
  <c r="L129" i="2"/>
  <c r="M116"/>
  <c r="L128"/>
  <c r="M114"/>
  <c r="M125"/>
  <c r="N108"/>
  <c r="L130"/>
  <c r="M118"/>
  <c r="L127"/>
  <c r="M112"/>
  <c r="L131"/>
  <c r="M120"/>
  <c r="K43"/>
  <c r="L126"/>
  <c r="M110"/>
  <c r="M3"/>
  <c r="L20"/>
  <c r="L71"/>
  <c r="L23"/>
  <c r="L38" s="1"/>
  <c r="L39" s="1"/>
  <c r="L41"/>
  <c r="L50" s="1"/>
  <c r="M15"/>
  <c r="L17"/>
  <c r="L18" s="1"/>
  <c r="L66" s="1"/>
  <c r="K64" l="1"/>
  <c r="K65"/>
  <c r="K54" s="1"/>
  <c r="L144"/>
  <c r="K68"/>
  <c r="K62"/>
  <c r="K63"/>
  <c r="G91"/>
  <c r="L133"/>
  <c r="L65" s="1"/>
  <c r="L54" s="1"/>
  <c r="Q2"/>
  <c r="P21"/>
  <c r="P81"/>
  <c r="P83"/>
  <c r="P46" s="1"/>
  <c r="P48" s="1"/>
  <c r="P82"/>
  <c r="P80"/>
  <c r="P79"/>
  <c r="P19"/>
  <c r="L148"/>
  <c r="L153" s="1"/>
  <c r="L56" s="1"/>
  <c r="L147"/>
  <c r="L146"/>
  <c r="N15"/>
  <c r="M17"/>
  <c r="M18" s="1"/>
  <c r="M66" s="1"/>
  <c r="L61"/>
  <c r="L53" s="1"/>
  <c r="L60"/>
  <c r="M126"/>
  <c r="N110"/>
  <c r="M131"/>
  <c r="N120"/>
  <c r="M127"/>
  <c r="N112"/>
  <c r="M130"/>
  <c r="N118"/>
  <c r="N125"/>
  <c r="O108"/>
  <c r="M128"/>
  <c r="N114"/>
  <c r="M129"/>
  <c r="N116"/>
  <c r="C42" i="4"/>
  <c r="D42" s="1"/>
  <c r="B43"/>
  <c r="S13" i="2"/>
  <c r="R78"/>
  <c r="L43"/>
  <c r="K55"/>
  <c r="K57" s="1"/>
  <c r="N3"/>
  <c r="M23"/>
  <c r="M38" s="1"/>
  <c r="M39" s="1"/>
  <c r="M41"/>
  <c r="M50" s="1"/>
  <c r="M71"/>
  <c r="M20"/>
  <c r="M144"/>
  <c r="M133"/>
  <c r="H91"/>
  <c r="N9"/>
  <c r="M11"/>
  <c r="M12" s="1"/>
  <c r="L64" l="1"/>
  <c r="L63"/>
  <c r="L67"/>
  <c r="L55"/>
  <c r="L69"/>
  <c r="L68"/>
  <c r="L62"/>
  <c r="R2"/>
  <c r="Q83"/>
  <c r="Q46" s="1"/>
  <c r="Q48" s="1"/>
  <c r="Q80"/>
  <c r="Q82"/>
  <c r="Q79"/>
  <c r="Q21"/>
  <c r="Q19"/>
  <c r="Q81"/>
  <c r="M43"/>
  <c r="M61"/>
  <c r="M53" s="1"/>
  <c r="M60"/>
  <c r="M148"/>
  <c r="M153" s="1"/>
  <c r="M56" s="1"/>
  <c r="M146"/>
  <c r="M147"/>
  <c r="T13"/>
  <c r="S78"/>
  <c r="S48" s="1"/>
  <c r="N17"/>
  <c r="N18" s="1"/>
  <c r="N66" s="1"/>
  <c r="O15"/>
  <c r="L57"/>
  <c r="O9"/>
  <c r="N11"/>
  <c r="N12" s="1"/>
  <c r="M67"/>
  <c r="M65"/>
  <c r="M54" s="1"/>
  <c r="M63"/>
  <c r="M69"/>
  <c r="M62"/>
  <c r="M64"/>
  <c r="M68"/>
  <c r="O3"/>
  <c r="N20"/>
  <c r="N71"/>
  <c r="N23"/>
  <c r="N38" s="1"/>
  <c r="N39" s="1"/>
  <c r="N41"/>
  <c r="N50" s="1"/>
  <c r="C43" i="4"/>
  <c r="D43" s="1"/>
  <c r="B44"/>
  <c r="N129" i="2"/>
  <c r="O116"/>
  <c r="N128"/>
  <c r="O114"/>
  <c r="O125"/>
  <c r="P108"/>
  <c r="N130"/>
  <c r="O118"/>
  <c r="N127"/>
  <c r="O112"/>
  <c r="N131"/>
  <c r="O120"/>
  <c r="N126"/>
  <c r="N133" s="1"/>
  <c r="O110"/>
  <c r="S2" l="1"/>
  <c r="R21"/>
  <c r="R83"/>
  <c r="R46" s="1"/>
  <c r="R48" s="1"/>
  <c r="R81"/>
  <c r="R82"/>
  <c r="R80"/>
  <c r="R79"/>
  <c r="R19"/>
  <c r="N43"/>
  <c r="N65"/>
  <c r="N54" s="1"/>
  <c r="N67"/>
  <c r="N62"/>
  <c r="N64"/>
  <c r="N68"/>
  <c r="N63"/>
  <c r="N69"/>
  <c r="O126"/>
  <c r="P110"/>
  <c r="O131"/>
  <c r="P120"/>
  <c r="O127"/>
  <c r="P112"/>
  <c r="O130"/>
  <c r="P118"/>
  <c r="P125"/>
  <c r="Q108"/>
  <c r="O128"/>
  <c r="P114"/>
  <c r="O129"/>
  <c r="P116"/>
  <c r="C44" i="4"/>
  <c r="D44" s="1"/>
  <c r="B45"/>
  <c r="P3" i="2"/>
  <c r="O23"/>
  <c r="O38" s="1"/>
  <c r="O39" s="1"/>
  <c r="O41"/>
  <c r="O50" s="1"/>
  <c r="O71"/>
  <c r="O20"/>
  <c r="U13"/>
  <c r="T78"/>
  <c r="T48" s="1"/>
  <c r="N144"/>
  <c r="M55"/>
  <c r="M57" s="1"/>
  <c r="N61"/>
  <c r="N53" s="1"/>
  <c r="N55" s="1"/>
  <c r="N60"/>
  <c r="P9"/>
  <c r="O11"/>
  <c r="O12" s="1"/>
  <c r="P15"/>
  <c r="O17"/>
  <c r="O18" s="1"/>
  <c r="O66" s="1"/>
  <c r="I91"/>
  <c r="O144" l="1"/>
  <c r="O133"/>
  <c r="O65" s="1"/>
  <c r="O54" s="1"/>
  <c r="J91"/>
  <c r="T2"/>
  <c r="S83"/>
  <c r="S46" s="1"/>
  <c r="S80"/>
  <c r="S82"/>
  <c r="S81"/>
  <c r="S79"/>
  <c r="S21"/>
  <c r="S19"/>
  <c r="O61"/>
  <c r="O53" s="1"/>
  <c r="O60"/>
  <c r="N148"/>
  <c r="N153" s="1"/>
  <c r="N56" s="1"/>
  <c r="N146"/>
  <c r="N147"/>
  <c r="Q15"/>
  <c r="P17"/>
  <c r="P18" s="1"/>
  <c r="P66" s="1"/>
  <c r="Q9"/>
  <c r="P11"/>
  <c r="P12" s="1"/>
  <c r="O148"/>
  <c r="O153" s="1"/>
  <c r="O147"/>
  <c r="O146"/>
  <c r="V13"/>
  <c r="U78"/>
  <c r="U48" s="1"/>
  <c r="C45" i="4"/>
  <c r="D45" s="1"/>
  <c r="B46"/>
  <c r="P129" i="2"/>
  <c r="Q116"/>
  <c r="P128"/>
  <c r="Q114"/>
  <c r="Q125"/>
  <c r="R108"/>
  <c r="P130"/>
  <c r="Q118"/>
  <c r="P127"/>
  <c r="Q112"/>
  <c r="P131"/>
  <c r="Q120"/>
  <c r="P126"/>
  <c r="P133" s="1"/>
  <c r="Q110"/>
  <c r="N57"/>
  <c r="O43"/>
  <c r="O67"/>
  <c r="O62"/>
  <c r="Q3"/>
  <c r="P20"/>
  <c r="P71"/>
  <c r="P23"/>
  <c r="P38" s="1"/>
  <c r="P39" s="1"/>
  <c r="P41"/>
  <c r="P50" s="1"/>
  <c r="P144"/>
  <c r="O56"/>
  <c r="O68" l="1"/>
  <c r="O63"/>
  <c r="K91"/>
  <c r="O64"/>
  <c r="O69"/>
  <c r="U2"/>
  <c r="T19"/>
  <c r="T21"/>
  <c r="T81"/>
  <c r="T83"/>
  <c r="T46" s="1"/>
  <c r="T82"/>
  <c r="T80"/>
  <c r="T79"/>
  <c r="P148"/>
  <c r="P153" s="1"/>
  <c r="P56" s="1"/>
  <c r="P147"/>
  <c r="P146"/>
  <c r="P65"/>
  <c r="P54" s="1"/>
  <c r="P67"/>
  <c r="P62"/>
  <c r="P64"/>
  <c r="P68"/>
  <c r="P63"/>
  <c r="P69"/>
  <c r="P61"/>
  <c r="P53" s="1"/>
  <c r="P60"/>
  <c r="W13"/>
  <c r="V78"/>
  <c r="V48" s="1"/>
  <c r="P43"/>
  <c r="O55"/>
  <c r="O57" s="1"/>
  <c r="R3"/>
  <c r="Q23"/>
  <c r="Q38" s="1"/>
  <c r="Q39" s="1"/>
  <c r="Q41"/>
  <c r="Q50" s="1"/>
  <c r="Q71"/>
  <c r="Q20"/>
  <c r="Q126"/>
  <c r="R110"/>
  <c r="Q131"/>
  <c r="R120"/>
  <c r="Q127"/>
  <c r="R112"/>
  <c r="Q130"/>
  <c r="R118"/>
  <c r="R125"/>
  <c r="S108"/>
  <c r="Q128"/>
  <c r="R114"/>
  <c r="Q129"/>
  <c r="R116"/>
  <c r="C46" i="4"/>
  <c r="D46" s="1"/>
  <c r="B47"/>
  <c r="R9" i="2"/>
  <c r="Q11"/>
  <c r="Q12" s="1"/>
  <c r="R15"/>
  <c r="Q17"/>
  <c r="Q18" s="1"/>
  <c r="Q66" s="1"/>
  <c r="V2" l="1"/>
  <c r="U83"/>
  <c r="U46" s="1"/>
  <c r="U80"/>
  <c r="U82"/>
  <c r="U79"/>
  <c r="U21"/>
  <c r="U19"/>
  <c r="U81"/>
  <c r="Q144"/>
  <c r="Q146" s="1"/>
  <c r="Q133"/>
  <c r="Q67" s="1"/>
  <c r="Q61"/>
  <c r="Q53" s="1"/>
  <c r="Q60"/>
  <c r="S3"/>
  <c r="R20"/>
  <c r="R71"/>
  <c r="R43" s="1"/>
  <c r="R23"/>
  <c r="R38" s="1"/>
  <c r="R39" s="1"/>
  <c r="R41"/>
  <c r="R50" s="1"/>
  <c r="X13"/>
  <c r="W78"/>
  <c r="W48" s="1"/>
  <c r="R17"/>
  <c r="R18" s="1"/>
  <c r="R66" s="1"/>
  <c r="S15"/>
  <c r="S9"/>
  <c r="R11"/>
  <c r="R12" s="1"/>
  <c r="Q43"/>
  <c r="L91"/>
  <c r="P55"/>
  <c r="P57" s="1"/>
  <c r="C47" i="4"/>
  <c r="D47" s="1"/>
  <c r="B48"/>
  <c r="R129" i="2"/>
  <c r="S116"/>
  <c r="R128"/>
  <c r="S114"/>
  <c r="S125"/>
  <c r="T108"/>
  <c r="R130"/>
  <c r="S118"/>
  <c r="R127"/>
  <c r="S112"/>
  <c r="R131"/>
  <c r="S120"/>
  <c r="R126"/>
  <c r="R133" s="1"/>
  <c r="S110"/>
  <c r="Q148"/>
  <c r="Q153" s="1"/>
  <c r="Q56" s="1"/>
  <c r="Q147"/>
  <c r="Q62" l="1"/>
  <c r="Q68"/>
  <c r="Q63"/>
  <c r="Q64"/>
  <c r="Q69"/>
  <c r="Q65"/>
  <c r="Q54" s="1"/>
  <c r="Q55" s="1"/>
  <c r="Q57" s="1"/>
  <c r="W2"/>
  <c r="V21"/>
  <c r="V83"/>
  <c r="V46" s="1"/>
  <c r="V81"/>
  <c r="V19"/>
  <c r="V82"/>
  <c r="V80"/>
  <c r="V79"/>
  <c r="R144"/>
  <c r="R146" s="1"/>
  <c r="R61"/>
  <c r="R53" s="1"/>
  <c r="R60"/>
  <c r="R65"/>
  <c r="R54" s="1"/>
  <c r="R67"/>
  <c r="R62"/>
  <c r="R64"/>
  <c r="R68"/>
  <c r="R63"/>
  <c r="R69"/>
  <c r="S126"/>
  <c r="T110"/>
  <c r="S131"/>
  <c r="T120"/>
  <c r="S127"/>
  <c r="T112"/>
  <c r="S130"/>
  <c r="T118"/>
  <c r="T125"/>
  <c r="U108"/>
  <c r="S128"/>
  <c r="T114"/>
  <c r="S129"/>
  <c r="T116"/>
  <c r="C48" i="4"/>
  <c r="D48" s="1"/>
  <c r="B49"/>
  <c r="S133" i="2"/>
  <c r="N91"/>
  <c r="T9"/>
  <c r="S11"/>
  <c r="S12" s="1"/>
  <c r="M91"/>
  <c r="R148"/>
  <c r="R153" s="1"/>
  <c r="R56" s="1"/>
  <c r="R147"/>
  <c r="T15"/>
  <c r="S17"/>
  <c r="S18" s="1"/>
  <c r="S66" s="1"/>
  <c r="Y13"/>
  <c r="X78"/>
  <c r="X48" s="1"/>
  <c r="T3"/>
  <c r="S23"/>
  <c r="S38" s="1"/>
  <c r="S39" s="1"/>
  <c r="S41"/>
  <c r="S50" s="1"/>
  <c r="S71"/>
  <c r="S43" s="1"/>
  <c r="S20"/>
  <c r="S144" l="1"/>
  <c r="X2"/>
  <c r="W83"/>
  <c r="W46" s="1"/>
  <c r="W80"/>
  <c r="W82"/>
  <c r="W81"/>
  <c r="W79"/>
  <c r="W21"/>
  <c r="W19"/>
  <c r="S61"/>
  <c r="S53" s="1"/>
  <c r="S60"/>
  <c r="U9"/>
  <c r="T11"/>
  <c r="S148"/>
  <c r="S153" s="1"/>
  <c r="S147"/>
  <c r="S146"/>
  <c r="C49" i="4"/>
  <c r="D49" s="1"/>
  <c r="B50"/>
  <c r="T129" i="2"/>
  <c r="U116"/>
  <c r="T128"/>
  <c r="U114"/>
  <c r="U125"/>
  <c r="V108"/>
  <c r="T130"/>
  <c r="U118"/>
  <c r="T127"/>
  <c r="U112"/>
  <c r="T131"/>
  <c r="U120"/>
  <c r="T126"/>
  <c r="U110"/>
  <c r="R55"/>
  <c r="R57" s="1"/>
  <c r="U3"/>
  <c r="T12"/>
  <c r="T20"/>
  <c r="T71"/>
  <c r="T43" s="1"/>
  <c r="T23"/>
  <c r="T38" s="1"/>
  <c r="T39" s="1"/>
  <c r="T41"/>
  <c r="T50" s="1"/>
  <c r="Z13"/>
  <c r="Y78"/>
  <c r="Y48" s="1"/>
  <c r="U15"/>
  <c r="T17"/>
  <c r="T18" s="1"/>
  <c r="T66" s="1"/>
  <c r="S67"/>
  <c r="S65"/>
  <c r="S54" s="1"/>
  <c r="S63"/>
  <c r="S69"/>
  <c r="S62"/>
  <c r="S64"/>
  <c r="S68"/>
  <c r="T133"/>
  <c r="T144"/>
  <c r="O91"/>
  <c r="S56"/>
  <c r="Y2" l="1"/>
  <c r="X21"/>
  <c r="X81"/>
  <c r="X83"/>
  <c r="X46" s="1"/>
  <c r="X82"/>
  <c r="X80"/>
  <c r="X19"/>
  <c r="X79"/>
  <c r="T65"/>
  <c r="T54" s="1"/>
  <c r="T67"/>
  <c r="T62"/>
  <c r="T64"/>
  <c r="T68"/>
  <c r="T63"/>
  <c r="T69"/>
  <c r="V3"/>
  <c r="U23"/>
  <c r="U38" s="1"/>
  <c r="U39" s="1"/>
  <c r="U41"/>
  <c r="U50" s="1"/>
  <c r="U71"/>
  <c r="U43" s="1"/>
  <c r="U20"/>
  <c r="U126"/>
  <c r="V110"/>
  <c r="U131"/>
  <c r="V120"/>
  <c r="U127"/>
  <c r="V112"/>
  <c r="U130"/>
  <c r="V118"/>
  <c r="V125"/>
  <c r="W108"/>
  <c r="U128"/>
  <c r="V114"/>
  <c r="U129"/>
  <c r="V116"/>
  <c r="C50" i="4"/>
  <c r="D50" s="1"/>
  <c r="B51"/>
  <c r="V9" i="2"/>
  <c r="U11"/>
  <c r="U12" s="1"/>
  <c r="S55"/>
  <c r="S57" s="1"/>
  <c r="T148"/>
  <c r="T153" s="1"/>
  <c r="T56" s="1"/>
  <c r="T147"/>
  <c r="T146"/>
  <c r="V15"/>
  <c r="U17"/>
  <c r="U18" s="1"/>
  <c r="U66" s="1"/>
  <c r="AA13"/>
  <c r="Z78"/>
  <c r="Z48" s="1"/>
  <c r="T61"/>
  <c r="T53" s="1"/>
  <c r="T55" s="1"/>
  <c r="T60"/>
  <c r="U133"/>
  <c r="P91"/>
  <c r="U144" l="1"/>
  <c r="Z2"/>
  <c r="Y83"/>
  <c r="Y46" s="1"/>
  <c r="Y80"/>
  <c r="Y82"/>
  <c r="Y79"/>
  <c r="Y21"/>
  <c r="Y19"/>
  <c r="Y81"/>
  <c r="U61"/>
  <c r="U53" s="1"/>
  <c r="U60"/>
  <c r="C51" i="4"/>
  <c r="D51" s="1"/>
  <c r="B52"/>
  <c r="V128" i="2"/>
  <c r="W114"/>
  <c r="V130"/>
  <c r="W118"/>
  <c r="V131"/>
  <c r="W120"/>
  <c r="U148"/>
  <c r="U153" s="1"/>
  <c r="U56" s="1"/>
  <c r="U146"/>
  <c r="U147"/>
  <c r="W9"/>
  <c r="V11"/>
  <c r="T57"/>
  <c r="U67"/>
  <c r="U65"/>
  <c r="U54" s="1"/>
  <c r="U63"/>
  <c r="U69"/>
  <c r="U62"/>
  <c r="U64"/>
  <c r="U68"/>
  <c r="AB13"/>
  <c r="AA78"/>
  <c r="AA48" s="1"/>
  <c r="V17"/>
  <c r="V18" s="1"/>
  <c r="V66" s="1"/>
  <c r="W15"/>
  <c r="V129"/>
  <c r="W116"/>
  <c r="W125"/>
  <c r="X108"/>
  <c r="V127"/>
  <c r="W112"/>
  <c r="V126"/>
  <c r="W110"/>
  <c r="W3"/>
  <c r="V12"/>
  <c r="V20"/>
  <c r="V71"/>
  <c r="V43" s="1"/>
  <c r="V23"/>
  <c r="V38" s="1"/>
  <c r="V39" s="1"/>
  <c r="V41"/>
  <c r="V50" s="1"/>
  <c r="V133" l="1"/>
  <c r="V65" s="1"/>
  <c r="V54" s="1"/>
  <c r="AA2"/>
  <c r="Z21"/>
  <c r="Z83"/>
  <c r="Z46" s="1"/>
  <c r="Z81"/>
  <c r="Z82"/>
  <c r="Z80"/>
  <c r="Z79"/>
  <c r="Z19"/>
  <c r="V64"/>
  <c r="X3"/>
  <c r="W23"/>
  <c r="W38" s="1"/>
  <c r="W39" s="1"/>
  <c r="W41"/>
  <c r="W50" s="1"/>
  <c r="W71"/>
  <c r="W43" s="1"/>
  <c r="W20"/>
  <c r="V144"/>
  <c r="U55"/>
  <c r="U57" s="1"/>
  <c r="V61"/>
  <c r="V53" s="1"/>
  <c r="V60"/>
  <c r="W126"/>
  <c r="X110"/>
  <c r="W127"/>
  <c r="X112"/>
  <c r="X125"/>
  <c r="Y108"/>
  <c r="W129"/>
  <c r="X116"/>
  <c r="X15"/>
  <c r="W17"/>
  <c r="W18" s="1"/>
  <c r="W66" s="1"/>
  <c r="AC13"/>
  <c r="AB78"/>
  <c r="AB48" s="1"/>
  <c r="X9"/>
  <c r="W11"/>
  <c r="W12" s="1"/>
  <c r="W131"/>
  <c r="X120"/>
  <c r="W130"/>
  <c r="X118"/>
  <c r="W128"/>
  <c r="X114"/>
  <c r="C52" i="4"/>
  <c r="D52" s="1"/>
  <c r="B53"/>
  <c r="Q91" i="2"/>
  <c r="V63" l="1"/>
  <c r="V67"/>
  <c r="V55"/>
  <c r="V69"/>
  <c r="V68"/>
  <c r="V62"/>
  <c r="AB2"/>
  <c r="AA83"/>
  <c r="AA46" s="1"/>
  <c r="AA80"/>
  <c r="AA82"/>
  <c r="AA81"/>
  <c r="AA79"/>
  <c r="AA21"/>
  <c r="AA19"/>
  <c r="W144"/>
  <c r="W148" s="1"/>
  <c r="W153" s="1"/>
  <c r="W56" s="1"/>
  <c r="W61"/>
  <c r="W53" s="1"/>
  <c r="W60"/>
  <c r="C53" i="4"/>
  <c r="D53" s="1"/>
  <c r="B54"/>
  <c r="Y9" i="2"/>
  <c r="X11"/>
  <c r="X12" s="1"/>
  <c r="AD13"/>
  <c r="AC78"/>
  <c r="AC48" s="1"/>
  <c r="Y15"/>
  <c r="X17"/>
  <c r="X18" s="1"/>
  <c r="X66" s="1"/>
  <c r="V148"/>
  <c r="V153" s="1"/>
  <c r="V56" s="1"/>
  <c r="V147"/>
  <c r="V146"/>
  <c r="R91"/>
  <c r="W133"/>
  <c r="X128"/>
  <c r="Y114"/>
  <c r="X130"/>
  <c r="Y118"/>
  <c r="X131"/>
  <c r="Y120"/>
  <c r="X129"/>
  <c r="Y116"/>
  <c r="Y125"/>
  <c r="Z108"/>
  <c r="X127"/>
  <c r="Y112"/>
  <c r="X126"/>
  <c r="X133" s="1"/>
  <c r="Y110"/>
  <c r="Y3"/>
  <c r="X20"/>
  <c r="X71"/>
  <c r="X43" s="1"/>
  <c r="X23"/>
  <c r="X38" s="1"/>
  <c r="X39" s="1"/>
  <c r="X41"/>
  <c r="X50" s="1"/>
  <c r="V57" l="1"/>
  <c r="AC2"/>
  <c r="AB21"/>
  <c r="AB81"/>
  <c r="AB19"/>
  <c r="AB83"/>
  <c r="AB46" s="1"/>
  <c r="AB82"/>
  <c r="AB80"/>
  <c r="AB79"/>
  <c r="W147"/>
  <c r="S91"/>
  <c r="W146"/>
  <c r="X65"/>
  <c r="X54" s="1"/>
  <c r="X67"/>
  <c r="X62"/>
  <c r="X64"/>
  <c r="X68"/>
  <c r="X63"/>
  <c r="X69"/>
  <c r="Z3"/>
  <c r="Y23"/>
  <c r="Y38" s="1"/>
  <c r="Y39" s="1"/>
  <c r="Y41"/>
  <c r="Y50" s="1"/>
  <c r="Y71"/>
  <c r="Y43" s="1"/>
  <c r="Y20"/>
  <c r="C54" i="4"/>
  <c r="D54" s="1"/>
  <c r="B55"/>
  <c r="X144" i="2"/>
  <c r="X61"/>
  <c r="X53" s="1"/>
  <c r="X60"/>
  <c r="Y126"/>
  <c r="Z110"/>
  <c r="Y127"/>
  <c r="Z112"/>
  <c r="Z125"/>
  <c r="AA108"/>
  <c r="Y129"/>
  <c r="Z116"/>
  <c r="Y131"/>
  <c r="Z120"/>
  <c r="Y130"/>
  <c r="Z118"/>
  <c r="Y128"/>
  <c r="Z114"/>
  <c r="W67"/>
  <c r="W65"/>
  <c r="W54" s="1"/>
  <c r="W55" s="1"/>
  <c r="W57" s="1"/>
  <c r="W63"/>
  <c r="W69"/>
  <c r="W62"/>
  <c r="W64"/>
  <c r="W68"/>
  <c r="Z15"/>
  <c r="Y17"/>
  <c r="Y18" s="1"/>
  <c r="Y66" s="1"/>
  <c r="AE13"/>
  <c r="AD78"/>
  <c r="AD48" s="1"/>
  <c r="Z9"/>
  <c r="Y11"/>
  <c r="Y12" s="1"/>
  <c r="AD2" l="1"/>
  <c r="AC83"/>
  <c r="AC46" s="1"/>
  <c r="AC80"/>
  <c r="AC82"/>
  <c r="AC79"/>
  <c r="AC21"/>
  <c r="AC19"/>
  <c r="AC81"/>
  <c r="X55"/>
  <c r="Y144"/>
  <c r="Y148" s="1"/>
  <c r="Y153" s="1"/>
  <c r="Y56" s="1"/>
  <c r="Y61"/>
  <c r="Y53" s="1"/>
  <c r="Y60"/>
  <c r="X148"/>
  <c r="X153" s="1"/>
  <c r="X56" s="1"/>
  <c r="X57" s="1"/>
  <c r="X146"/>
  <c r="X147"/>
  <c r="C55" i="4"/>
  <c r="D55" s="1"/>
  <c r="B56"/>
  <c r="T91" i="2"/>
  <c r="Y133"/>
  <c r="AA9"/>
  <c r="Z11"/>
  <c r="Z12" s="1"/>
  <c r="AF13"/>
  <c r="AE78"/>
  <c r="AE48" s="1"/>
  <c r="Z17"/>
  <c r="Z18" s="1"/>
  <c r="Z66" s="1"/>
  <c r="AA15"/>
  <c r="Z128"/>
  <c r="AA114"/>
  <c r="Z130"/>
  <c r="AA118"/>
  <c r="Z131"/>
  <c r="AA120"/>
  <c r="Z129"/>
  <c r="AA116"/>
  <c r="AA125"/>
  <c r="AB108"/>
  <c r="Z127"/>
  <c r="AA112"/>
  <c r="Z126"/>
  <c r="Z133" s="1"/>
  <c r="AA110"/>
  <c r="AA3"/>
  <c r="Z20"/>
  <c r="Z71"/>
  <c r="Z43" s="1"/>
  <c r="Z23"/>
  <c r="Z38" s="1"/>
  <c r="Z39" s="1"/>
  <c r="Z41"/>
  <c r="Z50" s="1"/>
  <c r="AE2" l="1"/>
  <c r="AD21"/>
  <c r="AD83"/>
  <c r="AD46" s="1"/>
  <c r="AD81"/>
  <c r="AD19"/>
  <c r="AD82"/>
  <c r="AD80"/>
  <c r="AD79"/>
  <c r="Y146"/>
  <c r="U91"/>
  <c r="Y147"/>
  <c r="Z65"/>
  <c r="Z54" s="1"/>
  <c r="Z67"/>
  <c r="Z62"/>
  <c r="Z64"/>
  <c r="Z68"/>
  <c r="Z63"/>
  <c r="Z69"/>
  <c r="AA127"/>
  <c r="AB112"/>
  <c r="AA129"/>
  <c r="AB116"/>
  <c r="AB3"/>
  <c r="AA23"/>
  <c r="AA38" s="1"/>
  <c r="AA39" s="1"/>
  <c r="AA41"/>
  <c r="AA50" s="1"/>
  <c r="AA71"/>
  <c r="AA43" s="1"/>
  <c r="AA20"/>
  <c r="AB9"/>
  <c r="AA11"/>
  <c r="AA12" s="1"/>
  <c r="C56" i="4"/>
  <c r="D56" s="1"/>
  <c r="B57"/>
  <c r="Z144" i="2"/>
  <c r="Z61"/>
  <c r="Z53" s="1"/>
  <c r="Z60"/>
  <c r="AA126"/>
  <c r="AB110"/>
  <c r="AB125"/>
  <c r="AC108"/>
  <c r="AA131"/>
  <c r="AB120"/>
  <c r="AA130"/>
  <c r="AB118"/>
  <c r="AA128"/>
  <c r="AB114"/>
  <c r="AB15"/>
  <c r="AA17"/>
  <c r="AA18" s="1"/>
  <c r="AA66" s="1"/>
  <c r="AG13"/>
  <c r="AF78"/>
  <c r="AF48" s="1"/>
  <c r="Y67"/>
  <c r="Y65"/>
  <c r="Y54" s="1"/>
  <c r="Y55" s="1"/>
  <c r="Y57" s="1"/>
  <c r="Y63"/>
  <c r="Y69"/>
  <c r="Y62"/>
  <c r="Y64"/>
  <c r="Y68"/>
  <c r="AF2" l="1"/>
  <c r="AE83"/>
  <c r="AE46" s="1"/>
  <c r="AE80"/>
  <c r="AE82"/>
  <c r="AE81"/>
  <c r="AE79"/>
  <c r="AE21"/>
  <c r="AE19"/>
  <c r="Z55"/>
  <c r="AA144"/>
  <c r="AA148" s="1"/>
  <c r="AA153" s="1"/>
  <c r="AA56" s="1"/>
  <c r="AA61"/>
  <c r="AA53" s="1"/>
  <c r="AA60"/>
  <c r="AB128"/>
  <c r="AC114"/>
  <c r="AB130"/>
  <c r="AC118"/>
  <c r="AB131"/>
  <c r="AC120"/>
  <c r="AC125"/>
  <c r="AD108"/>
  <c r="AB126"/>
  <c r="AC110"/>
  <c r="Z148"/>
  <c r="Z153" s="1"/>
  <c r="Z56" s="1"/>
  <c r="Z57" s="1"/>
  <c r="Z147"/>
  <c r="Z146"/>
  <c r="C57" i="4"/>
  <c r="D57" s="1"/>
  <c r="B58"/>
  <c r="AB129" i="2"/>
  <c r="AC116"/>
  <c r="AB127"/>
  <c r="AC112"/>
  <c r="V91"/>
  <c r="AA133"/>
  <c r="AH13"/>
  <c r="AG78"/>
  <c r="AG48" s="1"/>
  <c r="AC15"/>
  <c r="AB17"/>
  <c r="AB18" s="1"/>
  <c r="AB66" s="1"/>
  <c r="AC9"/>
  <c r="AB11"/>
  <c r="AC3"/>
  <c r="AB12"/>
  <c r="AB20"/>
  <c r="AB71"/>
  <c r="AB43" s="1"/>
  <c r="AB23"/>
  <c r="AB38" s="1"/>
  <c r="AB39" s="1"/>
  <c r="AB41"/>
  <c r="AB50" s="1"/>
  <c r="AB144" l="1"/>
  <c r="AG2"/>
  <c r="AF21"/>
  <c r="AF81"/>
  <c r="AF83"/>
  <c r="AF46" s="1"/>
  <c r="AF82"/>
  <c r="AF80"/>
  <c r="AF79"/>
  <c r="AF19"/>
  <c r="AB133"/>
  <c r="AB65" s="1"/>
  <c r="AB54" s="1"/>
  <c r="AA146"/>
  <c r="AA147"/>
  <c r="AD3"/>
  <c r="AC23"/>
  <c r="AC38" s="1"/>
  <c r="AC39" s="1"/>
  <c r="AC41"/>
  <c r="AC50" s="1"/>
  <c r="AC71"/>
  <c r="AC43" s="1"/>
  <c r="AC20"/>
  <c r="AD9"/>
  <c r="AC11"/>
  <c r="AC12" s="1"/>
  <c r="AC127"/>
  <c r="AD112"/>
  <c r="C58" i="4"/>
  <c r="D58" s="1"/>
  <c r="B59"/>
  <c r="AB61" i="2"/>
  <c r="AB53" s="1"/>
  <c r="AB60"/>
  <c r="AD15"/>
  <c r="AC17"/>
  <c r="AC18" s="1"/>
  <c r="AC66" s="1"/>
  <c r="AI13"/>
  <c r="AH78"/>
  <c r="AH48" s="1"/>
  <c r="AC126"/>
  <c r="AD110"/>
  <c r="AD125"/>
  <c r="AE108"/>
  <c r="AC131"/>
  <c r="AD120"/>
  <c r="AC130"/>
  <c r="AD118"/>
  <c r="AC128"/>
  <c r="AD114"/>
  <c r="W91"/>
  <c r="AB148"/>
  <c r="AB153" s="1"/>
  <c r="AB147"/>
  <c r="AB146"/>
  <c r="AA67"/>
  <c r="AA65"/>
  <c r="AA54" s="1"/>
  <c r="AA55" s="1"/>
  <c r="AA57" s="1"/>
  <c r="AA63"/>
  <c r="AA69"/>
  <c r="AA62"/>
  <c r="AA64"/>
  <c r="AA68"/>
  <c r="AC129"/>
  <c r="AD116"/>
  <c r="AB56"/>
  <c r="AB68" l="1"/>
  <c r="AC133"/>
  <c r="AB69"/>
  <c r="AB62"/>
  <c r="AC144"/>
  <c r="AC148" s="1"/>
  <c r="AC153" s="1"/>
  <c r="AC56" s="1"/>
  <c r="AB63"/>
  <c r="AB64"/>
  <c r="AB67"/>
  <c r="X91"/>
  <c r="AH2"/>
  <c r="AG83"/>
  <c r="AG46" s="1"/>
  <c r="AG80"/>
  <c r="AG82"/>
  <c r="AG79"/>
  <c r="AG21"/>
  <c r="AG19"/>
  <c r="AG81"/>
  <c r="AB55"/>
  <c r="AC147"/>
  <c r="AC61"/>
  <c r="AC53" s="1"/>
  <c r="AC60"/>
  <c r="AC67"/>
  <c r="AC65"/>
  <c r="AC54" s="1"/>
  <c r="AC63"/>
  <c r="AC69"/>
  <c r="AC62"/>
  <c r="AC64"/>
  <c r="AC68"/>
  <c r="AD129"/>
  <c r="AE116"/>
  <c r="AJ13"/>
  <c r="AI78"/>
  <c r="AI48" s="1"/>
  <c r="AD17"/>
  <c r="AD18" s="1"/>
  <c r="AD66" s="1"/>
  <c r="AE15"/>
  <c r="AE9"/>
  <c r="AD11"/>
  <c r="AD12" s="1"/>
  <c r="AB57"/>
  <c r="AD128"/>
  <c r="AE114"/>
  <c r="AD130"/>
  <c r="AE118"/>
  <c r="AD131"/>
  <c r="AE120"/>
  <c r="AE125"/>
  <c r="AF108"/>
  <c r="AD126"/>
  <c r="AE110"/>
  <c r="C59" i="4"/>
  <c r="D59" s="1"/>
  <c r="B60"/>
  <c r="AD127" i="2"/>
  <c r="AE112"/>
  <c r="AE3"/>
  <c r="AD20"/>
  <c r="AD71"/>
  <c r="AD43" s="1"/>
  <c r="AD23"/>
  <c r="AD38" s="1"/>
  <c r="AD39" s="1"/>
  <c r="AD41"/>
  <c r="AD50" s="1"/>
  <c r="AC146" l="1"/>
  <c r="AI2"/>
  <c r="AH21"/>
  <c r="AH83"/>
  <c r="AH46" s="1"/>
  <c r="AH81"/>
  <c r="AH82"/>
  <c r="AH80"/>
  <c r="AH79"/>
  <c r="AH19"/>
  <c r="AD144"/>
  <c r="AD148" s="1"/>
  <c r="AD153" s="1"/>
  <c r="AD56" s="1"/>
  <c r="AC55"/>
  <c r="AD146"/>
  <c r="AF3"/>
  <c r="AE23"/>
  <c r="AE38" s="1"/>
  <c r="AE39" s="1"/>
  <c r="AE41"/>
  <c r="AE50" s="1"/>
  <c r="AE71"/>
  <c r="AE43" s="1"/>
  <c r="AE20"/>
  <c r="AF15"/>
  <c r="AE17"/>
  <c r="AE18" s="1"/>
  <c r="AE66" s="1"/>
  <c r="AK13"/>
  <c r="AJ78"/>
  <c r="AJ48" s="1"/>
  <c r="Y91"/>
  <c r="AD133"/>
  <c r="AD61"/>
  <c r="AD53" s="1"/>
  <c r="AD60"/>
  <c r="AE127"/>
  <c r="AF112"/>
  <c r="C60" i="4"/>
  <c r="D60" s="1"/>
  <c r="B61"/>
  <c r="AE126" i="2"/>
  <c r="AF110"/>
  <c r="AF125"/>
  <c r="AG108"/>
  <c r="AE131"/>
  <c r="AF120"/>
  <c r="AE130"/>
  <c r="AF118"/>
  <c r="AE128"/>
  <c r="AF114"/>
  <c r="AF9"/>
  <c r="AE11"/>
  <c r="AE12" s="1"/>
  <c r="AE129"/>
  <c r="AF116"/>
  <c r="AC57"/>
  <c r="AJ2" l="1"/>
  <c r="AI83"/>
  <c r="AI46" s="1"/>
  <c r="AI80"/>
  <c r="AI82"/>
  <c r="AI81"/>
  <c r="AI79"/>
  <c r="AI21"/>
  <c r="AI19"/>
  <c r="AE144"/>
  <c r="AE148" s="1"/>
  <c r="AE153" s="1"/>
  <c r="AE56" s="1"/>
  <c r="AD147"/>
  <c r="AE133"/>
  <c r="AE67" s="1"/>
  <c r="AE61"/>
  <c r="AE53" s="1"/>
  <c r="AE60"/>
  <c r="AF129"/>
  <c r="AG116"/>
  <c r="AF130"/>
  <c r="AG118"/>
  <c r="AF131"/>
  <c r="AG120"/>
  <c r="AG125"/>
  <c r="AH108"/>
  <c r="AF126"/>
  <c r="AG110"/>
  <c r="AF127"/>
  <c r="AG112"/>
  <c r="AD65"/>
  <c r="AD54" s="1"/>
  <c r="AD55" s="1"/>
  <c r="AD57" s="1"/>
  <c r="AD67"/>
  <c r="AD62"/>
  <c r="AD64"/>
  <c r="AD68"/>
  <c r="AD63"/>
  <c r="AD69"/>
  <c r="AL13"/>
  <c r="AK78"/>
  <c r="AK48" s="1"/>
  <c r="AG15"/>
  <c r="AF17"/>
  <c r="AF18" s="1"/>
  <c r="AF66" s="1"/>
  <c r="AG9"/>
  <c r="AF11"/>
  <c r="AF12" s="1"/>
  <c r="Z91"/>
  <c r="AF128"/>
  <c r="AF144" s="1"/>
  <c r="AG114"/>
  <c r="C61" i="4"/>
  <c r="D61" s="1"/>
  <c r="B62"/>
  <c r="AE146" i="2"/>
  <c r="AG3"/>
  <c r="AF20"/>
  <c r="AF71"/>
  <c r="AF43" s="1"/>
  <c r="AF23"/>
  <c r="AF38" s="1"/>
  <c r="AF39" s="1"/>
  <c r="AF41"/>
  <c r="AF50" s="1"/>
  <c r="AE147" l="1"/>
  <c r="AE69"/>
  <c r="AK2"/>
  <c r="AJ19"/>
  <c r="AJ21"/>
  <c r="AJ81"/>
  <c r="AJ83"/>
  <c r="AJ46" s="1"/>
  <c r="AJ82"/>
  <c r="AJ80"/>
  <c r="AJ79"/>
  <c r="AE64"/>
  <c r="AE65"/>
  <c r="AE54" s="1"/>
  <c r="AE55" s="1"/>
  <c r="AE57" s="1"/>
  <c r="AE68"/>
  <c r="AE62"/>
  <c r="AE63"/>
  <c r="AF133"/>
  <c r="AF67" s="1"/>
  <c r="AF148"/>
  <c r="AF153" s="1"/>
  <c r="AF56" s="1"/>
  <c r="AF147"/>
  <c r="AF146"/>
  <c r="AF65"/>
  <c r="AF54" s="1"/>
  <c r="AF61"/>
  <c r="AF53" s="1"/>
  <c r="AF60"/>
  <c r="AH3"/>
  <c r="AG23"/>
  <c r="AG38" s="1"/>
  <c r="AG39" s="1"/>
  <c r="AG41"/>
  <c r="AG50" s="1"/>
  <c r="AG71"/>
  <c r="AG43" s="1"/>
  <c r="AG20"/>
  <c r="C62" i="4"/>
  <c r="D62" s="1"/>
  <c r="B63"/>
  <c r="AG128" i="2"/>
  <c r="AH114"/>
  <c r="AH9"/>
  <c r="AG11"/>
  <c r="AG12" s="1"/>
  <c r="AH15"/>
  <c r="AG17"/>
  <c r="AG18" s="1"/>
  <c r="AG66" s="1"/>
  <c r="AM13"/>
  <c r="AL78"/>
  <c r="AL48" s="1"/>
  <c r="AG127"/>
  <c r="AH112"/>
  <c r="AG126"/>
  <c r="AH110"/>
  <c r="AH125"/>
  <c r="AI108"/>
  <c r="AG131"/>
  <c r="AH120"/>
  <c r="AG130"/>
  <c r="AH118"/>
  <c r="AG129"/>
  <c r="AH116"/>
  <c r="AA91"/>
  <c r="AF69" l="1"/>
  <c r="AF68"/>
  <c r="AF63"/>
  <c r="AF62"/>
  <c r="AL2"/>
  <c r="AK83"/>
  <c r="AK46" s="1"/>
  <c r="AK80"/>
  <c r="AK82"/>
  <c r="AK79"/>
  <c r="AK21"/>
  <c r="AK19"/>
  <c r="AK81"/>
  <c r="AF64"/>
  <c r="AG133"/>
  <c r="AG67" s="1"/>
  <c r="AG144"/>
  <c r="AG147" s="1"/>
  <c r="AB91"/>
  <c r="AG61"/>
  <c r="AG53" s="1"/>
  <c r="AG60"/>
  <c r="AH129"/>
  <c r="AI116"/>
  <c r="AH130"/>
  <c r="AI118"/>
  <c r="AH131"/>
  <c r="AI120"/>
  <c r="AI125"/>
  <c r="AJ108"/>
  <c r="AH126"/>
  <c r="AI110"/>
  <c r="AH127"/>
  <c r="AI112"/>
  <c r="AH128"/>
  <c r="AI114"/>
  <c r="C63" i="4"/>
  <c r="D63" s="1"/>
  <c r="B64"/>
  <c r="AI3" i="2"/>
  <c r="AH20"/>
  <c r="AH71"/>
  <c r="AH43" s="1"/>
  <c r="AH23"/>
  <c r="AH38" s="1"/>
  <c r="AH39" s="1"/>
  <c r="AH41"/>
  <c r="AH50" s="1"/>
  <c r="AF55"/>
  <c r="AF57" s="1"/>
  <c r="AG69"/>
  <c r="AG62"/>
  <c r="AG64"/>
  <c r="AG68"/>
  <c r="AH133"/>
  <c r="AN13"/>
  <c r="AM78"/>
  <c r="AM48" s="1"/>
  <c r="AH17"/>
  <c r="AH18" s="1"/>
  <c r="AH66" s="1"/>
  <c r="AI15"/>
  <c r="AI9"/>
  <c r="AH11"/>
  <c r="AH12" s="1"/>
  <c r="AG65" l="1"/>
  <c r="AG54" s="1"/>
  <c r="AH144"/>
  <c r="AC91"/>
  <c r="AG148"/>
  <c r="AG153" s="1"/>
  <c r="AG56" s="1"/>
  <c r="AG146"/>
  <c r="AG63"/>
  <c r="AM2"/>
  <c r="AL21"/>
  <c r="AL83"/>
  <c r="AL46" s="1"/>
  <c r="AL81"/>
  <c r="AL19"/>
  <c r="AL82"/>
  <c r="AL80"/>
  <c r="AL79"/>
  <c r="AH61"/>
  <c r="AH53" s="1"/>
  <c r="AH60"/>
  <c r="AJ9"/>
  <c r="AI11"/>
  <c r="AI12" s="1"/>
  <c r="AH146"/>
  <c r="AH148"/>
  <c r="AH153" s="1"/>
  <c r="AH56" s="1"/>
  <c r="AH147"/>
  <c r="AJ3"/>
  <c r="AI23"/>
  <c r="AI38" s="1"/>
  <c r="AI39" s="1"/>
  <c r="AI41"/>
  <c r="AI50" s="1"/>
  <c r="AI71"/>
  <c r="AI43" s="1"/>
  <c r="AI20"/>
  <c r="AG55"/>
  <c r="AG57" s="1"/>
  <c r="AJ15"/>
  <c r="AI17"/>
  <c r="AI18" s="1"/>
  <c r="AI66" s="1"/>
  <c r="AO13"/>
  <c r="AN78"/>
  <c r="AN48" s="1"/>
  <c r="AH65"/>
  <c r="AH54" s="1"/>
  <c r="AH67"/>
  <c r="AH62"/>
  <c r="AH64"/>
  <c r="AH68"/>
  <c r="AH63"/>
  <c r="AH69"/>
  <c r="C64" i="4"/>
  <c r="D64" s="1"/>
  <c r="B65"/>
  <c r="AI128" i="2"/>
  <c r="AJ114"/>
  <c r="AI127"/>
  <c r="AJ112"/>
  <c r="AI126"/>
  <c r="AJ110"/>
  <c r="AJ125"/>
  <c r="AK108"/>
  <c r="AI131"/>
  <c r="AJ120"/>
  <c r="AI130"/>
  <c r="AJ118"/>
  <c r="AI129"/>
  <c r="AJ116"/>
  <c r="AN2" l="1"/>
  <c r="AM83"/>
  <c r="AM46" s="1"/>
  <c r="AM80"/>
  <c r="AM82"/>
  <c r="AM81"/>
  <c r="AM79"/>
  <c r="AM21"/>
  <c r="AM19"/>
  <c r="AI144"/>
  <c r="AI146" s="1"/>
  <c r="AI133"/>
  <c r="AI67" s="1"/>
  <c r="AI61"/>
  <c r="AI53" s="1"/>
  <c r="AI60"/>
  <c r="AJ129"/>
  <c r="AK116"/>
  <c r="AJ130"/>
  <c r="AK118"/>
  <c r="AK125"/>
  <c r="AL108"/>
  <c r="AJ126"/>
  <c r="AK110"/>
  <c r="AJ128"/>
  <c r="AK114"/>
  <c r="AI148"/>
  <c r="AI153" s="1"/>
  <c r="AI56" s="1"/>
  <c r="AK9"/>
  <c r="AJ11"/>
  <c r="AJ12" s="1"/>
  <c r="AD91"/>
  <c r="AH55"/>
  <c r="AH57" s="1"/>
  <c r="AJ131"/>
  <c r="AK120"/>
  <c r="AJ127"/>
  <c r="AK112"/>
  <c r="C65" i="4"/>
  <c r="D65" s="1"/>
  <c r="B66"/>
  <c r="AP13" i="2"/>
  <c r="AO78"/>
  <c r="AO48" s="1"/>
  <c r="AK15"/>
  <c r="AJ17"/>
  <c r="AJ18" s="1"/>
  <c r="AJ66" s="1"/>
  <c r="AK3"/>
  <c r="AJ20"/>
  <c r="AJ71"/>
  <c r="AJ43" s="1"/>
  <c r="AJ23"/>
  <c r="AJ38" s="1"/>
  <c r="AJ39" s="1"/>
  <c r="AJ41"/>
  <c r="AJ50" s="1"/>
  <c r="AJ144" l="1"/>
  <c r="AI62"/>
  <c r="AI68"/>
  <c r="AI63"/>
  <c r="AI64"/>
  <c r="AI69"/>
  <c r="AI65"/>
  <c r="AI54" s="1"/>
  <c r="AI55" s="1"/>
  <c r="AI57" s="1"/>
  <c r="AI147"/>
  <c r="AO2"/>
  <c r="AN21"/>
  <c r="AN81"/>
  <c r="AN83"/>
  <c r="AN46" s="1"/>
  <c r="AN82"/>
  <c r="AN80"/>
  <c r="AN19"/>
  <c r="AN79"/>
  <c r="AJ133"/>
  <c r="AJ65" s="1"/>
  <c r="AJ54" s="1"/>
  <c r="AJ148"/>
  <c r="AJ153" s="1"/>
  <c r="AJ56" s="1"/>
  <c r="AJ147"/>
  <c r="AJ146"/>
  <c r="AJ61"/>
  <c r="AJ53" s="1"/>
  <c r="AJ60"/>
  <c r="C66" i="4"/>
  <c r="D66" s="1"/>
  <c r="B67"/>
  <c r="AK127" i="2"/>
  <c r="AL112"/>
  <c r="AK131"/>
  <c r="AL120"/>
  <c r="AK128"/>
  <c r="AL114"/>
  <c r="AK126"/>
  <c r="AL110"/>
  <c r="AL125"/>
  <c r="AM108"/>
  <c r="AK130"/>
  <c r="AL118"/>
  <c r="AK129"/>
  <c r="AL116"/>
  <c r="AE91"/>
  <c r="AL3"/>
  <c r="AK23"/>
  <c r="AK38" s="1"/>
  <c r="AK39" s="1"/>
  <c r="AK41"/>
  <c r="AK50" s="1"/>
  <c r="AK71"/>
  <c r="AK43" s="1"/>
  <c r="AK20"/>
  <c r="AL15"/>
  <c r="AK17"/>
  <c r="AK18" s="1"/>
  <c r="AK66" s="1"/>
  <c r="AQ13"/>
  <c r="AP78"/>
  <c r="AP48" s="1"/>
  <c r="AL9"/>
  <c r="AK11"/>
  <c r="AK12" s="1"/>
  <c r="AK133"/>
  <c r="AK144"/>
  <c r="AF91"/>
  <c r="AJ69" l="1"/>
  <c r="AJ68"/>
  <c r="AP2"/>
  <c r="AO83"/>
  <c r="AO46" s="1"/>
  <c r="AO80"/>
  <c r="AO82"/>
  <c r="AO79"/>
  <c r="AO21"/>
  <c r="AO19"/>
  <c r="AO81"/>
  <c r="AJ63"/>
  <c r="AJ62"/>
  <c r="AJ64"/>
  <c r="AJ67"/>
  <c r="AJ55"/>
  <c r="AJ57" s="1"/>
  <c r="AK61"/>
  <c r="AK53" s="1"/>
  <c r="AK60"/>
  <c r="AK147"/>
  <c r="AK148"/>
  <c r="AK153" s="1"/>
  <c r="AK146"/>
  <c r="AM3"/>
  <c r="AL12"/>
  <c r="AL20"/>
  <c r="AL71"/>
  <c r="AL43" s="1"/>
  <c r="AL23"/>
  <c r="AL38" s="1"/>
  <c r="AL39" s="1"/>
  <c r="AL41"/>
  <c r="AL50" s="1"/>
  <c r="AK56"/>
  <c r="AK67"/>
  <c r="AK65"/>
  <c r="AK54" s="1"/>
  <c r="AK63"/>
  <c r="AK69"/>
  <c r="AK62"/>
  <c r="AK64"/>
  <c r="AK68"/>
  <c r="AM9"/>
  <c r="AL11"/>
  <c r="AQ78"/>
  <c r="AQ48" s="1"/>
  <c r="AL17"/>
  <c r="AL18" s="1"/>
  <c r="AL66" s="1"/>
  <c r="AM15"/>
  <c r="AL129"/>
  <c r="AM116"/>
  <c r="AL130"/>
  <c r="AM118"/>
  <c r="AM125"/>
  <c r="AN108"/>
  <c r="AL126"/>
  <c r="AM110"/>
  <c r="AL128"/>
  <c r="AM114"/>
  <c r="AL131"/>
  <c r="AM120"/>
  <c r="AL127"/>
  <c r="AM112"/>
  <c r="C67" i="4"/>
  <c r="D67" s="1"/>
  <c r="B68"/>
  <c r="AQ2" i="2" l="1"/>
  <c r="AP21"/>
  <c r="AP83"/>
  <c r="AP46" s="1"/>
  <c r="AP81"/>
  <c r="AP82"/>
  <c r="AP80"/>
  <c r="AP79"/>
  <c r="AP19"/>
  <c r="AL133"/>
  <c r="AL65" s="1"/>
  <c r="AL54" s="1"/>
  <c r="C68" i="4"/>
  <c r="D68" s="1"/>
  <c r="B69"/>
  <c r="AM127" i="2"/>
  <c r="AN112"/>
  <c r="AM131"/>
  <c r="AN120"/>
  <c r="AM128"/>
  <c r="AN114"/>
  <c r="AM126"/>
  <c r="AN110"/>
  <c r="AN125"/>
  <c r="AO108"/>
  <c r="AM130"/>
  <c r="AN118"/>
  <c r="AM129"/>
  <c r="AN116"/>
  <c r="AN15"/>
  <c r="AM17"/>
  <c r="AM18" s="1"/>
  <c r="AM66" s="1"/>
  <c r="AN9"/>
  <c r="AM11"/>
  <c r="AL61"/>
  <c r="AL53" s="1"/>
  <c r="AL60"/>
  <c r="AL144"/>
  <c r="AG91"/>
  <c r="AK55"/>
  <c r="AK57" s="1"/>
  <c r="AM144"/>
  <c r="AN3"/>
  <c r="AM23"/>
  <c r="AM38" s="1"/>
  <c r="AM39" s="1"/>
  <c r="AM41"/>
  <c r="AM50" s="1"/>
  <c r="AM71"/>
  <c r="AM43" s="1"/>
  <c r="AM12"/>
  <c r="AM20"/>
  <c r="AM133" l="1"/>
  <c r="AH91"/>
  <c r="AL63"/>
  <c r="AQ21"/>
  <c r="AQ83"/>
  <c r="AQ46" s="1"/>
  <c r="AQ80"/>
  <c r="AQ82"/>
  <c r="AQ81"/>
  <c r="AQ79"/>
  <c r="AQ19"/>
  <c r="AL64"/>
  <c r="AL69"/>
  <c r="AL68"/>
  <c r="AL62"/>
  <c r="AL67"/>
  <c r="AL55"/>
  <c r="AO3"/>
  <c r="AN12"/>
  <c r="AN20"/>
  <c r="AN71"/>
  <c r="AN43" s="1"/>
  <c r="AN23"/>
  <c r="AN38" s="1"/>
  <c r="AN39" s="1"/>
  <c r="AN41"/>
  <c r="AN50" s="1"/>
  <c r="AM61"/>
  <c r="AM53" s="1"/>
  <c r="AM60"/>
  <c r="AM67"/>
  <c r="AM65"/>
  <c r="AM54" s="1"/>
  <c r="AM63"/>
  <c r="AM69"/>
  <c r="AM62"/>
  <c r="AM64"/>
  <c r="AM68"/>
  <c r="AN129"/>
  <c r="AO116"/>
  <c r="AN130"/>
  <c r="AO118"/>
  <c r="AO125"/>
  <c r="AP108"/>
  <c r="AN126"/>
  <c r="AO110"/>
  <c r="AN128"/>
  <c r="AO114"/>
  <c r="AN131"/>
  <c r="AO120"/>
  <c r="AN127"/>
  <c r="AO112"/>
  <c r="C69" i="4"/>
  <c r="D69" s="1"/>
  <c r="B70"/>
  <c r="AM148" i="2"/>
  <c r="AM153" s="1"/>
  <c r="AM56" s="1"/>
  <c r="AM146"/>
  <c r="AM147"/>
  <c r="AL146"/>
  <c r="AL148"/>
  <c r="AL153" s="1"/>
  <c r="AL56" s="1"/>
  <c r="AL57" s="1"/>
  <c r="AL147"/>
  <c r="AO9"/>
  <c r="AN11"/>
  <c r="AO15"/>
  <c r="AN17"/>
  <c r="AN18" s="1"/>
  <c r="AN66" s="1"/>
  <c r="AN133"/>
  <c r="AN144"/>
  <c r="AI91"/>
  <c r="AN148" l="1"/>
  <c r="AN153" s="1"/>
  <c r="AN56" s="1"/>
  <c r="AN147"/>
  <c r="AN146"/>
  <c r="AP3"/>
  <c r="AO12"/>
  <c r="AO23"/>
  <c r="AO38" s="1"/>
  <c r="AO39" s="1"/>
  <c r="AO41"/>
  <c r="AO50" s="1"/>
  <c r="AO71"/>
  <c r="AO43" s="1"/>
  <c r="AO20"/>
  <c r="AN65"/>
  <c r="AN54" s="1"/>
  <c r="AN67"/>
  <c r="AN62"/>
  <c r="AN64"/>
  <c r="AN68"/>
  <c r="AN63"/>
  <c r="AN69"/>
  <c r="AP15"/>
  <c r="AO17"/>
  <c r="AO18" s="1"/>
  <c r="AO66" s="1"/>
  <c r="AP9"/>
  <c r="AO11"/>
  <c r="C70" i="4"/>
  <c r="D70" s="1"/>
  <c r="B71"/>
  <c r="AO127" i="2"/>
  <c r="AP112"/>
  <c r="AO131"/>
  <c r="AP120"/>
  <c r="AO128"/>
  <c r="AP114"/>
  <c r="AO126"/>
  <c r="AP110"/>
  <c r="AP125"/>
  <c r="AQ108"/>
  <c r="AQ125" s="1"/>
  <c r="AO130"/>
  <c r="AP118"/>
  <c r="AO129"/>
  <c r="AP116"/>
  <c r="AN61"/>
  <c r="AN53" s="1"/>
  <c r="AN60"/>
  <c r="AM55"/>
  <c r="AM57" s="1"/>
  <c r="AO133" l="1"/>
  <c r="AO65" s="1"/>
  <c r="AO54" s="1"/>
  <c r="AN55"/>
  <c r="AN57" s="1"/>
  <c r="AO67"/>
  <c r="AP126"/>
  <c r="AQ110"/>
  <c r="AQ126" s="1"/>
  <c r="AP128"/>
  <c r="AQ114"/>
  <c r="AQ128" s="1"/>
  <c r="AP131"/>
  <c r="AQ120"/>
  <c r="AQ131" s="1"/>
  <c r="AP127"/>
  <c r="AQ112"/>
  <c r="AQ127" s="1"/>
  <c r="C71" i="4"/>
  <c r="D71" s="1"/>
  <c r="B72"/>
  <c r="AQ3" i="2"/>
  <c r="AP12"/>
  <c r="AP20"/>
  <c r="AP71"/>
  <c r="AP43" s="1"/>
  <c r="AP23"/>
  <c r="AP38" s="1"/>
  <c r="AP39" s="1"/>
  <c r="AP41"/>
  <c r="AP50" s="1"/>
  <c r="AO144"/>
  <c r="AP129"/>
  <c r="AQ116"/>
  <c r="AQ129" s="1"/>
  <c r="AP130"/>
  <c r="AQ118"/>
  <c r="AQ130" s="1"/>
  <c r="AK91"/>
  <c r="AQ9"/>
  <c r="AQ11" s="1"/>
  <c r="AP11"/>
  <c r="AP17"/>
  <c r="AP18" s="1"/>
  <c r="AP66" s="1"/>
  <c r="AQ15"/>
  <c r="AQ17" s="1"/>
  <c r="AQ18" s="1"/>
  <c r="AQ66" s="1"/>
  <c r="AO61"/>
  <c r="AO53" s="1"/>
  <c r="AO60"/>
  <c r="AJ91"/>
  <c r="AP133" l="1"/>
  <c r="AP67" s="1"/>
  <c r="AO64"/>
  <c r="AO68"/>
  <c r="AO69"/>
  <c r="AO62"/>
  <c r="AO63"/>
  <c r="AP144"/>
  <c r="AP148" s="1"/>
  <c r="AP153" s="1"/>
  <c r="AP56" s="1"/>
  <c r="AQ144"/>
  <c r="AQ146" s="1"/>
  <c r="AP65"/>
  <c r="AP54" s="1"/>
  <c r="AP62"/>
  <c r="AP68"/>
  <c r="AP69"/>
  <c r="AP61"/>
  <c r="AP53" s="1"/>
  <c r="AP60"/>
  <c r="C72" i="4"/>
  <c r="D72" s="1"/>
  <c r="B73"/>
  <c r="AO147" i="2"/>
  <c r="AO148"/>
  <c r="AO153" s="1"/>
  <c r="AO56" s="1"/>
  <c r="AO146"/>
  <c r="AQ23"/>
  <c r="AQ38" s="1"/>
  <c r="AQ39" s="1"/>
  <c r="AQ41"/>
  <c r="AQ50" s="1"/>
  <c r="AQ71"/>
  <c r="AQ43" s="1"/>
  <c r="AQ12"/>
  <c r="AQ20"/>
  <c r="AL91"/>
  <c r="AQ133"/>
  <c r="AO55"/>
  <c r="AQ148" l="1"/>
  <c r="AQ153" s="1"/>
  <c r="AP146"/>
  <c r="AP63"/>
  <c r="AP64"/>
  <c r="AP147"/>
  <c r="AQ147"/>
  <c r="AO57"/>
  <c r="AP55"/>
  <c r="AQ67"/>
  <c r="AQ65"/>
  <c r="AQ54" s="1"/>
  <c r="AQ63"/>
  <c r="AQ69"/>
  <c r="AQ62"/>
  <c r="AQ64"/>
  <c r="AQ68"/>
  <c r="AQ61"/>
  <c r="AQ53" s="1"/>
  <c r="AQ55" s="1"/>
  <c r="AQ60"/>
  <c r="C73" i="4"/>
  <c r="D73" s="1"/>
  <c r="B74"/>
  <c r="AP57" i="2"/>
  <c r="AQ56"/>
  <c r="AQ57" l="1"/>
  <c r="C58" s="1"/>
  <c r="C74" i="4"/>
  <c r="D74" s="1"/>
  <c r="B75"/>
  <c r="C75" l="1"/>
  <c r="D75" s="1"/>
  <c r="B76"/>
  <c r="C76" l="1"/>
  <c r="D76" s="1"/>
  <c r="B77"/>
  <c r="C77" l="1"/>
  <c r="D77" s="1"/>
  <c r="B78"/>
  <c r="C78" l="1"/>
  <c r="D78" s="1"/>
  <c r="B79"/>
  <c r="C79" l="1"/>
  <c r="D79" s="1"/>
  <c r="B80"/>
  <c r="C80" l="1"/>
  <c r="D80" s="1"/>
  <c r="B81"/>
  <c r="C81" l="1"/>
  <c r="D81" s="1"/>
  <c r="B82"/>
  <c r="C82" s="1"/>
  <c r="D82" s="1"/>
</calcChain>
</file>

<file path=xl/sharedStrings.xml><?xml version="1.0" encoding="utf-8"?>
<sst xmlns="http://schemas.openxmlformats.org/spreadsheetml/2006/main" count="266" uniqueCount="175">
  <si>
    <t>Spouse never works</t>
    <phoneticPr fontId="3" type="noConversion"/>
  </si>
  <si>
    <t>spouse works once kids&gt;3yrs</t>
    <phoneticPr fontId="3" type="noConversion"/>
  </si>
  <si>
    <t>Total Car Expense</t>
    <phoneticPr fontId="3" type="noConversion"/>
  </si>
  <si>
    <t>X</t>
    <phoneticPr fontId="3" type="noConversion"/>
  </si>
  <si>
    <t>Maternity/Paternity leave only</t>
    <phoneticPr fontId="3" type="noConversion"/>
  </si>
  <si>
    <t>spouse works once kids&gt;10yrs</t>
    <phoneticPr fontId="3" type="noConversion"/>
  </si>
  <si>
    <t>spouse works once kids&gt;18</t>
    <phoneticPr fontId="3" type="noConversion"/>
  </si>
  <si>
    <t>Spouse working Plan During Parenthood</t>
    <phoneticPr fontId="3" type="noConversion"/>
  </si>
  <si>
    <t>Your Working Plan During Parenthood</t>
    <phoneticPr fontId="3" type="noConversion"/>
  </si>
  <si>
    <t>Stop working</t>
    <phoneticPr fontId="3" type="noConversion"/>
  </si>
  <si>
    <t>work once kids&gt;3yrs</t>
    <phoneticPr fontId="3" type="noConversion"/>
  </si>
  <si>
    <t>work once kids&gt;10yrs</t>
    <phoneticPr fontId="3" type="noConversion"/>
  </si>
  <si>
    <t>work once kids&gt;18</t>
    <phoneticPr fontId="3" type="noConversion"/>
  </si>
  <si>
    <t>Kid Higher Education</t>
    <phoneticPr fontId="3" type="noConversion"/>
  </si>
  <si>
    <t>Your Current Annual Income</t>
    <phoneticPr fontId="3" type="noConversion"/>
  </si>
  <si>
    <t>Spouse Current Annual Income</t>
    <phoneticPr fontId="3" type="noConversion"/>
  </si>
  <si>
    <t>Rural</t>
    <phoneticPr fontId="3" type="noConversion"/>
  </si>
  <si>
    <t>Suburb/Small</t>
    <phoneticPr fontId="3" type="noConversion"/>
  </si>
  <si>
    <t>Suburb/Large</t>
    <phoneticPr fontId="3" type="noConversion"/>
  </si>
  <si>
    <t>Your Income</t>
  </si>
  <si>
    <t>Spouse Income</t>
  </si>
  <si>
    <t>Total Income</t>
  </si>
  <si>
    <t>Car Purchase Timeline</t>
  </si>
  <si>
    <t>Modifier</t>
  </si>
  <si>
    <t>Final Car Expense</t>
  </si>
  <si>
    <t>First Child's Age</t>
  </si>
  <si>
    <t>Second Child's Age</t>
  </si>
  <si>
    <t>Third Child's Age</t>
  </si>
  <si>
    <t>Fourth Child's Age</t>
  </si>
  <si>
    <t>Fifth Child Born</t>
  </si>
  <si>
    <t>Sixth Child Born</t>
  </si>
  <si>
    <t>Next Car Type</t>
  </si>
  <si>
    <t>Minivan/SUV</t>
  </si>
  <si>
    <t>Midsize (ie Honda Accord)</t>
  </si>
  <si>
    <t>Compact (ie Nissan Sentra)</t>
  </si>
  <si>
    <t>Current Home Monthly Spend</t>
  </si>
  <si>
    <t>Approx. Age you will Buy New/Next Car</t>
  </si>
  <si>
    <t>Spouses Car Monthly Spend</t>
  </si>
  <si>
    <t>Approx. Age Spouse will Buy New/Next Car</t>
  </si>
  <si>
    <t>Luxury</t>
  </si>
  <si>
    <t>Sports Car</t>
  </si>
  <si>
    <t>Next Spouse Car Type</t>
  </si>
  <si>
    <t>Next Spouse Car Payment Plan</t>
  </si>
  <si>
    <t>Vacation</t>
  </si>
  <si>
    <t>Local Camping</t>
  </si>
  <si>
    <t>Road Trip/Near By Location</t>
  </si>
  <si>
    <t>Domestic Destination</t>
  </si>
  <si>
    <t>International Travel</t>
  </si>
  <si>
    <t>Jay-Z Style</t>
  </si>
  <si>
    <t># of Week Vacations/YR</t>
  </si>
  <si>
    <t>Discount Rate</t>
  </si>
  <si>
    <t>APR%</t>
  </si>
  <si>
    <t>Max Salary</t>
  </si>
  <si>
    <t>Spouse Max Salary</t>
  </si>
  <si>
    <t>Actual Salary</t>
  </si>
  <si>
    <t>Your Current Annual Income</t>
  </si>
  <si>
    <t>Debt Calculation</t>
  </si>
  <si>
    <t xml:space="preserve">Monthly </t>
  </si>
  <si>
    <t>Total Annual</t>
  </si>
  <si>
    <t>Payment</t>
  </si>
  <si>
    <t>Debt Payments</t>
  </si>
  <si>
    <t>Payoff Schedule</t>
  </si>
  <si>
    <t>Payment Periods</t>
  </si>
  <si>
    <t>Children?</t>
  </si>
  <si>
    <t>&lt;</t>
  </si>
  <si>
    <t>Working Habits</t>
  </si>
  <si>
    <t>Oldest Child's Age</t>
  </si>
  <si>
    <t>Annuity Factor</t>
  </si>
  <si>
    <t>Yearly payment</t>
  </si>
  <si>
    <t>Child One</t>
  </si>
  <si>
    <t>Child Two</t>
  </si>
  <si>
    <t>Child Three</t>
  </si>
  <si>
    <t>Child Four</t>
  </si>
  <si>
    <t>Child Five</t>
  </si>
  <si>
    <t>Child Six</t>
  </si>
  <si>
    <t>Child Seven</t>
  </si>
  <si>
    <t>Child Eight</t>
  </si>
  <si>
    <t>Vacations Inputs</t>
  </si>
  <si>
    <t>Vacation Costs</t>
  </si>
  <si>
    <t>New House Cost</t>
  </si>
  <si>
    <t>Mortgage Duration (years)</t>
  </si>
  <si>
    <t>Taxes and Insurance</t>
  </si>
  <si>
    <t>Housing Costs</t>
  </si>
  <si>
    <t>New House Spend</t>
  </si>
  <si>
    <t>Co-habitation only (rent support)</t>
    <phoneticPr fontId="3" type="noConversion"/>
  </si>
  <si>
    <t>Co-Car use only (car support)</t>
    <phoneticPr fontId="3" type="noConversion"/>
  </si>
  <si>
    <t>EXPENSES</t>
    <phoneticPr fontId="3" type="noConversion"/>
  </si>
  <si>
    <t>Next/New Purchased Home Location/Size</t>
    <phoneticPr fontId="3" type="noConversion"/>
  </si>
  <si>
    <t>Second Child Born</t>
  </si>
  <si>
    <t>Third Child Born</t>
  </si>
  <si>
    <t>Fourth Child Born</t>
  </si>
  <si>
    <t>Spouse Actual Salary</t>
  </si>
  <si>
    <t>Spouse Age</t>
  </si>
  <si>
    <t>Spouse Retirement Age</t>
  </si>
  <si>
    <t>None</t>
    <phoneticPr fontId="3" type="noConversion"/>
  </si>
  <si>
    <t>Approx. Retirement Age</t>
    <phoneticPr fontId="3" type="noConversion"/>
  </si>
  <si>
    <t># of Kids Desired</t>
    <phoneticPr fontId="3" type="noConversion"/>
  </si>
  <si>
    <t>Approx. Age you will Buy New/Next House</t>
    <phoneticPr fontId="3" type="noConversion"/>
  </si>
  <si>
    <t>Current Age</t>
  </si>
  <si>
    <t>Year</t>
  </si>
  <si>
    <t>Current Debt</t>
    <phoneticPr fontId="3" type="noConversion"/>
  </si>
  <si>
    <t>ANSWER #</t>
    <phoneticPr fontId="3" type="noConversion"/>
  </si>
  <si>
    <t>ANSWER CODE #s</t>
    <phoneticPr fontId="3" type="noConversion"/>
  </si>
  <si>
    <t xml:space="preserve">Single </t>
    <phoneticPr fontId="3" type="noConversion"/>
  </si>
  <si>
    <t>Relationship Status During Parenthood</t>
    <phoneticPr fontId="3" type="noConversion"/>
  </si>
  <si>
    <t>Committed Relationship</t>
    <phoneticPr fontId="3" type="noConversion"/>
  </si>
  <si>
    <t>Subsidized (child support)</t>
    <phoneticPr fontId="3" type="noConversion"/>
  </si>
  <si>
    <t>Catholic School</t>
    <phoneticPr fontId="3" type="noConversion"/>
  </si>
  <si>
    <t>Public</t>
    <phoneticPr fontId="3" type="noConversion"/>
  </si>
  <si>
    <t>Religious (non-catholic)</t>
    <phoneticPr fontId="3" type="noConversion"/>
  </si>
  <si>
    <t>Private (non-religious)</t>
    <phoneticPr fontId="3" type="noConversion"/>
  </si>
  <si>
    <t>X</t>
    <phoneticPr fontId="3" type="noConversion"/>
  </si>
  <si>
    <t>Sixth Child's Age</t>
  </si>
  <si>
    <t>Fifth Child's Age</t>
  </si>
  <si>
    <t>Seventh Child Born</t>
  </si>
  <si>
    <t>Seventh Child's Age</t>
  </si>
  <si>
    <t>Eighth Child Born</t>
  </si>
  <si>
    <t>Eighth Child's Age</t>
  </si>
  <si>
    <t>City/Small</t>
    <phoneticPr fontId="3" type="noConversion"/>
  </si>
  <si>
    <t>City/Large</t>
    <phoneticPr fontId="3" type="noConversion"/>
  </si>
  <si>
    <t>Next Car Payment Plan</t>
    <phoneticPr fontId="3" type="noConversion"/>
  </si>
  <si>
    <t>CUSTOM INPUTS</t>
    <phoneticPr fontId="3" type="noConversion"/>
  </si>
  <si>
    <t>3 year lease</t>
    <phoneticPr fontId="3" type="noConversion"/>
  </si>
  <si>
    <t>5 year lease</t>
    <phoneticPr fontId="3" type="noConversion"/>
  </si>
  <si>
    <t>Buy - Pay off 5 years</t>
    <phoneticPr fontId="3" type="noConversion"/>
  </si>
  <si>
    <t>Buy - Pay off 10 years</t>
    <phoneticPr fontId="3" type="noConversion"/>
  </si>
  <si>
    <t>Interest Rate</t>
  </si>
  <si>
    <t>House Purchase Timeline</t>
  </si>
  <si>
    <t>Next Home Payment Plan</t>
  </si>
  <si>
    <t>30 year fixed mortgage</t>
  </si>
  <si>
    <t>20 year fixed mortgage</t>
  </si>
  <si>
    <t>15 year fixed mortgage</t>
  </si>
  <si>
    <t>X</t>
  </si>
  <si>
    <t>Effective interest rate per month</t>
  </si>
  <si>
    <t xml:space="preserve">Total Number of mortgage payments </t>
  </si>
  <si>
    <t>Estimate Income Growth Rate</t>
  </si>
  <si>
    <t>Spouse's Estimated Income Growth Rate</t>
  </si>
  <si>
    <t>Predicted Life Situation</t>
  </si>
  <si>
    <t>Current Car Monthly Spend</t>
  </si>
  <si>
    <t>Kid Lower Education (K-12)</t>
  </si>
  <si>
    <t>Total Costs</t>
  </si>
  <si>
    <t>NPV Total</t>
  </si>
  <si>
    <t>Final Home Spend</t>
  </si>
  <si>
    <t>Your Car Expense</t>
  </si>
  <si>
    <t>Spouse Car Expense</t>
  </si>
  <si>
    <t>Final Spouse Car Expense</t>
  </si>
  <si>
    <t>Net Income</t>
  </si>
  <si>
    <t>2 year public</t>
  </si>
  <si>
    <t>4 year public</t>
  </si>
  <si>
    <t>4 year private</t>
  </si>
  <si>
    <t>Cost/Risk of Chromosmal Abnormalities</t>
  </si>
  <si>
    <t>Age</t>
  </si>
  <si>
    <t>Rate of Chromosomal Abnormalities</t>
  </si>
  <si>
    <t>Life expectancy (years)</t>
  </si>
  <si>
    <t>Average cost per year</t>
  </si>
  <si>
    <t>Statistical Cost per year</t>
  </si>
  <si>
    <t>Total lifetime Cost</t>
  </si>
  <si>
    <t>Regressive Growth Rate</t>
  </si>
  <si>
    <t>DEBT:</t>
  </si>
  <si>
    <t xml:space="preserve">Total Number of loan payments </t>
  </si>
  <si>
    <t>Approx. Age you will Buy New/Next House</t>
  </si>
  <si>
    <t># of Kids Desired</t>
  </si>
  <si>
    <t>Parenting Plan Section</t>
  </si>
  <si>
    <t>Spouse Plan Section</t>
  </si>
  <si>
    <t>Spouse Car Type</t>
  </si>
  <si>
    <t>Higher Education Input/Costs</t>
  </si>
  <si>
    <t>n/a</t>
  </si>
  <si>
    <t>=</t>
  </si>
  <si>
    <t>Lower Education</t>
  </si>
  <si>
    <t>Cost/year</t>
  </si>
  <si>
    <t>Kids in School</t>
  </si>
  <si>
    <t>Public School</t>
  </si>
  <si>
    <t>Catholic School</t>
  </si>
  <si>
    <t>Religious (non-Catholic)</t>
  </si>
  <si>
    <t>Private (sectarian)</t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</si>
</sst>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&quot;$&quot;#,##0.00"/>
  </numFmts>
  <fonts count="17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8"/>
      <name val="Verdana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55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sz val="11"/>
      <color indexed="55"/>
      <name val="Calibri"/>
      <family val="2"/>
    </font>
    <font>
      <sz val="11"/>
      <color indexed="55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</font>
    <font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" fontId="0" fillId="0" borderId="0" xfId="0" applyNumberFormat="1"/>
    <xf numFmtId="0" fontId="2" fillId="0" borderId="1" xfId="0" applyFont="1" applyBorder="1" applyAlignment="1">
      <alignment wrapText="1"/>
    </xf>
    <xf numFmtId="0" fontId="0" fillId="0" borderId="0" xfId="0" applyBorder="1"/>
    <xf numFmtId="0" fontId="2" fillId="0" borderId="0" xfId="0" applyFont="1" applyBorder="1" applyAlignment="1">
      <alignment wrapText="1"/>
    </xf>
    <xf numFmtId="0" fontId="0" fillId="0" borderId="0" xfId="0" applyFill="1" applyBorder="1"/>
    <xf numFmtId="0" fontId="0" fillId="0" borderId="1" xfId="0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applyFill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3" xfId="0" applyFont="1" applyBorder="1" applyAlignment="1">
      <alignment wrapText="1"/>
    </xf>
    <xf numFmtId="3" fontId="0" fillId="0" borderId="0" xfId="0" applyNumberFormat="1"/>
    <xf numFmtId="44" fontId="0" fillId="0" borderId="0" xfId="2" applyFont="1"/>
    <xf numFmtId="164" fontId="0" fillId="0" borderId="0" xfId="2" applyNumberFormat="1" applyFont="1"/>
    <xf numFmtId="0" fontId="6" fillId="0" borderId="0" xfId="0" applyFont="1"/>
    <xf numFmtId="164" fontId="6" fillId="0" borderId="0" xfId="2" applyNumberFormat="1" applyFont="1"/>
    <xf numFmtId="9" fontId="6" fillId="0" borderId="0" xfId="3" applyFont="1"/>
    <xf numFmtId="164" fontId="0" fillId="0" borderId="0" xfId="0" applyNumberFormat="1"/>
    <xf numFmtId="0" fontId="7" fillId="0" borderId="0" xfId="0" applyFont="1"/>
    <xf numFmtId="0" fontId="8" fillId="0" borderId="0" xfId="0" applyFont="1"/>
    <xf numFmtId="3" fontId="8" fillId="0" borderId="0" xfId="0" applyNumberFormat="1" applyFont="1"/>
    <xf numFmtId="0" fontId="0" fillId="0" borderId="0" xfId="0" applyFont="1"/>
    <xf numFmtId="44" fontId="0" fillId="0" borderId="0" xfId="0" applyNumberFormat="1" applyFont="1"/>
    <xf numFmtId="0" fontId="4" fillId="0" borderId="0" xfId="0" applyFont="1"/>
    <xf numFmtId="0" fontId="10" fillId="0" borderId="0" xfId="0" applyFont="1"/>
    <xf numFmtId="44" fontId="10" fillId="0" borderId="0" xfId="0" applyNumberFormat="1" applyFont="1"/>
    <xf numFmtId="3" fontId="10" fillId="0" borderId="0" xfId="0" applyNumberFormat="1" applyFont="1"/>
    <xf numFmtId="164" fontId="10" fillId="0" borderId="0" xfId="2" applyNumberFormat="1" applyFont="1"/>
    <xf numFmtId="0" fontId="10" fillId="2" borderId="0" xfId="0" applyFont="1" applyFill="1"/>
    <xf numFmtId="164" fontId="10" fillId="2" borderId="0" xfId="2" applyNumberFormat="1" applyFont="1" applyFill="1"/>
    <xf numFmtId="1" fontId="10" fillId="0" borderId="0" xfId="0" applyNumberFormat="1" applyFont="1"/>
    <xf numFmtId="0" fontId="10" fillId="2" borderId="0" xfId="2" applyNumberFormat="1" applyFont="1" applyFill="1"/>
    <xf numFmtId="9" fontId="10" fillId="2" borderId="0" xfId="3" applyFont="1" applyFill="1"/>
    <xf numFmtId="10" fontId="10" fillId="2" borderId="0" xfId="3" applyNumberFormat="1" applyFont="1" applyFill="1"/>
    <xf numFmtId="0" fontId="10" fillId="2" borderId="0" xfId="3" applyNumberFormat="1" applyFont="1" applyFill="1"/>
    <xf numFmtId="44" fontId="10" fillId="2" borderId="0" xfId="3" applyNumberFormat="1" applyFont="1" applyFill="1"/>
    <xf numFmtId="0" fontId="11" fillId="0" borderId="0" xfId="0" applyFont="1"/>
    <xf numFmtId="3" fontId="11" fillId="0" borderId="0" xfId="0" applyNumberFormat="1" applyFont="1"/>
    <xf numFmtId="164" fontId="11" fillId="0" borderId="0" xfId="2" applyNumberFormat="1" applyFont="1"/>
    <xf numFmtId="165" fontId="11" fillId="0" borderId="0" xfId="1" applyNumberFormat="1" applyFont="1"/>
    <xf numFmtId="164" fontId="9" fillId="3" borderId="4" xfId="0" applyNumberFormat="1" applyFont="1" applyFill="1" applyBorder="1"/>
    <xf numFmtId="10" fontId="0" fillId="0" borderId="0" xfId="3" applyNumberFormat="1" applyFont="1"/>
    <xf numFmtId="44" fontId="0" fillId="0" borderId="0" xfId="0" applyNumberFormat="1"/>
    <xf numFmtId="0" fontId="0" fillId="4" borderId="1" xfId="0" applyFill="1" applyBorder="1" applyAlignment="1">
      <alignment horizontal="right"/>
    </xf>
    <xf numFmtId="3" fontId="0" fillId="4" borderId="1" xfId="0" applyNumberFormat="1" applyFill="1" applyBorder="1" applyAlignment="1">
      <alignment horizontal="right"/>
    </xf>
    <xf numFmtId="0" fontId="13" fillId="2" borderId="0" xfId="0" applyFont="1" applyFill="1"/>
    <xf numFmtId="9" fontId="13" fillId="2" borderId="0" xfId="3" applyFont="1" applyFill="1"/>
    <xf numFmtId="10" fontId="13" fillId="2" borderId="0" xfId="3" applyNumberFormat="1" applyFont="1" applyFill="1"/>
    <xf numFmtId="0" fontId="13" fillId="2" borderId="0" xfId="3" applyNumberFormat="1" applyFont="1" applyFill="1"/>
    <xf numFmtId="44" fontId="10" fillId="2" borderId="0" xfId="2" applyFont="1" applyFill="1"/>
    <xf numFmtId="0" fontId="13" fillId="0" borderId="0" xfId="0" applyFont="1"/>
    <xf numFmtId="3" fontId="13" fillId="0" borderId="0" xfId="0" applyNumberFormat="1" applyFont="1"/>
    <xf numFmtId="0" fontId="13" fillId="0" borderId="0" xfId="0" applyNumberFormat="1" applyFont="1"/>
    <xf numFmtId="0" fontId="13" fillId="0" borderId="0" xfId="2" applyNumberFormat="1" applyFont="1"/>
    <xf numFmtId="0" fontId="14" fillId="0" borderId="0" xfId="0" applyNumberFormat="1" applyFont="1"/>
    <xf numFmtId="164" fontId="13" fillId="0" borderId="0" xfId="2" applyNumberFormat="1" applyFont="1"/>
    <xf numFmtId="0" fontId="14" fillId="0" borderId="0" xfId="0" applyFont="1"/>
    <xf numFmtId="0" fontId="14" fillId="2" borderId="0" xfId="0" applyFont="1" applyFill="1"/>
    <xf numFmtId="0" fontId="14" fillId="2" borderId="0" xfId="3" applyNumberFormat="1" applyFont="1" applyFill="1"/>
    <xf numFmtId="1" fontId="13" fillId="0" borderId="0" xfId="0" applyNumberFormat="1" applyFont="1"/>
    <xf numFmtId="44" fontId="14" fillId="2" borderId="0" xfId="3" applyNumberFormat="1" applyFont="1" applyFill="1"/>
    <xf numFmtId="44" fontId="15" fillId="0" borderId="0" xfId="2" applyFont="1"/>
    <xf numFmtId="0" fontId="15" fillId="0" borderId="0" xfId="2" applyNumberFormat="1" applyFont="1"/>
    <xf numFmtId="164" fontId="15" fillId="0" borderId="0" xfId="2" applyNumberFormat="1" applyFont="1"/>
    <xf numFmtId="0" fontId="15" fillId="0" borderId="0" xfId="0" applyFont="1"/>
    <xf numFmtId="164" fontId="15" fillId="0" borderId="0" xfId="0" applyNumberFormat="1" applyFont="1"/>
    <xf numFmtId="42" fontId="15" fillId="0" borderId="0" xfId="2" applyNumberFormat="1" applyFont="1"/>
    <xf numFmtId="42" fontId="15" fillId="0" borderId="0" xfId="0" applyNumberFormat="1" applyFont="1"/>
    <xf numFmtId="166" fontId="16" fillId="0" borderId="0" xfId="0" applyNumberFormat="1" applyFont="1"/>
    <xf numFmtId="166" fontId="15" fillId="0" borderId="0" xfId="0" applyNumberFormat="1" applyFont="1"/>
    <xf numFmtId="0" fontId="16" fillId="0" borderId="0" xfId="0" applyFont="1"/>
    <xf numFmtId="164" fontId="16" fillId="0" borderId="0" xfId="2" applyNumberFormat="1" applyFo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6" fillId="0" borderId="1" xfId="0" applyFont="1" applyBorder="1"/>
    <xf numFmtId="3" fontId="16" fillId="0" borderId="1" xfId="0" applyNumberFormat="1" applyFont="1" applyBorder="1"/>
    <xf numFmtId="164" fontId="16" fillId="0" borderId="1" xfId="0" applyNumberFormat="1" applyFont="1" applyBorder="1"/>
    <xf numFmtId="3" fontId="15" fillId="0" borderId="0" xfId="0" applyNumberFormat="1" applyFont="1"/>
    <xf numFmtId="164" fontId="16" fillId="0" borderId="0" xfId="0" applyNumberFormat="1" applyFont="1"/>
    <xf numFmtId="0" fontId="2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/>
    <xf numFmtId="164" fontId="7" fillId="0" borderId="0" xfId="2" applyNumberFormat="1" applyFont="1"/>
    <xf numFmtId="164" fontId="0" fillId="4" borderId="1" xfId="2" applyNumberFormat="1" applyFont="1" applyFill="1" applyBorder="1" applyAlignment="1">
      <alignment horizontal="right"/>
    </xf>
    <xf numFmtId="9" fontId="0" fillId="4" borderId="1" xfId="3" applyFont="1" applyFill="1" applyBorder="1" applyAlignment="1">
      <alignment horizontal="righ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2049" name="CB_0000000000000000000000000000000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38"/>
  <sheetViews>
    <sheetView tabSelected="1" topLeftCell="A11" workbookViewId="0">
      <selection activeCell="B19" sqref="B19"/>
    </sheetView>
  </sheetViews>
  <sheetFormatPr defaultColWidth="8.85546875" defaultRowHeight="15"/>
  <cols>
    <col min="1" max="1" width="26.140625" customWidth="1"/>
    <col min="2" max="2" width="25.140625" bestFit="1" customWidth="1"/>
    <col min="3" max="3" width="28.85546875" bestFit="1" customWidth="1"/>
    <col min="4" max="4" width="26.85546875" bestFit="1" customWidth="1"/>
    <col min="5" max="5" width="28.28515625" customWidth="1"/>
    <col min="6" max="6" width="27" bestFit="1" customWidth="1"/>
    <col min="7" max="7" width="10.140625" bestFit="1" customWidth="1"/>
  </cols>
  <sheetData>
    <row r="1" spans="1:6" ht="15.75">
      <c r="A1" s="2"/>
      <c r="B1" s="1"/>
    </row>
    <row r="2" spans="1:6">
      <c r="A2" s="87" t="s">
        <v>121</v>
      </c>
      <c r="B2" s="88"/>
      <c r="C2" s="5"/>
      <c r="D2" s="89"/>
      <c r="E2" s="90"/>
      <c r="F2" s="5"/>
    </row>
    <row r="3" spans="1:6" ht="15.75">
      <c r="A3" s="4" t="s">
        <v>98</v>
      </c>
      <c r="B3" s="50">
        <v>30</v>
      </c>
      <c r="D3" s="91"/>
    </row>
    <row r="4" spans="1:6" ht="15.75">
      <c r="A4" s="4" t="s">
        <v>95</v>
      </c>
      <c r="B4" s="50">
        <v>65</v>
      </c>
      <c r="D4" s="91"/>
    </row>
    <row r="5" spans="1:6" ht="15.75">
      <c r="A5" s="4" t="s">
        <v>100</v>
      </c>
      <c r="B5" s="93">
        <v>50000</v>
      </c>
      <c r="D5" s="91"/>
    </row>
    <row r="6" spans="1:6" ht="15.75">
      <c r="A6" s="4" t="s">
        <v>96</v>
      </c>
      <c r="B6" s="50">
        <v>3</v>
      </c>
      <c r="D6" s="91"/>
    </row>
    <row r="7" spans="1:6" ht="31.5">
      <c r="A7" s="4" t="s">
        <v>14</v>
      </c>
      <c r="B7" s="93">
        <v>100000</v>
      </c>
      <c r="D7" s="91"/>
    </row>
    <row r="8" spans="1:6" ht="31.5">
      <c r="A8" s="17" t="s">
        <v>135</v>
      </c>
      <c r="B8" s="94">
        <v>0.05</v>
      </c>
      <c r="D8" s="91"/>
    </row>
    <row r="9" spans="1:6" ht="15.75">
      <c r="A9" s="17" t="s">
        <v>52</v>
      </c>
      <c r="B9" s="93">
        <v>400000</v>
      </c>
      <c r="D9" s="91"/>
    </row>
    <row r="10" spans="1:6" ht="15.75">
      <c r="A10" s="17" t="s">
        <v>92</v>
      </c>
      <c r="B10" s="51">
        <v>26</v>
      </c>
      <c r="D10" s="91"/>
    </row>
    <row r="11" spans="1:6" ht="15.75">
      <c r="A11" s="17" t="s">
        <v>93</v>
      </c>
      <c r="B11" s="51">
        <v>65</v>
      </c>
    </row>
    <row r="12" spans="1:6" ht="31.5">
      <c r="A12" s="4" t="s">
        <v>15</v>
      </c>
      <c r="B12" s="93">
        <v>80000</v>
      </c>
    </row>
    <row r="13" spans="1:6" ht="31.5">
      <c r="A13" s="4" t="s">
        <v>136</v>
      </c>
      <c r="B13" s="94">
        <v>7.0000000000000007E-2</v>
      </c>
    </row>
    <row r="14" spans="1:6" ht="15.75">
      <c r="A14" s="17" t="s">
        <v>53</v>
      </c>
      <c r="B14" s="93">
        <v>2000000</v>
      </c>
    </row>
    <row r="15" spans="1:6" ht="31.5">
      <c r="A15" s="17" t="s">
        <v>35</v>
      </c>
      <c r="B15" s="93">
        <v>3000</v>
      </c>
    </row>
    <row r="16" spans="1:6" ht="31.5">
      <c r="A16" s="4" t="s">
        <v>97</v>
      </c>
      <c r="B16" s="50">
        <v>34</v>
      </c>
    </row>
    <row r="17" spans="1:8" ht="31.5">
      <c r="A17" s="17" t="s">
        <v>138</v>
      </c>
      <c r="B17" s="93">
        <v>200</v>
      </c>
    </row>
    <row r="18" spans="1:8" ht="31.5">
      <c r="A18" s="4" t="s">
        <v>36</v>
      </c>
      <c r="B18" s="50">
        <v>35</v>
      </c>
    </row>
    <row r="19" spans="1:8" ht="31.5">
      <c r="A19" s="17" t="s">
        <v>37</v>
      </c>
      <c r="B19" s="93">
        <v>100</v>
      </c>
    </row>
    <row r="20" spans="1:8" ht="31.5">
      <c r="A20" s="4" t="s">
        <v>38</v>
      </c>
      <c r="B20" s="50">
        <v>28</v>
      </c>
    </row>
    <row r="21" spans="1:8" ht="15.75">
      <c r="A21" s="4" t="s">
        <v>49</v>
      </c>
      <c r="B21" s="50">
        <v>2</v>
      </c>
    </row>
    <row r="22" spans="1:8" ht="15.75">
      <c r="A22" s="6"/>
      <c r="B22" s="7"/>
    </row>
    <row r="23" spans="1:8" ht="15.75">
      <c r="A23" s="16" t="s">
        <v>137</v>
      </c>
    </row>
    <row r="24" spans="1:8" ht="15.75">
      <c r="A24" s="6" t="s">
        <v>102</v>
      </c>
      <c r="B24" s="14">
        <v>1</v>
      </c>
      <c r="C24" s="11">
        <v>2</v>
      </c>
      <c r="D24" s="15">
        <v>3</v>
      </c>
      <c r="E24" s="15">
        <v>4</v>
      </c>
      <c r="F24" s="15">
        <v>5</v>
      </c>
      <c r="G24" s="13" t="s">
        <v>101</v>
      </c>
    </row>
    <row r="25" spans="1:8" ht="36" customHeight="1">
      <c r="A25" s="4" t="s">
        <v>8</v>
      </c>
      <c r="B25" s="8" t="s">
        <v>9</v>
      </c>
      <c r="C25" s="8" t="s">
        <v>4</v>
      </c>
      <c r="D25" s="8" t="s">
        <v>10</v>
      </c>
      <c r="E25" s="8" t="s">
        <v>11</v>
      </c>
      <c r="F25" s="12" t="s">
        <v>12</v>
      </c>
      <c r="G25" s="13">
        <v>2</v>
      </c>
    </row>
    <row r="26" spans="1:8" ht="36" customHeight="1">
      <c r="A26" s="4" t="s">
        <v>7</v>
      </c>
      <c r="B26" s="8" t="s">
        <v>0</v>
      </c>
      <c r="C26" s="8" t="s">
        <v>4</v>
      </c>
      <c r="D26" s="8" t="s">
        <v>1</v>
      </c>
      <c r="E26" s="8" t="s">
        <v>5</v>
      </c>
      <c r="F26" s="12" t="s">
        <v>6</v>
      </c>
      <c r="G26" s="13">
        <v>1</v>
      </c>
    </row>
    <row r="27" spans="1:8" ht="15.75">
      <c r="A27" s="6"/>
      <c r="B27" s="11"/>
      <c r="C27" s="11"/>
      <c r="D27" s="11"/>
      <c r="E27" s="11"/>
      <c r="F27" s="11"/>
      <c r="G27" s="7"/>
      <c r="H27" s="7"/>
    </row>
    <row r="28" spans="1:8" ht="15.75">
      <c r="A28" s="6" t="s">
        <v>86</v>
      </c>
      <c r="B28" s="11"/>
      <c r="C28" s="11"/>
      <c r="D28" s="11"/>
      <c r="E28" s="11"/>
      <c r="F28" s="11"/>
      <c r="G28" s="7"/>
      <c r="H28" s="7"/>
    </row>
    <row r="29" spans="1:8" ht="15.75">
      <c r="A29" s="6" t="s">
        <v>102</v>
      </c>
      <c r="B29" s="14">
        <v>1</v>
      </c>
      <c r="C29" s="11">
        <v>2</v>
      </c>
      <c r="D29" s="15">
        <v>3</v>
      </c>
      <c r="E29" s="15">
        <v>4</v>
      </c>
      <c r="F29" s="15">
        <v>5</v>
      </c>
      <c r="G29" s="7"/>
      <c r="H29" s="7"/>
    </row>
    <row r="30" spans="1:8" s="5" customFormat="1" ht="36" customHeight="1">
      <c r="A30" s="4" t="s">
        <v>87</v>
      </c>
      <c r="B30" s="9" t="s">
        <v>16</v>
      </c>
      <c r="C30" s="10" t="s">
        <v>17</v>
      </c>
      <c r="D30" s="10" t="s">
        <v>18</v>
      </c>
      <c r="E30" s="10" t="s">
        <v>118</v>
      </c>
      <c r="F30" s="8" t="s">
        <v>119</v>
      </c>
      <c r="G30" s="13">
        <v>3</v>
      </c>
    </row>
    <row r="31" spans="1:8" s="5" customFormat="1" ht="36" customHeight="1">
      <c r="A31" s="4" t="s">
        <v>128</v>
      </c>
      <c r="B31" s="9" t="s">
        <v>129</v>
      </c>
      <c r="C31" s="10" t="s">
        <v>130</v>
      </c>
      <c r="D31" s="10" t="s">
        <v>131</v>
      </c>
      <c r="E31" s="10" t="s">
        <v>132</v>
      </c>
      <c r="F31" s="8" t="s">
        <v>132</v>
      </c>
      <c r="G31" s="13">
        <v>1</v>
      </c>
    </row>
    <row r="32" spans="1:8" ht="36" customHeight="1">
      <c r="A32" s="4" t="s">
        <v>31</v>
      </c>
      <c r="B32" s="9" t="s">
        <v>34</v>
      </c>
      <c r="C32" s="10" t="s">
        <v>33</v>
      </c>
      <c r="D32" s="10" t="s">
        <v>32</v>
      </c>
      <c r="E32" s="10" t="s">
        <v>39</v>
      </c>
      <c r="F32" s="10" t="s">
        <v>40</v>
      </c>
      <c r="G32" s="13">
        <v>5</v>
      </c>
    </row>
    <row r="33" spans="1:7" ht="36" customHeight="1">
      <c r="A33" s="4" t="s">
        <v>120</v>
      </c>
      <c r="B33" s="8" t="s">
        <v>122</v>
      </c>
      <c r="C33" s="8" t="s">
        <v>123</v>
      </c>
      <c r="D33" s="8" t="s">
        <v>124</v>
      </c>
      <c r="E33" s="8" t="s">
        <v>125</v>
      </c>
      <c r="F33" s="8" t="s">
        <v>3</v>
      </c>
      <c r="G33" s="13">
        <v>2</v>
      </c>
    </row>
    <row r="34" spans="1:7" ht="36" customHeight="1">
      <c r="A34" s="4" t="s">
        <v>41</v>
      </c>
      <c r="B34" s="9" t="s">
        <v>34</v>
      </c>
      <c r="C34" s="10" t="s">
        <v>33</v>
      </c>
      <c r="D34" s="10" t="s">
        <v>32</v>
      </c>
      <c r="E34" s="10" t="s">
        <v>39</v>
      </c>
      <c r="F34" s="10" t="s">
        <v>40</v>
      </c>
      <c r="G34" s="13">
        <v>3</v>
      </c>
    </row>
    <row r="35" spans="1:7" ht="36" customHeight="1">
      <c r="A35" s="4" t="s">
        <v>42</v>
      </c>
      <c r="B35" s="8" t="s">
        <v>122</v>
      </c>
      <c r="C35" s="8" t="s">
        <v>123</v>
      </c>
      <c r="D35" s="8" t="s">
        <v>124</v>
      </c>
      <c r="E35" s="8" t="s">
        <v>125</v>
      </c>
      <c r="F35" s="8" t="s">
        <v>3</v>
      </c>
      <c r="G35" s="13">
        <v>2</v>
      </c>
    </row>
    <row r="36" spans="1:7" ht="36" customHeight="1">
      <c r="A36" s="4" t="s">
        <v>139</v>
      </c>
      <c r="B36" s="8" t="s">
        <v>108</v>
      </c>
      <c r="C36" s="8" t="s">
        <v>107</v>
      </c>
      <c r="D36" s="8" t="s">
        <v>109</v>
      </c>
      <c r="E36" s="8" t="s">
        <v>110</v>
      </c>
      <c r="F36" s="8" t="s">
        <v>111</v>
      </c>
      <c r="G36" s="13">
        <v>4</v>
      </c>
    </row>
    <row r="37" spans="1:7" ht="36" customHeight="1">
      <c r="A37" s="4" t="s">
        <v>13</v>
      </c>
      <c r="B37" s="8" t="s">
        <v>94</v>
      </c>
      <c r="C37" s="8" t="s">
        <v>147</v>
      </c>
      <c r="D37" s="8" t="s">
        <v>148</v>
      </c>
      <c r="E37" s="8" t="s">
        <v>149</v>
      </c>
      <c r="F37" s="8" t="s">
        <v>132</v>
      </c>
      <c r="G37" s="13">
        <v>4</v>
      </c>
    </row>
    <row r="38" spans="1:7" ht="15.75">
      <c r="A38" s="4" t="s">
        <v>43</v>
      </c>
      <c r="B38" s="8" t="s">
        <v>44</v>
      </c>
      <c r="C38" s="8" t="s">
        <v>45</v>
      </c>
      <c r="D38" s="8" t="s">
        <v>46</v>
      </c>
      <c r="E38" s="8" t="s">
        <v>47</v>
      </c>
      <c r="F38" s="8" t="s">
        <v>48</v>
      </c>
      <c r="G38" s="13">
        <v>4</v>
      </c>
    </row>
  </sheetData>
  <mergeCells count="2">
    <mergeCell ref="A2:B2"/>
    <mergeCell ref="D2:E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Z153"/>
  <sheetViews>
    <sheetView topLeftCell="A27" workbookViewId="0">
      <selection activeCell="C35" sqref="C35"/>
    </sheetView>
  </sheetViews>
  <sheetFormatPr defaultColWidth="8.85546875" defaultRowHeight="15"/>
  <cols>
    <col min="1" max="1" width="40.140625" bestFit="1" customWidth="1"/>
    <col min="2" max="2" width="12.42578125" bestFit="1" customWidth="1"/>
    <col min="3" max="3" width="17" customWidth="1"/>
    <col min="4" max="5" width="12.7109375" bestFit="1" customWidth="1"/>
    <col min="6" max="35" width="13.7109375" bestFit="1" customWidth="1"/>
    <col min="36" max="39" width="12.85546875" bestFit="1" customWidth="1"/>
    <col min="40" max="43" width="14.42578125" bestFit="1" customWidth="1"/>
    <col min="45" max="45" width="17" bestFit="1" customWidth="1"/>
    <col min="50" max="50" width="25.85546875" bestFit="1" customWidth="1"/>
    <col min="51" max="51" width="14.7109375" bestFit="1" customWidth="1"/>
  </cols>
  <sheetData>
    <row r="1" spans="1:52">
      <c r="AX1" s="35" t="s">
        <v>56</v>
      </c>
      <c r="AY1" s="36" t="s">
        <v>58</v>
      </c>
      <c r="AZ1" s="35" t="s">
        <v>57</v>
      </c>
    </row>
    <row r="2" spans="1:52">
      <c r="A2" t="s">
        <v>99</v>
      </c>
      <c r="C2">
        <v>0</v>
      </c>
      <c r="D2">
        <v>1</v>
      </c>
      <c r="E2">
        <f>D2+1</f>
        <v>2</v>
      </c>
      <c r="F2">
        <f t="shared" ref="F2:AQ2" si="0">E2+1</f>
        <v>3</v>
      </c>
      <c r="G2">
        <f t="shared" si="0"/>
        <v>4</v>
      </c>
      <c r="H2">
        <f t="shared" si="0"/>
        <v>5</v>
      </c>
      <c r="I2">
        <f t="shared" si="0"/>
        <v>6</v>
      </c>
      <c r="J2">
        <f t="shared" si="0"/>
        <v>7</v>
      </c>
      <c r="K2">
        <f t="shared" si="0"/>
        <v>8</v>
      </c>
      <c r="L2">
        <f t="shared" si="0"/>
        <v>9</v>
      </c>
      <c r="M2">
        <f t="shared" si="0"/>
        <v>10</v>
      </c>
      <c r="N2">
        <f t="shared" si="0"/>
        <v>11</v>
      </c>
      <c r="O2">
        <f t="shared" si="0"/>
        <v>12</v>
      </c>
      <c r="P2">
        <f t="shared" si="0"/>
        <v>13</v>
      </c>
      <c r="Q2">
        <f t="shared" si="0"/>
        <v>14</v>
      </c>
      <c r="R2">
        <f t="shared" si="0"/>
        <v>15</v>
      </c>
      <c r="S2">
        <f t="shared" si="0"/>
        <v>16</v>
      </c>
      <c r="T2">
        <f t="shared" si="0"/>
        <v>17</v>
      </c>
      <c r="U2">
        <f t="shared" si="0"/>
        <v>18</v>
      </c>
      <c r="V2">
        <f t="shared" si="0"/>
        <v>19</v>
      </c>
      <c r="W2">
        <f t="shared" si="0"/>
        <v>20</v>
      </c>
      <c r="X2">
        <f t="shared" si="0"/>
        <v>21</v>
      </c>
      <c r="Y2">
        <f t="shared" si="0"/>
        <v>22</v>
      </c>
      <c r="Z2">
        <f t="shared" si="0"/>
        <v>23</v>
      </c>
      <c r="AA2">
        <f t="shared" si="0"/>
        <v>24</v>
      </c>
      <c r="AB2">
        <f t="shared" si="0"/>
        <v>25</v>
      </c>
      <c r="AC2">
        <f t="shared" si="0"/>
        <v>26</v>
      </c>
      <c r="AD2">
        <f t="shared" si="0"/>
        <v>27</v>
      </c>
      <c r="AE2">
        <f t="shared" si="0"/>
        <v>28</v>
      </c>
      <c r="AF2">
        <f t="shared" si="0"/>
        <v>29</v>
      </c>
      <c r="AG2">
        <f t="shared" si="0"/>
        <v>30</v>
      </c>
      <c r="AH2">
        <f t="shared" si="0"/>
        <v>31</v>
      </c>
      <c r="AI2">
        <f t="shared" si="0"/>
        <v>32</v>
      </c>
      <c r="AJ2">
        <f t="shared" si="0"/>
        <v>33</v>
      </c>
      <c r="AK2">
        <f t="shared" si="0"/>
        <v>34</v>
      </c>
      <c r="AL2">
        <f>AK2+1</f>
        <v>35</v>
      </c>
      <c r="AM2">
        <f t="shared" si="0"/>
        <v>36</v>
      </c>
      <c r="AN2">
        <f>AM2+1</f>
        <v>37</v>
      </c>
      <c r="AO2">
        <f t="shared" si="0"/>
        <v>38</v>
      </c>
      <c r="AP2">
        <f t="shared" si="0"/>
        <v>39</v>
      </c>
      <c r="AQ2">
        <f t="shared" si="0"/>
        <v>40</v>
      </c>
      <c r="AX2" s="35" t="str">
        <f>A6</f>
        <v>Debt Payments</v>
      </c>
      <c r="AY2" s="56">
        <f>Sheet1!B5</f>
        <v>50000</v>
      </c>
      <c r="AZ2" s="35"/>
    </row>
    <row r="3" spans="1:52">
      <c r="A3" t="s">
        <v>98</v>
      </c>
      <c r="B3">
        <f>Sheet1!B3</f>
        <v>30</v>
      </c>
      <c r="C3">
        <f>B3</f>
        <v>30</v>
      </c>
      <c r="D3">
        <f>C3+1</f>
        <v>31</v>
      </c>
      <c r="E3">
        <f t="shared" ref="E3:AQ3" si="1">D3+1</f>
        <v>32</v>
      </c>
      <c r="F3">
        <f t="shared" si="1"/>
        <v>33</v>
      </c>
      <c r="G3">
        <f t="shared" si="1"/>
        <v>34</v>
      </c>
      <c r="H3">
        <f t="shared" si="1"/>
        <v>35</v>
      </c>
      <c r="I3">
        <f t="shared" si="1"/>
        <v>36</v>
      </c>
      <c r="J3">
        <f t="shared" si="1"/>
        <v>37</v>
      </c>
      <c r="K3">
        <f t="shared" si="1"/>
        <v>38</v>
      </c>
      <c r="L3">
        <f t="shared" si="1"/>
        <v>39</v>
      </c>
      <c r="M3">
        <f t="shared" si="1"/>
        <v>40</v>
      </c>
      <c r="N3">
        <f t="shared" si="1"/>
        <v>41</v>
      </c>
      <c r="O3">
        <f t="shared" si="1"/>
        <v>42</v>
      </c>
      <c r="P3">
        <f t="shared" si="1"/>
        <v>43</v>
      </c>
      <c r="Q3">
        <f t="shared" si="1"/>
        <v>44</v>
      </c>
      <c r="R3">
        <f t="shared" si="1"/>
        <v>45</v>
      </c>
      <c r="S3">
        <f t="shared" si="1"/>
        <v>46</v>
      </c>
      <c r="T3">
        <f t="shared" si="1"/>
        <v>47</v>
      </c>
      <c r="U3">
        <f t="shared" si="1"/>
        <v>48</v>
      </c>
      <c r="V3">
        <f t="shared" si="1"/>
        <v>49</v>
      </c>
      <c r="W3">
        <f t="shared" si="1"/>
        <v>50</v>
      </c>
      <c r="X3">
        <f t="shared" si="1"/>
        <v>51</v>
      </c>
      <c r="Y3">
        <f t="shared" si="1"/>
        <v>52</v>
      </c>
      <c r="Z3">
        <f t="shared" si="1"/>
        <v>53</v>
      </c>
      <c r="AA3">
        <f t="shared" si="1"/>
        <v>54</v>
      </c>
      <c r="AB3">
        <f t="shared" si="1"/>
        <v>55</v>
      </c>
      <c r="AC3">
        <f t="shared" si="1"/>
        <v>56</v>
      </c>
      <c r="AD3">
        <f t="shared" si="1"/>
        <v>57</v>
      </c>
      <c r="AE3">
        <f t="shared" si="1"/>
        <v>58</v>
      </c>
      <c r="AF3">
        <f t="shared" si="1"/>
        <v>59</v>
      </c>
      <c r="AG3">
        <f t="shared" si="1"/>
        <v>60</v>
      </c>
      <c r="AH3">
        <f t="shared" si="1"/>
        <v>61</v>
      </c>
      <c r="AI3">
        <f t="shared" si="1"/>
        <v>62</v>
      </c>
      <c r="AJ3">
        <f t="shared" si="1"/>
        <v>63</v>
      </c>
      <c r="AK3">
        <f t="shared" si="1"/>
        <v>64</v>
      </c>
      <c r="AL3">
        <f t="shared" si="1"/>
        <v>65</v>
      </c>
      <c r="AM3">
        <f t="shared" si="1"/>
        <v>66</v>
      </c>
      <c r="AN3">
        <f t="shared" si="1"/>
        <v>67</v>
      </c>
      <c r="AO3">
        <f t="shared" si="1"/>
        <v>68</v>
      </c>
      <c r="AP3">
        <f t="shared" si="1"/>
        <v>69</v>
      </c>
      <c r="AQ3">
        <f t="shared" si="1"/>
        <v>70</v>
      </c>
      <c r="AX3" s="35" t="s">
        <v>50</v>
      </c>
      <c r="AY3" s="39">
        <v>0.03</v>
      </c>
      <c r="AZ3" s="35"/>
    </row>
    <row r="4" spans="1:52">
      <c r="A4" t="s">
        <v>95</v>
      </c>
      <c r="B4">
        <f>Sheet1!B4</f>
        <v>65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X4" s="35" t="s">
        <v>51</v>
      </c>
      <c r="AY4" s="40">
        <v>0.06</v>
      </c>
      <c r="AZ4" s="35">
        <f>AY4/12</f>
        <v>5.0000000000000001E-3</v>
      </c>
    </row>
    <row r="5" spans="1:52">
      <c r="A5" t="s">
        <v>158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X5" s="35"/>
      <c r="AY5" s="41"/>
      <c r="AZ5" s="35"/>
    </row>
    <row r="6" spans="1:52" s="20" customFormat="1">
      <c r="A6" s="25" t="s">
        <v>60</v>
      </c>
      <c r="B6" s="92">
        <f>Sheet1!B5</f>
        <v>50000</v>
      </c>
      <c r="C6" s="20">
        <f>$AY$7</f>
        <v>6661.230116499115</v>
      </c>
      <c r="D6" s="20">
        <f>$AY$7</f>
        <v>6661.230116499115</v>
      </c>
      <c r="E6" s="20">
        <f>$AY$7</f>
        <v>6661.230116499115</v>
      </c>
      <c r="F6" s="20">
        <f>$AY$7</f>
        <v>6661.230116499115</v>
      </c>
      <c r="G6" s="20">
        <f>$AY$7</f>
        <v>6661.230116499115</v>
      </c>
      <c r="H6" s="20">
        <f>$AY$7</f>
        <v>6661.230116499115</v>
      </c>
      <c r="I6" s="20">
        <f>$AY$7</f>
        <v>6661.230116499115</v>
      </c>
      <c r="J6" s="20">
        <f>$AY$7</f>
        <v>6661.230116499115</v>
      </c>
      <c r="K6" s="20">
        <f>$AY$7</f>
        <v>6661.230116499115</v>
      </c>
      <c r="L6" s="20">
        <f>$AY$7</f>
        <v>6661.230116499115</v>
      </c>
      <c r="M6" s="20">
        <f>$AY$7</f>
        <v>6661.230116499115</v>
      </c>
      <c r="AX6" s="36" t="s">
        <v>61</v>
      </c>
      <c r="AY6" s="36">
        <v>10</v>
      </c>
      <c r="AZ6" s="36">
        <v>12</v>
      </c>
    </row>
    <row r="7" spans="1:52" s="57" customFormat="1">
      <c r="A7" s="21" t="s">
        <v>50</v>
      </c>
      <c r="B7" s="23">
        <v>0.03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X7" s="64" t="s">
        <v>59</v>
      </c>
      <c r="AY7" s="67">
        <f>AZ7*12</f>
        <v>6661.230116499115</v>
      </c>
      <c r="AZ7" s="64">
        <f>AY2*((AZ4*(1+AZ4)^AY8)/((1+AZ4)^AY8-1))</f>
        <v>555.10250970825962</v>
      </c>
    </row>
    <row r="8" spans="1:52" s="57" customFormat="1">
      <c r="A8" s="57" t="s">
        <v>161</v>
      </c>
      <c r="B8" s="58">
        <f>Sheet1!B6</f>
        <v>3</v>
      </c>
      <c r="AX8" s="64" t="s">
        <v>62</v>
      </c>
      <c r="AY8" s="65">
        <f>AY6*AZ6</f>
        <v>120</v>
      </c>
      <c r="AZ8" s="64"/>
    </row>
    <row r="9" spans="1:52">
      <c r="A9" s="21" t="s">
        <v>55</v>
      </c>
      <c r="B9" s="22">
        <f>Sheet1!B7</f>
        <v>100000</v>
      </c>
      <c r="C9" s="22">
        <f>B9</f>
        <v>100000</v>
      </c>
      <c r="D9" s="22">
        <f>C9*(1+$B$10)</f>
        <v>105000</v>
      </c>
      <c r="E9" s="22">
        <f t="shared" ref="E9:AQ9" si="2">D9*(1+$B$10)</f>
        <v>110250</v>
      </c>
      <c r="F9" s="22">
        <f t="shared" si="2"/>
        <v>115762.5</v>
      </c>
      <c r="G9" s="22">
        <f t="shared" si="2"/>
        <v>121550.625</v>
      </c>
      <c r="H9" s="22">
        <f t="shared" si="2"/>
        <v>127628.15625</v>
      </c>
      <c r="I9" s="22">
        <f t="shared" si="2"/>
        <v>134009.56406249999</v>
      </c>
      <c r="J9" s="22">
        <f t="shared" si="2"/>
        <v>140710.042265625</v>
      </c>
      <c r="K9" s="22">
        <f t="shared" si="2"/>
        <v>147745.54437890626</v>
      </c>
      <c r="L9" s="22">
        <f t="shared" si="2"/>
        <v>155132.82159785158</v>
      </c>
      <c r="M9" s="22">
        <f t="shared" si="2"/>
        <v>162889.46267774416</v>
      </c>
      <c r="N9" s="22">
        <f t="shared" si="2"/>
        <v>171033.93581163138</v>
      </c>
      <c r="O9" s="22">
        <f t="shared" si="2"/>
        <v>179585.63260221295</v>
      </c>
      <c r="P9" s="22">
        <f t="shared" si="2"/>
        <v>188564.91423232362</v>
      </c>
      <c r="Q9" s="22">
        <f t="shared" si="2"/>
        <v>197993.1599439398</v>
      </c>
      <c r="R9" s="22">
        <f t="shared" si="2"/>
        <v>207892.8179411368</v>
      </c>
      <c r="S9" s="22">
        <f t="shared" si="2"/>
        <v>218287.45883819365</v>
      </c>
      <c r="T9" s="22">
        <f t="shared" si="2"/>
        <v>229201.83178010333</v>
      </c>
      <c r="U9" s="22">
        <f t="shared" si="2"/>
        <v>240661.9233691085</v>
      </c>
      <c r="V9" s="22">
        <f t="shared" si="2"/>
        <v>252695.01953756393</v>
      </c>
      <c r="W9" s="22">
        <f t="shared" si="2"/>
        <v>265329.77051444212</v>
      </c>
      <c r="X9" s="22">
        <f t="shared" si="2"/>
        <v>278596.25904016424</v>
      </c>
      <c r="Y9" s="22">
        <f t="shared" si="2"/>
        <v>292526.07199217245</v>
      </c>
      <c r="Z9" s="22">
        <f t="shared" si="2"/>
        <v>307152.37559178111</v>
      </c>
      <c r="AA9" s="22">
        <f t="shared" si="2"/>
        <v>322509.99437137018</v>
      </c>
      <c r="AB9" s="22">
        <f t="shared" si="2"/>
        <v>338635.4940899387</v>
      </c>
      <c r="AC9" s="22">
        <f t="shared" si="2"/>
        <v>355567.26879443566</v>
      </c>
      <c r="AD9" s="22">
        <f t="shared" si="2"/>
        <v>373345.63223415747</v>
      </c>
      <c r="AE9" s="22">
        <f t="shared" si="2"/>
        <v>392012.91384586535</v>
      </c>
      <c r="AF9" s="22">
        <f t="shared" si="2"/>
        <v>411613.55953815865</v>
      </c>
      <c r="AG9" s="22">
        <f t="shared" si="2"/>
        <v>432194.23751506658</v>
      </c>
      <c r="AH9" s="22">
        <f t="shared" si="2"/>
        <v>453803.94939081994</v>
      </c>
      <c r="AI9" s="22">
        <f t="shared" si="2"/>
        <v>476494.14686036092</v>
      </c>
      <c r="AJ9" s="22">
        <f t="shared" si="2"/>
        <v>500318.85420337901</v>
      </c>
      <c r="AK9" s="22">
        <f t="shared" si="2"/>
        <v>525334.79691354802</v>
      </c>
      <c r="AL9" s="22">
        <f t="shared" si="2"/>
        <v>551601.53675922542</v>
      </c>
      <c r="AM9" s="22">
        <f t="shared" si="2"/>
        <v>579181.61359718675</v>
      </c>
      <c r="AN9" s="22">
        <f t="shared" si="2"/>
        <v>608140.69427704613</v>
      </c>
      <c r="AO9" s="22">
        <f t="shared" si="2"/>
        <v>638547.72899089847</v>
      </c>
      <c r="AP9" s="22">
        <f t="shared" si="2"/>
        <v>670475.11544044339</v>
      </c>
      <c r="AQ9" s="22">
        <f t="shared" si="2"/>
        <v>703998.87121246557</v>
      </c>
    </row>
    <row r="10" spans="1:52">
      <c r="A10" s="21" t="s">
        <v>135</v>
      </c>
      <c r="B10" s="23">
        <f>Sheet1!B8</f>
        <v>0.05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</row>
    <row r="11" spans="1:52">
      <c r="A11" s="21" t="s">
        <v>52</v>
      </c>
      <c r="B11" s="22">
        <v>300000</v>
      </c>
      <c r="C11" s="22">
        <f>IF(C9&lt;$B$11,C9,$B$11)</f>
        <v>100000</v>
      </c>
      <c r="D11" s="22">
        <f t="shared" ref="D11:AQ11" si="3">IF(D9&lt;$B$11,D9,$B$11)</f>
        <v>105000</v>
      </c>
      <c r="E11" s="22">
        <f t="shared" si="3"/>
        <v>110250</v>
      </c>
      <c r="F11" s="22">
        <f t="shared" si="3"/>
        <v>115762.5</v>
      </c>
      <c r="G11" s="22">
        <f t="shared" si="3"/>
        <v>121550.625</v>
      </c>
      <c r="H11" s="22">
        <f t="shared" si="3"/>
        <v>127628.15625</v>
      </c>
      <c r="I11" s="22">
        <f t="shared" si="3"/>
        <v>134009.56406249999</v>
      </c>
      <c r="J11" s="22">
        <f t="shared" si="3"/>
        <v>140710.042265625</v>
      </c>
      <c r="K11" s="22">
        <f t="shared" si="3"/>
        <v>147745.54437890626</v>
      </c>
      <c r="L11" s="22">
        <f t="shared" si="3"/>
        <v>155132.82159785158</v>
      </c>
      <c r="M11" s="22">
        <f t="shared" si="3"/>
        <v>162889.46267774416</v>
      </c>
      <c r="N11" s="22">
        <f t="shared" si="3"/>
        <v>171033.93581163138</v>
      </c>
      <c r="O11" s="22">
        <f t="shared" si="3"/>
        <v>179585.63260221295</v>
      </c>
      <c r="P11" s="22">
        <f t="shared" si="3"/>
        <v>188564.91423232362</v>
      </c>
      <c r="Q11" s="22">
        <f t="shared" si="3"/>
        <v>197993.1599439398</v>
      </c>
      <c r="R11" s="22">
        <f t="shared" si="3"/>
        <v>207892.8179411368</v>
      </c>
      <c r="S11" s="22">
        <f t="shared" si="3"/>
        <v>218287.45883819365</v>
      </c>
      <c r="T11" s="22">
        <f t="shared" si="3"/>
        <v>229201.83178010333</v>
      </c>
      <c r="U11" s="22">
        <f t="shared" si="3"/>
        <v>240661.9233691085</v>
      </c>
      <c r="V11" s="22">
        <f t="shared" si="3"/>
        <v>252695.01953756393</v>
      </c>
      <c r="W11" s="22">
        <f t="shared" si="3"/>
        <v>265329.77051444212</v>
      </c>
      <c r="X11" s="22">
        <f t="shared" si="3"/>
        <v>278596.25904016424</v>
      </c>
      <c r="Y11" s="22">
        <f t="shared" si="3"/>
        <v>292526.07199217245</v>
      </c>
      <c r="Z11" s="22">
        <f t="shared" si="3"/>
        <v>300000</v>
      </c>
      <c r="AA11" s="22">
        <f t="shared" si="3"/>
        <v>300000</v>
      </c>
      <c r="AB11" s="22">
        <f t="shared" si="3"/>
        <v>300000</v>
      </c>
      <c r="AC11" s="22">
        <f t="shared" si="3"/>
        <v>300000</v>
      </c>
      <c r="AD11" s="22">
        <f t="shared" si="3"/>
        <v>300000</v>
      </c>
      <c r="AE11" s="22">
        <f t="shared" si="3"/>
        <v>300000</v>
      </c>
      <c r="AF11" s="22">
        <f t="shared" si="3"/>
        <v>300000</v>
      </c>
      <c r="AG11" s="22">
        <f t="shared" si="3"/>
        <v>300000</v>
      </c>
      <c r="AH11" s="22">
        <f t="shared" si="3"/>
        <v>300000</v>
      </c>
      <c r="AI11" s="22">
        <f t="shared" si="3"/>
        <v>300000</v>
      </c>
      <c r="AJ11" s="22">
        <f t="shared" si="3"/>
        <v>300000</v>
      </c>
      <c r="AK11" s="22">
        <f t="shared" si="3"/>
        <v>300000</v>
      </c>
      <c r="AL11" s="22">
        <f t="shared" si="3"/>
        <v>300000</v>
      </c>
      <c r="AM11" s="22">
        <f t="shared" si="3"/>
        <v>300000</v>
      </c>
      <c r="AN11" s="22">
        <f t="shared" si="3"/>
        <v>300000</v>
      </c>
      <c r="AO11" s="22">
        <f t="shared" si="3"/>
        <v>300000</v>
      </c>
      <c r="AP11" s="22">
        <f t="shared" si="3"/>
        <v>300000</v>
      </c>
      <c r="AQ11" s="22">
        <f t="shared" si="3"/>
        <v>300000</v>
      </c>
    </row>
    <row r="12" spans="1:52" s="21" customFormat="1">
      <c r="A12" s="21" t="s">
        <v>54</v>
      </c>
      <c r="B12" s="22"/>
      <c r="C12" s="22">
        <f>IF(C3&lt;$B$4,C11,0)</f>
        <v>100000</v>
      </c>
      <c r="D12" s="22">
        <f>IF(D3&lt;$B$4,D11,0)</f>
        <v>105000</v>
      </c>
      <c r="E12" s="22">
        <f>IF(E3&lt;$B$4,E11,0)</f>
        <v>110250</v>
      </c>
      <c r="F12" s="22">
        <f>IF(F3&lt;$B$4,F11,0)</f>
        <v>115762.5</v>
      </c>
      <c r="G12" s="22">
        <f>IF(G3&lt;$B$4,G11,0)</f>
        <v>121550.625</v>
      </c>
      <c r="H12" s="22">
        <f>IF(H3&lt;$B$4,H11,0)</f>
        <v>127628.15625</v>
      </c>
      <c r="I12" s="22">
        <f>IF(I3&lt;$B$4,I11,0)</f>
        <v>134009.56406249999</v>
      </c>
      <c r="J12" s="22">
        <f>IF(J3&lt;$B$4,J11,0)</f>
        <v>140710.042265625</v>
      </c>
      <c r="K12" s="22">
        <f>IF(K3&lt;$B$4,K11,0)</f>
        <v>147745.54437890626</v>
      </c>
      <c r="L12" s="22">
        <f>IF(L3&lt;$B$4,L11,0)</f>
        <v>155132.82159785158</v>
      </c>
      <c r="M12" s="22">
        <f>IF(M3&lt;$B$4,M11,0)</f>
        <v>162889.46267774416</v>
      </c>
      <c r="N12" s="22">
        <f>IF(N3&lt;$B$4,N11,0)</f>
        <v>171033.93581163138</v>
      </c>
      <c r="O12" s="22">
        <f>IF(O3&lt;$B$4,O11,0)</f>
        <v>179585.63260221295</v>
      </c>
      <c r="P12" s="22">
        <f>IF(P3&lt;$B$4,P11,0)</f>
        <v>188564.91423232362</v>
      </c>
      <c r="Q12" s="22">
        <f>IF(Q3&lt;$B$4,Q11,0)</f>
        <v>197993.1599439398</v>
      </c>
      <c r="R12" s="22">
        <f>IF(R3&lt;$B$4,R11,0)</f>
        <v>207892.8179411368</v>
      </c>
      <c r="S12" s="22">
        <f>IF(S3&lt;$B$4,S11,0)</f>
        <v>218287.45883819365</v>
      </c>
      <c r="T12" s="22">
        <f>IF(T3&lt;$B$4,T11,0)</f>
        <v>229201.83178010333</v>
      </c>
      <c r="U12" s="22">
        <f>IF(U3&lt;$B$4,U11,0)</f>
        <v>240661.9233691085</v>
      </c>
      <c r="V12" s="22">
        <f>IF(V3&lt;$B$4,V11,0)</f>
        <v>252695.01953756393</v>
      </c>
      <c r="W12" s="22">
        <f>IF(W3&lt;$B$4,W11,0)</f>
        <v>265329.77051444212</v>
      </c>
      <c r="X12" s="22">
        <f>IF(X3&lt;$B$4,X11,0)</f>
        <v>278596.25904016424</v>
      </c>
      <c r="Y12" s="22">
        <f>IF(Y3&lt;$B$4,Y11,0)</f>
        <v>292526.07199217245</v>
      </c>
      <c r="Z12" s="22">
        <f>IF(Z3&lt;$B$4,Z11,0)</f>
        <v>300000</v>
      </c>
      <c r="AA12" s="22">
        <f>IF(AA3&lt;$B$4,AA11,0)</f>
        <v>300000</v>
      </c>
      <c r="AB12" s="22">
        <f>IF(AB3&lt;$B$4,AB11,0)</f>
        <v>300000</v>
      </c>
      <c r="AC12" s="22">
        <f>IF(AC3&lt;$B$4,AC11,0)</f>
        <v>300000</v>
      </c>
      <c r="AD12" s="22">
        <f>IF(AD3&lt;$B$4,AD11,0)</f>
        <v>300000</v>
      </c>
      <c r="AE12" s="22">
        <f>IF(AE3&lt;$B$4,AE11,0)</f>
        <v>300000</v>
      </c>
      <c r="AF12" s="22">
        <f>IF(AF3&lt;$B$4,AF11,0)</f>
        <v>300000</v>
      </c>
      <c r="AG12" s="22">
        <f>IF(AG3&lt;$B$4,AG11,0)</f>
        <v>300000</v>
      </c>
      <c r="AH12" s="22">
        <f>IF(AH3&lt;$B$4,AH11,0)</f>
        <v>300000</v>
      </c>
      <c r="AI12" s="22">
        <f>IF(AI3&lt;$B$4,AI11,0)</f>
        <v>300000</v>
      </c>
      <c r="AJ12" s="22">
        <f>IF(AJ3&lt;$B$4,AJ11,0)</f>
        <v>300000</v>
      </c>
      <c r="AK12" s="22">
        <f>IF(AK3&lt;$B$4,AK11,0)</f>
        <v>300000</v>
      </c>
      <c r="AL12" s="22">
        <f>IF(AL3&lt;$B$4,AL11,0)</f>
        <v>0</v>
      </c>
      <c r="AM12" s="22">
        <f>IF(AM3&lt;$B$4,AM11,0)</f>
        <v>0</v>
      </c>
      <c r="AN12" s="22">
        <f>IF(AN3&lt;$B$4,AN11,0)</f>
        <v>0</v>
      </c>
      <c r="AO12" s="22">
        <f>IF(AO3&lt;$B$4,AO11,0)</f>
        <v>0</v>
      </c>
      <c r="AP12" s="22">
        <f>IF(AP3&lt;$B$4,AP11,0)</f>
        <v>0</v>
      </c>
      <c r="AQ12" s="22">
        <f>IF(AQ3&lt;$B$4,AQ11,0)</f>
        <v>0</v>
      </c>
    </row>
    <row r="13" spans="1:52" s="61" customFormat="1">
      <c r="A13" s="59" t="s">
        <v>92</v>
      </c>
      <c r="B13" s="59">
        <v>21</v>
      </c>
      <c r="C13" s="60">
        <f>B13+1</f>
        <v>22</v>
      </c>
      <c r="D13" s="60">
        <f>C13+1</f>
        <v>23</v>
      </c>
      <c r="E13" s="60">
        <f t="shared" ref="E13:AQ13" si="4">D13+1</f>
        <v>24</v>
      </c>
      <c r="F13" s="60">
        <f t="shared" si="4"/>
        <v>25</v>
      </c>
      <c r="G13" s="60">
        <f t="shared" si="4"/>
        <v>26</v>
      </c>
      <c r="H13" s="60">
        <f t="shared" si="4"/>
        <v>27</v>
      </c>
      <c r="I13" s="60">
        <f t="shared" si="4"/>
        <v>28</v>
      </c>
      <c r="J13" s="60">
        <f t="shared" si="4"/>
        <v>29</v>
      </c>
      <c r="K13" s="60">
        <f t="shared" si="4"/>
        <v>30</v>
      </c>
      <c r="L13" s="60">
        <f t="shared" si="4"/>
        <v>31</v>
      </c>
      <c r="M13" s="60">
        <f t="shared" si="4"/>
        <v>32</v>
      </c>
      <c r="N13" s="60">
        <f t="shared" si="4"/>
        <v>33</v>
      </c>
      <c r="O13" s="60">
        <f t="shared" si="4"/>
        <v>34</v>
      </c>
      <c r="P13" s="60">
        <f t="shared" si="4"/>
        <v>35</v>
      </c>
      <c r="Q13" s="60">
        <f t="shared" si="4"/>
        <v>36</v>
      </c>
      <c r="R13" s="60">
        <f t="shared" si="4"/>
        <v>37</v>
      </c>
      <c r="S13" s="60">
        <f t="shared" si="4"/>
        <v>38</v>
      </c>
      <c r="T13" s="60">
        <f t="shared" si="4"/>
        <v>39</v>
      </c>
      <c r="U13" s="60">
        <f t="shared" si="4"/>
        <v>40</v>
      </c>
      <c r="V13" s="60">
        <f t="shared" si="4"/>
        <v>41</v>
      </c>
      <c r="W13" s="60">
        <f t="shared" si="4"/>
        <v>42</v>
      </c>
      <c r="X13" s="60">
        <f t="shared" si="4"/>
        <v>43</v>
      </c>
      <c r="Y13" s="60">
        <f t="shared" si="4"/>
        <v>44</v>
      </c>
      <c r="Z13" s="60">
        <f t="shared" si="4"/>
        <v>45</v>
      </c>
      <c r="AA13" s="60">
        <f t="shared" si="4"/>
        <v>46</v>
      </c>
      <c r="AB13" s="60">
        <f t="shared" si="4"/>
        <v>47</v>
      </c>
      <c r="AC13" s="60">
        <f t="shared" si="4"/>
        <v>48</v>
      </c>
      <c r="AD13" s="60">
        <f t="shared" si="4"/>
        <v>49</v>
      </c>
      <c r="AE13" s="60">
        <f t="shared" si="4"/>
        <v>50</v>
      </c>
      <c r="AF13" s="60">
        <f t="shared" si="4"/>
        <v>51</v>
      </c>
      <c r="AG13" s="60">
        <f t="shared" si="4"/>
        <v>52</v>
      </c>
      <c r="AH13" s="60">
        <f t="shared" si="4"/>
        <v>53</v>
      </c>
      <c r="AI13" s="60">
        <f t="shared" si="4"/>
        <v>54</v>
      </c>
      <c r="AJ13" s="60">
        <f t="shared" si="4"/>
        <v>55</v>
      </c>
      <c r="AK13" s="60">
        <f t="shared" si="4"/>
        <v>56</v>
      </c>
      <c r="AL13" s="60">
        <f t="shared" si="4"/>
        <v>57</v>
      </c>
      <c r="AM13" s="60">
        <f t="shared" si="4"/>
        <v>58</v>
      </c>
      <c r="AN13" s="60">
        <f t="shared" si="4"/>
        <v>59</v>
      </c>
      <c r="AO13" s="60">
        <f t="shared" si="4"/>
        <v>60</v>
      </c>
      <c r="AP13" s="60">
        <f t="shared" si="4"/>
        <v>61</v>
      </c>
      <c r="AQ13" s="60">
        <f t="shared" si="4"/>
        <v>62</v>
      </c>
    </row>
    <row r="14" spans="1:52" s="63" customFormat="1">
      <c r="A14" s="57" t="str">
        <f>Sheet1!A11:B11</f>
        <v>Spouse Retirement Age</v>
      </c>
      <c r="B14" s="57">
        <f>Sheet1!B11:C11</f>
        <v>65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</row>
    <row r="15" spans="1:52">
      <c r="A15" s="21" t="s">
        <v>15</v>
      </c>
      <c r="B15" s="22">
        <f>Sheet1!B12</f>
        <v>80000</v>
      </c>
      <c r="C15" s="22">
        <f>B15*(1+$B$16)</f>
        <v>85600</v>
      </c>
      <c r="D15" s="22">
        <f>C15*(1+$B$16)</f>
        <v>91592</v>
      </c>
      <c r="E15" s="22">
        <f>D15*(1+$B$16)</f>
        <v>98003.44</v>
      </c>
      <c r="F15" s="22">
        <f>E15*(1+$B$16)</f>
        <v>104863.6808</v>
      </c>
      <c r="G15" s="22">
        <f>F15*(1+$B$16)</f>
        <v>112204.13845600002</v>
      </c>
      <c r="H15" s="22">
        <f>G15*(1+$B$16)</f>
        <v>120058.42814792003</v>
      </c>
      <c r="I15" s="22">
        <f>H15*(1+$B$16)</f>
        <v>128462.51811827444</v>
      </c>
      <c r="J15" s="22">
        <f>I15*(1+$B$16)</f>
        <v>137454.89438655367</v>
      </c>
      <c r="K15" s="22">
        <f>J15*(1+$B$16)</f>
        <v>147076.73699361243</v>
      </c>
      <c r="L15" s="22">
        <f>K15*(1+$B$16)</f>
        <v>157372.1085831653</v>
      </c>
      <c r="M15" s="22">
        <f>L15*(1+$B$16)</f>
        <v>168388.1561839869</v>
      </c>
      <c r="N15" s="22">
        <f>M15*(1+$B$16)</f>
        <v>180175.32711686598</v>
      </c>
      <c r="O15" s="22">
        <f>N15*(1+$B$16)</f>
        <v>192787.60001504663</v>
      </c>
      <c r="P15" s="22">
        <f>O15*(1+$B$16)</f>
        <v>206282.73201609991</v>
      </c>
      <c r="Q15" s="22">
        <f>P15*(1+$B$16)</f>
        <v>220722.52325722692</v>
      </c>
      <c r="R15" s="22">
        <f>Q15*(1+$B$16)</f>
        <v>236173.0998852328</v>
      </c>
      <c r="S15" s="22">
        <f>R15*(1+$B$16)</f>
        <v>252705.21687719913</v>
      </c>
      <c r="T15" s="22">
        <f>S15*(1+$B$16)</f>
        <v>270394.58205860306</v>
      </c>
      <c r="U15" s="22">
        <f>T15*(1+$B$16)</f>
        <v>289322.20280270529</v>
      </c>
      <c r="V15" s="22">
        <f>U15*(1+$B$16)</f>
        <v>309574.75699889468</v>
      </c>
      <c r="W15" s="22">
        <f>V15*(1+$B$16)</f>
        <v>331244.98998881731</v>
      </c>
      <c r="X15" s="22">
        <f>W15*(1+$B$16)</f>
        <v>354432.13928803452</v>
      </c>
      <c r="Y15" s="22">
        <f>X15*(1+$B$16)</f>
        <v>379242.38903819694</v>
      </c>
      <c r="Z15" s="22">
        <f>Y15*(1+$B$16)</f>
        <v>405789.35627087078</v>
      </c>
      <c r="AA15" s="22">
        <f>Z15*(1+$B$16)</f>
        <v>434194.61120983178</v>
      </c>
      <c r="AB15" s="22">
        <f>AA15*(1+$B$16)</f>
        <v>464588.23399452004</v>
      </c>
      <c r="AC15" s="22">
        <f>AB15*(1+$B$16)</f>
        <v>497109.41037413647</v>
      </c>
      <c r="AD15" s="22">
        <f>AC15*(1+$B$16)</f>
        <v>531907.06910032604</v>
      </c>
      <c r="AE15" s="22">
        <f>AD15*(1+$B$16)</f>
        <v>569140.5639373489</v>
      </c>
      <c r="AF15" s="22">
        <f>AE15*(1+$B$16)</f>
        <v>608980.40341296338</v>
      </c>
      <c r="AG15" s="22">
        <f>AF15*(1+$B$16)</f>
        <v>651609.03165187081</v>
      </c>
      <c r="AH15" s="22">
        <f>AG15*(1+$B$16)</f>
        <v>697221.66386750177</v>
      </c>
      <c r="AI15" s="22">
        <f>AH15*(1+$B$16)</f>
        <v>746027.18033822696</v>
      </c>
      <c r="AJ15" s="22">
        <f>AI15*(1+$B$16)</f>
        <v>798249.08296190284</v>
      </c>
      <c r="AK15" s="22">
        <f>AJ15*(1+$B$16)</f>
        <v>854126.51876923605</v>
      </c>
      <c r="AL15" s="22">
        <f>AK15*(1+$B$16)</f>
        <v>913915.37508308259</v>
      </c>
      <c r="AM15" s="22">
        <f>AL15*(1+$B$16)</f>
        <v>977889.45133889839</v>
      </c>
      <c r="AN15" s="22">
        <f>AM15*(1+$B$16)</f>
        <v>1046341.7129326214</v>
      </c>
      <c r="AO15" s="22">
        <f>AN15*(1+$B$16)</f>
        <v>1119585.6328379049</v>
      </c>
      <c r="AP15" s="22">
        <f>AO15*(1+$B$16)</f>
        <v>1197956.6271365583</v>
      </c>
      <c r="AQ15" s="22">
        <f>AP15*(1+$B$16)</f>
        <v>1281813.5910361174</v>
      </c>
    </row>
    <row r="16" spans="1:52">
      <c r="A16" s="21" t="s">
        <v>136</v>
      </c>
      <c r="B16" s="23">
        <f>Sheet1!B13</f>
        <v>7.0000000000000007E-2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</row>
    <row r="17" spans="1:51">
      <c r="A17" s="21" t="str">
        <f>Sheet1!A14</f>
        <v>Spouse Max Salary</v>
      </c>
      <c r="B17" s="22">
        <f>Sheet1!B14</f>
        <v>2000000</v>
      </c>
      <c r="C17" s="22">
        <f>IF(C15&lt;$B$17,C15,$B$17)</f>
        <v>85600</v>
      </c>
      <c r="D17" s="22">
        <f t="shared" ref="D17:AQ17" si="5">IF(D15&lt;$B$17,D15,$B$17)</f>
        <v>91592</v>
      </c>
      <c r="E17" s="22">
        <f t="shared" si="5"/>
        <v>98003.44</v>
      </c>
      <c r="F17" s="22">
        <f t="shared" si="5"/>
        <v>104863.6808</v>
      </c>
      <c r="G17" s="22">
        <f t="shared" si="5"/>
        <v>112204.13845600002</v>
      </c>
      <c r="H17" s="22">
        <f t="shared" si="5"/>
        <v>120058.42814792003</v>
      </c>
      <c r="I17" s="22">
        <f t="shared" si="5"/>
        <v>128462.51811827444</v>
      </c>
      <c r="J17" s="22">
        <f t="shared" si="5"/>
        <v>137454.89438655367</v>
      </c>
      <c r="K17" s="22">
        <f t="shared" si="5"/>
        <v>147076.73699361243</v>
      </c>
      <c r="L17" s="22">
        <f t="shared" si="5"/>
        <v>157372.1085831653</v>
      </c>
      <c r="M17" s="22">
        <f t="shared" si="5"/>
        <v>168388.1561839869</v>
      </c>
      <c r="N17" s="22">
        <f t="shared" si="5"/>
        <v>180175.32711686598</v>
      </c>
      <c r="O17" s="22">
        <f t="shared" si="5"/>
        <v>192787.60001504663</v>
      </c>
      <c r="P17" s="22">
        <f t="shared" si="5"/>
        <v>206282.73201609991</v>
      </c>
      <c r="Q17" s="22">
        <f t="shared" si="5"/>
        <v>220722.52325722692</v>
      </c>
      <c r="R17" s="22">
        <f t="shared" si="5"/>
        <v>236173.0998852328</v>
      </c>
      <c r="S17" s="22">
        <f t="shared" si="5"/>
        <v>252705.21687719913</v>
      </c>
      <c r="T17" s="22">
        <f t="shared" si="5"/>
        <v>270394.58205860306</v>
      </c>
      <c r="U17" s="22">
        <f t="shared" si="5"/>
        <v>289322.20280270529</v>
      </c>
      <c r="V17" s="22">
        <f t="shared" si="5"/>
        <v>309574.75699889468</v>
      </c>
      <c r="W17" s="22">
        <f t="shared" si="5"/>
        <v>331244.98998881731</v>
      </c>
      <c r="X17" s="22">
        <f t="shared" si="5"/>
        <v>354432.13928803452</v>
      </c>
      <c r="Y17" s="22">
        <f t="shared" si="5"/>
        <v>379242.38903819694</v>
      </c>
      <c r="Z17" s="22">
        <f t="shared" si="5"/>
        <v>405789.35627087078</v>
      </c>
      <c r="AA17" s="22">
        <f t="shared" si="5"/>
        <v>434194.61120983178</v>
      </c>
      <c r="AB17" s="22">
        <f t="shared" si="5"/>
        <v>464588.23399452004</v>
      </c>
      <c r="AC17" s="22">
        <f t="shared" si="5"/>
        <v>497109.41037413647</v>
      </c>
      <c r="AD17" s="22">
        <f t="shared" si="5"/>
        <v>531907.06910032604</v>
      </c>
      <c r="AE17" s="22">
        <f t="shared" si="5"/>
        <v>569140.5639373489</v>
      </c>
      <c r="AF17" s="22">
        <f t="shared" si="5"/>
        <v>608980.40341296338</v>
      </c>
      <c r="AG17" s="22">
        <f t="shared" si="5"/>
        <v>651609.03165187081</v>
      </c>
      <c r="AH17" s="22">
        <f t="shared" si="5"/>
        <v>697221.66386750177</v>
      </c>
      <c r="AI17" s="22">
        <f t="shared" si="5"/>
        <v>746027.18033822696</v>
      </c>
      <c r="AJ17" s="22">
        <f t="shared" si="5"/>
        <v>798249.08296190284</v>
      </c>
      <c r="AK17" s="22">
        <f t="shared" si="5"/>
        <v>854126.51876923605</v>
      </c>
      <c r="AL17" s="22">
        <f t="shared" si="5"/>
        <v>913915.37508308259</v>
      </c>
      <c r="AM17" s="22">
        <f t="shared" si="5"/>
        <v>977889.45133889839</v>
      </c>
      <c r="AN17" s="22">
        <f t="shared" si="5"/>
        <v>1046341.7129326214</v>
      </c>
      <c r="AO17" s="22">
        <f t="shared" si="5"/>
        <v>1119585.6328379049</v>
      </c>
      <c r="AP17" s="22">
        <f t="shared" si="5"/>
        <v>1197956.6271365583</v>
      </c>
      <c r="AQ17" s="22">
        <f t="shared" si="5"/>
        <v>1281813.5910361174</v>
      </c>
    </row>
    <row r="18" spans="1:51" s="21" customFormat="1">
      <c r="A18" s="21" t="s">
        <v>91</v>
      </c>
      <c r="C18" s="22">
        <f>IF(C13&lt;$B$14,C17,0)</f>
        <v>85600</v>
      </c>
      <c r="D18" s="22">
        <f t="shared" ref="D18:AQ18" si="6">IF(D13&lt;$B$14,D17,0)</f>
        <v>91592</v>
      </c>
      <c r="E18" s="22">
        <f t="shared" si="6"/>
        <v>98003.44</v>
      </c>
      <c r="F18" s="22">
        <f t="shared" si="6"/>
        <v>104863.6808</v>
      </c>
      <c r="G18" s="22">
        <f t="shared" si="6"/>
        <v>112204.13845600002</v>
      </c>
      <c r="H18" s="22">
        <f t="shared" si="6"/>
        <v>120058.42814792003</v>
      </c>
      <c r="I18" s="22">
        <f t="shared" si="6"/>
        <v>128462.51811827444</v>
      </c>
      <c r="J18" s="22">
        <f t="shared" si="6"/>
        <v>137454.89438655367</v>
      </c>
      <c r="K18" s="22">
        <f t="shared" si="6"/>
        <v>147076.73699361243</v>
      </c>
      <c r="L18" s="22">
        <f t="shared" si="6"/>
        <v>157372.1085831653</v>
      </c>
      <c r="M18" s="22">
        <f t="shared" si="6"/>
        <v>168388.1561839869</v>
      </c>
      <c r="N18" s="22">
        <f t="shared" si="6"/>
        <v>180175.32711686598</v>
      </c>
      <c r="O18" s="22">
        <f t="shared" si="6"/>
        <v>192787.60001504663</v>
      </c>
      <c r="P18" s="22">
        <f t="shared" si="6"/>
        <v>206282.73201609991</v>
      </c>
      <c r="Q18" s="22">
        <f t="shared" si="6"/>
        <v>220722.52325722692</v>
      </c>
      <c r="R18" s="22">
        <f t="shared" si="6"/>
        <v>236173.0998852328</v>
      </c>
      <c r="S18" s="22">
        <f t="shared" si="6"/>
        <v>252705.21687719913</v>
      </c>
      <c r="T18" s="22">
        <f t="shared" si="6"/>
        <v>270394.58205860306</v>
      </c>
      <c r="U18" s="22">
        <f t="shared" si="6"/>
        <v>289322.20280270529</v>
      </c>
      <c r="V18" s="22">
        <f t="shared" si="6"/>
        <v>309574.75699889468</v>
      </c>
      <c r="W18" s="22">
        <f t="shared" si="6"/>
        <v>331244.98998881731</v>
      </c>
      <c r="X18" s="22">
        <f t="shared" si="6"/>
        <v>354432.13928803452</v>
      </c>
      <c r="Y18" s="22">
        <f t="shared" si="6"/>
        <v>379242.38903819694</v>
      </c>
      <c r="Z18" s="22">
        <f t="shared" si="6"/>
        <v>405789.35627087078</v>
      </c>
      <c r="AA18" s="22">
        <f t="shared" si="6"/>
        <v>434194.61120983178</v>
      </c>
      <c r="AB18" s="22">
        <f t="shared" si="6"/>
        <v>464588.23399452004</v>
      </c>
      <c r="AC18" s="22">
        <f t="shared" si="6"/>
        <v>497109.41037413647</v>
      </c>
      <c r="AD18" s="22">
        <f t="shared" si="6"/>
        <v>531907.06910032604</v>
      </c>
      <c r="AE18" s="22">
        <f t="shared" si="6"/>
        <v>569140.5639373489</v>
      </c>
      <c r="AF18" s="22">
        <f t="shared" si="6"/>
        <v>608980.40341296338</v>
      </c>
      <c r="AG18" s="22">
        <f t="shared" si="6"/>
        <v>651609.03165187081</v>
      </c>
      <c r="AH18" s="22">
        <f t="shared" si="6"/>
        <v>697221.66386750177</v>
      </c>
      <c r="AI18" s="22">
        <f t="shared" si="6"/>
        <v>746027.18033822696</v>
      </c>
      <c r="AJ18" s="22">
        <f t="shared" si="6"/>
        <v>798249.08296190284</v>
      </c>
      <c r="AK18" s="22">
        <f t="shared" si="6"/>
        <v>854126.51876923605</v>
      </c>
      <c r="AL18" s="22">
        <f t="shared" si="6"/>
        <v>913915.37508308259</v>
      </c>
      <c r="AM18" s="22">
        <f t="shared" si="6"/>
        <v>977889.45133889839</v>
      </c>
      <c r="AN18" s="22">
        <f t="shared" si="6"/>
        <v>1046341.7129326214</v>
      </c>
      <c r="AO18" s="22">
        <f t="shared" si="6"/>
        <v>1119585.6328379049</v>
      </c>
      <c r="AP18" s="22">
        <f t="shared" si="6"/>
        <v>1197956.6271365583</v>
      </c>
      <c r="AQ18" s="22">
        <f t="shared" si="6"/>
        <v>1281813.5910361174</v>
      </c>
    </row>
    <row r="19" spans="1:51" s="31" customFormat="1">
      <c r="A19" s="31" t="s">
        <v>35</v>
      </c>
      <c r="B19" s="33">
        <f>Sheet1!B15</f>
        <v>3000</v>
      </c>
      <c r="C19" s="34">
        <f>$B$19*12*((1+$B$7)^C2)</f>
        <v>36000</v>
      </c>
      <c r="D19" s="34">
        <f>$B$19*12*((1+$B$7)^D2)</f>
        <v>37080</v>
      </c>
      <c r="E19" s="34">
        <f>$B$19*12*((1+$B$7)^E2)</f>
        <v>38192.400000000001</v>
      </c>
      <c r="F19" s="34">
        <f>$B$19*12*((1+$B$7)^F2)</f>
        <v>39338.171999999999</v>
      </c>
      <c r="G19" s="34">
        <f>$B$19*12*((1+$B$7)^G2)</f>
        <v>40518.317159999999</v>
      </c>
      <c r="H19" s="34">
        <f>$B$19*12*((1+$B$7)^H2)</f>
        <v>41733.866674799996</v>
      </c>
      <c r="I19" s="34">
        <f>$B$19*12*((1+$B$7)^I2)</f>
        <v>42985.882675043998</v>
      </c>
      <c r="J19" s="34">
        <f>$B$19*12*((1+$B$7)^J2)</f>
        <v>44275.459155295321</v>
      </c>
      <c r="K19" s="34">
        <f>$B$19*12*((1+$B$7)^K2)</f>
        <v>45603.722929954172</v>
      </c>
      <c r="L19" s="34">
        <f>$B$19*12*((1+$B$7)^L2)</f>
        <v>46971.834617852801</v>
      </c>
      <c r="M19" s="34">
        <f>$B$19*12*((1+$B$7)^M2)</f>
        <v>48380.989656388381</v>
      </c>
      <c r="N19" s="34">
        <f>$B$19*12*((1+$B$7)^N2)</f>
        <v>49832.419346080038</v>
      </c>
      <c r="O19" s="34">
        <f>$B$19*12*((1+$B$7)^O2)</f>
        <v>51327.391926462427</v>
      </c>
      <c r="P19" s="34">
        <f>$B$19*12*((1+$B$7)^P2)</f>
        <v>52867.213684256298</v>
      </c>
      <c r="Q19" s="34">
        <f>$B$19*12*((1+$B$7)^Q2)</f>
        <v>54453.230094783998</v>
      </c>
      <c r="R19" s="34">
        <f>$B$19*12*((1+$B$7)^R2)</f>
        <v>56086.826997627519</v>
      </c>
      <c r="S19" s="34">
        <f>$B$19*12*((1+$B$7)^S2)</f>
        <v>57769.431807556335</v>
      </c>
      <c r="T19" s="34">
        <f>$B$19*12*((1+$B$7)^T2)</f>
        <v>59502.514761783023</v>
      </c>
      <c r="U19" s="34">
        <f>$B$19*12*((1+$B$7)^U2)</f>
        <v>61287.590204636515</v>
      </c>
      <c r="V19" s="34">
        <f>$B$19*12*((1+$B$7)^V2)</f>
        <v>63126.217910775609</v>
      </c>
      <c r="W19" s="34">
        <f>$B$19*12*((1+$B$7)^W2)</f>
        <v>65020.00444809888</v>
      </c>
      <c r="X19" s="34">
        <f>$B$19*12*((1+$B$7)^X2)</f>
        <v>66970.604581541833</v>
      </c>
      <c r="Y19" s="34">
        <f>$B$19*12*((1+$B$7)^Y2)</f>
        <v>68979.722718988094</v>
      </c>
      <c r="Z19" s="34">
        <f>$B$19*12*((1+$B$7)^Z2)</f>
        <v>71049.114400557737</v>
      </c>
      <c r="AA19" s="34">
        <f>$B$19*12*((1+$B$7)^AA2)</f>
        <v>73180.587832574471</v>
      </c>
      <c r="AB19" s="34">
        <f>$B$19*12*((1+$B$7)^AB2)</f>
        <v>75376.005467551702</v>
      </c>
      <c r="AC19" s="34">
        <f>$B$19*12*((1+$B$7)^AC2)</f>
        <v>77637.285631578256</v>
      </c>
      <c r="AD19" s="34">
        <f>$B$19*12*((1+$B$7)^AD2)</f>
        <v>79966.404200525605</v>
      </c>
      <c r="AE19" s="34">
        <f>$B$19*12*((1+$B$7)^AE2)</f>
        <v>82365.396326541362</v>
      </c>
      <c r="AF19" s="34">
        <f>$B$19*12*((1+$B$7)^AF2)</f>
        <v>84836.358216337598</v>
      </c>
      <c r="AG19" s="34">
        <f>$B$19*12*((1+$B$7)^AG2)</f>
        <v>87381.448962827722</v>
      </c>
      <c r="AH19" s="34">
        <f>$B$19*12*((1+$B$7)^AH2)</f>
        <v>90002.892431712578</v>
      </c>
      <c r="AI19" s="34">
        <f>$B$19*12*((1+$B$7)^AI2)</f>
        <v>92702.979204663934</v>
      </c>
      <c r="AJ19" s="34">
        <f>$B$19*12*((1+$B$7)^AJ2)</f>
        <v>95484.068580803854</v>
      </c>
      <c r="AK19" s="34">
        <f>$B$19*12*((1+$B$7)^AK2)</f>
        <v>98348.59063822795</v>
      </c>
      <c r="AL19" s="34">
        <f>$B$19*12*((1+$B$7)^AL2)</f>
        <v>101299.04835737481</v>
      </c>
      <c r="AM19" s="34">
        <f>$B$19*12*((1+$B$7)^AM2)</f>
        <v>104338.01980809605</v>
      </c>
      <c r="AN19" s="34">
        <f>$B$19*12*((1+$B$7)^AN2)</f>
        <v>107468.16040233891</v>
      </c>
      <c r="AO19" s="34">
        <f>$B$19*12*((1+$B$7)^AO2)</f>
        <v>110692.20521440908</v>
      </c>
      <c r="AP19" s="34">
        <f>$B$19*12*((1+$B$7)^AP2)</f>
        <v>114012.97137084138</v>
      </c>
      <c r="AQ19" s="34">
        <f>$B$19*12*((1+$B$7)^AQ2)</f>
        <v>117433.36051196659</v>
      </c>
    </row>
    <row r="20" spans="1:51">
      <c r="A20" t="s">
        <v>150</v>
      </c>
      <c r="C20">
        <f>C104*IF(C3&lt;'Birth Defects'!$A$2,0,VLOOKUP(C3,'Birth Defects'!$A$2:$D$82,4,FALSE))</f>
        <v>98.765625</v>
      </c>
      <c r="D20">
        <f>D104*IF(D3&lt;'Birth Defects'!$A$2,0,VLOOKUP(D3,'Birth Defects'!$A$2:$D$82,4,FALSE))</f>
        <v>98.765625</v>
      </c>
      <c r="E20">
        <f>E104*IF(E3&lt;'Birth Defects'!$A$2,0,VLOOKUP(E3,'Birth Defects'!$A$2:$D$82,4,FALSE))</f>
        <v>0</v>
      </c>
      <c r="F20">
        <f>F104*IF(F3&lt;'Birth Defects'!$A$2,0,VLOOKUP(F3,'Birth Defects'!$A$2:$D$82,4,FALSE))</f>
        <v>132.6083916083916</v>
      </c>
      <c r="G20">
        <f>G104*IF(G3&lt;'Birth Defects'!$A$2,0,VLOOKUP(G3,'Birth Defects'!$A$2:$D$82,4,FALSE))</f>
        <v>0</v>
      </c>
      <c r="H20">
        <f>H104*IF(H3&lt;'Birth Defects'!$A$2,0,VLOOKUP(H3,'Birth Defects'!$A$2:$D$82,4,FALSE))</f>
        <v>0</v>
      </c>
      <c r="I20">
        <f>I104*IF(I3&lt;'Birth Defects'!$A$2,0,VLOOKUP(I3,'Birth Defects'!$A$2:$D$82,4,FALSE))</f>
        <v>0</v>
      </c>
      <c r="J20">
        <f>J104*IF(J3&lt;'Birth Defects'!$A$2,0,VLOOKUP(J3,'Birth Defects'!$A$2:$D$82,4,FALSE))</f>
        <v>0</v>
      </c>
      <c r="K20">
        <f>K104*IF(K3&lt;'Birth Defects'!$A$2,0,VLOOKUP(K3,'Birth Defects'!$A$2:$D$82,4,FALSE))</f>
        <v>0</v>
      </c>
      <c r="L20">
        <f>L104*IF(L3&lt;'Birth Defects'!$A$2,0,VLOOKUP(L3,'Birth Defects'!$A$2:$D$82,4,FALSE))</f>
        <v>0</v>
      </c>
      <c r="M20">
        <f>M104*IF(M3&lt;'Birth Defects'!$A$2,0,VLOOKUP(M3,'Birth Defects'!$A$2:$D$82,4,FALSE))</f>
        <v>0</v>
      </c>
      <c r="N20">
        <f>N104*IF(N3&lt;'Birth Defects'!$A$2,0,VLOOKUP(N3,'Birth Defects'!$A$2:$D$82,4,FALSE))</f>
        <v>0</v>
      </c>
      <c r="O20">
        <f>O104*IF(O3&lt;'Birth Defects'!$A$2,0,VLOOKUP(O3,'Birth Defects'!$A$2:$D$82,4,FALSE))</f>
        <v>0</v>
      </c>
      <c r="P20">
        <f>P104*IF(P3&lt;'Birth Defects'!$A$2,0,VLOOKUP(P3,'Birth Defects'!$A$2:$D$82,4,FALSE))</f>
        <v>0</v>
      </c>
      <c r="Q20">
        <f>Q104*IF(Q3&lt;'Birth Defects'!$A$2,0,VLOOKUP(Q3,'Birth Defects'!$A$2:$D$82,4,FALSE))</f>
        <v>0</v>
      </c>
      <c r="R20">
        <f>R104*IF(R3&lt;'Birth Defects'!$A$2,0,VLOOKUP(R3,'Birth Defects'!$A$2:$D$82,4,FALSE))</f>
        <v>0</v>
      </c>
      <c r="S20">
        <f>S104*IF(S3&lt;'Birth Defects'!$A$2,0,VLOOKUP(S3,'Birth Defects'!$A$2:$D$82,4,FALSE))</f>
        <v>0</v>
      </c>
      <c r="T20">
        <f>T104*IF(T3&lt;'Birth Defects'!$A$2,0,VLOOKUP(T3,'Birth Defects'!$A$2:$D$82,4,FALSE))</f>
        <v>0</v>
      </c>
      <c r="U20">
        <f>U104*IF(U3&lt;'Birth Defects'!$A$2,0,VLOOKUP(U3,'Birth Defects'!$A$2:$D$82,4,FALSE))</f>
        <v>0</v>
      </c>
      <c r="V20">
        <f>V104*IF(V3&lt;'Birth Defects'!$A$2,0,VLOOKUP(V3,'Birth Defects'!$A$2:$D$82,4,FALSE))</f>
        <v>0</v>
      </c>
      <c r="W20">
        <f>W104*IF(W3&lt;'Birth Defects'!$A$2,0,VLOOKUP(W3,'Birth Defects'!$A$2:$D$82,4,FALSE))</f>
        <v>0</v>
      </c>
      <c r="X20">
        <f>X104*IF(X3&lt;'Birth Defects'!$A$2,0,VLOOKUP(X3,'Birth Defects'!$A$2:$D$82,4,FALSE))</f>
        <v>0</v>
      </c>
      <c r="Y20">
        <f>Y104*IF(Y3&lt;'Birth Defects'!$A$2,0,VLOOKUP(Y3,'Birth Defects'!$A$2:$D$82,4,FALSE))</f>
        <v>0</v>
      </c>
      <c r="Z20">
        <f>Z104*IF(Z3&lt;'Birth Defects'!$A$2,0,VLOOKUP(Z3,'Birth Defects'!$A$2:$D$82,4,FALSE))</f>
        <v>0</v>
      </c>
      <c r="AA20">
        <f>AA104*IF(AA3&lt;'Birth Defects'!$A$2,0,VLOOKUP(AA3,'Birth Defects'!$A$2:$D$82,4,FALSE))</f>
        <v>0</v>
      </c>
      <c r="AB20">
        <f>AB104*IF(AB3&lt;'Birth Defects'!$A$2,0,VLOOKUP(AB3,'Birth Defects'!$A$2:$D$82,4,FALSE))</f>
        <v>0</v>
      </c>
      <c r="AC20">
        <f>AC104*IF(AC3&lt;'Birth Defects'!$A$2,0,VLOOKUP(AC3,'Birth Defects'!$A$2:$D$82,4,FALSE))</f>
        <v>0</v>
      </c>
      <c r="AD20">
        <f>AD104*IF(AD3&lt;'Birth Defects'!$A$2,0,VLOOKUP(AD3,'Birth Defects'!$A$2:$D$82,4,FALSE))</f>
        <v>0</v>
      </c>
      <c r="AE20">
        <f>AE104*IF(AE3&lt;'Birth Defects'!$A$2,0,VLOOKUP(AE3,'Birth Defects'!$A$2:$D$82,4,FALSE))</f>
        <v>0</v>
      </c>
      <c r="AF20">
        <f>AF104*IF(AF3&lt;'Birth Defects'!$A$2,0,VLOOKUP(AF3,'Birth Defects'!$A$2:$D$82,4,FALSE))</f>
        <v>0</v>
      </c>
      <c r="AG20">
        <f>AG104*IF(AG3&lt;'Birth Defects'!$A$2,0,VLOOKUP(AG3,'Birth Defects'!$A$2:$D$82,4,FALSE))</f>
        <v>0</v>
      </c>
      <c r="AH20">
        <f>AH104*IF(AH3&lt;'Birth Defects'!$A$2,0,VLOOKUP(AH3,'Birth Defects'!$A$2:$D$82,4,FALSE))</f>
        <v>0</v>
      </c>
      <c r="AI20">
        <f>AI104*IF(AI3&lt;'Birth Defects'!$A$2,0,VLOOKUP(AI3,'Birth Defects'!$A$2:$D$82,4,FALSE))</f>
        <v>0</v>
      </c>
      <c r="AJ20">
        <f>AJ104*IF(AJ3&lt;'Birth Defects'!$A$2,0,VLOOKUP(AJ3,'Birth Defects'!$A$2:$D$82,4,FALSE))</f>
        <v>0</v>
      </c>
      <c r="AK20">
        <f>AK104*IF(AK3&lt;'Birth Defects'!$A$2,0,VLOOKUP(AK3,'Birth Defects'!$A$2:$D$82,4,FALSE))</f>
        <v>0</v>
      </c>
      <c r="AL20">
        <f>AL104*IF(AL3&lt;'Birth Defects'!$A$2,0,VLOOKUP(AL3,'Birth Defects'!$A$2:$D$82,4,FALSE))</f>
        <v>0</v>
      </c>
      <c r="AM20">
        <f>AM104*IF(AM3&lt;'Birth Defects'!$A$2,0,VLOOKUP(AM3,'Birth Defects'!$A$2:$D$82,4,FALSE))</f>
        <v>0</v>
      </c>
      <c r="AN20">
        <f>AN104*IF(AN3&lt;'Birth Defects'!$A$2,0,VLOOKUP(AN3,'Birth Defects'!$A$2:$D$82,4,FALSE))</f>
        <v>0</v>
      </c>
      <c r="AO20">
        <f>AO104*IF(AO3&lt;'Birth Defects'!$A$2,0,VLOOKUP(AO3,'Birth Defects'!$A$2:$D$82,4,FALSE))</f>
        <v>0</v>
      </c>
      <c r="AP20">
        <f>AP104*IF(AP3&lt;'Birth Defects'!$A$2,0,VLOOKUP(AP3,'Birth Defects'!$A$2:$D$82,4,FALSE))</f>
        <v>0</v>
      </c>
      <c r="AQ20">
        <f>AQ104*IF(AQ3&lt;'Birth Defects'!$A$2,0,VLOOKUP(AQ3,'Birth Defects'!$A$2:$D$82,4,FALSE))</f>
        <v>0</v>
      </c>
    </row>
    <row r="21" spans="1:51" s="26" customFormat="1">
      <c r="A21" s="26" t="s">
        <v>78</v>
      </c>
      <c r="C21" s="27">
        <f>((IF(Sheet1!$G$38=1,$C$85,1)*IF(Sheet1!$G$38=2,$C$86,1)*IF(Sheet1!$G$38=3,$C$87,1)*IF(Sheet1!$G$38=4,$C$88,1)*IF(Sheet1!$G$38=5,$C$89,1))*(Sheet1!$B$21))*((1+$B$7)^C2)</f>
        <v>6200</v>
      </c>
      <c r="D21" s="27">
        <f>((IF(Sheet1!$G$38=1,$C$85,1)*IF(Sheet1!$G$38=2,$C$86,1)*IF(Sheet1!$G$38=3,$C$87,1)*IF(Sheet1!$G$38=4,$C$88,1)*IF(Sheet1!$G$38=5,$C$89,1))*(Sheet1!$B$21))*((1+$B$7)^D2)</f>
        <v>6386</v>
      </c>
      <c r="E21" s="27">
        <f>((IF(Sheet1!$G$38=1,$C$85,1)*IF(Sheet1!$G$38=2,$C$86,1)*IF(Sheet1!$G$38=3,$C$87,1)*IF(Sheet1!$G$38=4,$C$88,1)*IF(Sheet1!$G$38=5,$C$89,1))*(Sheet1!$B$21))*((1+$B$7)^E2)</f>
        <v>6577.58</v>
      </c>
      <c r="F21" s="27">
        <f>((IF(Sheet1!$G$38=1,$C$85,1)*IF(Sheet1!$G$38=2,$C$86,1)*IF(Sheet1!$G$38=3,$C$87,1)*IF(Sheet1!$G$38=4,$C$88,1)*IF(Sheet1!$G$38=5,$C$89,1))*(Sheet1!$B$21))*((1+$B$7)^F2)</f>
        <v>6774.9074000000001</v>
      </c>
      <c r="G21" s="27">
        <f>((IF(Sheet1!$G$38=1,$C$85,1)*IF(Sheet1!$G$38=2,$C$86,1)*IF(Sheet1!$G$38=3,$C$87,1)*IF(Sheet1!$G$38=4,$C$88,1)*IF(Sheet1!$G$38=5,$C$89,1))*(Sheet1!$B$21))*((1+$B$7)^G2)</f>
        <v>6978.1546219999991</v>
      </c>
      <c r="H21" s="27">
        <f>((IF(Sheet1!$G$38=1,$C$85,1)*IF(Sheet1!$G$38=2,$C$86,1)*IF(Sheet1!$G$38=3,$C$87,1)*IF(Sheet1!$G$38=4,$C$88,1)*IF(Sheet1!$G$38=5,$C$89,1))*(Sheet1!$B$21))*((1+$B$7)^H2)</f>
        <v>7187.499260659999</v>
      </c>
      <c r="I21" s="27">
        <f>((IF(Sheet1!$G$38=1,$C$85,1)*IF(Sheet1!$G$38=2,$C$86,1)*IF(Sheet1!$G$38=3,$C$87,1)*IF(Sheet1!$G$38=4,$C$88,1)*IF(Sheet1!$G$38=5,$C$89,1))*(Sheet1!$B$21))*((1+$B$7)^I2)</f>
        <v>7403.1242384797997</v>
      </c>
      <c r="J21" s="27">
        <f>((IF(Sheet1!$G$38=1,$C$85,1)*IF(Sheet1!$G$38=2,$C$86,1)*IF(Sheet1!$G$38=3,$C$87,1)*IF(Sheet1!$G$38=4,$C$88,1)*IF(Sheet1!$G$38=5,$C$89,1))*(Sheet1!$B$21))*((1+$B$7)^J2)</f>
        <v>7625.2179656341941</v>
      </c>
      <c r="K21" s="27">
        <f>((IF(Sheet1!$G$38=1,$C$85,1)*IF(Sheet1!$G$38=2,$C$86,1)*IF(Sheet1!$G$38=3,$C$87,1)*IF(Sheet1!$G$38=4,$C$88,1)*IF(Sheet1!$G$38=5,$C$89,1))*(Sheet1!$B$21))*((1+$B$7)^K2)</f>
        <v>7853.9745046032185</v>
      </c>
      <c r="L21" s="27">
        <f>((IF(Sheet1!$G$38=1,$C$85,1)*IF(Sheet1!$G$38=2,$C$86,1)*IF(Sheet1!$G$38=3,$C$87,1)*IF(Sheet1!$G$38=4,$C$88,1)*IF(Sheet1!$G$38=5,$C$89,1))*(Sheet1!$B$21))*((1+$B$7)^L2)</f>
        <v>8089.5937397413154</v>
      </c>
      <c r="M21" s="27">
        <f>((IF(Sheet1!$G$38=1,$C$85,1)*IF(Sheet1!$G$38=2,$C$86,1)*IF(Sheet1!$G$38=3,$C$87,1)*IF(Sheet1!$G$38=4,$C$88,1)*IF(Sheet1!$G$38=5,$C$89,1))*(Sheet1!$B$21))*((1+$B$7)^M2)</f>
        <v>8332.2815519335545</v>
      </c>
      <c r="N21" s="27">
        <f>((IF(Sheet1!$G$38=1,$C$85,1)*IF(Sheet1!$G$38=2,$C$86,1)*IF(Sheet1!$G$38=3,$C$87,1)*IF(Sheet1!$G$38=4,$C$88,1)*IF(Sheet1!$G$38=5,$C$89,1))*(Sheet1!$B$21))*((1+$B$7)^N2)</f>
        <v>8582.2499984915612</v>
      </c>
      <c r="O21" s="27">
        <f>((IF(Sheet1!$G$38=1,$C$85,1)*IF(Sheet1!$G$38=2,$C$86,1)*IF(Sheet1!$G$38=3,$C$87,1)*IF(Sheet1!$G$38=4,$C$88,1)*IF(Sheet1!$G$38=5,$C$89,1))*(Sheet1!$B$21))*((1+$B$7)^O2)</f>
        <v>8839.7174984463072</v>
      </c>
      <c r="P21" s="27">
        <f>((IF(Sheet1!$G$38=1,$C$85,1)*IF(Sheet1!$G$38=2,$C$86,1)*IF(Sheet1!$G$38=3,$C$87,1)*IF(Sheet1!$G$38=4,$C$88,1)*IF(Sheet1!$G$38=5,$C$89,1))*(Sheet1!$B$21))*((1+$B$7)^P2)</f>
        <v>9104.9090233996958</v>
      </c>
      <c r="Q21" s="27">
        <f>((IF(Sheet1!$G$38=1,$C$85,1)*IF(Sheet1!$G$38=2,$C$86,1)*IF(Sheet1!$G$38=3,$C$87,1)*IF(Sheet1!$G$38=4,$C$88,1)*IF(Sheet1!$G$38=5,$C$89,1))*(Sheet1!$B$21))*((1+$B$7)^Q2)</f>
        <v>9378.0562941016888</v>
      </c>
      <c r="R21" s="27">
        <f>((IF(Sheet1!$G$38=1,$C$85,1)*IF(Sheet1!$G$38=2,$C$86,1)*IF(Sheet1!$G$38=3,$C$87,1)*IF(Sheet1!$G$38=4,$C$88,1)*IF(Sheet1!$G$38=5,$C$89,1))*(Sheet1!$B$21))*((1+$B$7)^R2)</f>
        <v>9659.3979829247401</v>
      </c>
      <c r="S21" s="27">
        <f>((IF(Sheet1!$G$38=1,$C$85,1)*IF(Sheet1!$G$38=2,$C$86,1)*IF(Sheet1!$G$38=3,$C$87,1)*IF(Sheet1!$G$38=4,$C$88,1)*IF(Sheet1!$G$38=5,$C$89,1))*(Sheet1!$B$21))*((1+$B$7)^S2)</f>
        <v>9949.1799224124807</v>
      </c>
      <c r="T21" s="27">
        <f>((IF(Sheet1!$G$38=1,$C$85,1)*IF(Sheet1!$G$38=2,$C$86,1)*IF(Sheet1!$G$38=3,$C$87,1)*IF(Sheet1!$G$38=4,$C$88,1)*IF(Sheet1!$G$38=5,$C$89,1))*(Sheet1!$B$21))*((1+$B$7)^T2)</f>
        <v>10247.655320084854</v>
      </c>
      <c r="U21" s="27">
        <f>((IF(Sheet1!$G$38=1,$C$85,1)*IF(Sheet1!$G$38=2,$C$86,1)*IF(Sheet1!$G$38=3,$C$87,1)*IF(Sheet1!$G$38=4,$C$88,1)*IF(Sheet1!$G$38=5,$C$89,1))*(Sheet1!$B$21))*((1+$B$7)^U2)</f>
        <v>10555.084979687401</v>
      </c>
      <c r="V21" s="27">
        <f>((IF(Sheet1!$G$38=1,$C$85,1)*IF(Sheet1!$G$38=2,$C$86,1)*IF(Sheet1!$G$38=3,$C$87,1)*IF(Sheet1!$G$38=4,$C$88,1)*IF(Sheet1!$G$38=5,$C$89,1))*(Sheet1!$B$21))*((1+$B$7)^V2)</f>
        <v>10871.737529078022</v>
      </c>
      <c r="W21" s="27">
        <f>((IF(Sheet1!$G$38=1,$C$85,1)*IF(Sheet1!$G$38=2,$C$86,1)*IF(Sheet1!$G$38=3,$C$87,1)*IF(Sheet1!$G$38=4,$C$88,1)*IF(Sheet1!$G$38=5,$C$89,1))*(Sheet1!$B$21))*((1+$B$7)^W2)</f>
        <v>11197.889654950362</v>
      </c>
      <c r="X21" s="27">
        <f>((IF(Sheet1!$G$38=1,$C$85,1)*IF(Sheet1!$G$38=2,$C$86,1)*IF(Sheet1!$G$38=3,$C$87,1)*IF(Sheet1!$G$38=4,$C$88,1)*IF(Sheet1!$G$38=5,$C$89,1))*(Sheet1!$B$21))*((1+$B$7)^X2)</f>
        <v>11533.826344598872</v>
      </c>
      <c r="Y21" s="27">
        <f>((IF(Sheet1!$G$38=1,$C$85,1)*IF(Sheet1!$G$38=2,$C$86,1)*IF(Sheet1!$G$38=3,$C$87,1)*IF(Sheet1!$G$38=4,$C$88,1)*IF(Sheet1!$G$38=5,$C$89,1))*(Sheet1!$B$21))*((1+$B$7)^Y2)</f>
        <v>11879.841134936838</v>
      </c>
      <c r="Z21" s="27">
        <f>((IF(Sheet1!$G$38=1,$C$85,1)*IF(Sheet1!$G$38=2,$C$86,1)*IF(Sheet1!$G$38=3,$C$87,1)*IF(Sheet1!$G$38=4,$C$88,1)*IF(Sheet1!$G$38=5,$C$89,1))*(Sheet1!$B$21))*((1+$B$7)^Z2)</f>
        <v>12236.236368984944</v>
      </c>
      <c r="AA21" s="27">
        <f>((IF(Sheet1!$G$38=1,$C$85,1)*IF(Sheet1!$G$38=2,$C$86,1)*IF(Sheet1!$G$38=3,$C$87,1)*IF(Sheet1!$G$38=4,$C$88,1)*IF(Sheet1!$G$38=5,$C$89,1))*(Sheet1!$B$21))*((1+$B$7)^AA2)</f>
        <v>12603.323460054491</v>
      </c>
      <c r="AB21" s="27">
        <f>((IF(Sheet1!$G$38=1,$C$85,1)*IF(Sheet1!$G$38=2,$C$86,1)*IF(Sheet1!$G$38=3,$C$87,1)*IF(Sheet1!$G$38=4,$C$88,1)*IF(Sheet1!$G$38=5,$C$89,1))*(Sheet1!$B$21))*((1+$B$7)^AB2)</f>
        <v>12981.423163856125</v>
      </c>
      <c r="AC21" s="27">
        <f>((IF(Sheet1!$G$38=1,$C$85,1)*IF(Sheet1!$G$38=2,$C$86,1)*IF(Sheet1!$G$38=3,$C$87,1)*IF(Sheet1!$G$38=4,$C$88,1)*IF(Sheet1!$G$38=5,$C$89,1))*(Sheet1!$B$21))*((1+$B$7)^AC2)</f>
        <v>13370.865858771811</v>
      </c>
      <c r="AD21" s="27">
        <f>((IF(Sheet1!$G$38=1,$C$85,1)*IF(Sheet1!$G$38=2,$C$86,1)*IF(Sheet1!$G$38=3,$C$87,1)*IF(Sheet1!$G$38=4,$C$88,1)*IF(Sheet1!$G$38=5,$C$89,1))*(Sheet1!$B$21))*((1+$B$7)^AD2)</f>
        <v>13771.991834534963</v>
      </c>
      <c r="AE21" s="27">
        <f>((IF(Sheet1!$G$38=1,$C$85,1)*IF(Sheet1!$G$38=2,$C$86,1)*IF(Sheet1!$G$38=3,$C$87,1)*IF(Sheet1!$G$38=4,$C$88,1)*IF(Sheet1!$G$38=5,$C$89,1))*(Sheet1!$B$21))*((1+$B$7)^AE2)</f>
        <v>14185.151589571013</v>
      </c>
      <c r="AF21" s="27">
        <f>((IF(Sheet1!$G$38=1,$C$85,1)*IF(Sheet1!$G$38=2,$C$86,1)*IF(Sheet1!$G$38=3,$C$87,1)*IF(Sheet1!$G$38=4,$C$88,1)*IF(Sheet1!$G$38=5,$C$89,1))*(Sheet1!$B$21))*((1+$B$7)^AF2)</f>
        <v>14610.706137258143</v>
      </c>
      <c r="AG21" s="27">
        <f>((IF(Sheet1!$G$38=1,$C$85,1)*IF(Sheet1!$G$38=2,$C$86,1)*IF(Sheet1!$G$38=3,$C$87,1)*IF(Sheet1!$G$38=4,$C$88,1)*IF(Sheet1!$G$38=5,$C$89,1))*(Sheet1!$B$21))*((1+$B$7)^AG2)</f>
        <v>15049.027321375886</v>
      </c>
      <c r="AH21" s="27">
        <f>((IF(Sheet1!$G$38=1,$C$85,1)*IF(Sheet1!$G$38=2,$C$86,1)*IF(Sheet1!$G$38=3,$C$87,1)*IF(Sheet1!$G$38=4,$C$88,1)*IF(Sheet1!$G$38=5,$C$89,1))*(Sheet1!$B$21))*((1+$B$7)^AH2)</f>
        <v>15500.498141017166</v>
      </c>
      <c r="AI21" s="27">
        <f>((IF(Sheet1!$G$38=1,$C$85,1)*IF(Sheet1!$G$38=2,$C$86,1)*IF(Sheet1!$G$38=3,$C$87,1)*IF(Sheet1!$G$38=4,$C$88,1)*IF(Sheet1!$G$38=5,$C$89,1))*(Sheet1!$B$21))*((1+$B$7)^AI2)</f>
        <v>15965.513085247678</v>
      </c>
      <c r="AJ21" s="27">
        <f>((IF(Sheet1!$G$38=1,$C$85,1)*IF(Sheet1!$G$38=2,$C$86,1)*IF(Sheet1!$G$38=3,$C$87,1)*IF(Sheet1!$G$38=4,$C$88,1)*IF(Sheet1!$G$38=5,$C$89,1))*(Sheet1!$B$21))*((1+$B$7)^AJ2)</f>
        <v>16444.478477805107</v>
      </c>
      <c r="AK21" s="27">
        <f>((IF(Sheet1!$G$38=1,$C$85,1)*IF(Sheet1!$G$38=2,$C$86,1)*IF(Sheet1!$G$38=3,$C$87,1)*IF(Sheet1!$G$38=4,$C$88,1)*IF(Sheet1!$G$38=5,$C$89,1))*(Sheet1!$B$21))*((1+$B$7)^AK2)</f>
        <v>16937.812832139258</v>
      </c>
      <c r="AL21" s="27">
        <f>((IF(Sheet1!$G$38=1,$C$85,1)*IF(Sheet1!$G$38=2,$C$86,1)*IF(Sheet1!$G$38=3,$C$87,1)*IF(Sheet1!$G$38=4,$C$88,1)*IF(Sheet1!$G$38=5,$C$89,1))*(Sheet1!$B$21))*((1+$B$7)^AL2)</f>
        <v>17445.947217103439</v>
      </c>
      <c r="AM21" s="27">
        <f>((IF(Sheet1!$G$38=1,$C$85,1)*IF(Sheet1!$G$38=2,$C$86,1)*IF(Sheet1!$G$38=3,$C$87,1)*IF(Sheet1!$G$38=4,$C$88,1)*IF(Sheet1!$G$38=5,$C$89,1))*(Sheet1!$B$21))*((1+$B$7)^AM2)</f>
        <v>17969.325633616543</v>
      </c>
      <c r="AN21" s="27">
        <f>((IF(Sheet1!$G$38=1,$C$85,1)*IF(Sheet1!$G$38=2,$C$86,1)*IF(Sheet1!$G$38=3,$C$87,1)*IF(Sheet1!$G$38=4,$C$88,1)*IF(Sheet1!$G$38=5,$C$89,1))*(Sheet1!$B$21))*((1+$B$7)^AN2)</f>
        <v>18508.405402625034</v>
      </c>
      <c r="AO21" s="27">
        <f>((IF(Sheet1!$G$38=1,$C$85,1)*IF(Sheet1!$G$38=2,$C$86,1)*IF(Sheet1!$G$38=3,$C$87,1)*IF(Sheet1!$G$38=4,$C$88,1)*IF(Sheet1!$G$38=5,$C$89,1))*(Sheet1!$B$21))*((1+$B$7)^AO2)</f>
        <v>19063.657564703786</v>
      </c>
      <c r="AP21" s="27">
        <f>((IF(Sheet1!$G$38=1,$C$85,1)*IF(Sheet1!$G$38=2,$C$86,1)*IF(Sheet1!$G$38=3,$C$87,1)*IF(Sheet1!$G$38=4,$C$88,1)*IF(Sheet1!$G$38=5,$C$89,1))*(Sheet1!$B$21))*((1+$B$7)^AP2)</f>
        <v>19635.567291644904</v>
      </c>
      <c r="AQ21" s="27">
        <f>((IF(Sheet1!$G$38=1,$C$85,1)*IF(Sheet1!$G$38=2,$C$86,1)*IF(Sheet1!$G$38=3,$C$87,1)*IF(Sheet1!$G$38=4,$C$88,1)*IF(Sheet1!$G$38=5,$C$89,1))*(Sheet1!$B$21))*((1+$B$7)^AQ2)</f>
        <v>20224.634310394245</v>
      </c>
      <c r="AR21" s="27"/>
    </row>
    <row r="22" spans="1:51" s="57" customFormat="1">
      <c r="A22" s="57" t="s">
        <v>160</v>
      </c>
      <c r="B22" s="58">
        <f>Sheet1!B16</f>
        <v>34</v>
      </c>
    </row>
    <row r="23" spans="1:51" s="31" customFormat="1">
      <c r="A23" s="31" t="s">
        <v>127</v>
      </c>
      <c r="B23" s="33"/>
      <c r="C23" s="31">
        <f>IF($B$22=C3,1,0)+(IF(B23&gt;=1,B23+1,0))</f>
        <v>0</v>
      </c>
      <c r="D23" s="31">
        <f>IF($B$22=D3,1,0)+(IF(C23&gt;=1,C23+1,0))</f>
        <v>0</v>
      </c>
      <c r="E23" s="31">
        <f>IF($B$22=E3,1,0)+(IF(D23&gt;=1,D23+1,0))</f>
        <v>0</v>
      </c>
      <c r="F23" s="31">
        <f>IF($B$22=F3,1,0)+(IF(E23&gt;=1,E23+1,0))</f>
        <v>0</v>
      </c>
      <c r="G23" s="31">
        <f>IF($B$22=G3,1,0)+(IF(F23&gt;=1,F23+1,0))</f>
        <v>1</v>
      </c>
      <c r="H23" s="31">
        <f>IF($B$22=H3,1,0)+(IF(G23&gt;=1,G23+1,0))</f>
        <v>2</v>
      </c>
      <c r="I23" s="31">
        <f>IF($B$22=I3,1,0)+(IF(H23&gt;=1,H23+1,0))</f>
        <v>3</v>
      </c>
      <c r="J23" s="31">
        <f>IF($B$22=J3,1,0)+(IF(I23&gt;=1,I23+1,0))</f>
        <v>4</v>
      </c>
      <c r="K23" s="31">
        <f>IF($B$22=K3,1,0)+(IF(J23&gt;=1,J23+1,0))</f>
        <v>5</v>
      </c>
      <c r="L23" s="31">
        <f>IF($B$22=L3,1,0)+(IF(K23&gt;=1,K23+1,0))</f>
        <v>6</v>
      </c>
      <c r="M23" s="31">
        <f>IF($B$22=M3,1,0)+(IF(L23&gt;=1,L23+1,0))</f>
        <v>7</v>
      </c>
      <c r="N23" s="31">
        <f>IF($B$22=N3,1,0)+(IF(M23&gt;=1,M23+1,0))</f>
        <v>8</v>
      </c>
      <c r="O23" s="31">
        <f>IF($B$22=O3,1,0)+(IF(N23&gt;=1,N23+1,0))</f>
        <v>9</v>
      </c>
      <c r="P23" s="31">
        <f>IF($B$22=P3,1,0)+(IF(O23&gt;=1,O23+1,0))</f>
        <v>10</v>
      </c>
      <c r="Q23" s="31">
        <f>IF($B$22=Q3,1,0)+(IF(P23&gt;=1,P23+1,0))</f>
        <v>11</v>
      </c>
      <c r="R23" s="31">
        <f>IF($B$22=R3,1,0)+(IF(Q23&gt;=1,Q23+1,0))</f>
        <v>12</v>
      </c>
      <c r="S23" s="31">
        <f>IF($B$22=S3,1,0)+(IF(R23&gt;=1,R23+1,0))</f>
        <v>13</v>
      </c>
      <c r="T23" s="31">
        <f>IF($B$22=T3,1,0)+(IF(S23&gt;=1,S23+1,0))</f>
        <v>14</v>
      </c>
      <c r="U23" s="31">
        <f>IF($B$22=U3,1,0)+(IF(T23&gt;=1,T23+1,0))</f>
        <v>15</v>
      </c>
      <c r="V23" s="31">
        <f>IF($B$22=V3,1,0)+(IF(U23&gt;=1,U23+1,0))</f>
        <v>16</v>
      </c>
      <c r="W23" s="31">
        <f>IF($B$22=W3,1,0)+(IF(V23&gt;=1,V23+1,0))</f>
        <v>17</v>
      </c>
      <c r="X23" s="31">
        <f>IF($B$22=X3,1,0)+(IF(W23&gt;=1,W23+1,0))</f>
        <v>18</v>
      </c>
      <c r="Y23" s="31">
        <f>IF($B$22=Y3,1,0)+(IF(X23&gt;=1,X23+1,0))</f>
        <v>19</v>
      </c>
      <c r="Z23" s="31">
        <f>IF($B$22=Z3,1,0)+(IF(Y23&gt;=1,Y23+1,0))</f>
        <v>20</v>
      </c>
      <c r="AA23" s="31">
        <f>IF($B$22=AA3,1,0)+(IF(Z23&gt;=1,Z23+1,0))</f>
        <v>21</v>
      </c>
      <c r="AB23" s="31">
        <f>IF($B$22=AB3,1,0)+(IF(AA23&gt;=1,AA23+1,0))</f>
        <v>22</v>
      </c>
      <c r="AC23" s="31">
        <f>IF($B$22=AC3,1,0)+(IF(AB23&gt;=1,AB23+1,0))</f>
        <v>23</v>
      </c>
      <c r="AD23" s="31">
        <f>IF($B$22=AD3,1,0)+(IF(AC23&gt;=1,AC23+1,0))</f>
        <v>24</v>
      </c>
      <c r="AE23" s="31">
        <f>IF($B$22=AE3,1,0)+(IF(AD23&gt;=1,AD23+1,0))</f>
        <v>25</v>
      </c>
      <c r="AF23" s="31">
        <f>IF($B$22=AF3,1,0)+(IF(AE23&gt;=1,AE23+1,0))</f>
        <v>26</v>
      </c>
      <c r="AG23" s="31">
        <f>IF($B$22=AG3,1,0)+(IF(AF23&gt;=1,AF23+1,0))</f>
        <v>27</v>
      </c>
      <c r="AH23" s="31">
        <f>IF($B$22=AH3,1,0)+(IF(AG23&gt;=1,AG23+1,0))</f>
        <v>28</v>
      </c>
      <c r="AI23" s="31">
        <f>IF($B$22=AI3,1,0)+(IF(AH23&gt;=1,AH23+1,0))</f>
        <v>29</v>
      </c>
      <c r="AJ23" s="31">
        <f>IF($B$22=AJ3,1,0)+(IF(AI23&gt;=1,AI23+1,0))</f>
        <v>30</v>
      </c>
      <c r="AK23" s="31">
        <f>IF($B$22=AK3,1,0)+(IF(AJ23&gt;=1,AJ23+1,0))</f>
        <v>31</v>
      </c>
      <c r="AL23" s="31">
        <f>IF($B$22=AL3,1,0)+(IF(AK23&gt;=1,AK23+1,0))</f>
        <v>32</v>
      </c>
      <c r="AM23" s="31">
        <f>IF($B$22=AM3,1,0)+(IF(AL23&gt;=1,AL23+1,0))</f>
        <v>33</v>
      </c>
      <c r="AN23" s="31">
        <f>IF($B$22=AN3,1,0)+(IF(AM23&gt;=1,AM23+1,0))</f>
        <v>34</v>
      </c>
      <c r="AO23" s="31">
        <f>IF($B$22=AO3,1,0)+(IF(AN23&gt;=1,AN23+1,0))</f>
        <v>35</v>
      </c>
      <c r="AP23" s="31">
        <f>IF($B$22=AP3,1,0)+(IF(AO23&gt;=1,AO23+1,0))</f>
        <v>36</v>
      </c>
      <c r="AQ23" s="31">
        <f>IF($B$22=AQ3,1,0)+(IF(AP23&gt;=1,AP23+1,0))</f>
        <v>37</v>
      </c>
    </row>
    <row r="24" spans="1:51" s="31" customFormat="1">
      <c r="A24" s="35" t="s">
        <v>79</v>
      </c>
      <c r="B24" s="36">
        <f>(IF(Sheet1!$G$30=1,Sheet2!$B33,1)*(IF(Sheet1!$G$30=2,Sheet2!$B34,1)*(IF(Sheet1!$G$30=3,Sheet2!$B35,1)*(IF(Sheet1!$G$30=4,Sheet2!$B36,1)*(IF(Sheet1!$G$30=5,Sheet2!$B37,1))))))</f>
        <v>750000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Y24" s="37"/>
    </row>
    <row r="25" spans="1:51" s="31" customFormat="1">
      <c r="A25" s="35" t="s">
        <v>80</v>
      </c>
      <c r="B25" s="38">
        <f>IF(Sheet1!$G$31=1,30,1)*IF(Sheet1!$G$31=2,20,1)*IF(Sheet1!$G$31=3,15,1)</f>
        <v>30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Y25" s="37"/>
    </row>
    <row r="26" spans="1:51" s="31" customFormat="1">
      <c r="A26" s="35" t="s">
        <v>126</v>
      </c>
      <c r="B26" s="39">
        <v>0.06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Y26" s="37"/>
    </row>
    <row r="27" spans="1:51" s="31" customFormat="1">
      <c r="A27" s="35" t="s">
        <v>133</v>
      </c>
      <c r="B27" s="40">
        <f>(1+$B$26/12)-1</f>
        <v>4.9999999999998934E-3</v>
      </c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Y27" s="37"/>
    </row>
    <row r="28" spans="1:51" s="31" customFormat="1">
      <c r="A28" s="35" t="s">
        <v>134</v>
      </c>
      <c r="B28" s="41">
        <f>$B$25*12</f>
        <v>360</v>
      </c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Y28" s="37"/>
    </row>
    <row r="29" spans="1:51" s="31" customFormat="1">
      <c r="A29" s="35" t="s">
        <v>67</v>
      </c>
      <c r="B29" s="41">
        <f>(1-(1/(1+B27))^B28)/B27</f>
        <v>166.79161439233732</v>
      </c>
      <c r="C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Y29" s="37"/>
    </row>
    <row r="30" spans="1:51" s="31" customFormat="1">
      <c r="A30" s="35" t="s">
        <v>68</v>
      </c>
      <c r="B30" s="42">
        <f>12*($B$24)/B29</f>
        <v>53959.547263747059</v>
      </c>
      <c r="C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Y30" s="37"/>
    </row>
    <row r="31" spans="1:51" s="31" customFormat="1">
      <c r="A31" s="35" t="s">
        <v>81</v>
      </c>
      <c r="B31" s="40">
        <v>2.5000000000000001E-2</v>
      </c>
      <c r="C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Y31" s="37"/>
    </row>
    <row r="32" spans="1:51" s="31" customFormat="1">
      <c r="A32" s="31" t="s">
        <v>82</v>
      </c>
      <c r="B32" s="37"/>
    </row>
    <row r="33" spans="1:43" s="31" customFormat="1">
      <c r="A33" s="31">
        <v>1</v>
      </c>
      <c r="B33" s="37">
        <v>150000</v>
      </c>
    </row>
    <row r="34" spans="1:43" s="31" customFormat="1">
      <c r="A34" s="31">
        <v>2</v>
      </c>
      <c r="B34" s="37">
        <v>300000</v>
      </c>
    </row>
    <row r="35" spans="1:43" s="31" customFormat="1">
      <c r="A35" s="31">
        <v>3</v>
      </c>
      <c r="B35" s="31">
        <v>750000</v>
      </c>
    </row>
    <row r="36" spans="1:43" s="31" customFormat="1">
      <c r="A36" s="31">
        <v>4</v>
      </c>
      <c r="B36" s="31">
        <v>400000</v>
      </c>
    </row>
    <row r="37" spans="1:43" s="31" customFormat="1">
      <c r="A37" s="31">
        <v>5</v>
      </c>
      <c r="B37" s="31">
        <v>1000000</v>
      </c>
    </row>
    <row r="38" spans="1:43" s="31" customFormat="1">
      <c r="A38" s="31" t="s">
        <v>83</v>
      </c>
      <c r="C38" s="32">
        <f>(IF(C23=0,0,(IF(C23&lt;=(IF(Sheet1!$G$31=1,30,1)*IF(Sheet1!$G$31=2,20,1)*IF(Sheet1!$G$31=3,15,1)),$B$30,0))))+IF(C23=0,0,(($B$24)*($B$31)))</f>
        <v>0</v>
      </c>
      <c r="D38" s="32">
        <f>(IF(D23=0,0,(IF(D23&lt;=(IF(Sheet1!$G$31=1,30,1)*IF(Sheet1!$G$31=2,20,1)*IF(Sheet1!$G$31=3,15,1)),$B$30,0))))+IF(D23=0,0,(($B$24)*($B$31)))</f>
        <v>0</v>
      </c>
      <c r="E38" s="32">
        <f>(IF(E23=0,0,(IF(E23&lt;=(IF(Sheet1!$G$31=1,30,1)*IF(Sheet1!$G$31=2,20,1)*IF(Sheet1!$G$31=3,15,1)),$B$30,0))))+IF(E23=0,0,(($B$24)*($B$31)))</f>
        <v>0</v>
      </c>
      <c r="F38" s="32">
        <f>(IF(F23=0,0,(IF(F23&lt;=(IF(Sheet1!$G$31=1,30,1)*IF(Sheet1!$G$31=2,20,1)*IF(Sheet1!$G$31=3,15,1)),$B$30,0))))+IF(F23=0,0,(($B$24)*($B$31)))</f>
        <v>0</v>
      </c>
      <c r="G38" s="32">
        <f>(IF(G23=0,0,(IF(G23&lt;=(IF(Sheet1!$G$31=1,30,1)*IF(Sheet1!$G$31=2,20,1)*IF(Sheet1!$G$31=3,15,1)),$B$30,0))))+IF(G23=0,0,(($B$24)*($B$31)))</f>
        <v>72709.547263747052</v>
      </c>
      <c r="H38" s="32">
        <f>(IF(H23=0,0,(IF(H23&lt;=(IF(Sheet1!$G$31=1,30,1)*IF(Sheet1!$G$31=2,20,1)*IF(Sheet1!$G$31=3,15,1)),$B$30,0))))+IF(H23=0,0,(($B$24)*($B$31)))</f>
        <v>72709.547263747052</v>
      </c>
      <c r="I38" s="32">
        <f>(IF(I23=0,0,(IF(I23&lt;=(IF(Sheet1!$G$31=1,30,1)*IF(Sheet1!$G$31=2,20,1)*IF(Sheet1!$G$31=3,15,1)),$B$30,0))))+IF(I23=0,0,(($B$24)*($B$31)))</f>
        <v>72709.547263747052</v>
      </c>
      <c r="J38" s="32">
        <f>(IF(J23=0,0,(IF(J23&lt;=(IF(Sheet1!$G$31=1,30,1)*IF(Sheet1!$G$31=2,20,1)*IF(Sheet1!$G$31=3,15,1)),$B$30,0))))+IF(J23=0,0,(($B$24)*($B$31)))</f>
        <v>72709.547263747052</v>
      </c>
      <c r="K38" s="32">
        <f>(IF(K23=0,0,(IF(K23&lt;=(IF(Sheet1!$G$31=1,30,1)*IF(Sheet1!$G$31=2,20,1)*IF(Sheet1!$G$31=3,15,1)),$B$30,0))))+IF(K23=0,0,(($B$24)*($B$31)))</f>
        <v>72709.547263747052</v>
      </c>
      <c r="L38" s="32">
        <f>(IF(L23=0,0,(IF(L23&lt;=(IF(Sheet1!$G$31=1,30,1)*IF(Sheet1!$G$31=2,20,1)*IF(Sheet1!$G$31=3,15,1)),$B$30,0))))+IF(L23=0,0,(($B$24)*($B$31)))</f>
        <v>72709.547263747052</v>
      </c>
      <c r="M38" s="32">
        <f>(IF(M23=0,0,(IF(M23&lt;=(IF(Sheet1!$G$31=1,30,1)*IF(Sheet1!$G$31=2,20,1)*IF(Sheet1!$G$31=3,15,1)),$B$30,0))))+IF(M23=0,0,(($B$24)*($B$31)))</f>
        <v>72709.547263747052</v>
      </c>
      <c r="N38" s="32">
        <f>(IF(N23=0,0,(IF(N23&lt;=(IF(Sheet1!$G$31=1,30,1)*IF(Sheet1!$G$31=2,20,1)*IF(Sheet1!$G$31=3,15,1)),$B$30,0))))+IF(N23=0,0,(($B$24)*($B$31)))</f>
        <v>72709.547263747052</v>
      </c>
      <c r="O38" s="32">
        <f>(IF(O23=0,0,(IF(O23&lt;=(IF(Sheet1!$G$31=1,30,1)*IF(Sheet1!$G$31=2,20,1)*IF(Sheet1!$G$31=3,15,1)),$B$30,0))))+IF(O23=0,0,(($B$24)*($B$31)))</f>
        <v>72709.547263747052</v>
      </c>
      <c r="P38" s="32">
        <f>(IF(P23=0,0,(IF(P23&lt;=(IF(Sheet1!$G$31=1,30,1)*IF(Sheet1!$G$31=2,20,1)*IF(Sheet1!$G$31=3,15,1)),$B$30,0))))+IF(P23=0,0,(($B$24)*($B$31)))</f>
        <v>72709.547263747052</v>
      </c>
      <c r="Q38" s="32">
        <f>(IF(Q23=0,0,(IF(Q23&lt;=(IF(Sheet1!$G$31=1,30,1)*IF(Sheet1!$G$31=2,20,1)*IF(Sheet1!$G$31=3,15,1)),$B$30,0))))+IF(Q23=0,0,(($B$24)*($B$31)))</f>
        <v>72709.547263747052</v>
      </c>
      <c r="R38" s="32">
        <f>(IF(R23=0,0,(IF(R23&lt;=(IF(Sheet1!$G$31=1,30,1)*IF(Sheet1!$G$31=2,20,1)*IF(Sheet1!$G$31=3,15,1)),$B$30,0))))+IF(R23=0,0,(($B$24)*($B$31)))</f>
        <v>72709.547263747052</v>
      </c>
      <c r="S38" s="32">
        <f>(IF(S23=0,0,(IF(S23&lt;=(IF(Sheet1!$G$31=1,30,1)*IF(Sheet1!$G$31=2,20,1)*IF(Sheet1!$G$31=3,15,1)),$B$30,0))))+IF(S23=0,0,(($B$24)*($B$31)))</f>
        <v>72709.547263747052</v>
      </c>
      <c r="T38" s="32">
        <f>(IF(T23=0,0,(IF(T23&lt;=(IF(Sheet1!$G$31=1,30,1)*IF(Sheet1!$G$31=2,20,1)*IF(Sheet1!$G$31=3,15,1)),$B$30,0))))+IF(T23=0,0,(($B$24)*($B$31)))</f>
        <v>72709.547263747052</v>
      </c>
      <c r="U38" s="32">
        <f>(IF(U23=0,0,(IF(U23&lt;=(IF(Sheet1!$G$31=1,30,1)*IF(Sheet1!$G$31=2,20,1)*IF(Sheet1!$G$31=3,15,1)),$B$30,0))))+IF(U23=0,0,(($B$24)*($B$31)))</f>
        <v>72709.547263747052</v>
      </c>
      <c r="V38" s="32">
        <f>(IF(V23=0,0,(IF(V23&lt;=(IF(Sheet1!$G$31=1,30,1)*IF(Sheet1!$G$31=2,20,1)*IF(Sheet1!$G$31=3,15,1)),$B$30,0))))+IF(V23=0,0,(($B$24)*($B$31)))</f>
        <v>72709.547263747052</v>
      </c>
      <c r="W38" s="32">
        <f>(IF(W23=0,0,(IF(W23&lt;=(IF(Sheet1!$G$31=1,30,1)*IF(Sheet1!$G$31=2,20,1)*IF(Sheet1!$G$31=3,15,1)),$B$30,0))))+IF(W23=0,0,(($B$24)*($B$31)))</f>
        <v>72709.547263747052</v>
      </c>
      <c r="X38" s="32">
        <f>(IF(X23=0,0,(IF(X23&lt;=(IF(Sheet1!$G$31=1,30,1)*IF(Sheet1!$G$31=2,20,1)*IF(Sheet1!$G$31=3,15,1)),$B$30,0))))+IF(X23=0,0,(($B$24)*($B$31)))</f>
        <v>72709.547263747052</v>
      </c>
      <c r="Y38" s="32">
        <f>(IF(Y23=0,0,(IF(Y23&lt;=(IF(Sheet1!$G$31=1,30,1)*IF(Sheet1!$G$31=2,20,1)*IF(Sheet1!$G$31=3,15,1)),$B$30,0))))+IF(Y23=0,0,(($B$24)*($B$31)))</f>
        <v>72709.547263747052</v>
      </c>
      <c r="Z38" s="32">
        <f>(IF(Z23=0,0,(IF(Z23&lt;=(IF(Sheet1!$G$31=1,30,1)*IF(Sheet1!$G$31=2,20,1)*IF(Sheet1!$G$31=3,15,1)),$B$30,0))))+IF(Z23=0,0,(($B$24)*($B$31)))</f>
        <v>72709.547263747052</v>
      </c>
      <c r="AA38" s="32">
        <f>(IF(AA23=0,0,(IF(AA23&lt;=(IF(Sheet1!$G$31=1,30,1)*IF(Sheet1!$G$31=2,20,1)*IF(Sheet1!$G$31=3,15,1)),$B$30,0))))+IF(AA23=0,0,(($B$24)*($B$31)))</f>
        <v>72709.547263747052</v>
      </c>
      <c r="AB38" s="32">
        <f>(IF(AB23=0,0,(IF(AB23&lt;=(IF(Sheet1!$G$31=1,30,1)*IF(Sheet1!$G$31=2,20,1)*IF(Sheet1!$G$31=3,15,1)),$B$30,0))))+IF(AB23=0,0,(($B$24)*($B$31)))</f>
        <v>72709.547263747052</v>
      </c>
      <c r="AC38" s="32">
        <f>(IF(AC23=0,0,(IF(AC23&lt;=(IF(Sheet1!$G$31=1,30,1)*IF(Sheet1!$G$31=2,20,1)*IF(Sheet1!$G$31=3,15,1)),$B$30,0))))+IF(AC23=0,0,(($B$24)*($B$31)))</f>
        <v>72709.547263747052</v>
      </c>
      <c r="AD38" s="32">
        <f>(IF(AD23=0,0,(IF(AD23&lt;=(IF(Sheet1!$G$31=1,30,1)*IF(Sheet1!$G$31=2,20,1)*IF(Sheet1!$G$31=3,15,1)),$B$30,0))))+IF(AD23=0,0,(($B$24)*($B$31)))</f>
        <v>72709.547263747052</v>
      </c>
      <c r="AE38" s="32">
        <f>(IF(AE23=0,0,(IF(AE23&lt;=(IF(Sheet1!$G$31=1,30,1)*IF(Sheet1!$G$31=2,20,1)*IF(Sheet1!$G$31=3,15,1)),$B$30,0))))+IF(AE23=0,0,(($B$24)*($B$31)))</f>
        <v>72709.547263747052</v>
      </c>
      <c r="AF38" s="32">
        <f>(IF(AF23=0,0,(IF(AF23&lt;=(IF(Sheet1!$G$31=1,30,1)*IF(Sheet1!$G$31=2,20,1)*IF(Sheet1!$G$31=3,15,1)),$B$30,0))))+IF(AF23=0,0,(($B$24)*($B$31)))</f>
        <v>72709.547263747052</v>
      </c>
      <c r="AG38" s="32">
        <f>(IF(AG23=0,0,(IF(AG23&lt;=(IF(Sheet1!$G$31=1,30,1)*IF(Sheet1!$G$31=2,20,1)*IF(Sheet1!$G$31=3,15,1)),$B$30,0))))+IF(AG23=0,0,(($B$24)*($B$31)))</f>
        <v>72709.547263747052</v>
      </c>
      <c r="AH38" s="32">
        <f>(IF(AH23=0,0,(IF(AH23&lt;=(IF(Sheet1!$G$31=1,30,1)*IF(Sheet1!$G$31=2,20,1)*IF(Sheet1!$G$31=3,15,1)),$B$30,0))))+IF(AH23=0,0,(($B$24)*($B$31)))</f>
        <v>72709.547263747052</v>
      </c>
      <c r="AI38" s="32">
        <f>(IF(AI23=0,0,(IF(AI23&lt;=(IF(Sheet1!$G$31=1,30,1)*IF(Sheet1!$G$31=2,20,1)*IF(Sheet1!$G$31=3,15,1)),$B$30,0))))+IF(AI23=0,0,(($B$24)*($B$31)))</f>
        <v>72709.547263747052</v>
      </c>
      <c r="AJ38" s="32">
        <f>(IF(AJ23=0,0,(IF(AJ23&lt;=(IF(Sheet1!$G$31=1,30,1)*IF(Sheet1!$G$31=2,20,1)*IF(Sheet1!$G$31=3,15,1)),$B$30,0))))+IF(AJ23=0,0,(($B$24)*($B$31)))</f>
        <v>72709.547263747052</v>
      </c>
      <c r="AK38" s="32">
        <f>(IF(AK23=0,0,(IF(AK23&lt;=(IF(Sheet1!$G$31=1,30,1)*IF(Sheet1!$G$31=2,20,1)*IF(Sheet1!$G$31=3,15,1)),$B$30,0))))+IF(AK23=0,0,(($B$24)*($B$31)))</f>
        <v>18750</v>
      </c>
      <c r="AL38" s="32">
        <f>(IF(AL23=0,0,(IF(AL23&lt;=(IF(Sheet1!$G$31=1,30,1)*IF(Sheet1!$G$31=2,20,1)*IF(Sheet1!$G$31=3,15,1)),$B$30,0))))+IF(AL23=0,0,(($B$24)*($B$31)))</f>
        <v>18750</v>
      </c>
      <c r="AM38" s="32">
        <f>(IF(AM23=0,0,(IF(AM23&lt;=(IF(Sheet1!$G$31=1,30,1)*IF(Sheet1!$G$31=2,20,1)*IF(Sheet1!$G$31=3,15,1)),$B$30,0))))+IF(AM23=0,0,(($B$24)*($B$31)))</f>
        <v>18750</v>
      </c>
      <c r="AN38" s="32">
        <f>(IF(AN23=0,0,(IF(AN23&lt;=(IF(Sheet1!$G$31=1,30,1)*IF(Sheet1!$G$31=2,20,1)*IF(Sheet1!$G$31=3,15,1)),$B$30,0))))+IF(AN23=0,0,(($B$24)*($B$31)))</f>
        <v>18750</v>
      </c>
      <c r="AO38" s="32">
        <f>(IF(AO23=0,0,(IF(AO23&lt;=(IF(Sheet1!$G$31=1,30,1)*IF(Sheet1!$G$31=2,20,1)*IF(Sheet1!$G$31=3,15,1)),$B$30,0))))+IF(AO23=0,0,(($B$24)*($B$31)))</f>
        <v>18750</v>
      </c>
      <c r="AP38" s="32">
        <f>(IF(AP23=0,0,(IF(AP23&lt;=(IF(Sheet1!$G$31=1,30,1)*IF(Sheet1!$G$31=2,20,1)*IF(Sheet1!$G$31=3,15,1)),$B$30,0))))+IF(AP23=0,0,(($B$24)*($B$31)))</f>
        <v>18750</v>
      </c>
      <c r="AQ38" s="32">
        <f>(IF(AQ23=0,0,(IF(AQ23&lt;=(IF(Sheet1!$G$31=1,30,1)*IF(Sheet1!$G$31=2,20,1)*IF(Sheet1!$G$31=3,15,1)),$B$30,0))))+IF(AQ23=0,0,(($B$24)*($B$31)))</f>
        <v>18750</v>
      </c>
    </row>
    <row r="39" spans="1:43" s="28" customFormat="1">
      <c r="A39" s="26" t="s">
        <v>142</v>
      </c>
      <c r="C39" s="29">
        <f>IF(C3&lt;$B$22,C19,C38)</f>
        <v>36000</v>
      </c>
      <c r="D39" s="29">
        <f>IF(D3&lt;$B$22,D19,D38)</f>
        <v>37080</v>
      </c>
      <c r="E39" s="29">
        <f>IF(E3&lt;$B$22,E19,E38)</f>
        <v>38192.400000000001</v>
      </c>
      <c r="F39" s="29">
        <f>IF(F3&lt;$B$22,F19,F38)</f>
        <v>39338.171999999999</v>
      </c>
      <c r="G39" s="29">
        <f>IF(G3&lt;$B$22,G19,G38)</f>
        <v>72709.547263747052</v>
      </c>
      <c r="H39" s="29">
        <f>IF(H3&lt;$B$22,H19,H38)</f>
        <v>72709.547263747052</v>
      </c>
      <c r="I39" s="29">
        <f>IF(I3&lt;$B$22,I19,I38)</f>
        <v>72709.547263747052</v>
      </c>
      <c r="J39" s="29">
        <f>IF(J3&lt;$B$22,J19,J38)</f>
        <v>72709.547263747052</v>
      </c>
      <c r="K39" s="29">
        <f>IF(K3&lt;$B$22,K19,K38)</f>
        <v>72709.547263747052</v>
      </c>
      <c r="L39" s="29">
        <f>IF(L3&lt;$B$22,L19,L38)</f>
        <v>72709.547263747052</v>
      </c>
      <c r="M39" s="29">
        <f>IF(M3&lt;$B$22,M19,M38)</f>
        <v>72709.547263747052</v>
      </c>
      <c r="N39" s="29">
        <f>IF(N3&lt;$B$22,N19,N38)</f>
        <v>72709.547263747052</v>
      </c>
      <c r="O39" s="29">
        <f>IF(O3&lt;$B$22,O19,O38)</f>
        <v>72709.547263747052</v>
      </c>
      <c r="P39" s="29">
        <f>IF(P3&lt;$B$22,P19,P38)</f>
        <v>72709.547263747052</v>
      </c>
      <c r="Q39" s="29">
        <f>IF(Q3&lt;$B$22,Q19,Q38)</f>
        <v>72709.547263747052</v>
      </c>
      <c r="R39" s="29">
        <f>IF(R3&lt;$B$22,R19,R38)</f>
        <v>72709.547263747052</v>
      </c>
      <c r="S39" s="29">
        <f>IF(S3&lt;$B$22,S19,S38)</f>
        <v>72709.547263747052</v>
      </c>
      <c r="T39" s="29">
        <f>IF(T3&lt;$B$22,T19,T38)</f>
        <v>72709.547263747052</v>
      </c>
      <c r="U39" s="29">
        <f>IF(U3&lt;$B$22,U19,U38)</f>
        <v>72709.547263747052</v>
      </c>
      <c r="V39" s="29">
        <f>IF(V3&lt;$B$22,V19,V38)</f>
        <v>72709.547263747052</v>
      </c>
      <c r="W39" s="29">
        <f>IF(W3&lt;$B$22,W19,W38)</f>
        <v>72709.547263747052</v>
      </c>
      <c r="X39" s="29">
        <f>IF(X3&lt;$B$22,X19,X38)</f>
        <v>72709.547263747052</v>
      </c>
      <c r="Y39" s="29">
        <f>IF(Y3&lt;$B$22,Y19,Y38)</f>
        <v>72709.547263747052</v>
      </c>
      <c r="Z39" s="29">
        <f>IF(Z3&lt;$B$22,Z19,Z38)</f>
        <v>72709.547263747052</v>
      </c>
      <c r="AA39" s="29">
        <f>IF(AA3&lt;$B$22,AA19,AA38)</f>
        <v>72709.547263747052</v>
      </c>
      <c r="AB39" s="29">
        <f>IF(AB3&lt;$B$22,AB19,AB38)</f>
        <v>72709.547263747052</v>
      </c>
      <c r="AC39" s="29">
        <f>IF(AC3&lt;$B$22,AC19,AC38)</f>
        <v>72709.547263747052</v>
      </c>
      <c r="AD39" s="29">
        <f>IF(AD3&lt;$B$22,AD19,AD38)</f>
        <v>72709.547263747052</v>
      </c>
      <c r="AE39" s="29">
        <f>IF(AE3&lt;$B$22,AE19,AE38)</f>
        <v>72709.547263747052</v>
      </c>
      <c r="AF39" s="29">
        <f>IF(AF3&lt;$B$22,AF19,AF38)</f>
        <v>72709.547263747052</v>
      </c>
      <c r="AG39" s="29">
        <f>IF(AG3&lt;$B$22,AG19,AG38)</f>
        <v>72709.547263747052</v>
      </c>
      <c r="AH39" s="29">
        <f>IF(AH3&lt;$B$22,AH19,AH38)</f>
        <v>72709.547263747052</v>
      </c>
      <c r="AI39" s="29">
        <f>IF(AI3&lt;$B$22,AI19,AI38)</f>
        <v>72709.547263747052</v>
      </c>
      <c r="AJ39" s="29">
        <f>IF(AJ3&lt;$B$22,AJ19,AJ38)</f>
        <v>72709.547263747052</v>
      </c>
      <c r="AK39" s="29">
        <f>IF(AK3&lt;$B$22,AK19,AK38)</f>
        <v>18750</v>
      </c>
      <c r="AL39" s="29">
        <f>IF(AL3&lt;$B$22,AL19,AL38)</f>
        <v>18750</v>
      </c>
      <c r="AM39" s="29">
        <f>IF(AM3&lt;$B$22,AM19,AM38)</f>
        <v>18750</v>
      </c>
      <c r="AN39" s="29">
        <f>IF(AN3&lt;$B$22,AN19,AN38)</f>
        <v>18750</v>
      </c>
      <c r="AO39" s="29">
        <f>IF(AO3&lt;$B$22,AO19,AO38)</f>
        <v>18750</v>
      </c>
      <c r="AP39" s="29">
        <f>IF(AP3&lt;$B$22,AP19,AP38)</f>
        <v>18750</v>
      </c>
      <c r="AQ39" s="29">
        <f>IF(AQ3&lt;$B$22,AQ19,AQ38)</f>
        <v>18750</v>
      </c>
    </row>
    <row r="40" spans="1:43" s="43" customFormat="1">
      <c r="A40" s="43" t="s">
        <v>138</v>
      </c>
      <c r="B40" s="44">
        <f>Sheet1!B17</f>
        <v>200</v>
      </c>
      <c r="C40" s="45">
        <f>$B$40*12</f>
        <v>2400</v>
      </c>
      <c r="D40" s="45">
        <f>$B$40*12</f>
        <v>2400</v>
      </c>
      <c r="E40" s="45">
        <f>$B$40*12</f>
        <v>2400</v>
      </c>
      <c r="F40" s="45">
        <f>$B$40*12</f>
        <v>2400</v>
      </c>
      <c r="G40" s="45">
        <f>$B$40*12</f>
        <v>2400</v>
      </c>
      <c r="H40" s="45">
        <f>$B$40*12</f>
        <v>2400</v>
      </c>
      <c r="I40" s="45">
        <f>$B$40*12</f>
        <v>2400</v>
      </c>
      <c r="J40" s="45">
        <f>$B$40*12</f>
        <v>2400</v>
      </c>
      <c r="K40" s="45">
        <f>$B$40*12</f>
        <v>2400</v>
      </c>
      <c r="L40" s="45">
        <f>$B$40*12</f>
        <v>2400</v>
      </c>
      <c r="M40" s="45">
        <f>$B$40*12</f>
        <v>2400</v>
      </c>
      <c r="N40" s="45">
        <f>$B$40*12</f>
        <v>2400</v>
      </c>
      <c r="O40" s="45">
        <f>$B$40*12</f>
        <v>2400</v>
      </c>
      <c r="P40" s="45">
        <f>$B$40*12</f>
        <v>2400</v>
      </c>
      <c r="Q40" s="45">
        <f>$B$40*12</f>
        <v>2400</v>
      </c>
      <c r="R40" s="45">
        <f>$B$40*12</f>
        <v>2400</v>
      </c>
      <c r="S40" s="45">
        <f>$B$40*12</f>
        <v>2400</v>
      </c>
      <c r="T40" s="45">
        <f>$B$40*12</f>
        <v>2400</v>
      </c>
      <c r="U40" s="45">
        <f>$B$40*12</f>
        <v>2400</v>
      </c>
      <c r="V40" s="45">
        <f>$B$40*12</f>
        <v>2400</v>
      </c>
      <c r="W40" s="45">
        <f>$B$40*12</f>
        <v>2400</v>
      </c>
      <c r="X40" s="45">
        <f>$B$40*12</f>
        <v>2400</v>
      </c>
      <c r="Y40" s="45">
        <f>$B$40*12</f>
        <v>2400</v>
      </c>
      <c r="Z40" s="45">
        <f>$B$40*12</f>
        <v>2400</v>
      </c>
      <c r="AA40" s="45">
        <f>$B$40*12</f>
        <v>2400</v>
      </c>
      <c r="AB40" s="45">
        <f>$B$40*12</f>
        <v>2400</v>
      </c>
      <c r="AC40" s="45">
        <f>$B$40*12</f>
        <v>2400</v>
      </c>
      <c r="AD40" s="45">
        <f>$B$40*12</f>
        <v>2400</v>
      </c>
      <c r="AE40" s="45">
        <f>$B$40*12</f>
        <v>2400</v>
      </c>
      <c r="AF40" s="45">
        <f>$B$40*12</f>
        <v>2400</v>
      </c>
      <c r="AG40" s="45">
        <f>$B$40*12</f>
        <v>2400</v>
      </c>
      <c r="AH40" s="45">
        <f>$B$40*12</f>
        <v>2400</v>
      </c>
      <c r="AI40" s="45">
        <f>$B$40*12</f>
        <v>2400</v>
      </c>
      <c r="AJ40" s="45">
        <f>$B$40*12</f>
        <v>2400</v>
      </c>
      <c r="AK40" s="45">
        <f>$B$40*12</f>
        <v>2400</v>
      </c>
      <c r="AL40" s="45">
        <f>$B$40*12</f>
        <v>2400</v>
      </c>
      <c r="AM40" s="45">
        <f>$B$40*12</f>
        <v>2400</v>
      </c>
      <c r="AN40" s="45">
        <f>$B$40*12</f>
        <v>2400</v>
      </c>
      <c r="AO40" s="45">
        <f>$B$40*12</f>
        <v>2400</v>
      </c>
      <c r="AP40" s="45">
        <f>$B$40*12</f>
        <v>2400</v>
      </c>
      <c r="AQ40" s="45">
        <f>$B$40*12</f>
        <v>2400</v>
      </c>
    </row>
    <row r="41" spans="1:43" s="43" customFormat="1">
      <c r="A41" s="43" t="s">
        <v>143</v>
      </c>
      <c r="B41" s="44"/>
      <c r="C41" s="45">
        <f>IF($B$44&gt;C$3,C40,(((IF(Sheet1!$G$32=1,Sheet2!C72,1)*((IF(Sheet1!$G$32=2,Sheet2!C73,1)*(IF(Sheet1!$G$32=3,Sheet2!C74,1)*(IF(Sheet1!$G$32=4,Sheet2!C75,1)*(IF(Sheet1!$G$32=5,Sheet2!C76,1)))))))))*(1+$B$7)^C2)</f>
        <v>2400</v>
      </c>
      <c r="D41" s="45">
        <f>IF($B$44&gt;D$3,D40,(((IF(Sheet1!$G$32=1,Sheet2!D72,1)*((IF(Sheet1!$G$32=2,Sheet2!D73,1)*(IF(Sheet1!$G$32=3,Sheet2!D74,1)*(IF(Sheet1!$G$32=4,Sheet2!D75,1)*(IF(Sheet1!$G$32=5,Sheet2!D76,1)))))))))*(1+$B$7)^D2)</f>
        <v>2400</v>
      </c>
      <c r="E41" s="45">
        <f>IF($B$44&gt;E$3,E40,((IF(Sheet1!$G$32=1,Sheet2!E72,1)*((IF(Sheet1!$G$32=2,Sheet2!E73,1)*(IF(Sheet1!$G$32=3,Sheet2!E74,1)*(IF(Sheet1!$G$32=4,Sheet2!E75,1)*(IF(Sheet1!$G$32=5,Sheet2!E76,1)))))))))</f>
        <v>2400</v>
      </c>
      <c r="F41" s="45">
        <f>IF($B$44&gt;F$3,F40,((IF(Sheet1!$G$32=1,Sheet2!F72,1)*((IF(Sheet1!$G$32=2,Sheet2!F73,1)*(IF(Sheet1!$G$32=3,Sheet2!F74,1)*(IF(Sheet1!$G$32=4,Sheet2!F75,1)*(IF(Sheet1!$G$32=5,Sheet2!F76,1)))))))))</f>
        <v>2400</v>
      </c>
      <c r="G41" s="45">
        <f>IF($B$44&gt;G$3,G40,((IF(Sheet1!$G$32=1,Sheet2!G72,1)*((IF(Sheet1!$G$32=2,Sheet2!G73,1)*(IF(Sheet1!$G$32=3,Sheet2!G74,1)*(IF(Sheet1!$G$32=4,Sheet2!G75,1)*(IF(Sheet1!$G$32=5,Sheet2!G76,1)))))))))</f>
        <v>2400</v>
      </c>
      <c r="H41" s="45">
        <f>IF($B$44&gt;H$3,H40,((IF(Sheet1!$G$32=1,Sheet2!H72,1)*((IF(Sheet1!$G$32=2,Sheet2!H73,1)*(IF(Sheet1!$G$32=3,Sheet2!H74,1)*(IF(Sheet1!$G$32=4,Sheet2!H75,1)*(IF(Sheet1!$G$32=5,Sheet2!H76,1)))))))))</f>
        <v>9285.7142857142862</v>
      </c>
      <c r="I41" s="45">
        <f>IF($B$44&gt;I$3,I40,((IF(Sheet1!$G$32=1,Sheet2!I72,1)*((IF(Sheet1!$G$32=2,Sheet2!I73,1)*(IF(Sheet1!$G$32=3,Sheet2!I74,1)*(IF(Sheet1!$G$32=4,Sheet2!I75,1)*(IF(Sheet1!$G$32=5,Sheet2!I76,1)))))))))</f>
        <v>9285.7142857142862</v>
      </c>
      <c r="J41" s="45">
        <f>IF($B$44&gt;J$3,J40,((IF(Sheet1!$G$32=1,Sheet2!J72,1)*((IF(Sheet1!$G$32=2,Sheet2!J73,1)*(IF(Sheet1!$G$32=3,Sheet2!J74,1)*(IF(Sheet1!$G$32=4,Sheet2!J75,1)*(IF(Sheet1!$G$32=5,Sheet2!J76,1)))))))))</f>
        <v>9285.7142857142862</v>
      </c>
      <c r="K41" s="45">
        <f>IF($B$44&gt;K$3,K40,((IF(Sheet1!$G$32=1,Sheet2!K72,1)*((IF(Sheet1!$G$32=2,Sheet2!K73,1)*(IF(Sheet1!$G$32=3,Sheet2!K74,1)*(IF(Sheet1!$G$32=4,Sheet2!K75,1)*(IF(Sheet1!$G$32=5,Sheet2!K76,1)))))))))</f>
        <v>9285.7142857142862</v>
      </c>
      <c r="L41" s="45">
        <f>IF($B$44&gt;L$3,L40,((IF(Sheet1!$G$32=1,Sheet2!L72,1)*((IF(Sheet1!$G$32=2,Sheet2!L73,1)*(IF(Sheet1!$G$32=3,Sheet2!L74,1)*(IF(Sheet1!$G$32=4,Sheet2!L75,1)*(IF(Sheet1!$G$32=5,Sheet2!L76,1)))))))))</f>
        <v>9285.7142857142862</v>
      </c>
      <c r="M41" s="45">
        <f>IF($B$44&gt;M$3,M40,((IF(Sheet1!$G$32=1,Sheet2!M72,1)*((IF(Sheet1!$G$32=2,Sheet2!M73,1)*(IF(Sheet1!$G$32=3,Sheet2!M74,1)*(IF(Sheet1!$G$32=4,Sheet2!M75,1)*(IF(Sheet1!$G$32=5,Sheet2!M76,1)))))))))</f>
        <v>9285.7142857142862</v>
      </c>
      <c r="N41" s="45">
        <f>IF($B$44&gt;N$3,N40,((IF(Sheet1!$G$32=1,Sheet2!N72,1)*((IF(Sheet1!$G$32=2,Sheet2!N73,1)*(IF(Sheet1!$G$32=3,Sheet2!N74,1)*(IF(Sheet1!$G$32=4,Sheet2!N75,1)*(IF(Sheet1!$G$32=5,Sheet2!N76,1)))))))))</f>
        <v>9285.7142857142862</v>
      </c>
      <c r="O41" s="45">
        <f>IF($B$44&gt;O$3,O40,((IF(Sheet1!$G$32=1,Sheet2!O72,1)*((IF(Sheet1!$G$32=2,Sheet2!O73,1)*(IF(Sheet1!$G$32=3,Sheet2!O74,1)*(IF(Sheet1!$G$32=4,Sheet2!O75,1)*(IF(Sheet1!$G$32=5,Sheet2!O76,1)))))))))</f>
        <v>9285.7142857142862</v>
      </c>
      <c r="P41" s="45">
        <f>IF($B$44&gt;P$3,P40,((IF(Sheet1!$G$32=1,Sheet2!P72,1)*((IF(Sheet1!$G$32=2,Sheet2!P73,1)*(IF(Sheet1!$G$32=3,Sheet2!P74,1)*(IF(Sheet1!$G$32=4,Sheet2!P75,1)*(IF(Sheet1!$G$32=5,Sheet2!P76,1)))))))))</f>
        <v>9285.7142857142862</v>
      </c>
      <c r="Q41" s="45">
        <f>IF($B$44&gt;Q$3,Q40,((IF(Sheet1!$G$32=1,Sheet2!Q72,1)*((IF(Sheet1!$G$32=2,Sheet2!Q73,1)*(IF(Sheet1!$G$32=3,Sheet2!Q74,1)*(IF(Sheet1!$G$32=4,Sheet2!Q75,1)*(IF(Sheet1!$G$32=5,Sheet2!Q76,1)))))))))</f>
        <v>9285.7142857142862</v>
      </c>
      <c r="R41" s="45">
        <f>IF($B$44&gt;R$3,R40,((IF(Sheet1!$G$32=1,Sheet2!R72,1)*((IF(Sheet1!$G$32=2,Sheet2!R73,1)*(IF(Sheet1!$G$32=3,Sheet2!R74,1)*(IF(Sheet1!$G$32=4,Sheet2!R75,1)*(IF(Sheet1!$G$32=5,Sheet2!R76,1)))))))))</f>
        <v>9285.7142857142862</v>
      </c>
      <c r="S41" s="45">
        <f>IF($B$44&gt;S$3,S40,((IF(Sheet1!$G$32=1,Sheet2!S72,1)*((IF(Sheet1!$G$32=2,Sheet2!S73,1)*(IF(Sheet1!$G$32=3,Sheet2!S74,1)*(IF(Sheet1!$G$32=4,Sheet2!S75,1)*(IF(Sheet1!$G$32=5,Sheet2!S76,1)))))))))</f>
        <v>9285.7142857142862</v>
      </c>
      <c r="T41" s="45">
        <f>IF($B$44&gt;T$3,T40,((IF(Sheet1!$G$32=1,Sheet2!T72,1)*((IF(Sheet1!$G$32=2,Sheet2!T73,1)*(IF(Sheet1!$G$32=3,Sheet2!T74,1)*(IF(Sheet1!$G$32=4,Sheet2!T75,1)*(IF(Sheet1!$G$32=5,Sheet2!T76,1)))))))))</f>
        <v>9285.7142857142862</v>
      </c>
      <c r="U41" s="45">
        <f>IF($B$44&gt;U$3,U40,((IF(Sheet1!$G$32=1,Sheet2!U72,1)*((IF(Sheet1!$G$32=2,Sheet2!U73,1)*(IF(Sheet1!$G$32=3,Sheet2!U74,1)*(IF(Sheet1!$G$32=4,Sheet2!U75,1)*(IF(Sheet1!$G$32=5,Sheet2!U76,1)))))))))</f>
        <v>9285.7142857142862</v>
      </c>
      <c r="V41" s="45">
        <f>IF($B$44&gt;V$3,V40,((IF(Sheet1!$G$32=1,Sheet2!V72,1)*((IF(Sheet1!$G$32=2,Sheet2!V73,1)*(IF(Sheet1!$G$32=3,Sheet2!V74,1)*(IF(Sheet1!$G$32=4,Sheet2!V75,1)*(IF(Sheet1!$G$32=5,Sheet2!V76,1)))))))))</f>
        <v>9285.7142857142862</v>
      </c>
      <c r="W41" s="45">
        <f>IF($B$44&gt;W$3,W40,((IF(Sheet1!$G$32=1,Sheet2!W72,1)*((IF(Sheet1!$G$32=2,Sheet2!W73,1)*(IF(Sheet1!$G$32=3,Sheet2!W74,1)*(IF(Sheet1!$G$32=4,Sheet2!W75,1)*(IF(Sheet1!$G$32=5,Sheet2!W76,1)))))))))</f>
        <v>9285.7142857142862</v>
      </c>
      <c r="X41" s="45">
        <f>IF($B$44&gt;X$3,X40,((IF(Sheet1!$G$32=1,Sheet2!X72,1)*((IF(Sheet1!$G$32=2,Sheet2!X73,1)*(IF(Sheet1!$G$32=3,Sheet2!X74,1)*(IF(Sheet1!$G$32=4,Sheet2!X75,1)*(IF(Sheet1!$G$32=5,Sheet2!X76,1)))))))))</f>
        <v>9285.7142857142862</v>
      </c>
      <c r="Y41" s="45">
        <f>IF($B$44&gt;Y$3,Y40,((IF(Sheet1!$G$32=1,Sheet2!Y72,1)*((IF(Sheet1!$G$32=2,Sheet2!Y73,1)*(IF(Sheet1!$G$32=3,Sheet2!Y74,1)*(IF(Sheet1!$G$32=4,Sheet2!Y75,1)*(IF(Sheet1!$G$32=5,Sheet2!Y76,1)))))))))</f>
        <v>9285.7142857142862</v>
      </c>
      <c r="Z41" s="45">
        <f>IF($B$44&gt;Z$3,Z40,((IF(Sheet1!$G$32=1,Sheet2!Z72,1)*((IF(Sheet1!$G$32=2,Sheet2!Z73,1)*(IF(Sheet1!$G$32=3,Sheet2!Z74,1)*(IF(Sheet1!$G$32=4,Sheet2!Z75,1)*(IF(Sheet1!$G$32=5,Sheet2!Z76,1)))))))))</f>
        <v>9285.7142857142862</v>
      </c>
      <c r="AA41" s="45">
        <f>IF($B$44&gt;AA$3,AA40,((IF(Sheet1!$G$32=1,Sheet2!AA72,1)*((IF(Sheet1!$G$32=2,Sheet2!AA73,1)*(IF(Sheet1!$G$32=3,Sheet2!AA74,1)*(IF(Sheet1!$G$32=4,Sheet2!AA75,1)*(IF(Sheet1!$G$32=5,Sheet2!AA76,1)))))))))</f>
        <v>9285.7142857142862</v>
      </c>
      <c r="AB41" s="45">
        <f>IF($B$44&gt;AB$3,AB40,((IF(Sheet1!$G$32=1,Sheet2!AB72,1)*((IF(Sheet1!$G$32=2,Sheet2!AB73,1)*(IF(Sheet1!$G$32=3,Sheet2!AB74,1)*(IF(Sheet1!$G$32=4,Sheet2!AB75,1)*(IF(Sheet1!$G$32=5,Sheet2!AB76,1)))))))))</f>
        <v>9285.7142857142862</v>
      </c>
      <c r="AC41" s="45">
        <f>IF($B$44&gt;AC$3,AC40,((IF(Sheet1!$G$32=1,Sheet2!AC72,1)*((IF(Sheet1!$G$32=2,Sheet2!AC73,1)*(IF(Sheet1!$G$32=3,Sheet2!AC74,1)*(IF(Sheet1!$G$32=4,Sheet2!AC75,1)*(IF(Sheet1!$G$32=5,Sheet2!AC76,1)))))))))</f>
        <v>9285.7142857142862</v>
      </c>
      <c r="AD41" s="45">
        <f>IF($B$44&gt;AD$3,AD40,((IF(Sheet1!$G$32=1,Sheet2!AD72,1)*((IF(Sheet1!$G$32=2,Sheet2!AD73,1)*(IF(Sheet1!$G$32=3,Sheet2!AD74,1)*(IF(Sheet1!$G$32=4,Sheet2!AD75,1)*(IF(Sheet1!$G$32=5,Sheet2!AD76,1)))))))))</f>
        <v>9285.7142857142862</v>
      </c>
      <c r="AE41" s="45">
        <f>IF($B$44&gt;AE$3,AE40,((IF(Sheet1!$G$32=1,Sheet2!AE72,1)*((IF(Sheet1!$G$32=2,Sheet2!AE73,1)*(IF(Sheet1!$G$32=3,Sheet2!AE74,1)*(IF(Sheet1!$G$32=4,Sheet2!AE75,1)*(IF(Sheet1!$G$32=5,Sheet2!AE76,1)))))))))</f>
        <v>9285.7142857142862</v>
      </c>
      <c r="AF41" s="45">
        <f>IF($B$44&gt;AF$3,AF40,((IF(Sheet1!$G$32=1,Sheet2!AF72,1)*((IF(Sheet1!$G$32=2,Sheet2!AF73,1)*(IF(Sheet1!$G$32=3,Sheet2!AF74,1)*(IF(Sheet1!$G$32=4,Sheet2!AF75,1)*(IF(Sheet1!$G$32=5,Sheet2!AF76,1)))))))))</f>
        <v>9285.7142857142862</v>
      </c>
      <c r="AG41" s="45">
        <f>IF($B$44&gt;AG$3,AG40,((IF(Sheet1!$G$32=1,Sheet2!AG72,1)*((IF(Sheet1!$G$32=2,Sheet2!AG73,1)*(IF(Sheet1!$G$32=3,Sheet2!AG74,1)*(IF(Sheet1!$G$32=4,Sheet2!AG75,1)*(IF(Sheet1!$G$32=5,Sheet2!AG76,1)))))))))</f>
        <v>9285.7142857142862</v>
      </c>
      <c r="AH41" s="45">
        <f>IF($B$44&gt;AH$3,AH40,((IF(Sheet1!$G$32=1,Sheet2!AH72,1)*((IF(Sheet1!$G$32=2,Sheet2!AH73,1)*(IF(Sheet1!$G$32=3,Sheet2!AH74,1)*(IF(Sheet1!$G$32=4,Sheet2!AH75,1)*(IF(Sheet1!$G$32=5,Sheet2!AH76,1)))))))))</f>
        <v>9285.7142857142862</v>
      </c>
      <c r="AI41" s="45">
        <f>IF($B$44&gt;AI$3,AI40,((IF(Sheet1!$G$32=1,Sheet2!AI72,1)*((IF(Sheet1!$G$32=2,Sheet2!AI73,1)*(IF(Sheet1!$G$32=3,Sheet2!AI74,1)*(IF(Sheet1!$G$32=4,Sheet2!AI75,1)*(IF(Sheet1!$G$32=5,Sheet2!AI76,1)))))))))</f>
        <v>9285.7142857142862</v>
      </c>
      <c r="AJ41" s="45">
        <f>IF($B$44&gt;AJ$3,AJ40,((IF(Sheet1!$G$32=1,Sheet2!AJ72,1)*((IF(Sheet1!$G$32=2,Sheet2!AJ73,1)*(IF(Sheet1!$G$32=3,Sheet2!AJ74,1)*(IF(Sheet1!$G$32=4,Sheet2!AJ75,1)*(IF(Sheet1!$G$32=5,Sheet2!AJ76,1)))))))))</f>
        <v>9285.7142857142862</v>
      </c>
      <c r="AK41" s="45">
        <f>IF($B$44&gt;AK$3,AK40,((IF(Sheet1!$G$32=1,Sheet2!AK72,1)*((IF(Sheet1!$G$32=2,Sheet2!AK73,1)*(IF(Sheet1!$G$32=3,Sheet2!AK74,1)*(IF(Sheet1!$G$32=4,Sheet2!AK75,1)*(IF(Sheet1!$G$32=5,Sheet2!AK76,1)))))))))</f>
        <v>9285.7142857142862</v>
      </c>
      <c r="AL41" s="45">
        <f>IF($B$44&gt;AL$3,AL40,((IF(Sheet1!$G$32=1,Sheet2!AL72,1)*((IF(Sheet1!$G$32=2,Sheet2!AL73,1)*(IF(Sheet1!$G$32=3,Sheet2!AL74,1)*(IF(Sheet1!$G$32=4,Sheet2!AL75,1)*(IF(Sheet1!$G$32=5,Sheet2!AL76,1)))))))))</f>
        <v>9285.7142857142862</v>
      </c>
      <c r="AM41" s="45">
        <f>IF($B$44&gt;AM$3,AM40,((IF(Sheet1!$G$32=1,Sheet2!AM72,1)*((IF(Sheet1!$G$32=2,Sheet2!AM73,1)*(IF(Sheet1!$G$32=3,Sheet2!AM74,1)*(IF(Sheet1!$G$32=4,Sheet2!AM75,1)*(IF(Sheet1!$G$32=5,Sheet2!AM76,1)))))))))</f>
        <v>9285.7142857142862</v>
      </c>
      <c r="AN41" s="45">
        <f>IF($B$44&gt;AN$3,AN40,((IF(Sheet1!$G$32=1,Sheet2!AN72,1)*((IF(Sheet1!$G$32=2,Sheet2!AN73,1)*(IF(Sheet1!$G$32=3,Sheet2!AN74,1)*(IF(Sheet1!$G$32=4,Sheet2!AN75,1)*(IF(Sheet1!$G$32=5,Sheet2!AN76,1)))))))))</f>
        <v>9285.7142857142862</v>
      </c>
      <c r="AO41" s="45">
        <f>IF($B$44&gt;AO$3,AO40,((IF(Sheet1!$G$32=1,Sheet2!AO72,1)*((IF(Sheet1!$G$32=2,Sheet2!AO73,1)*(IF(Sheet1!$G$32=3,Sheet2!AO74,1)*(IF(Sheet1!$G$32=4,Sheet2!AO75,1)*(IF(Sheet1!$G$32=5,Sheet2!AO76,1)))))))))</f>
        <v>9285.7142857142862</v>
      </c>
      <c r="AP41" s="45">
        <f>IF($B$44&gt;AP$3,AP40,((IF(Sheet1!$G$32=1,Sheet2!AP72,1)*((IF(Sheet1!$G$32=2,Sheet2!AP73,1)*(IF(Sheet1!$G$32=3,Sheet2!AP74,1)*(IF(Sheet1!$G$32=4,Sheet2!AP75,1)*(IF(Sheet1!$G$32=5,Sheet2!AP76,1)))))))))</f>
        <v>9285.7142857142862</v>
      </c>
      <c r="AQ41" s="45">
        <f>IF($B$44&gt;AQ$3,AQ40,((IF(Sheet1!$G$32=1,Sheet2!AQ72,1)*((IF(Sheet1!$G$32=2,Sheet2!AQ73,1)*(IF(Sheet1!$G$32=3,Sheet2!AQ74,1)*(IF(Sheet1!$G$32=4,Sheet2!AQ75,1)*(IF(Sheet1!$G$32=5,Sheet2!AQ76,1)))))))))</f>
        <v>9285.7142857142862</v>
      </c>
    </row>
    <row r="42" spans="1:43" s="43" customFormat="1">
      <c r="A42" s="43" t="s">
        <v>23</v>
      </c>
      <c r="B42" s="44"/>
      <c r="C42" s="46">
        <f>IF(Sheet1!$G$33=3,2,1)*(IF(Sheet1!$G$33=4,1,1))</f>
        <v>1</v>
      </c>
      <c r="D42" s="46">
        <f>IF(Sheet1!$G$33=3,2,1)*(IF(Sheet1!$G$33=4,1,1))</f>
        <v>1</v>
      </c>
      <c r="E42" s="46">
        <f>IF(Sheet1!$G$33=3,2,1)*(IF(Sheet1!$G$33=4,1,1))</f>
        <v>1</v>
      </c>
      <c r="F42" s="46">
        <f>IF(Sheet1!$G$33=3,2,1)*(IF(Sheet1!$G$33=4,1,1))</f>
        <v>1</v>
      </c>
      <c r="G42" s="46">
        <f>IF(Sheet1!$G$33=3,2,1)*(IF(Sheet1!$G$33=4,1,1))</f>
        <v>1</v>
      </c>
      <c r="H42" s="46">
        <f>IF(Sheet1!$G$33=3,2,1)*(IF(Sheet1!$G$33=4,1,1))</f>
        <v>1</v>
      </c>
      <c r="I42" s="46">
        <f>IF(Sheet1!$G$33=3,2,1)*(IF(Sheet1!$G$33=4,1,1))</f>
        <v>1</v>
      </c>
      <c r="J42" s="46">
        <f>IF(Sheet1!$G$33=3,2,1)*(IF(Sheet1!$G$33=4,1,1))</f>
        <v>1</v>
      </c>
      <c r="K42" s="46">
        <f>IF(Sheet1!$G$33=3,2,1)*(IF(Sheet1!$G$33=4,1,1))</f>
        <v>1</v>
      </c>
      <c r="L42" s="46">
        <f>IF(Sheet1!$G$33=3,2,1)*(IF(Sheet1!$G$33=4,1,1))</f>
        <v>1</v>
      </c>
      <c r="M42" s="46">
        <f>IF(Sheet1!$G$33=3,2,1)*(IF(Sheet1!$G$33=4,1,1))</f>
        <v>1</v>
      </c>
      <c r="N42" s="46">
        <f>IF(Sheet1!$G$33=3,2,1)*(IF(Sheet1!$G$33=4,1,1))</f>
        <v>1</v>
      </c>
      <c r="O42" s="46">
        <f>IF(Sheet1!$G$33=3,2,1)*(IF(Sheet1!$G$33=4,1,1))</f>
        <v>1</v>
      </c>
      <c r="P42" s="46">
        <f>IF(Sheet1!$G$33=3,2,1)*(IF(Sheet1!$G$33=4,1,1))</f>
        <v>1</v>
      </c>
      <c r="Q42" s="46">
        <f>IF(Sheet1!$G$33=3,2,1)*(IF(Sheet1!$G$33=4,1,1))</f>
        <v>1</v>
      </c>
      <c r="R42" s="46">
        <f>IF(Sheet1!$G$33=3,2,1)*(IF(Sheet1!$G$33=4,1,1))</f>
        <v>1</v>
      </c>
      <c r="S42" s="46">
        <f>IF(Sheet1!$G$33=3,2,1)*(IF(Sheet1!$G$33=4,1,1))</f>
        <v>1</v>
      </c>
      <c r="T42" s="46">
        <f>IF(Sheet1!$G$33=3,2,1)*(IF(Sheet1!$G$33=4,1,1))</f>
        <v>1</v>
      </c>
      <c r="U42" s="46">
        <f>IF(Sheet1!$G$33=3,2,1)*(IF(Sheet1!$G$33=4,1,1))</f>
        <v>1</v>
      </c>
      <c r="V42" s="46">
        <f>IF(Sheet1!$G$33=3,2,1)*(IF(Sheet1!$G$33=4,1,1))</f>
        <v>1</v>
      </c>
      <c r="W42" s="46">
        <f>IF(Sheet1!$G$33=3,2,1)*(IF(Sheet1!$G$33=4,1,1))</f>
        <v>1</v>
      </c>
      <c r="X42" s="46">
        <f>IF(Sheet1!$G$33=3,2,1)*(IF(Sheet1!$G$33=4,1,1))</f>
        <v>1</v>
      </c>
      <c r="Y42" s="46">
        <f>IF(Sheet1!$G$33=3,2,1)*(IF(Sheet1!$G$33=4,1,1))</f>
        <v>1</v>
      </c>
      <c r="Z42" s="46">
        <f>IF(Sheet1!$G$33=3,2,1)*(IF(Sheet1!$G$33=4,1,1))</f>
        <v>1</v>
      </c>
      <c r="AA42" s="46">
        <f>IF(Sheet1!$G$33=3,2,1)*(IF(Sheet1!$G$33=4,1,1))</f>
        <v>1</v>
      </c>
      <c r="AB42" s="46">
        <f>IF(Sheet1!$G$33=3,2,1)*(IF(Sheet1!$G$33=4,1,1))</f>
        <v>1</v>
      </c>
      <c r="AC42" s="46">
        <f>IF(Sheet1!$G$33=3,2,1)*(IF(Sheet1!$G$33=4,1,1))</f>
        <v>1</v>
      </c>
      <c r="AD42" s="46">
        <f>IF(Sheet1!$G$33=3,2,1)*(IF(Sheet1!$G$33=4,1,1))</f>
        <v>1</v>
      </c>
      <c r="AE42" s="46">
        <f>IF(Sheet1!$G$33=3,2,1)*(IF(Sheet1!$G$33=4,1,1))</f>
        <v>1</v>
      </c>
      <c r="AF42" s="46">
        <f>IF(Sheet1!$G$33=3,2,1)*(IF(Sheet1!$G$33=4,1,1))</f>
        <v>1</v>
      </c>
      <c r="AG42" s="46">
        <f>IF(Sheet1!$G$33=3,2,1)*(IF(Sheet1!$G$33=4,1,1))</f>
        <v>1</v>
      </c>
      <c r="AH42" s="46">
        <f>IF(Sheet1!$G$33=3,2,1)*(IF(Sheet1!$G$33=4,1,1))</f>
        <v>1</v>
      </c>
      <c r="AI42" s="46">
        <f>IF(Sheet1!$G$33=3,2,1)*(IF(Sheet1!$G$33=4,1,1))</f>
        <v>1</v>
      </c>
      <c r="AJ42" s="46">
        <f>IF(Sheet1!$G$33=3,2,1)*(IF(Sheet1!$G$33=4,1,1))</f>
        <v>1</v>
      </c>
      <c r="AK42" s="46">
        <f>IF(Sheet1!$G$33=3,2,1)*(IF(Sheet1!$G$33=4,1,1))</f>
        <v>1</v>
      </c>
      <c r="AL42" s="46">
        <f>IF(Sheet1!$G$33=3,2,1)*(IF(Sheet1!$G$33=4,1,1))</f>
        <v>1</v>
      </c>
      <c r="AM42" s="46">
        <f>IF(Sheet1!$G$33=3,2,1)*(IF(Sheet1!$G$33=4,1,1))</f>
        <v>1</v>
      </c>
      <c r="AN42" s="46">
        <f>IF(Sheet1!$G$33=3,2,1)*(IF(Sheet1!$G$33=4,1,1))</f>
        <v>1</v>
      </c>
      <c r="AO42" s="46">
        <f>IF(Sheet1!$G$33=3,2,1)*(IF(Sheet1!$G$33=4,1,1))</f>
        <v>1</v>
      </c>
      <c r="AP42" s="46">
        <f>IF(Sheet1!$G$33=3,2,1)*(IF(Sheet1!$G$33=4,1,1))</f>
        <v>1</v>
      </c>
      <c r="AQ42" s="46">
        <f>IF(Sheet1!$G$33=3,2,1)*(IF(Sheet1!$G$33=4,1,1))</f>
        <v>1</v>
      </c>
    </row>
    <row r="43" spans="1:43" s="43" customFormat="1">
      <c r="A43" s="43" t="s">
        <v>24</v>
      </c>
      <c r="B43" s="44"/>
      <c r="C43" s="45">
        <f t="shared" ref="C43:AQ43" si="7">IF((C71*C42)&gt;10,0,C41)</f>
        <v>2400</v>
      </c>
      <c r="D43" s="45">
        <f t="shared" si="7"/>
        <v>2400</v>
      </c>
      <c r="E43" s="45">
        <f t="shared" si="7"/>
        <v>2400</v>
      </c>
      <c r="F43" s="45">
        <f t="shared" si="7"/>
        <v>2400</v>
      </c>
      <c r="G43" s="45">
        <f t="shared" si="7"/>
        <v>2400</v>
      </c>
      <c r="H43" s="45">
        <f t="shared" si="7"/>
        <v>9285.7142857142862</v>
      </c>
      <c r="I43" s="45">
        <f t="shared" si="7"/>
        <v>9285.7142857142862</v>
      </c>
      <c r="J43" s="45">
        <f t="shared" si="7"/>
        <v>9285.7142857142862</v>
      </c>
      <c r="K43" s="45">
        <f t="shared" si="7"/>
        <v>9285.7142857142862</v>
      </c>
      <c r="L43" s="45">
        <f t="shared" si="7"/>
        <v>9285.7142857142862</v>
      </c>
      <c r="M43" s="45">
        <f t="shared" si="7"/>
        <v>9285.7142857142862</v>
      </c>
      <c r="N43" s="45">
        <f t="shared" si="7"/>
        <v>9285.7142857142862</v>
      </c>
      <c r="O43" s="45">
        <f t="shared" si="7"/>
        <v>9285.7142857142862</v>
      </c>
      <c r="P43" s="45">
        <f t="shared" si="7"/>
        <v>9285.7142857142862</v>
      </c>
      <c r="Q43" s="45">
        <f t="shared" si="7"/>
        <v>9285.7142857142862</v>
      </c>
      <c r="R43" s="45">
        <f t="shared" si="7"/>
        <v>0</v>
      </c>
      <c r="S43" s="45">
        <f t="shared" si="7"/>
        <v>0</v>
      </c>
      <c r="T43" s="45">
        <f t="shared" si="7"/>
        <v>0</v>
      </c>
      <c r="U43" s="45">
        <f t="shared" si="7"/>
        <v>0</v>
      </c>
      <c r="V43" s="45">
        <f t="shared" si="7"/>
        <v>0</v>
      </c>
      <c r="W43" s="45">
        <f t="shared" si="7"/>
        <v>0</v>
      </c>
      <c r="X43" s="45">
        <f t="shared" si="7"/>
        <v>0</v>
      </c>
      <c r="Y43" s="45">
        <f t="shared" si="7"/>
        <v>0</v>
      </c>
      <c r="Z43" s="45">
        <f t="shared" si="7"/>
        <v>0</v>
      </c>
      <c r="AA43" s="45">
        <f t="shared" si="7"/>
        <v>0</v>
      </c>
      <c r="AB43" s="45">
        <f t="shared" si="7"/>
        <v>0</v>
      </c>
      <c r="AC43" s="45">
        <f t="shared" si="7"/>
        <v>0</v>
      </c>
      <c r="AD43" s="45">
        <f t="shared" si="7"/>
        <v>0</v>
      </c>
      <c r="AE43" s="45">
        <f t="shared" si="7"/>
        <v>0</v>
      </c>
      <c r="AF43" s="45">
        <f t="shared" si="7"/>
        <v>0</v>
      </c>
      <c r="AG43" s="45">
        <f t="shared" si="7"/>
        <v>0</v>
      </c>
      <c r="AH43" s="45">
        <f t="shared" si="7"/>
        <v>0</v>
      </c>
      <c r="AI43" s="45">
        <f t="shared" si="7"/>
        <v>0</v>
      </c>
      <c r="AJ43" s="45">
        <f t="shared" si="7"/>
        <v>0</v>
      </c>
      <c r="AK43" s="45">
        <f t="shared" si="7"/>
        <v>0</v>
      </c>
      <c r="AL43" s="45">
        <f t="shared" si="7"/>
        <v>0</v>
      </c>
      <c r="AM43" s="45">
        <f t="shared" si="7"/>
        <v>0</v>
      </c>
      <c r="AN43" s="45">
        <f t="shared" si="7"/>
        <v>0</v>
      </c>
      <c r="AO43" s="45">
        <f t="shared" si="7"/>
        <v>0</v>
      </c>
      <c r="AP43" s="45">
        <f t="shared" si="7"/>
        <v>0</v>
      </c>
      <c r="AQ43" s="45">
        <f t="shared" si="7"/>
        <v>0</v>
      </c>
    </row>
    <row r="44" spans="1:43" s="43" customFormat="1">
      <c r="A44" s="43" t="s">
        <v>36</v>
      </c>
      <c r="B44" s="44">
        <f>Sheet1!B18</f>
        <v>35</v>
      </c>
    </row>
    <row r="45" spans="1:43" s="43" customFormat="1">
      <c r="A45" s="43" t="s">
        <v>37</v>
      </c>
      <c r="B45" s="44">
        <f>Sheet1!B19</f>
        <v>100</v>
      </c>
      <c r="C45" s="45">
        <f>$B$45*12</f>
        <v>1200</v>
      </c>
      <c r="D45" s="45">
        <f>$B$45*12</f>
        <v>1200</v>
      </c>
      <c r="E45" s="45">
        <f>$B$45*12</f>
        <v>1200</v>
      </c>
      <c r="F45" s="45">
        <f>$B$45*12</f>
        <v>1200</v>
      </c>
      <c r="G45" s="45">
        <f>$B$45*12</f>
        <v>1200</v>
      </c>
      <c r="H45" s="45">
        <f>$B$45*12</f>
        <v>1200</v>
      </c>
      <c r="I45" s="45">
        <f>$B$45*12</f>
        <v>1200</v>
      </c>
      <c r="J45" s="45">
        <f>$B$45*12</f>
        <v>1200</v>
      </c>
      <c r="K45" s="45">
        <f>$B$45*12</f>
        <v>1200</v>
      </c>
      <c r="L45" s="45">
        <f>$B$45*12</f>
        <v>1200</v>
      </c>
      <c r="M45" s="45">
        <f>$B$45*12</f>
        <v>1200</v>
      </c>
      <c r="N45" s="45">
        <f>$B$45*12</f>
        <v>1200</v>
      </c>
      <c r="O45" s="45">
        <f>$B$45*12</f>
        <v>1200</v>
      </c>
      <c r="P45" s="45">
        <f>$B$45*12</f>
        <v>1200</v>
      </c>
      <c r="Q45" s="45">
        <f>$B$45*12</f>
        <v>1200</v>
      </c>
      <c r="R45" s="45">
        <f>$B$45*12</f>
        <v>1200</v>
      </c>
      <c r="S45" s="45">
        <f>$B$45*12</f>
        <v>1200</v>
      </c>
      <c r="T45" s="45">
        <f>$B$45*12</f>
        <v>1200</v>
      </c>
      <c r="U45" s="45">
        <f>$B$45*12</f>
        <v>1200</v>
      </c>
      <c r="V45" s="45">
        <f>$B$45*12</f>
        <v>1200</v>
      </c>
      <c r="W45" s="45">
        <f>$B$45*12</f>
        <v>1200</v>
      </c>
      <c r="X45" s="45">
        <f>$B$45*12</f>
        <v>1200</v>
      </c>
      <c r="Y45" s="45">
        <f>$B$45*12</f>
        <v>1200</v>
      </c>
      <c r="Z45" s="45">
        <f>$B$45*12</f>
        <v>1200</v>
      </c>
      <c r="AA45" s="45">
        <f>$B$45*12</f>
        <v>1200</v>
      </c>
      <c r="AB45" s="45">
        <f>$B$45*12</f>
        <v>1200</v>
      </c>
      <c r="AC45" s="45">
        <f>$B$45*12</f>
        <v>1200</v>
      </c>
      <c r="AD45" s="45">
        <f>$B$45*12</f>
        <v>1200</v>
      </c>
      <c r="AE45" s="45">
        <f>$B$45*12</f>
        <v>1200</v>
      </c>
      <c r="AF45" s="45">
        <f>$B$45*12</f>
        <v>1200</v>
      </c>
      <c r="AG45" s="45">
        <f>$B$45*12</f>
        <v>1200</v>
      </c>
      <c r="AH45" s="45">
        <f>$B$45*12</f>
        <v>1200</v>
      </c>
      <c r="AI45" s="45">
        <f>$B$45*12</f>
        <v>1200</v>
      </c>
      <c r="AJ45" s="45">
        <f>$B$45*12</f>
        <v>1200</v>
      </c>
      <c r="AK45" s="45">
        <f>$B$45*12</f>
        <v>1200</v>
      </c>
      <c r="AL45" s="45">
        <f>$B$45*12</f>
        <v>1200</v>
      </c>
      <c r="AM45" s="45">
        <f>$B$45*12</f>
        <v>1200</v>
      </c>
      <c r="AN45" s="45">
        <f>$B$45*12</f>
        <v>1200</v>
      </c>
      <c r="AO45" s="45">
        <f>$B$45*12</f>
        <v>1200</v>
      </c>
      <c r="AP45" s="45">
        <f>$B$45*12</f>
        <v>1200</v>
      </c>
      <c r="AQ45" s="45">
        <f>$B$45*12</f>
        <v>1200</v>
      </c>
    </row>
    <row r="46" spans="1:43" s="43" customFormat="1">
      <c r="A46" s="43" t="s">
        <v>144</v>
      </c>
      <c r="B46" s="44"/>
      <c r="C46" s="45">
        <f>IF($B$49&gt;C$13,C45,((IF(Sheet1!$G$34=1,Sheet2!C79,1)*((IF(Sheet1!$G$34=2,Sheet2!C80,1)*(IF(Sheet1!$G$34=3,Sheet2!C81,1)*(IF(Sheet1!$G$34=4,Sheet2!C82,1)*(IF(Sheet1!$G$34=5,Sheet2!C83,1)))))))))</f>
        <v>1200</v>
      </c>
      <c r="D46" s="45">
        <f>IF($B$49&gt;D$13,D45,((IF(Sheet1!$G$32=1,Sheet2!D79,1)*((IF(Sheet1!$G$32=2,Sheet2!D80,1)*(IF(Sheet1!$G$32=3,Sheet2!D81,1)*(IF(Sheet1!$G$32=4,Sheet2!D82,1)*(IF(Sheet1!$G$32=5,Sheet2!D83,1)))))))))</f>
        <v>1200</v>
      </c>
      <c r="E46" s="45">
        <f>IF($B$49&gt;E$13,E45,((IF(Sheet1!$G$32=1,Sheet2!E79,1)*((IF(Sheet1!$G$32=2,Sheet2!E80,1)*(IF(Sheet1!$G$32=3,Sheet2!E81,1)*(IF(Sheet1!$G$32=4,Sheet2!E82,1)*(IF(Sheet1!$G$32=5,Sheet2!E83,1)))))))))</f>
        <v>1200</v>
      </c>
      <c r="F46" s="45">
        <f>IF($B$49&gt;F$13,F45,((IF(Sheet1!$G$32=1,Sheet2!F79,1)*((IF(Sheet1!$G$32=2,Sheet2!F80,1)*(IF(Sheet1!$G$32=3,Sheet2!F81,1)*(IF(Sheet1!$G$32=4,Sheet2!F82,1)*(IF(Sheet1!$G$32=5,Sheet2!F83,1)))))))))</f>
        <v>1200</v>
      </c>
      <c r="G46" s="45">
        <f>IF($B$49&gt;G$13,G45,((IF(Sheet1!$G$32=1,Sheet2!G79,1)*((IF(Sheet1!$G$32=2,Sheet2!G80,1)*(IF(Sheet1!$G$32=3,Sheet2!G81,1)*(IF(Sheet1!$G$32=4,Sheet2!G82,1)*(IF(Sheet1!$G$32=5,Sheet2!G83,1)))))))))</f>
        <v>1200</v>
      </c>
      <c r="H46" s="45">
        <f>IF($B$49&gt;H$13,H45,((IF(Sheet1!$G$32=1,Sheet2!H79,1)*((IF(Sheet1!$G$32=2,Sheet2!H80,1)*(IF(Sheet1!$G$32=3,Sheet2!H81,1)*(IF(Sheet1!$G$32=4,Sheet2!H82,1)*(IF(Sheet1!$G$32=5,Sheet2!H83,1)))))))))</f>
        <v>1200</v>
      </c>
      <c r="I46" s="45">
        <f>IF($B$49&gt;I$13,I45,((IF(Sheet1!$G$32=1,Sheet2!I79,1)*((IF(Sheet1!$G$32=2,Sheet2!I80,1)*(IF(Sheet1!$G$32=3,Sheet2!I81,1)*(IF(Sheet1!$G$32=4,Sheet2!I82,1)*(IF(Sheet1!$G$32=5,Sheet2!I83,1)))))))))</f>
        <v>11087.628467769286</v>
      </c>
      <c r="J46" s="45">
        <f>IF($B$49&gt;J$13,J45,((IF(Sheet1!$G$32=1,Sheet2!J79,1)*((IF(Sheet1!$G$32=2,Sheet2!J80,1)*(IF(Sheet1!$G$32=3,Sheet2!J81,1)*(IF(Sheet1!$G$32=4,Sheet2!J82,1)*(IF(Sheet1!$G$32=5,Sheet2!J83,1)))))))))</f>
        <v>11420.257321802364</v>
      </c>
      <c r="K46" s="45">
        <f>IF($B$49&gt;K$13,K45,((IF(Sheet1!$G$32=1,Sheet2!K79,1)*((IF(Sheet1!$G$32=2,Sheet2!K80,1)*(IF(Sheet1!$G$32=3,Sheet2!K81,1)*(IF(Sheet1!$G$32=4,Sheet2!K82,1)*(IF(Sheet1!$G$32=5,Sheet2!K83,1)))))))))</f>
        <v>11762.865041456434</v>
      </c>
      <c r="L46" s="45">
        <f>IF($B$49&gt;L$13,L45,((IF(Sheet1!$G$32=1,Sheet2!L79,1)*((IF(Sheet1!$G$32=2,Sheet2!L80,1)*(IF(Sheet1!$G$32=3,Sheet2!L81,1)*(IF(Sheet1!$G$32=4,Sheet2!L82,1)*(IF(Sheet1!$G$32=5,Sheet2!L83,1)))))))))</f>
        <v>12115.750992700128</v>
      </c>
      <c r="M46" s="45">
        <f>IF($B$49&gt;M$13,M45,((IF(Sheet1!$G$32=1,Sheet2!M79,1)*((IF(Sheet1!$G$32=2,Sheet2!M80,1)*(IF(Sheet1!$G$32=3,Sheet2!M81,1)*(IF(Sheet1!$G$32=4,Sheet2!M82,1)*(IF(Sheet1!$G$32=5,Sheet2!M83,1)))))))))</f>
        <v>12479.223522481132</v>
      </c>
      <c r="N46" s="45">
        <f>IF($B$49&gt;N$13,N45,((IF(Sheet1!$G$32=1,Sheet2!N79,1)*((IF(Sheet1!$G$32=2,Sheet2!N80,1)*(IF(Sheet1!$G$32=3,Sheet2!N81,1)*(IF(Sheet1!$G$32=4,Sheet2!N82,1)*(IF(Sheet1!$G$32=5,Sheet2!N83,1)))))))))</f>
        <v>12853.600228155567</v>
      </c>
      <c r="O46" s="45">
        <f>IF($B$49&gt;O$13,O45,((IF(Sheet1!$G$32=1,Sheet2!O79,1)*((IF(Sheet1!$G$32=2,Sheet2!O80,1)*(IF(Sheet1!$G$32=3,Sheet2!O81,1)*(IF(Sheet1!$G$32=4,Sheet2!O82,1)*(IF(Sheet1!$G$32=5,Sheet2!O83,1)))))))))</f>
        <v>13239.208235000231</v>
      </c>
      <c r="P46" s="45">
        <f>IF($B$49&gt;P$13,P45,((IF(Sheet1!$G$32=1,Sheet2!P79,1)*((IF(Sheet1!$G$32=2,Sheet2!P80,1)*(IF(Sheet1!$G$32=3,Sheet2!P81,1)*(IF(Sheet1!$G$32=4,Sheet2!P82,1)*(IF(Sheet1!$G$32=5,Sheet2!P83,1)))))))))</f>
        <v>13636.384482050236</v>
      </c>
      <c r="Q46" s="45">
        <f>IF($B$49&gt;Q$13,Q45,((IF(Sheet1!$G$32=1,Sheet2!Q79,1)*((IF(Sheet1!$G$32=2,Sheet2!Q80,1)*(IF(Sheet1!$G$32=3,Sheet2!Q81,1)*(IF(Sheet1!$G$32=4,Sheet2!Q82,1)*(IF(Sheet1!$G$32=5,Sheet2!Q83,1)))))))))</f>
        <v>14045.476016511746</v>
      </c>
      <c r="R46" s="45">
        <f>IF($B$49&gt;R$13,R45,((IF(Sheet1!$G$32=1,Sheet2!R79,1)*((IF(Sheet1!$G$32=2,Sheet2!R80,1)*(IF(Sheet1!$G$32=3,Sheet2!R81,1)*(IF(Sheet1!$G$32=4,Sheet2!R82,1)*(IF(Sheet1!$G$32=5,Sheet2!R83,1)))))))))</f>
        <v>14466.840297007098</v>
      </c>
      <c r="S46" s="45">
        <f>IF($B$49&gt;S$13,S45,((IF(Sheet1!$G$32=1,Sheet2!S79,1)*((IF(Sheet1!$G$32=2,Sheet2!S80,1)*(IF(Sheet1!$G$32=3,Sheet2!S81,1)*(IF(Sheet1!$G$32=4,Sheet2!S82,1)*(IF(Sheet1!$G$32=5,Sheet2!S83,1)))))))))</f>
        <v>14900.84550591731</v>
      </c>
      <c r="T46" s="45">
        <f>IF($B$49&gt;T$13,T45,((IF(Sheet1!$G$32=1,Sheet2!T79,1)*((IF(Sheet1!$G$32=2,Sheet2!T80,1)*(IF(Sheet1!$G$32=3,Sheet2!T81,1)*(IF(Sheet1!$G$32=4,Sheet2!T82,1)*(IF(Sheet1!$G$32=5,Sheet2!T83,1)))))))))</f>
        <v>15347.870871094829</v>
      </c>
      <c r="U46" s="45">
        <f>IF($B$49&gt;U$13,U45,((IF(Sheet1!$G$32=1,Sheet2!U79,1)*((IF(Sheet1!$G$32=2,Sheet2!U80,1)*(IF(Sheet1!$G$32=3,Sheet2!U81,1)*(IF(Sheet1!$G$32=4,Sheet2!U82,1)*(IF(Sheet1!$G$32=5,Sheet2!U83,1)))))))))</f>
        <v>15808.306997227673</v>
      </c>
      <c r="V46" s="45">
        <f>IF($B$49&gt;V$13,V45,((IF(Sheet1!$G$32=1,Sheet2!V79,1)*((IF(Sheet1!$G$32=2,Sheet2!V80,1)*(IF(Sheet1!$G$32=3,Sheet2!V81,1)*(IF(Sheet1!$G$32=4,Sheet2!V82,1)*(IF(Sheet1!$G$32=5,Sheet2!V83,1)))))))))</f>
        <v>16282.556207144504</v>
      </c>
      <c r="W46" s="45">
        <f>IF($B$49&gt;W$13,W45,((IF(Sheet1!$G$32=1,Sheet2!W79,1)*((IF(Sheet1!$G$32=2,Sheet2!W80,1)*(IF(Sheet1!$G$32=3,Sheet2!W81,1)*(IF(Sheet1!$G$32=4,Sheet2!W82,1)*(IF(Sheet1!$G$32=5,Sheet2!W83,1)))))))))</f>
        <v>16771.032893358839</v>
      </c>
      <c r="X46" s="45">
        <f>IF($B$49&gt;X$13,X45,((IF(Sheet1!$G$32=1,Sheet2!X79,1)*((IF(Sheet1!$G$32=2,Sheet2!X80,1)*(IF(Sheet1!$G$32=3,Sheet2!X81,1)*(IF(Sheet1!$G$32=4,Sheet2!X82,1)*(IF(Sheet1!$G$32=5,Sheet2!X83,1)))))))))</f>
        <v>17274.163880159602</v>
      </c>
      <c r="Y46" s="45">
        <f>IF($B$49&gt;Y$13,Y45,((IF(Sheet1!$G$32=1,Sheet2!Y79,1)*((IF(Sheet1!$G$32=2,Sheet2!Y80,1)*(IF(Sheet1!$G$32=3,Sheet2!Y81,1)*(IF(Sheet1!$G$32=4,Sheet2!Y82,1)*(IF(Sheet1!$G$32=5,Sheet2!Y83,1)))))))))</f>
        <v>17792.388796564392</v>
      </c>
      <c r="Z46" s="45">
        <f>IF($B$49&gt;Z$13,Z45,((IF(Sheet1!$G$32=1,Sheet2!Z79,1)*((IF(Sheet1!$G$32=2,Sheet2!Z80,1)*(IF(Sheet1!$G$32=3,Sheet2!Z81,1)*(IF(Sheet1!$G$32=4,Sheet2!Z82,1)*(IF(Sheet1!$G$32=5,Sheet2!Z83,1)))))))))</f>
        <v>18326.160460461324</v>
      </c>
      <c r="AA46" s="45">
        <f>IF($B$49&gt;AA$13,AA45,((IF(Sheet1!$G$32=1,Sheet2!AA79,1)*((IF(Sheet1!$G$32=2,Sheet2!AA80,1)*(IF(Sheet1!$G$32=3,Sheet2!AA81,1)*(IF(Sheet1!$G$32=4,Sheet2!AA82,1)*(IF(Sheet1!$G$32=5,Sheet2!AA83,1)))))))))</f>
        <v>18875.94527427516</v>
      </c>
      <c r="AB46" s="45">
        <f>IF($B$49&gt;AB$13,AB45,((IF(Sheet1!$G$32=1,Sheet2!AB79,1)*((IF(Sheet1!$G$32=2,Sheet2!AB80,1)*(IF(Sheet1!$G$32=3,Sheet2!AB81,1)*(IF(Sheet1!$G$32=4,Sheet2!AB82,1)*(IF(Sheet1!$G$32=5,Sheet2!AB83,1)))))))))</f>
        <v>19442.223632503414</v>
      </c>
      <c r="AC46" s="45">
        <f>IF($B$49&gt;AC$13,AC45,((IF(Sheet1!$G$32=1,Sheet2!AC79,1)*((IF(Sheet1!$G$32=2,Sheet2!AC80,1)*(IF(Sheet1!$G$32=3,Sheet2!AC81,1)*(IF(Sheet1!$G$32=4,Sheet2!AC82,1)*(IF(Sheet1!$G$32=5,Sheet2!AC83,1)))))))))</f>
        <v>20025.490341478522</v>
      </c>
      <c r="AD46" s="45">
        <f>IF($B$49&gt;AD$13,AD45,((IF(Sheet1!$G$32=1,Sheet2!AD79,1)*((IF(Sheet1!$G$32=2,Sheet2!AD80,1)*(IF(Sheet1!$G$32=3,Sheet2!AD81,1)*(IF(Sheet1!$G$32=4,Sheet2!AD82,1)*(IF(Sheet1!$G$32=5,Sheet2!AD83,1)))))))))</f>
        <v>20626.255051722874</v>
      </c>
      <c r="AE46" s="45">
        <f>IF($B$49&gt;AE$13,AE45,((IF(Sheet1!$G$32=1,Sheet2!AE79,1)*((IF(Sheet1!$G$32=2,Sheet2!AE80,1)*(IF(Sheet1!$G$32=3,Sheet2!AE81,1)*(IF(Sheet1!$G$32=4,Sheet2!AE82,1)*(IF(Sheet1!$G$32=5,Sheet2!AE83,1)))))))))</f>
        <v>21245.042703274561</v>
      </c>
      <c r="AF46" s="45">
        <f>IF($B$49&gt;AF$13,AF45,((IF(Sheet1!$G$32=1,Sheet2!AF79,1)*((IF(Sheet1!$G$32=2,Sheet2!AF80,1)*(IF(Sheet1!$G$32=3,Sheet2!AF81,1)*(IF(Sheet1!$G$32=4,Sheet2!AF82,1)*(IF(Sheet1!$G$32=5,Sheet2!AF83,1)))))))))</f>
        <v>21882.393984372793</v>
      </c>
      <c r="AG46" s="45">
        <f>IF($B$49&gt;AG$13,AG45,((IF(Sheet1!$G$32=1,Sheet2!AG79,1)*((IF(Sheet1!$G$32=2,Sheet2!AG80,1)*(IF(Sheet1!$G$32=3,Sheet2!AG81,1)*(IF(Sheet1!$G$32=4,Sheet2!AG82,1)*(IF(Sheet1!$G$32=5,Sheet2!AG83,1)))))))))</f>
        <v>22538.86580390398</v>
      </c>
      <c r="AH46" s="45">
        <f>IF($B$49&gt;AH$13,AH45,((IF(Sheet1!$G$32=1,Sheet2!AH79,1)*((IF(Sheet1!$G$32=2,Sheet2!AH80,1)*(IF(Sheet1!$G$32=3,Sheet2!AH81,1)*(IF(Sheet1!$G$32=4,Sheet2!AH82,1)*(IF(Sheet1!$G$32=5,Sheet2!AH83,1)))))))))</f>
        <v>23215.031778021101</v>
      </c>
      <c r="AI46" s="45">
        <f>IF($B$49&gt;AI$13,AI45,((IF(Sheet1!$G$32=1,Sheet2!AI79,1)*((IF(Sheet1!$G$32=2,Sheet2!AI80,1)*(IF(Sheet1!$G$32=3,Sheet2!AI81,1)*(IF(Sheet1!$G$32=4,Sheet2!AI82,1)*(IF(Sheet1!$G$32=5,Sheet2!AI83,1)))))))))</f>
        <v>23911.482731361732</v>
      </c>
      <c r="AJ46" s="45">
        <f>IF($B$49&gt;AJ$13,AJ45,((IF(Sheet1!$G$32=1,Sheet2!AJ79,1)*((IF(Sheet1!$G$32=2,Sheet2!AJ80,1)*(IF(Sheet1!$G$32=3,Sheet2!AJ81,1)*(IF(Sheet1!$G$32=4,Sheet2!AJ82,1)*(IF(Sheet1!$G$32=5,Sheet2!AJ83,1)))))))))</f>
        <v>24628.827213302582</v>
      </c>
      <c r="AK46" s="45">
        <f>IF($B$49&gt;AK$13,AK45,((IF(Sheet1!$G$32=1,Sheet2!AK79,1)*((IF(Sheet1!$G$32=2,Sheet2!AK80,1)*(IF(Sheet1!$G$32=3,Sheet2!AK81,1)*(IF(Sheet1!$G$32=4,Sheet2!AK82,1)*(IF(Sheet1!$G$32=5,Sheet2!AK83,1)))))))))</f>
        <v>25367.692029701655</v>
      </c>
      <c r="AL46" s="45">
        <f>IF($B$49&gt;AL$13,AL45,((IF(Sheet1!$G$32=1,Sheet2!AL79,1)*((IF(Sheet1!$G$32=2,Sheet2!AL80,1)*(IF(Sheet1!$G$32=3,Sheet2!AL81,1)*(IF(Sheet1!$G$32=4,Sheet2!AL82,1)*(IF(Sheet1!$G$32=5,Sheet2!AL83,1)))))))))</f>
        <v>26128.72279059271</v>
      </c>
      <c r="AM46" s="45">
        <f>IF($B$49&gt;AM$13,AM45,((IF(Sheet1!$G$32=1,Sheet2!AM79,1)*((IF(Sheet1!$G$32=2,Sheet2!AM80,1)*(IF(Sheet1!$G$32=3,Sheet2!AM81,1)*(IF(Sheet1!$G$32=4,Sheet2!AM82,1)*(IF(Sheet1!$G$32=5,Sheet2!AM83,1)))))))))</f>
        <v>26912.58447431049</v>
      </c>
      <c r="AN46" s="45">
        <f>IF($B$49&gt;AN$13,AN45,((IF(Sheet1!$G$32=1,Sheet2!AN79,1)*((IF(Sheet1!$G$32=2,Sheet2!AN80,1)*(IF(Sheet1!$G$32=3,Sheet2!AN81,1)*(IF(Sheet1!$G$32=4,Sheet2!AN82,1)*(IF(Sheet1!$G$32=5,Sheet2!AN83,1)))))))))</f>
        <v>27719.962008539802</v>
      </c>
      <c r="AO46" s="45">
        <f>IF($B$49&gt;AO$13,AO45,((IF(Sheet1!$G$32=1,Sheet2!AO79,1)*((IF(Sheet1!$G$32=2,Sheet2!AO80,1)*(IF(Sheet1!$G$32=3,Sheet2!AO81,1)*(IF(Sheet1!$G$32=4,Sheet2!AO82,1)*(IF(Sheet1!$G$32=5,Sheet2!AO83,1)))))))))</f>
        <v>28551.560868795994</v>
      </c>
      <c r="AP46" s="45">
        <f>IF($B$49&gt;AP$13,AP45,((IF(Sheet1!$G$32=1,Sheet2!AP79,1)*((IF(Sheet1!$G$32=2,Sheet2!AP80,1)*(IF(Sheet1!$G$32=3,Sheet2!AP81,1)*(IF(Sheet1!$G$32=4,Sheet2!AP82,1)*(IF(Sheet1!$G$32=5,Sheet2!AP83,1)))))))))</f>
        <v>29408.107694859878</v>
      </c>
      <c r="AQ46" s="45">
        <f>IF($B$49&gt;AQ$13,AQ45,((IF(Sheet1!$G$32=1,Sheet2!AQ79,1)*((IF(Sheet1!$G$32=2,Sheet2!AQ80,1)*(IF(Sheet1!$G$32=3,Sheet2!AQ81,1)*(IF(Sheet1!$G$32=4,Sheet2!AQ82,1)*(IF(Sheet1!$G$32=5,Sheet2!AQ83,1)))))))))</f>
        <v>30290.350925705668</v>
      </c>
    </row>
    <row r="47" spans="1:43" s="43" customFormat="1">
      <c r="A47" s="43" t="s">
        <v>23</v>
      </c>
      <c r="B47" s="44"/>
      <c r="C47" s="46">
        <f>IF(Sheet1!$G$35=3,2,1)*(IF(Sheet1!$G$35=4,1,1))</f>
        <v>1</v>
      </c>
      <c r="D47" s="46">
        <f>IF(Sheet1!$G$35=3,2,1)*(IF(Sheet1!$G$35=4,1,1))</f>
        <v>1</v>
      </c>
      <c r="E47" s="46">
        <f>IF(Sheet1!$G$35=3,2,1)*(IF(Sheet1!$G$35=4,1,1))</f>
        <v>1</v>
      </c>
      <c r="F47" s="46">
        <f>IF(Sheet1!$G$35=3,2,1)*(IF(Sheet1!$G$35=4,1,1))</f>
        <v>1</v>
      </c>
      <c r="G47" s="46">
        <f>IF(Sheet1!$G$35=3,2,1)*(IF(Sheet1!$G$35=4,1,1))</f>
        <v>1</v>
      </c>
      <c r="H47" s="46">
        <f>IF(Sheet1!$G$35=3,2,1)*(IF(Sheet1!$G$35=4,1,1))</f>
        <v>1</v>
      </c>
      <c r="I47" s="46">
        <f>IF(Sheet1!$G$35=3,2,1)*(IF(Sheet1!$G$35=4,1,1))</f>
        <v>1</v>
      </c>
      <c r="J47" s="46">
        <f>IF(Sheet1!$G$35=3,2,1)*(IF(Sheet1!$G$35=4,1,1))</f>
        <v>1</v>
      </c>
      <c r="K47" s="46">
        <f>IF(Sheet1!$G$35=3,2,1)*(IF(Sheet1!$G$35=4,1,1))</f>
        <v>1</v>
      </c>
      <c r="L47" s="46">
        <f>IF(Sheet1!$G$35=3,2,1)*(IF(Sheet1!$G$35=4,1,1))</f>
        <v>1</v>
      </c>
      <c r="M47" s="46">
        <f>IF(Sheet1!$G$35=3,2,1)*(IF(Sheet1!$G$35=4,1,1))</f>
        <v>1</v>
      </c>
      <c r="N47" s="46">
        <f>IF(Sheet1!$G$35=3,2,1)*(IF(Sheet1!$G$35=4,1,1))</f>
        <v>1</v>
      </c>
      <c r="O47" s="46">
        <f>IF(Sheet1!$G$35=3,2,1)*(IF(Sheet1!$G$35=4,1,1))</f>
        <v>1</v>
      </c>
      <c r="P47" s="46">
        <f>IF(Sheet1!$G$35=3,2,1)*(IF(Sheet1!$G$35=4,1,1))</f>
        <v>1</v>
      </c>
      <c r="Q47" s="46">
        <f>IF(Sheet1!$G$35=3,2,1)*(IF(Sheet1!$G$35=4,1,1))</f>
        <v>1</v>
      </c>
      <c r="R47" s="46">
        <f>IF(Sheet1!$G$35=3,2,1)*(IF(Sheet1!$G$35=4,1,1))</f>
        <v>1</v>
      </c>
      <c r="S47" s="46">
        <f>IF(Sheet1!$G$35=3,2,1)*(IF(Sheet1!$G$35=4,1,1))</f>
        <v>1</v>
      </c>
      <c r="T47" s="46">
        <f>IF(Sheet1!$G$35=3,2,1)*(IF(Sheet1!$G$35=4,1,1))</f>
        <v>1</v>
      </c>
      <c r="U47" s="46">
        <f>IF(Sheet1!$G$35=3,2,1)*(IF(Sheet1!$G$35=4,1,1))</f>
        <v>1</v>
      </c>
      <c r="V47" s="46">
        <f>IF(Sheet1!$G$35=3,2,1)*(IF(Sheet1!$G$35=4,1,1))</f>
        <v>1</v>
      </c>
      <c r="W47" s="46">
        <f>IF(Sheet1!$G$35=3,2,1)*(IF(Sheet1!$G$35=4,1,1))</f>
        <v>1</v>
      </c>
      <c r="X47" s="46">
        <f>IF(Sheet1!$G$35=3,2,1)*(IF(Sheet1!$G$35=4,1,1))</f>
        <v>1</v>
      </c>
      <c r="Y47" s="46">
        <f>IF(Sheet1!$G$35=3,2,1)*(IF(Sheet1!$G$35=4,1,1))</f>
        <v>1</v>
      </c>
      <c r="Z47" s="46">
        <f>IF(Sheet1!$G$35=3,2,1)*(IF(Sheet1!$G$35=4,1,1))</f>
        <v>1</v>
      </c>
      <c r="AA47" s="46">
        <f>IF(Sheet1!$G$35=3,2,1)*(IF(Sheet1!$G$35=4,1,1))</f>
        <v>1</v>
      </c>
      <c r="AB47" s="46">
        <f>IF(Sheet1!$G$35=3,2,1)*(IF(Sheet1!$G$35=4,1,1))</f>
        <v>1</v>
      </c>
      <c r="AC47" s="46">
        <f>IF(Sheet1!$G$35=3,2,1)*(IF(Sheet1!$G$35=4,1,1))</f>
        <v>1</v>
      </c>
      <c r="AD47" s="46">
        <f>IF(Sheet1!$G$35=3,2,1)*(IF(Sheet1!$G$35=4,1,1))</f>
        <v>1</v>
      </c>
      <c r="AE47" s="46">
        <f>IF(Sheet1!$G$35=3,2,1)*(IF(Sheet1!$G$35=4,1,1))</f>
        <v>1</v>
      </c>
      <c r="AF47" s="46">
        <f>IF(Sheet1!$G$35=3,2,1)*(IF(Sheet1!$G$35=4,1,1))</f>
        <v>1</v>
      </c>
      <c r="AG47" s="46">
        <f>IF(Sheet1!$G$35=3,2,1)*(IF(Sheet1!$G$35=4,1,1))</f>
        <v>1</v>
      </c>
      <c r="AH47" s="46">
        <f>IF(Sheet1!$G$35=3,2,1)*(IF(Sheet1!$G$35=4,1,1))</f>
        <v>1</v>
      </c>
      <c r="AI47" s="46">
        <f>IF(Sheet1!$G$35=3,2,1)*(IF(Sheet1!$G$35=4,1,1))</f>
        <v>1</v>
      </c>
      <c r="AJ47" s="46">
        <f>IF(Sheet1!$G$35=3,2,1)*(IF(Sheet1!$G$35=4,1,1))</f>
        <v>1</v>
      </c>
      <c r="AK47" s="46">
        <f>IF(Sheet1!$G$35=3,2,1)*(IF(Sheet1!$G$35=4,1,1))</f>
        <v>1</v>
      </c>
      <c r="AL47" s="46">
        <f>IF(Sheet1!$G$35=3,2,1)*(IF(Sheet1!$G$35=4,1,1))</f>
        <v>1</v>
      </c>
      <c r="AM47" s="46">
        <f>IF(Sheet1!$G$35=3,2,1)*(IF(Sheet1!$G$35=4,1,1))</f>
        <v>1</v>
      </c>
      <c r="AN47" s="46">
        <f>IF(Sheet1!$G$35=3,2,1)*(IF(Sheet1!$G$35=4,1,1))</f>
        <v>1</v>
      </c>
      <c r="AO47" s="46">
        <f>IF(Sheet1!$G$35=3,2,1)*(IF(Sheet1!$G$35=4,1,1))</f>
        <v>1</v>
      </c>
      <c r="AP47" s="46">
        <f>IF(Sheet1!$G$35=3,2,1)*(IF(Sheet1!$G$35=4,1,1))</f>
        <v>1</v>
      </c>
      <c r="AQ47" s="46">
        <f>IF(Sheet1!$G$35=3,2,1)*(IF(Sheet1!$G$35=4,1,1))</f>
        <v>1</v>
      </c>
    </row>
    <row r="48" spans="1:43" s="43" customFormat="1">
      <c r="A48" s="43" t="s">
        <v>145</v>
      </c>
      <c r="B48" s="44"/>
      <c r="C48" s="45">
        <f t="shared" ref="C48:AQ48" si="8">IF((C78*C47)&gt;10,0,C46)</f>
        <v>1200</v>
      </c>
      <c r="D48" s="45">
        <f t="shared" si="8"/>
        <v>1200</v>
      </c>
      <c r="E48" s="45">
        <f t="shared" si="8"/>
        <v>1200</v>
      </c>
      <c r="F48" s="45">
        <f t="shared" si="8"/>
        <v>1200</v>
      </c>
      <c r="G48" s="45">
        <f t="shared" si="8"/>
        <v>1200</v>
      </c>
      <c r="H48" s="45">
        <f t="shared" si="8"/>
        <v>1200</v>
      </c>
      <c r="I48" s="45">
        <f t="shared" si="8"/>
        <v>11087.628467769286</v>
      </c>
      <c r="J48" s="45">
        <f t="shared" si="8"/>
        <v>11420.257321802364</v>
      </c>
      <c r="K48" s="45">
        <f t="shared" si="8"/>
        <v>11762.865041456434</v>
      </c>
      <c r="L48" s="45">
        <f t="shared" si="8"/>
        <v>12115.750992700128</v>
      </c>
      <c r="M48" s="45">
        <f t="shared" si="8"/>
        <v>12479.223522481132</v>
      </c>
      <c r="N48" s="45">
        <f t="shared" si="8"/>
        <v>12853.600228155567</v>
      </c>
      <c r="O48" s="45">
        <f t="shared" si="8"/>
        <v>13239.208235000231</v>
      </c>
      <c r="P48" s="45">
        <f t="shared" si="8"/>
        <v>13636.384482050236</v>
      </c>
      <c r="Q48" s="45">
        <f t="shared" si="8"/>
        <v>14045.476016511746</v>
      </c>
      <c r="R48" s="45">
        <f t="shared" si="8"/>
        <v>14466.840297007098</v>
      </c>
      <c r="S48" s="45">
        <f t="shared" si="8"/>
        <v>0</v>
      </c>
      <c r="T48" s="45">
        <f t="shared" si="8"/>
        <v>0</v>
      </c>
      <c r="U48" s="45">
        <f t="shared" si="8"/>
        <v>0</v>
      </c>
      <c r="V48" s="45">
        <f t="shared" si="8"/>
        <v>0</v>
      </c>
      <c r="W48" s="45">
        <f t="shared" si="8"/>
        <v>0</v>
      </c>
      <c r="X48" s="45">
        <f t="shared" si="8"/>
        <v>0</v>
      </c>
      <c r="Y48" s="45">
        <f t="shared" si="8"/>
        <v>0</v>
      </c>
      <c r="Z48" s="45">
        <f t="shared" si="8"/>
        <v>0</v>
      </c>
      <c r="AA48" s="45">
        <f t="shared" si="8"/>
        <v>0</v>
      </c>
      <c r="AB48" s="45">
        <f t="shared" si="8"/>
        <v>0</v>
      </c>
      <c r="AC48" s="45">
        <f t="shared" si="8"/>
        <v>0</v>
      </c>
      <c r="AD48" s="45">
        <f t="shared" si="8"/>
        <v>0</v>
      </c>
      <c r="AE48" s="45">
        <f t="shared" si="8"/>
        <v>0</v>
      </c>
      <c r="AF48" s="45">
        <f t="shared" si="8"/>
        <v>0</v>
      </c>
      <c r="AG48" s="45">
        <f t="shared" si="8"/>
        <v>0</v>
      </c>
      <c r="AH48" s="45">
        <f t="shared" si="8"/>
        <v>0</v>
      </c>
      <c r="AI48" s="45">
        <f t="shared" si="8"/>
        <v>0</v>
      </c>
      <c r="AJ48" s="45">
        <f t="shared" si="8"/>
        <v>0</v>
      </c>
      <c r="AK48" s="45">
        <f t="shared" si="8"/>
        <v>0</v>
      </c>
      <c r="AL48" s="45">
        <f t="shared" si="8"/>
        <v>0</v>
      </c>
      <c r="AM48" s="45">
        <f t="shared" si="8"/>
        <v>0</v>
      </c>
      <c r="AN48" s="45">
        <f t="shared" si="8"/>
        <v>0</v>
      </c>
      <c r="AO48" s="45">
        <f t="shared" si="8"/>
        <v>0</v>
      </c>
      <c r="AP48" s="45">
        <f t="shared" si="8"/>
        <v>0</v>
      </c>
      <c r="AQ48" s="45">
        <f t="shared" si="8"/>
        <v>0</v>
      </c>
    </row>
    <row r="49" spans="1:43" s="43" customFormat="1">
      <c r="A49" s="43" t="s">
        <v>38</v>
      </c>
      <c r="B49" s="44">
        <f>Sheet1!B20</f>
        <v>28</v>
      </c>
    </row>
    <row r="50" spans="1:43">
      <c r="A50" t="s">
        <v>2</v>
      </c>
      <c r="B50" s="18"/>
      <c r="C50" s="24">
        <f>C41+C45</f>
        <v>3600</v>
      </c>
      <c r="D50" s="24">
        <f t="shared" ref="D50:AQ50" si="9">D41+D45</f>
        <v>3600</v>
      </c>
      <c r="E50" s="24">
        <f t="shared" si="9"/>
        <v>3600</v>
      </c>
      <c r="F50" s="24">
        <f t="shared" si="9"/>
        <v>3600</v>
      </c>
      <c r="G50" s="24">
        <f t="shared" si="9"/>
        <v>3600</v>
      </c>
      <c r="H50" s="24">
        <f t="shared" si="9"/>
        <v>10485.714285714286</v>
      </c>
      <c r="I50" s="24">
        <f t="shared" si="9"/>
        <v>10485.714285714286</v>
      </c>
      <c r="J50" s="24">
        <f t="shared" si="9"/>
        <v>10485.714285714286</v>
      </c>
      <c r="K50" s="24">
        <f t="shared" si="9"/>
        <v>10485.714285714286</v>
      </c>
      <c r="L50" s="24">
        <f t="shared" si="9"/>
        <v>10485.714285714286</v>
      </c>
      <c r="M50" s="24">
        <f t="shared" si="9"/>
        <v>10485.714285714286</v>
      </c>
      <c r="N50" s="24">
        <f t="shared" si="9"/>
        <v>10485.714285714286</v>
      </c>
      <c r="O50" s="24">
        <f t="shared" si="9"/>
        <v>10485.714285714286</v>
      </c>
      <c r="P50" s="24">
        <f t="shared" si="9"/>
        <v>10485.714285714286</v>
      </c>
      <c r="Q50" s="24">
        <f t="shared" si="9"/>
        <v>10485.714285714286</v>
      </c>
      <c r="R50" s="24">
        <f t="shared" si="9"/>
        <v>10485.714285714286</v>
      </c>
      <c r="S50" s="24">
        <f t="shared" si="9"/>
        <v>10485.714285714286</v>
      </c>
      <c r="T50" s="24">
        <f t="shared" si="9"/>
        <v>10485.714285714286</v>
      </c>
      <c r="U50" s="24">
        <f t="shared" si="9"/>
        <v>10485.714285714286</v>
      </c>
      <c r="V50" s="24">
        <f t="shared" si="9"/>
        <v>10485.714285714286</v>
      </c>
      <c r="W50" s="24">
        <f t="shared" si="9"/>
        <v>10485.714285714286</v>
      </c>
      <c r="X50" s="24">
        <f t="shared" si="9"/>
        <v>10485.714285714286</v>
      </c>
      <c r="Y50" s="24">
        <f t="shared" si="9"/>
        <v>10485.714285714286</v>
      </c>
      <c r="Z50" s="24">
        <f t="shared" si="9"/>
        <v>10485.714285714286</v>
      </c>
      <c r="AA50" s="24">
        <f t="shared" si="9"/>
        <v>10485.714285714286</v>
      </c>
      <c r="AB50" s="24">
        <f t="shared" si="9"/>
        <v>10485.714285714286</v>
      </c>
      <c r="AC50" s="24">
        <f t="shared" si="9"/>
        <v>10485.714285714286</v>
      </c>
      <c r="AD50" s="24">
        <f t="shared" si="9"/>
        <v>10485.714285714286</v>
      </c>
      <c r="AE50" s="24">
        <f t="shared" si="9"/>
        <v>10485.714285714286</v>
      </c>
      <c r="AF50" s="24">
        <f t="shared" si="9"/>
        <v>10485.714285714286</v>
      </c>
      <c r="AG50" s="24">
        <f t="shared" si="9"/>
        <v>10485.714285714286</v>
      </c>
      <c r="AH50" s="24">
        <f t="shared" si="9"/>
        <v>10485.714285714286</v>
      </c>
      <c r="AI50" s="24">
        <f t="shared" si="9"/>
        <v>10485.714285714286</v>
      </c>
      <c r="AJ50" s="24">
        <f t="shared" si="9"/>
        <v>10485.714285714286</v>
      </c>
      <c r="AK50" s="24">
        <f t="shared" si="9"/>
        <v>10485.714285714286</v>
      </c>
      <c r="AL50" s="24">
        <f t="shared" si="9"/>
        <v>10485.714285714286</v>
      </c>
      <c r="AM50" s="24">
        <f t="shared" si="9"/>
        <v>10485.714285714286</v>
      </c>
      <c r="AN50" s="24">
        <f t="shared" si="9"/>
        <v>10485.714285714286</v>
      </c>
      <c r="AO50" s="24">
        <f t="shared" si="9"/>
        <v>10485.714285714286</v>
      </c>
      <c r="AP50" s="24">
        <f t="shared" si="9"/>
        <v>10485.714285714286</v>
      </c>
      <c r="AQ50" s="24">
        <f t="shared" si="9"/>
        <v>10485.714285714286</v>
      </c>
    </row>
    <row r="51" spans="1:43">
      <c r="A51" t="s">
        <v>49</v>
      </c>
      <c r="B51" s="18">
        <f>Sheet1!B21</f>
        <v>2</v>
      </c>
    </row>
    <row r="52" spans="1:43">
      <c r="B52" s="18"/>
    </row>
    <row r="53" spans="1:43">
      <c r="A53" s="21" t="s">
        <v>19</v>
      </c>
      <c r="B53" s="21"/>
      <c r="C53" s="21">
        <f>IF(Sheet1!$G$25=1,Sheet2!C60,1)*IF(Sheet1!$G$25=2,Sheet2!C61,1)*IF(Sheet1!$G$25=3,Sheet2!C62,1)*IF(Sheet1!$G$25=4,Sheet2!C63,1)*IF(Sheet1!$G$25=5,Sheet2!C64,1)</f>
        <v>100000</v>
      </c>
      <c r="D53" s="21">
        <f>IF(Sheet1!$G$25=1,Sheet2!D60,1)*IF(Sheet1!$G$25=2,Sheet2!D61,1)*IF(Sheet1!$G$25=3,Sheet2!D62,1)*IF(Sheet1!$G$25=4,Sheet2!D63,1)*IF(Sheet1!$G$25=5,Sheet2!D64,1)</f>
        <v>105000</v>
      </c>
      <c r="E53" s="21">
        <f>IF(Sheet1!$G$25=1,Sheet2!E60,1)*IF(Sheet1!$G$25=2,Sheet2!E61,1)*IF(Sheet1!$G$25=3,Sheet2!E62,1)*IF(Sheet1!$G$25=4,Sheet2!E63,1)*IF(Sheet1!$G$25=5,Sheet2!E64,1)</f>
        <v>110250</v>
      </c>
      <c r="F53" s="21">
        <f>IF(Sheet1!$G$25=1,Sheet2!F60,1)*IF(Sheet1!$G$25=2,Sheet2!F61,1)*IF(Sheet1!$G$25=3,Sheet2!F62,1)*IF(Sheet1!$G$25=4,Sheet2!F63,1)*IF(Sheet1!$G$25=5,Sheet2!F64,1)</f>
        <v>115762.5</v>
      </c>
      <c r="G53" s="21">
        <f>IF(Sheet1!$G$25=1,Sheet2!G60,1)*IF(Sheet1!$G$25=2,Sheet2!G61,1)*IF(Sheet1!$G$25=3,Sheet2!G62,1)*IF(Sheet1!$G$25=4,Sheet2!G63,1)*IF(Sheet1!$G$25=5,Sheet2!G64,1)</f>
        <v>121550.625</v>
      </c>
      <c r="H53" s="21">
        <f>IF(Sheet1!$G$25=1,Sheet2!H60,1)*IF(Sheet1!$G$25=2,Sheet2!H61,1)*IF(Sheet1!$G$25=3,Sheet2!H62,1)*IF(Sheet1!$G$25=4,Sheet2!H63,1)*IF(Sheet1!$G$25=5,Sheet2!H64,1)</f>
        <v>127628.15625</v>
      </c>
      <c r="I53" s="21">
        <f>IF(Sheet1!$G$25=1,Sheet2!I60,1)*IF(Sheet1!$G$25=2,Sheet2!I61,1)*IF(Sheet1!$G$25=3,Sheet2!I62,1)*IF(Sheet1!$G$25=4,Sheet2!I63,1)*IF(Sheet1!$G$25=5,Sheet2!I64,1)</f>
        <v>134009.56406249999</v>
      </c>
      <c r="J53" s="21">
        <f>IF(Sheet1!$G$25=1,Sheet2!J60,1)*IF(Sheet1!$G$25=2,Sheet2!J61,1)*IF(Sheet1!$G$25=3,Sheet2!J62,1)*IF(Sheet1!$G$25=4,Sheet2!J63,1)*IF(Sheet1!$G$25=5,Sheet2!J64,1)</f>
        <v>140710.042265625</v>
      </c>
      <c r="K53" s="21">
        <f>IF(Sheet1!$G$25=1,Sheet2!K60,1)*IF(Sheet1!$G$25=2,Sheet2!K61,1)*IF(Sheet1!$G$25=3,Sheet2!K62,1)*IF(Sheet1!$G$25=4,Sheet2!K63,1)*IF(Sheet1!$G$25=5,Sheet2!K64,1)</f>
        <v>147745.54437890626</v>
      </c>
      <c r="L53" s="21">
        <f>IF(Sheet1!$G$25=1,Sheet2!L60,1)*IF(Sheet1!$G$25=2,Sheet2!L61,1)*IF(Sheet1!$G$25=3,Sheet2!L62,1)*IF(Sheet1!$G$25=4,Sheet2!L63,1)*IF(Sheet1!$G$25=5,Sheet2!L64,1)</f>
        <v>155132.82159785158</v>
      </c>
      <c r="M53" s="21">
        <f>IF(Sheet1!$G$25=1,Sheet2!M60,1)*IF(Sheet1!$G$25=2,Sheet2!M61,1)*IF(Sheet1!$G$25=3,Sheet2!M62,1)*IF(Sheet1!$G$25=4,Sheet2!M63,1)*IF(Sheet1!$G$25=5,Sheet2!M64,1)</f>
        <v>162889.46267774416</v>
      </c>
      <c r="N53" s="21">
        <f>IF(Sheet1!$G$25=1,Sheet2!N60,1)*IF(Sheet1!$G$25=2,Sheet2!N61,1)*IF(Sheet1!$G$25=3,Sheet2!N62,1)*IF(Sheet1!$G$25=4,Sheet2!N63,1)*IF(Sheet1!$G$25=5,Sheet2!N64,1)</f>
        <v>171033.93581163138</v>
      </c>
      <c r="O53" s="21">
        <f>IF(Sheet1!$G$25=1,Sheet2!O60,1)*IF(Sheet1!$G$25=2,Sheet2!O61,1)*IF(Sheet1!$G$25=3,Sheet2!O62,1)*IF(Sheet1!$G$25=4,Sheet2!O63,1)*IF(Sheet1!$G$25=5,Sheet2!O64,1)</f>
        <v>179585.63260221295</v>
      </c>
      <c r="P53" s="21">
        <f>IF(Sheet1!$G$25=1,Sheet2!P60,1)*IF(Sheet1!$G$25=2,Sheet2!P61,1)*IF(Sheet1!$G$25=3,Sheet2!P62,1)*IF(Sheet1!$G$25=4,Sheet2!P63,1)*IF(Sheet1!$G$25=5,Sheet2!P64,1)</f>
        <v>188564.91423232362</v>
      </c>
      <c r="Q53" s="21">
        <f>IF(Sheet1!$G$25=1,Sheet2!Q60,1)*IF(Sheet1!$G$25=2,Sheet2!Q61,1)*IF(Sheet1!$G$25=3,Sheet2!Q62,1)*IF(Sheet1!$G$25=4,Sheet2!Q63,1)*IF(Sheet1!$G$25=5,Sheet2!Q64,1)</f>
        <v>197993.1599439398</v>
      </c>
      <c r="R53" s="21">
        <f>IF(Sheet1!$G$25=1,Sheet2!R60,1)*IF(Sheet1!$G$25=2,Sheet2!R61,1)*IF(Sheet1!$G$25=3,Sheet2!R62,1)*IF(Sheet1!$G$25=4,Sheet2!R63,1)*IF(Sheet1!$G$25=5,Sheet2!R64,1)</f>
        <v>207892.8179411368</v>
      </c>
      <c r="S53" s="21">
        <f>IF(Sheet1!$G$25=1,Sheet2!S60,1)*IF(Sheet1!$G$25=2,Sheet2!S61,1)*IF(Sheet1!$G$25=3,Sheet2!S62,1)*IF(Sheet1!$G$25=4,Sheet2!S63,1)*IF(Sheet1!$G$25=5,Sheet2!S64,1)</f>
        <v>218287.45883819365</v>
      </c>
      <c r="T53" s="21">
        <f>IF(Sheet1!$G$25=1,Sheet2!T60,1)*IF(Sheet1!$G$25=2,Sheet2!T61,1)*IF(Sheet1!$G$25=3,Sheet2!T62,1)*IF(Sheet1!$G$25=4,Sheet2!T63,1)*IF(Sheet1!$G$25=5,Sheet2!T64,1)</f>
        <v>229201.83178010333</v>
      </c>
      <c r="U53" s="21">
        <f>IF(Sheet1!$G$25=1,Sheet2!U60,1)*IF(Sheet1!$G$25=2,Sheet2!U61,1)*IF(Sheet1!$G$25=3,Sheet2!U62,1)*IF(Sheet1!$G$25=4,Sheet2!U63,1)*IF(Sheet1!$G$25=5,Sheet2!U64,1)</f>
        <v>240661.9233691085</v>
      </c>
      <c r="V53" s="21">
        <f>IF(Sheet1!$G$25=1,Sheet2!V60,1)*IF(Sheet1!$G$25=2,Sheet2!V61,1)*IF(Sheet1!$G$25=3,Sheet2!V62,1)*IF(Sheet1!$G$25=4,Sheet2!V63,1)*IF(Sheet1!$G$25=5,Sheet2!V64,1)</f>
        <v>252695.01953756393</v>
      </c>
      <c r="W53" s="21">
        <f>IF(Sheet1!$G$25=1,Sheet2!W60,1)*IF(Sheet1!$G$25=2,Sheet2!W61,1)*IF(Sheet1!$G$25=3,Sheet2!W62,1)*IF(Sheet1!$G$25=4,Sheet2!W63,1)*IF(Sheet1!$G$25=5,Sheet2!W64,1)</f>
        <v>265329.77051444212</v>
      </c>
      <c r="X53" s="21">
        <f>IF(Sheet1!$G$25=1,Sheet2!X60,1)*IF(Sheet1!$G$25=2,Sheet2!X61,1)*IF(Sheet1!$G$25=3,Sheet2!X62,1)*IF(Sheet1!$G$25=4,Sheet2!X63,1)*IF(Sheet1!$G$25=5,Sheet2!X64,1)</f>
        <v>278596.25904016424</v>
      </c>
      <c r="Y53" s="21">
        <f>IF(Sheet1!$G$25=1,Sheet2!Y60,1)*IF(Sheet1!$G$25=2,Sheet2!Y61,1)*IF(Sheet1!$G$25=3,Sheet2!Y62,1)*IF(Sheet1!$G$25=4,Sheet2!Y63,1)*IF(Sheet1!$G$25=5,Sheet2!Y64,1)</f>
        <v>292526.07199217245</v>
      </c>
      <c r="Z53" s="21">
        <f>IF(Sheet1!$G$25=1,Sheet2!Z60,1)*IF(Sheet1!$G$25=2,Sheet2!Z61,1)*IF(Sheet1!$G$25=3,Sheet2!Z62,1)*IF(Sheet1!$G$25=4,Sheet2!Z63,1)*IF(Sheet1!$G$25=5,Sheet2!Z64,1)</f>
        <v>300000</v>
      </c>
      <c r="AA53" s="21">
        <f>IF(Sheet1!$G$25=1,Sheet2!AA60,1)*IF(Sheet1!$G$25=2,Sheet2!AA61,1)*IF(Sheet1!$G$25=3,Sheet2!AA62,1)*IF(Sheet1!$G$25=4,Sheet2!AA63,1)*IF(Sheet1!$G$25=5,Sheet2!AA64,1)</f>
        <v>300000</v>
      </c>
      <c r="AB53" s="21">
        <f>IF(Sheet1!$G$25=1,Sheet2!AB60,1)*IF(Sheet1!$G$25=2,Sheet2!AB61,1)*IF(Sheet1!$G$25=3,Sheet2!AB62,1)*IF(Sheet1!$G$25=4,Sheet2!AB63,1)*IF(Sheet1!$G$25=5,Sheet2!AB64,1)</f>
        <v>300000</v>
      </c>
      <c r="AC53" s="21">
        <f>IF(Sheet1!$G$25=1,Sheet2!AC60,1)*IF(Sheet1!$G$25=2,Sheet2!AC61,1)*IF(Sheet1!$G$25=3,Sheet2!AC62,1)*IF(Sheet1!$G$25=4,Sheet2!AC63,1)*IF(Sheet1!$G$25=5,Sheet2!AC64,1)</f>
        <v>300000</v>
      </c>
      <c r="AD53" s="21">
        <f>IF(Sheet1!$G$25=1,Sheet2!AD60,1)*IF(Sheet1!$G$25=2,Sheet2!AD61,1)*IF(Sheet1!$G$25=3,Sheet2!AD62,1)*IF(Sheet1!$G$25=4,Sheet2!AD63,1)*IF(Sheet1!$G$25=5,Sheet2!AD64,1)</f>
        <v>300000</v>
      </c>
      <c r="AE53" s="21">
        <f>IF(Sheet1!$G$25=1,Sheet2!AE60,1)*IF(Sheet1!$G$25=2,Sheet2!AE61,1)*IF(Sheet1!$G$25=3,Sheet2!AE62,1)*IF(Sheet1!$G$25=4,Sheet2!AE63,1)*IF(Sheet1!$G$25=5,Sheet2!AE64,1)</f>
        <v>300000</v>
      </c>
      <c r="AF53" s="21">
        <f>IF(Sheet1!$G$25=1,Sheet2!AF60,1)*IF(Sheet1!$G$25=2,Sheet2!AF61,1)*IF(Sheet1!$G$25=3,Sheet2!AF62,1)*IF(Sheet1!$G$25=4,Sheet2!AF63,1)*IF(Sheet1!$G$25=5,Sheet2!AF64,1)</f>
        <v>300000</v>
      </c>
      <c r="AG53" s="21">
        <f>IF(Sheet1!$G$25=1,Sheet2!AG60,1)*IF(Sheet1!$G$25=2,Sheet2!AG61,1)*IF(Sheet1!$G$25=3,Sheet2!AG62,1)*IF(Sheet1!$G$25=4,Sheet2!AG63,1)*IF(Sheet1!$G$25=5,Sheet2!AG64,1)</f>
        <v>300000</v>
      </c>
      <c r="AH53" s="21">
        <f>IF(Sheet1!$G$25=1,Sheet2!AH60,1)*IF(Sheet1!$G$25=2,Sheet2!AH61,1)*IF(Sheet1!$G$25=3,Sheet2!AH62,1)*IF(Sheet1!$G$25=4,Sheet2!AH63,1)*IF(Sheet1!$G$25=5,Sheet2!AH64,1)</f>
        <v>300000</v>
      </c>
      <c r="AI53" s="21">
        <f>IF(Sheet1!$G$25=1,Sheet2!AI60,1)*IF(Sheet1!$G$25=2,Sheet2!AI61,1)*IF(Sheet1!$G$25=3,Sheet2!AI62,1)*IF(Sheet1!$G$25=4,Sheet2!AI63,1)*IF(Sheet1!$G$25=5,Sheet2!AI64,1)</f>
        <v>300000</v>
      </c>
      <c r="AJ53" s="21">
        <f>IF(Sheet1!$G$25=1,Sheet2!AJ60,1)*IF(Sheet1!$G$25=2,Sheet2!AJ61,1)*IF(Sheet1!$G$25=3,Sheet2!AJ62,1)*IF(Sheet1!$G$25=4,Sheet2!AJ63,1)*IF(Sheet1!$G$25=5,Sheet2!AJ64,1)</f>
        <v>300000</v>
      </c>
      <c r="AK53" s="21">
        <f>IF(Sheet1!$G$25=1,Sheet2!AK60,1)*IF(Sheet1!$G$25=2,Sheet2!AK61,1)*IF(Sheet1!$G$25=3,Sheet2!AK62,1)*IF(Sheet1!$G$25=4,Sheet2!AK63,1)*IF(Sheet1!$G$25=5,Sheet2!AK64,1)</f>
        <v>300000</v>
      </c>
      <c r="AL53" s="21">
        <f>IF(Sheet1!$G$25=1,Sheet2!AL60,1)*IF(Sheet1!$G$25=2,Sheet2!AL61,1)*IF(Sheet1!$G$25=3,Sheet2!AL62,1)*IF(Sheet1!$G$25=4,Sheet2!AL63,1)*IF(Sheet1!$G$25=5,Sheet2!AL64,1)</f>
        <v>0</v>
      </c>
      <c r="AM53" s="21">
        <f>IF(Sheet1!$G$25=1,Sheet2!AM60,1)*IF(Sheet1!$G$25=2,Sheet2!AM61,1)*IF(Sheet1!$G$25=3,Sheet2!AM62,1)*IF(Sheet1!$G$25=4,Sheet2!AM63,1)*IF(Sheet1!$G$25=5,Sheet2!AM64,1)</f>
        <v>0</v>
      </c>
      <c r="AN53" s="21">
        <f>IF(Sheet1!$G$25=1,Sheet2!AN60,1)*IF(Sheet1!$G$25=2,Sheet2!AN61,1)*IF(Sheet1!$G$25=3,Sheet2!AN62,1)*IF(Sheet1!$G$25=4,Sheet2!AN63,1)*IF(Sheet1!$G$25=5,Sheet2!AN64,1)</f>
        <v>0</v>
      </c>
      <c r="AO53" s="21">
        <f>IF(Sheet1!$G$25=1,Sheet2!AO60,1)*IF(Sheet1!$G$25=2,Sheet2!AO61,1)*IF(Sheet1!$G$25=3,Sheet2!AO62,1)*IF(Sheet1!$G$25=4,Sheet2!AO63,1)*IF(Sheet1!$G$25=5,Sheet2!AO64,1)</f>
        <v>0</v>
      </c>
      <c r="AP53" s="21">
        <f>IF(Sheet1!$G$25=1,Sheet2!AP60,1)*IF(Sheet1!$G$25=2,Sheet2!AP61,1)*IF(Sheet1!$G$25=3,Sheet2!AP62,1)*IF(Sheet1!$G$25=4,Sheet2!AP63,1)*IF(Sheet1!$G$25=5,Sheet2!AP64,1)</f>
        <v>0</v>
      </c>
      <c r="AQ53" s="21">
        <f>IF(Sheet1!$G$25=1,Sheet2!AQ60,1)*IF(Sheet1!$G$25=2,Sheet2!AQ61,1)*IF(Sheet1!$G$25=3,Sheet2!AQ62,1)*IF(Sheet1!$G$25=4,Sheet2!AQ63,1)*IF(Sheet1!$G$25=5,Sheet2!AQ64,1)</f>
        <v>0</v>
      </c>
    </row>
    <row r="54" spans="1:43">
      <c r="A54" s="21" t="s">
        <v>20</v>
      </c>
      <c r="B54" s="21"/>
      <c r="C54" s="21">
        <f>IF(Sheet1!$G$26=1,Sheet2!C65,1)*IF(Sheet1!$G$26=2,Sheet2!C66,1)*IF(Sheet1!$G$26=3,Sheet2!C67,1)*IF(Sheet1!$G$26=4,Sheet2!C68,1)*IF(Sheet1!$G$26=5,Sheet2!C69,1)</f>
        <v>0</v>
      </c>
      <c r="D54" s="21">
        <f>IF(Sheet1!$G$26=1,Sheet2!D65,1)*IF(Sheet1!$G$26=2,Sheet2!D66,1)*IF(Sheet1!$G$26=3,Sheet2!D67,1)*IF(Sheet1!$G$26=4,Sheet2!D68,1)*IF(Sheet1!$G$26=5,Sheet2!D69,1)</f>
        <v>0</v>
      </c>
      <c r="E54" s="21">
        <f>IF(Sheet1!$G$26=1,Sheet2!E65,1)*IF(Sheet1!$G$26=2,Sheet2!E66,1)*IF(Sheet1!$G$26=3,Sheet2!E67,1)*IF(Sheet1!$G$26=4,Sheet2!E68,1)*IF(Sheet1!$G$26=5,Sheet2!E69,1)</f>
        <v>0</v>
      </c>
      <c r="F54" s="21">
        <f>IF(Sheet1!$G$26=1,Sheet2!F65,1)*IF(Sheet1!$G$26=2,Sheet2!F66,1)*IF(Sheet1!$G$26=3,Sheet2!F67,1)*IF(Sheet1!$G$26=4,Sheet2!F68,1)*IF(Sheet1!$G$26=5,Sheet2!F69,1)</f>
        <v>0</v>
      </c>
      <c r="G54" s="21">
        <f>IF(Sheet1!$G$26=1,Sheet2!G65,1)*IF(Sheet1!$G$26=2,Sheet2!G66,1)*IF(Sheet1!$G$26=3,Sheet2!G67,1)*IF(Sheet1!$G$26=4,Sheet2!G68,1)*IF(Sheet1!$G$26=5,Sheet2!G69,1)</f>
        <v>0</v>
      </c>
      <c r="H54" s="21">
        <f>IF(Sheet1!$G$26=1,Sheet2!H65,1)*IF(Sheet1!$G$26=2,Sheet2!H66,1)*IF(Sheet1!$G$26=3,Sheet2!H67,1)*IF(Sheet1!$G$26=4,Sheet2!H68,1)*IF(Sheet1!$G$26=5,Sheet2!H69,1)</f>
        <v>0</v>
      </c>
      <c r="I54" s="21">
        <f>IF(Sheet1!$G$26=1,Sheet2!I65,1)*IF(Sheet1!$G$26=2,Sheet2!I66,1)*IF(Sheet1!$G$26=3,Sheet2!I67,1)*IF(Sheet1!$G$26=4,Sheet2!I68,1)*IF(Sheet1!$G$26=5,Sheet2!I69,1)</f>
        <v>0</v>
      </c>
      <c r="J54" s="21">
        <f>IF(Sheet1!$G$26=1,Sheet2!J65,1)*IF(Sheet1!$G$26=2,Sheet2!J66,1)*IF(Sheet1!$G$26=3,Sheet2!J67,1)*IF(Sheet1!$G$26=4,Sheet2!J68,1)*IF(Sheet1!$G$26=5,Sheet2!J69,1)</f>
        <v>0</v>
      </c>
      <c r="K54" s="21">
        <f>IF(Sheet1!$G$26=1,Sheet2!K65,1)*IF(Sheet1!$G$26=2,Sheet2!K66,1)*IF(Sheet1!$G$26=3,Sheet2!K67,1)*IF(Sheet1!$G$26=4,Sheet2!K68,1)*IF(Sheet1!$G$26=5,Sheet2!K69,1)</f>
        <v>0</v>
      </c>
      <c r="L54" s="21">
        <f>IF(Sheet1!$G$26=1,Sheet2!L65,1)*IF(Sheet1!$G$26=2,Sheet2!L66,1)*IF(Sheet1!$G$26=3,Sheet2!L67,1)*IF(Sheet1!$G$26=4,Sheet2!L68,1)*IF(Sheet1!$G$26=5,Sheet2!L69,1)</f>
        <v>0</v>
      </c>
      <c r="M54" s="21">
        <f>IF(Sheet1!$G$26=1,Sheet2!M65,1)*IF(Sheet1!$G$26=2,Sheet2!M66,1)*IF(Sheet1!$G$26=3,Sheet2!M67,1)*IF(Sheet1!$G$26=4,Sheet2!M68,1)*IF(Sheet1!$G$26=5,Sheet2!M69,1)</f>
        <v>0</v>
      </c>
      <c r="N54" s="21">
        <f>IF(Sheet1!$G$26=1,Sheet2!N65,1)*IF(Sheet1!$G$26=2,Sheet2!N66,1)*IF(Sheet1!$G$26=3,Sheet2!N67,1)*IF(Sheet1!$G$26=4,Sheet2!N68,1)*IF(Sheet1!$G$26=5,Sheet2!N69,1)</f>
        <v>0</v>
      </c>
      <c r="O54" s="21">
        <f>IF(Sheet1!$G$26=1,Sheet2!O65,1)*IF(Sheet1!$G$26=2,Sheet2!O66,1)*IF(Sheet1!$G$26=3,Sheet2!O67,1)*IF(Sheet1!$G$26=4,Sheet2!O68,1)*IF(Sheet1!$G$26=5,Sheet2!O69,1)</f>
        <v>0</v>
      </c>
      <c r="P54" s="21">
        <f>IF(Sheet1!$G$26=1,Sheet2!P65,1)*IF(Sheet1!$G$26=2,Sheet2!P66,1)*IF(Sheet1!$G$26=3,Sheet2!P67,1)*IF(Sheet1!$G$26=4,Sheet2!P68,1)*IF(Sheet1!$G$26=5,Sheet2!P69,1)</f>
        <v>0</v>
      </c>
      <c r="Q54" s="21">
        <f>IF(Sheet1!$G$26=1,Sheet2!Q65,1)*IF(Sheet1!$G$26=2,Sheet2!Q66,1)*IF(Sheet1!$G$26=3,Sheet2!Q67,1)*IF(Sheet1!$G$26=4,Sheet2!Q68,1)*IF(Sheet1!$G$26=5,Sheet2!Q69,1)</f>
        <v>0</v>
      </c>
      <c r="R54" s="21">
        <f>IF(Sheet1!$G$26=1,Sheet2!R65,1)*IF(Sheet1!$G$26=2,Sheet2!R66,1)*IF(Sheet1!$G$26=3,Sheet2!R67,1)*IF(Sheet1!$G$26=4,Sheet2!R68,1)*IF(Sheet1!$G$26=5,Sheet2!R69,1)</f>
        <v>0</v>
      </c>
      <c r="S54" s="21">
        <f>IF(Sheet1!$G$26=1,Sheet2!S65,1)*IF(Sheet1!$G$26=2,Sheet2!S66,1)*IF(Sheet1!$G$26=3,Sheet2!S67,1)*IF(Sheet1!$G$26=4,Sheet2!S68,1)*IF(Sheet1!$G$26=5,Sheet2!S69,1)</f>
        <v>0</v>
      </c>
      <c r="T54" s="21">
        <f>IF(Sheet1!$G$26=1,Sheet2!T65,1)*IF(Sheet1!$G$26=2,Sheet2!T66,1)*IF(Sheet1!$G$26=3,Sheet2!T67,1)*IF(Sheet1!$G$26=4,Sheet2!T68,1)*IF(Sheet1!$G$26=5,Sheet2!T69,1)</f>
        <v>0</v>
      </c>
      <c r="U54" s="21">
        <f>IF(Sheet1!$G$26=1,Sheet2!U65,1)*IF(Sheet1!$G$26=2,Sheet2!U66,1)*IF(Sheet1!$G$26=3,Sheet2!U67,1)*IF(Sheet1!$G$26=4,Sheet2!U68,1)*IF(Sheet1!$G$26=5,Sheet2!U69,1)</f>
        <v>0</v>
      </c>
      <c r="V54" s="21">
        <f>IF(Sheet1!$G$26=1,Sheet2!V65,1)*IF(Sheet1!$G$26=2,Sheet2!V66,1)*IF(Sheet1!$G$26=3,Sheet2!V67,1)*IF(Sheet1!$G$26=4,Sheet2!V68,1)*IF(Sheet1!$G$26=5,Sheet2!V69,1)</f>
        <v>0</v>
      </c>
      <c r="W54" s="21">
        <f>IF(Sheet1!$G$26=1,Sheet2!W65,1)*IF(Sheet1!$G$26=2,Sheet2!W66,1)*IF(Sheet1!$G$26=3,Sheet2!W67,1)*IF(Sheet1!$G$26=4,Sheet2!W68,1)*IF(Sheet1!$G$26=5,Sheet2!W69,1)</f>
        <v>0</v>
      </c>
      <c r="X54" s="21">
        <f>IF(Sheet1!$G$26=1,Sheet2!X65,1)*IF(Sheet1!$G$26=2,Sheet2!X66,1)*IF(Sheet1!$G$26=3,Sheet2!X67,1)*IF(Sheet1!$G$26=4,Sheet2!X68,1)*IF(Sheet1!$G$26=5,Sheet2!X69,1)</f>
        <v>0</v>
      </c>
      <c r="Y54" s="21">
        <f>IF(Sheet1!$G$26=1,Sheet2!Y65,1)*IF(Sheet1!$G$26=2,Sheet2!Y66,1)*IF(Sheet1!$G$26=3,Sheet2!Y67,1)*IF(Sheet1!$G$26=4,Sheet2!Y68,1)*IF(Sheet1!$G$26=5,Sheet2!Y69,1)</f>
        <v>0</v>
      </c>
      <c r="Z54" s="21">
        <f>IF(Sheet1!$G$26=1,Sheet2!Z65,1)*IF(Sheet1!$G$26=2,Sheet2!Z66,1)*IF(Sheet1!$G$26=3,Sheet2!Z67,1)*IF(Sheet1!$G$26=4,Sheet2!Z68,1)*IF(Sheet1!$G$26=5,Sheet2!Z69,1)</f>
        <v>0</v>
      </c>
      <c r="AA54" s="21">
        <f>IF(Sheet1!$G$26=1,Sheet2!AA65,1)*IF(Sheet1!$G$26=2,Sheet2!AA66,1)*IF(Sheet1!$G$26=3,Sheet2!AA67,1)*IF(Sheet1!$G$26=4,Sheet2!AA68,1)*IF(Sheet1!$G$26=5,Sheet2!AA69,1)</f>
        <v>0</v>
      </c>
      <c r="AB54" s="21">
        <f>IF(Sheet1!$G$26=1,Sheet2!AB65,1)*IF(Sheet1!$G$26=2,Sheet2!AB66,1)*IF(Sheet1!$G$26=3,Sheet2!AB67,1)*IF(Sheet1!$G$26=4,Sheet2!AB68,1)*IF(Sheet1!$G$26=5,Sheet2!AB69,1)</f>
        <v>0</v>
      </c>
      <c r="AC54" s="21">
        <f>IF(Sheet1!$G$26=1,Sheet2!AC65,1)*IF(Sheet1!$G$26=2,Sheet2!AC66,1)*IF(Sheet1!$G$26=3,Sheet2!AC67,1)*IF(Sheet1!$G$26=4,Sheet2!AC68,1)*IF(Sheet1!$G$26=5,Sheet2!AC69,1)</f>
        <v>0</v>
      </c>
      <c r="AD54" s="21">
        <f>IF(Sheet1!$G$26=1,Sheet2!AD65,1)*IF(Sheet1!$G$26=2,Sheet2!AD66,1)*IF(Sheet1!$G$26=3,Sheet2!AD67,1)*IF(Sheet1!$G$26=4,Sheet2!AD68,1)*IF(Sheet1!$G$26=5,Sheet2!AD69,1)</f>
        <v>0</v>
      </c>
      <c r="AE54" s="21">
        <f>IF(Sheet1!$G$26=1,Sheet2!AE65,1)*IF(Sheet1!$G$26=2,Sheet2!AE66,1)*IF(Sheet1!$G$26=3,Sheet2!AE67,1)*IF(Sheet1!$G$26=4,Sheet2!AE68,1)*IF(Sheet1!$G$26=5,Sheet2!AE69,1)</f>
        <v>0</v>
      </c>
      <c r="AF54" s="21">
        <f>IF(Sheet1!$G$26=1,Sheet2!AF65,1)*IF(Sheet1!$G$26=2,Sheet2!AF66,1)*IF(Sheet1!$G$26=3,Sheet2!AF67,1)*IF(Sheet1!$G$26=4,Sheet2!AF68,1)*IF(Sheet1!$G$26=5,Sheet2!AF69,1)</f>
        <v>0</v>
      </c>
      <c r="AG54" s="21">
        <f>IF(Sheet1!$G$26=1,Sheet2!AG65,1)*IF(Sheet1!$G$26=2,Sheet2!AG66,1)*IF(Sheet1!$G$26=3,Sheet2!AG67,1)*IF(Sheet1!$G$26=4,Sheet2!AG68,1)*IF(Sheet1!$G$26=5,Sheet2!AG69,1)</f>
        <v>0</v>
      </c>
      <c r="AH54" s="21">
        <f>IF(Sheet1!$G$26=1,Sheet2!AH65,1)*IF(Sheet1!$G$26=2,Sheet2!AH66,1)*IF(Sheet1!$G$26=3,Sheet2!AH67,1)*IF(Sheet1!$G$26=4,Sheet2!AH68,1)*IF(Sheet1!$G$26=5,Sheet2!AH69,1)</f>
        <v>0</v>
      </c>
      <c r="AI54" s="21">
        <f>IF(Sheet1!$G$26=1,Sheet2!AI65,1)*IF(Sheet1!$G$26=2,Sheet2!AI66,1)*IF(Sheet1!$G$26=3,Sheet2!AI67,1)*IF(Sheet1!$G$26=4,Sheet2!AI68,1)*IF(Sheet1!$G$26=5,Sheet2!AI69,1)</f>
        <v>0</v>
      </c>
      <c r="AJ54" s="21">
        <f>IF(Sheet1!$G$26=1,Sheet2!AJ65,1)*IF(Sheet1!$G$26=2,Sheet2!AJ66,1)*IF(Sheet1!$G$26=3,Sheet2!AJ67,1)*IF(Sheet1!$G$26=4,Sheet2!AJ68,1)*IF(Sheet1!$G$26=5,Sheet2!AJ69,1)</f>
        <v>0</v>
      </c>
      <c r="AK54" s="21">
        <f>IF(Sheet1!$G$26=1,Sheet2!AK65,1)*IF(Sheet1!$G$26=2,Sheet2!AK66,1)*IF(Sheet1!$G$26=3,Sheet2!AK67,1)*IF(Sheet1!$G$26=4,Sheet2!AK68,1)*IF(Sheet1!$G$26=5,Sheet2!AK69,1)</f>
        <v>0</v>
      </c>
      <c r="AL54" s="21">
        <f>IF(Sheet1!$G$26=1,Sheet2!AL65,1)*IF(Sheet1!$G$26=2,Sheet2!AL66,1)*IF(Sheet1!$G$26=3,Sheet2!AL67,1)*IF(Sheet1!$G$26=4,Sheet2!AL68,1)*IF(Sheet1!$G$26=5,Sheet2!AL69,1)</f>
        <v>0</v>
      </c>
      <c r="AM54" s="21">
        <f>IF(Sheet1!$G$26=1,Sheet2!AM65,1)*IF(Sheet1!$G$26=2,Sheet2!AM66,1)*IF(Sheet1!$G$26=3,Sheet2!AM67,1)*IF(Sheet1!$G$26=4,Sheet2!AM68,1)*IF(Sheet1!$G$26=5,Sheet2!AM69,1)</f>
        <v>0</v>
      </c>
      <c r="AN54" s="21">
        <f>IF(Sheet1!$G$26=1,Sheet2!AN65,1)*IF(Sheet1!$G$26=2,Sheet2!AN66,1)*IF(Sheet1!$G$26=3,Sheet2!AN67,1)*IF(Sheet1!$G$26=4,Sheet2!AN68,1)*IF(Sheet1!$G$26=5,Sheet2!AN69,1)</f>
        <v>0</v>
      </c>
      <c r="AO54" s="21">
        <f>IF(Sheet1!$G$26=1,Sheet2!AO65,1)*IF(Sheet1!$G$26=2,Sheet2!AO66,1)*IF(Sheet1!$G$26=3,Sheet2!AO67,1)*IF(Sheet1!$G$26=4,Sheet2!AO68,1)*IF(Sheet1!$G$26=5,Sheet2!AO69,1)</f>
        <v>0</v>
      </c>
      <c r="AP54" s="21">
        <f>IF(Sheet1!$G$26=1,Sheet2!AP65,1)*IF(Sheet1!$G$26=2,Sheet2!AP66,1)*IF(Sheet1!$G$26=3,Sheet2!AP67,1)*IF(Sheet1!$G$26=4,Sheet2!AP68,1)*IF(Sheet1!$G$26=5,Sheet2!AP69,1)</f>
        <v>0</v>
      </c>
      <c r="AQ54" s="21">
        <f>IF(Sheet1!$G$26=1,Sheet2!AQ65,1)*IF(Sheet1!$G$26=2,Sheet2!AQ66,1)*IF(Sheet1!$G$26=3,Sheet2!AQ67,1)*IF(Sheet1!$G$26=4,Sheet2!AQ68,1)*IF(Sheet1!$G$26=5,Sheet2!AQ69,1)</f>
        <v>0</v>
      </c>
    </row>
    <row r="55" spans="1:43">
      <c r="A55" t="s">
        <v>21</v>
      </c>
      <c r="C55" s="20">
        <f>SUM(C53:C54)</f>
        <v>100000</v>
      </c>
      <c r="D55" s="20">
        <f t="shared" ref="D55:AQ55" si="10">SUM(D53:D54)</f>
        <v>105000</v>
      </c>
      <c r="E55" s="20">
        <f t="shared" si="10"/>
        <v>110250</v>
      </c>
      <c r="F55" s="20">
        <f t="shared" si="10"/>
        <v>115762.5</v>
      </c>
      <c r="G55" s="20">
        <f t="shared" si="10"/>
        <v>121550.625</v>
      </c>
      <c r="H55" s="20">
        <f t="shared" si="10"/>
        <v>127628.15625</v>
      </c>
      <c r="I55" s="20">
        <f t="shared" si="10"/>
        <v>134009.56406249999</v>
      </c>
      <c r="J55" s="20">
        <f t="shared" si="10"/>
        <v>140710.042265625</v>
      </c>
      <c r="K55" s="20">
        <f t="shared" si="10"/>
        <v>147745.54437890626</v>
      </c>
      <c r="L55" s="20">
        <f t="shared" si="10"/>
        <v>155132.82159785158</v>
      </c>
      <c r="M55" s="20">
        <f t="shared" si="10"/>
        <v>162889.46267774416</v>
      </c>
      <c r="N55" s="20">
        <f t="shared" si="10"/>
        <v>171033.93581163138</v>
      </c>
      <c r="O55" s="20">
        <f t="shared" si="10"/>
        <v>179585.63260221295</v>
      </c>
      <c r="P55" s="20">
        <f t="shared" si="10"/>
        <v>188564.91423232362</v>
      </c>
      <c r="Q55" s="20">
        <f t="shared" si="10"/>
        <v>197993.1599439398</v>
      </c>
      <c r="R55" s="20">
        <f t="shared" si="10"/>
        <v>207892.8179411368</v>
      </c>
      <c r="S55" s="20">
        <f t="shared" si="10"/>
        <v>218287.45883819365</v>
      </c>
      <c r="T55" s="20">
        <f t="shared" si="10"/>
        <v>229201.83178010333</v>
      </c>
      <c r="U55" s="20">
        <f t="shared" si="10"/>
        <v>240661.9233691085</v>
      </c>
      <c r="V55" s="20">
        <f t="shared" si="10"/>
        <v>252695.01953756393</v>
      </c>
      <c r="W55" s="20">
        <f t="shared" si="10"/>
        <v>265329.77051444212</v>
      </c>
      <c r="X55" s="20">
        <f t="shared" si="10"/>
        <v>278596.25904016424</v>
      </c>
      <c r="Y55" s="20">
        <f t="shared" si="10"/>
        <v>292526.07199217245</v>
      </c>
      <c r="Z55" s="20">
        <f t="shared" si="10"/>
        <v>300000</v>
      </c>
      <c r="AA55" s="20">
        <f t="shared" si="10"/>
        <v>300000</v>
      </c>
      <c r="AB55" s="20">
        <f t="shared" si="10"/>
        <v>300000</v>
      </c>
      <c r="AC55" s="20">
        <f t="shared" si="10"/>
        <v>300000</v>
      </c>
      <c r="AD55" s="20">
        <f t="shared" si="10"/>
        <v>300000</v>
      </c>
      <c r="AE55" s="20">
        <f t="shared" si="10"/>
        <v>300000</v>
      </c>
      <c r="AF55" s="20">
        <f t="shared" si="10"/>
        <v>300000</v>
      </c>
      <c r="AG55" s="20">
        <f t="shared" si="10"/>
        <v>300000</v>
      </c>
      <c r="AH55" s="20">
        <f t="shared" si="10"/>
        <v>300000</v>
      </c>
      <c r="AI55" s="20">
        <f t="shared" si="10"/>
        <v>300000</v>
      </c>
      <c r="AJ55" s="20">
        <f t="shared" si="10"/>
        <v>300000</v>
      </c>
      <c r="AK55" s="20">
        <f t="shared" si="10"/>
        <v>300000</v>
      </c>
      <c r="AL55" s="20">
        <f t="shared" si="10"/>
        <v>0</v>
      </c>
      <c r="AM55" s="20">
        <f t="shared" si="10"/>
        <v>0</v>
      </c>
      <c r="AN55" s="20">
        <f t="shared" si="10"/>
        <v>0</v>
      </c>
      <c r="AO55" s="20">
        <f t="shared" si="10"/>
        <v>0</v>
      </c>
      <c r="AP55" s="20">
        <f t="shared" si="10"/>
        <v>0</v>
      </c>
      <c r="AQ55" s="20">
        <f t="shared" si="10"/>
        <v>0</v>
      </c>
    </row>
    <row r="56" spans="1:43">
      <c r="A56" t="s">
        <v>140</v>
      </c>
      <c r="C56" s="20">
        <f>SUM(C50,C39,C21,C6,C150:C153,C20)</f>
        <v>52559.995741499115</v>
      </c>
      <c r="D56" s="20">
        <f>SUM(D50,D39,D21,D6,D150:D153,D20)</f>
        <v>53825.995741499115</v>
      </c>
      <c r="E56" s="20">
        <f>SUM(E50,E39,E21,E6,E150:E153,E20)</f>
        <v>55031.210116499118</v>
      </c>
      <c r="F56" s="20">
        <f>SUM(F50,F39,F21,F6,F150:F153,F20)</f>
        <v>73822.917908107498</v>
      </c>
      <c r="G56" s="20">
        <f>SUM(G50,G39,G21,G6,G150:G153,G20)</f>
        <v>124580.93200224618</v>
      </c>
      <c r="H56" s="20">
        <f>SUM(H50,H39,H21,H6,H150:H153,H20)</f>
        <v>131675.99092662046</v>
      </c>
      <c r="I56" s="20">
        <f>SUM(I50,I39,I21,I6,I150:I153,I20)</f>
        <v>149207.61590444026</v>
      </c>
      <c r="J56" s="20">
        <f>SUM(J50,J39,J21,J6,J150:J153,J20)</f>
        <v>149429.70963159465</v>
      </c>
      <c r="K56" s="20">
        <f>SUM(K50,K39,K21,K6,K150:K153,K20)</f>
        <v>149658.46617056368</v>
      </c>
      <c r="L56" s="20">
        <f>SUM(L50,L39,L21,L6,L150:L153,L20)</f>
        <v>149894.08540570177</v>
      </c>
      <c r="M56" s="20">
        <f>SUM(M50,M39,M21,M6,M150:M153,M20)</f>
        <v>150136.77321789402</v>
      </c>
      <c r="N56" s="20">
        <f>SUM(N50,N39,N21,N6,N150:N153,N20)</f>
        <v>143725.51154795289</v>
      </c>
      <c r="O56" s="20">
        <f>SUM(O50,O39,O21,O6,O150:O153,O20)</f>
        <v>143982.97904790763</v>
      </c>
      <c r="P56" s="20">
        <f>SUM(P50,P39,P21,P6,P150:P153,P20)</f>
        <v>144248.17057286104</v>
      </c>
      <c r="Q56" s="20">
        <f>SUM(Q50,Q39,Q21,Q6,Q150:Q153,Q20)</f>
        <v>144521.31784356304</v>
      </c>
      <c r="R56" s="20">
        <f>SUM(R50,R39,R21,R6,R150:R153,R20)</f>
        <v>144802.65953238608</v>
      </c>
      <c r="S56" s="20">
        <f>SUM(S50,S39,S21,S6,S150:S153,S20)</f>
        <v>145092.44147187384</v>
      </c>
      <c r="T56" s="20">
        <f>SUM(T50,T39,T21,T6,T150:T153,T20)</f>
        <v>128074.9168695462</v>
      </c>
      <c r="U56" s="20">
        <f>SUM(U50,U39,U21,U6,U150:U153,U20)</f>
        <v>111066.34652914874</v>
      </c>
      <c r="V56" s="20">
        <f>SUM(V50,V39,V21,V6,V150:V153,V20)</f>
        <v>111382.99907853936</v>
      </c>
      <c r="W56" s="20">
        <f>SUM(W50,W39,W21,W6,W150:W153,W20)</f>
        <v>94393.151204411697</v>
      </c>
      <c r="X56" s="20">
        <f>SUM(X50,X39,X21,X6,X150:X153,X20)</f>
        <v>94729.087894060212</v>
      </c>
      <c r="Y56" s="20">
        <f>SUM(Y50,Y39,Y21,Y6,Y150:Y153,Y20)</f>
        <v>95075.102684398182</v>
      </c>
      <c r="Z56" s="20">
        <f>SUM(Z50,Z39,Z21,Z6,Z150:Z153,Z20)</f>
        <v>95431.497918446286</v>
      </c>
      <c r="AA56" s="20">
        <f>SUM(AA50,AA39,AA21,AA6,AA150:AA153,AA20)</f>
        <v>95798.585009515838</v>
      </c>
      <c r="AB56" s="20">
        <f>SUM(AB50,AB39,AB21,AB6,AB150:AB153,AB20)</f>
        <v>96176.68471331746</v>
      </c>
      <c r="AC56" s="20">
        <f>SUM(AC50,AC39,AC21,AC6,AC150:AC153,AC20)</f>
        <v>96566.127408233151</v>
      </c>
      <c r="AD56" s="20">
        <f>SUM(AD50,AD39,AD21,AD6,AD150:AD153,AD20)</f>
        <v>96967.2533839963</v>
      </c>
      <c r="AE56" s="20">
        <f>SUM(AE50,AE39,AE21,AE6,AE150:AE153,AE20)</f>
        <v>97380.41313903236</v>
      </c>
      <c r="AF56" s="20">
        <f>SUM(AF50,AF39,AF21,AF6,AF150:AF153,AF20)</f>
        <v>97805.967686719479</v>
      </c>
      <c r="AG56" s="20">
        <f>SUM(AG50,AG39,AG21,AG6,AG150:AG153,AG20)</f>
        <v>98244.288870837234</v>
      </c>
      <c r="AH56" s="20">
        <f>SUM(AH50,AH39,AH21,AH6,AH150:AH153,AH20)</f>
        <v>98695.759690478502</v>
      </c>
      <c r="AI56" s="20">
        <f>SUM(AI50,AI39,AI21,AI6,AI150:AI153,AI20)</f>
        <v>99160.774634709014</v>
      </c>
      <c r="AJ56" s="20">
        <f>SUM(AJ50,AJ39,AJ21,AJ6,AJ150:AJ153,AJ20)</f>
        <v>99639.740027266453</v>
      </c>
      <c r="AK56" s="20">
        <f>SUM(AK50,AK39,AK21,AK6,AK150:AK153,AK20)</f>
        <v>46173.527117853548</v>
      </c>
      <c r="AL56" s="20">
        <f>SUM(AL50,AL39,AL21,AL6,AL150:AL153,AL20)</f>
        <v>46681.661502817726</v>
      </c>
      <c r="AM56" s="20">
        <f>SUM(AM50,AM39,AM21,AM6,AM150:AM153,AM20)</f>
        <v>47205.039919330826</v>
      </c>
      <c r="AN56" s="20">
        <f>SUM(AN50,AN39,AN21,AN6,AN150:AN153,AN20)</f>
        <v>47744.11968833932</v>
      </c>
      <c r="AO56" s="20">
        <f>SUM(AO50,AO39,AO21,AO6,AO150:AO153,AO20)</f>
        <v>48299.371850418072</v>
      </c>
      <c r="AP56" s="20">
        <f>SUM(AP50,AP39,AP21,AP6,AP150:AP153,AP20)</f>
        <v>48871.281577359186</v>
      </c>
      <c r="AQ56" s="20">
        <f>SUM(AQ50,AQ39,AQ21,AQ6,AQ150:AQ153,AQ20)</f>
        <v>49460.348596108532</v>
      </c>
    </row>
    <row r="57" spans="1:43" ht="15.75" thickBot="1">
      <c r="A57" t="s">
        <v>146</v>
      </c>
      <c r="C57" s="20">
        <f>(C55-C56)/((1+$B$7)^C2)</f>
        <v>47440.004258500885</v>
      </c>
      <c r="D57" s="20">
        <f>(D55-D56)/((1+$B$7)^D2)</f>
        <v>49683.499280097945</v>
      </c>
      <c r="E57" s="20">
        <f>(E55-E56)/((1+$B$7)^E2)</f>
        <v>52049.005451504272</v>
      </c>
      <c r="F57" s="20">
        <f>(F55-F56)/((1+$B$7)^F2)</f>
        <v>38380.658748152557</v>
      </c>
      <c r="G57" s="20">
        <f>(G55-G56)/((1+$B$7)^G2)</f>
        <v>-2692.3885227039459</v>
      </c>
      <c r="H57" s="20">
        <f>(H55-H56)/((1+$B$7)^H2)</f>
        <v>-3491.6977497876437</v>
      </c>
      <c r="I57" s="20">
        <f>(I55-I56)/((1+$B$7)^I2)</f>
        <v>-12728.129149886989</v>
      </c>
      <c r="J57" s="20">
        <f>(J55-J56)/((1+$B$7)^J2)</f>
        <v>-7089.8875170075862</v>
      </c>
      <c r="K57" s="20">
        <f>(K55-K56)/((1+$B$7)^K2)</f>
        <v>-1510.0781268547316</v>
      </c>
      <c r="L57" s="20">
        <f>(L55-L56)/((1+$B$7)^L2)</f>
        <v>4015.0550739977512</v>
      </c>
      <c r="M57" s="20">
        <f>(M55-M56)/((1+$B$7)^M2)</f>
        <v>9489.1986256420932</v>
      </c>
      <c r="N57" s="20">
        <f>(N55-N56)/((1+$B$7)^N2)</f>
        <v>19728.18671846723</v>
      </c>
      <c r="O57" s="20">
        <f>(O55-O56)/((1+$B$7)^O2)</f>
        <v>24970.984884470596</v>
      </c>
      <c r="P57" s="20">
        <f>(P55-P56)/((1+$B$7)^P2)</f>
        <v>30177.545979045211</v>
      </c>
      <c r="Q57" s="20">
        <f>(Q55-Q56)/((1+$B$7)^Q2)</f>
        <v>35351.186922480752</v>
      </c>
      <c r="R57" s="20">
        <f>(R55-R56)/((1+$B$7)^R2)</f>
        <v>40495.17193780814</v>
      </c>
      <c r="S57" s="20">
        <f>(S55-S56)/((1+$B$7)^S2)</f>
        <v>45612.714938332632</v>
      </c>
      <c r="T57" s="20">
        <f>(T55-T56)/((1+$B$7)^T2)</f>
        <v>61183.446638431873</v>
      </c>
      <c r="U57" s="20">
        <f>(U55-U56)/((1+$B$7)^U2)</f>
        <v>76123.743006713979</v>
      </c>
      <c r="V57" s="20">
        <f>(V55-V56)/((1+$B$7)^V2)</f>
        <v>80588.270688342585</v>
      </c>
      <c r="W57" s="20">
        <f>(W55-W56)/((1+$B$7)^W2)</f>
        <v>94643.461614543528</v>
      </c>
      <c r="X57" s="20">
        <f>(X55-X56)/((1+$B$7)^X2)</f>
        <v>98837.664713036007</v>
      </c>
      <c r="Y57" s="20">
        <f>(Y55-Y56)/((1+$B$7)^Y2)</f>
        <v>103048.18017372495</v>
      </c>
      <c r="Z57" s="20">
        <f>(Z55-Z56)/((1+$B$7)^Z2)</f>
        <v>103653.17199334608</v>
      </c>
      <c r="AA57" s="20">
        <f>(AA55-AA56)/((1+$B$7)^AA2)</f>
        <v>100453.56504208359</v>
      </c>
      <c r="AB57" s="20">
        <f>(AB55-AB56)/((1+$B$7)^AB2)</f>
        <v>97347.150526294747</v>
      </c>
      <c r="AC57" s="20">
        <f>(AC55-AC56)/((1+$B$7)^AC2)</f>
        <v>94331.21410319877</v>
      </c>
      <c r="AD57" s="20">
        <f>(AD55-AD56)/((1+$B$7)^AD2)</f>
        <v>91403.12048854251</v>
      </c>
      <c r="AE57" s="20">
        <f>(AE55-AE56)/((1+$B$7)^AE2)</f>
        <v>88560.311153924762</v>
      </c>
      <c r="AF57" s="20">
        <f>(AF55-AF56)/((1+$B$7)^AF2)</f>
        <v>85800.302091189093</v>
      </c>
      <c r="AG57" s="20">
        <f>(AG55-AG56)/((1+$B$7)^AG2)</f>
        <v>83120.681641931151</v>
      </c>
      <c r="AH57" s="20">
        <f>(AH55-AH56)/((1+$B$7)^AH2)</f>
        <v>80519.108390224414</v>
      </c>
      <c r="AI57" s="20">
        <f>(AI55-AI56)/((1+$B$7)^AI2)</f>
        <v>77993.309116722754</v>
      </c>
      <c r="AJ57" s="20">
        <f>(AJ55-AJ56)/((1+$B$7)^AJ2)</f>
        <v>75541.076812352185</v>
      </c>
      <c r="AK57" s="20">
        <f>(AK55-AK56)/((1+$B$7)^AK2)</f>
        <v>92911.885818172988</v>
      </c>
      <c r="AL57" s="20">
        <f>(AL55-AL56)/((1+$B$7)^AL2)</f>
        <v>-16589.887480212354</v>
      </c>
      <c r="AM57" s="20">
        <f>(AM55-AM56)/((1+$B$7)^AM2)</f>
        <v>-16287.26939826442</v>
      </c>
      <c r="AN57" s="20">
        <f>(AN55-AN56)/((1+$B$7)^AN2)</f>
        <v>-15993.465435208176</v>
      </c>
      <c r="AO57" s="20">
        <f>(AO55-AO56)/((1+$B$7)^AO2)</f>
        <v>-15708.218869134153</v>
      </c>
      <c r="AP57" s="20">
        <f>(AP55-AP56)/((1+$B$7)^AP2)</f>
        <v>-15431.280455470049</v>
      </c>
      <c r="AQ57" s="20">
        <f>(AQ55-AQ56)/((1+$B$7)^AQ2)</f>
        <v>-15162.408209194225</v>
      </c>
    </row>
    <row r="58" spans="1:43" ht="15.75" thickBot="1">
      <c r="A58" t="s">
        <v>141</v>
      </c>
      <c r="C58" s="47">
        <f>SUM(C57:AQ57)</f>
        <v>1860768.1659175521</v>
      </c>
    </row>
    <row r="60" spans="1:43" s="71" customFormat="1">
      <c r="A60" s="68" t="s">
        <v>162</v>
      </c>
      <c r="B60" s="69">
        <v>1</v>
      </c>
      <c r="C60" s="70">
        <f>IF(C133&gt;0,0,C12)</f>
        <v>0</v>
      </c>
      <c r="D60" s="70">
        <f t="shared" ref="D60:AQ60" si="11">IF(D104&gt;0,0,D12)</f>
        <v>0</v>
      </c>
      <c r="E60" s="70">
        <f t="shared" si="11"/>
        <v>110250</v>
      </c>
      <c r="F60" s="70">
        <f t="shared" si="11"/>
        <v>0</v>
      </c>
      <c r="G60" s="70">
        <f t="shared" si="11"/>
        <v>121550.625</v>
      </c>
      <c r="H60" s="70">
        <f t="shared" si="11"/>
        <v>127628.15625</v>
      </c>
      <c r="I60" s="70">
        <f t="shared" si="11"/>
        <v>134009.56406249999</v>
      </c>
      <c r="J60" s="70">
        <f t="shared" si="11"/>
        <v>140710.042265625</v>
      </c>
      <c r="K60" s="70">
        <f t="shared" si="11"/>
        <v>147745.54437890626</v>
      </c>
      <c r="L60" s="70">
        <f t="shared" si="11"/>
        <v>155132.82159785158</v>
      </c>
      <c r="M60" s="70">
        <f t="shared" si="11"/>
        <v>162889.46267774416</v>
      </c>
      <c r="N60" s="70">
        <f t="shared" si="11"/>
        <v>171033.93581163138</v>
      </c>
      <c r="O60" s="70">
        <f t="shared" si="11"/>
        <v>179585.63260221295</v>
      </c>
      <c r="P60" s="70">
        <f t="shared" si="11"/>
        <v>188564.91423232362</v>
      </c>
      <c r="Q60" s="70">
        <f t="shared" si="11"/>
        <v>197993.1599439398</v>
      </c>
      <c r="R60" s="70">
        <f t="shared" si="11"/>
        <v>207892.8179411368</v>
      </c>
      <c r="S60" s="70">
        <f t="shared" si="11"/>
        <v>218287.45883819365</v>
      </c>
      <c r="T60" s="70">
        <f t="shared" si="11"/>
        <v>229201.83178010333</v>
      </c>
      <c r="U60" s="70">
        <f t="shared" si="11"/>
        <v>240661.9233691085</v>
      </c>
      <c r="V60" s="70">
        <f t="shared" si="11"/>
        <v>252695.01953756393</v>
      </c>
      <c r="W60" s="70">
        <f t="shared" si="11"/>
        <v>265329.77051444212</v>
      </c>
      <c r="X60" s="70">
        <f t="shared" si="11"/>
        <v>278596.25904016424</v>
      </c>
      <c r="Y60" s="70">
        <f t="shared" si="11"/>
        <v>292526.07199217245</v>
      </c>
      <c r="Z60" s="70">
        <f t="shared" si="11"/>
        <v>300000</v>
      </c>
      <c r="AA60" s="70">
        <f t="shared" si="11"/>
        <v>300000</v>
      </c>
      <c r="AB60" s="70">
        <f t="shared" si="11"/>
        <v>300000</v>
      </c>
      <c r="AC60" s="70">
        <f t="shared" si="11"/>
        <v>300000</v>
      </c>
      <c r="AD60" s="70">
        <f t="shared" si="11"/>
        <v>300000</v>
      </c>
      <c r="AE60" s="70">
        <f t="shared" si="11"/>
        <v>300000</v>
      </c>
      <c r="AF60" s="70">
        <f t="shared" si="11"/>
        <v>300000</v>
      </c>
      <c r="AG60" s="70">
        <f t="shared" si="11"/>
        <v>300000</v>
      </c>
      <c r="AH60" s="70">
        <f t="shared" si="11"/>
        <v>300000</v>
      </c>
      <c r="AI60" s="70">
        <f t="shared" si="11"/>
        <v>300000</v>
      </c>
      <c r="AJ60" s="70">
        <f t="shared" si="11"/>
        <v>300000</v>
      </c>
      <c r="AK60" s="70">
        <f t="shared" si="11"/>
        <v>300000</v>
      </c>
      <c r="AL60" s="70">
        <f t="shared" si="11"/>
        <v>0</v>
      </c>
      <c r="AM60" s="70">
        <f t="shared" si="11"/>
        <v>0</v>
      </c>
      <c r="AN60" s="70">
        <f t="shared" si="11"/>
        <v>0</v>
      </c>
      <c r="AO60" s="70">
        <f t="shared" si="11"/>
        <v>0</v>
      </c>
      <c r="AP60" s="70">
        <f t="shared" si="11"/>
        <v>0</v>
      </c>
      <c r="AQ60" s="70">
        <f t="shared" si="11"/>
        <v>0</v>
      </c>
    </row>
    <row r="61" spans="1:43" s="71" customFormat="1">
      <c r="A61" s="68"/>
      <c r="B61" s="69">
        <v>2</v>
      </c>
      <c r="C61" s="70">
        <f>C12</f>
        <v>100000</v>
      </c>
      <c r="D61" s="70">
        <f t="shared" ref="D61:AQ61" si="12">D12</f>
        <v>105000</v>
      </c>
      <c r="E61" s="70">
        <f t="shared" si="12"/>
        <v>110250</v>
      </c>
      <c r="F61" s="70">
        <f t="shared" si="12"/>
        <v>115762.5</v>
      </c>
      <c r="G61" s="70">
        <f t="shared" si="12"/>
        <v>121550.625</v>
      </c>
      <c r="H61" s="70">
        <f t="shared" si="12"/>
        <v>127628.15625</v>
      </c>
      <c r="I61" s="70">
        <f t="shared" si="12"/>
        <v>134009.56406249999</v>
      </c>
      <c r="J61" s="70">
        <f t="shared" si="12"/>
        <v>140710.042265625</v>
      </c>
      <c r="K61" s="70">
        <f t="shared" si="12"/>
        <v>147745.54437890626</v>
      </c>
      <c r="L61" s="70">
        <f t="shared" si="12"/>
        <v>155132.82159785158</v>
      </c>
      <c r="M61" s="70">
        <f t="shared" si="12"/>
        <v>162889.46267774416</v>
      </c>
      <c r="N61" s="70">
        <f t="shared" si="12"/>
        <v>171033.93581163138</v>
      </c>
      <c r="O61" s="70">
        <f t="shared" si="12"/>
        <v>179585.63260221295</v>
      </c>
      <c r="P61" s="70">
        <f t="shared" si="12"/>
        <v>188564.91423232362</v>
      </c>
      <c r="Q61" s="70">
        <f t="shared" si="12"/>
        <v>197993.1599439398</v>
      </c>
      <c r="R61" s="70">
        <f t="shared" si="12"/>
        <v>207892.8179411368</v>
      </c>
      <c r="S61" s="70">
        <f t="shared" si="12"/>
        <v>218287.45883819365</v>
      </c>
      <c r="T61" s="70">
        <f t="shared" si="12"/>
        <v>229201.83178010333</v>
      </c>
      <c r="U61" s="70">
        <f t="shared" si="12"/>
        <v>240661.9233691085</v>
      </c>
      <c r="V61" s="70">
        <f t="shared" si="12"/>
        <v>252695.01953756393</v>
      </c>
      <c r="W61" s="70">
        <f t="shared" si="12"/>
        <v>265329.77051444212</v>
      </c>
      <c r="X61" s="70">
        <f t="shared" si="12"/>
        <v>278596.25904016424</v>
      </c>
      <c r="Y61" s="70">
        <f t="shared" si="12"/>
        <v>292526.07199217245</v>
      </c>
      <c r="Z61" s="70">
        <f t="shared" si="12"/>
        <v>300000</v>
      </c>
      <c r="AA61" s="70">
        <f t="shared" si="12"/>
        <v>300000</v>
      </c>
      <c r="AB61" s="70">
        <f t="shared" si="12"/>
        <v>300000</v>
      </c>
      <c r="AC61" s="70">
        <f t="shared" si="12"/>
        <v>300000</v>
      </c>
      <c r="AD61" s="70">
        <f t="shared" si="12"/>
        <v>300000</v>
      </c>
      <c r="AE61" s="70">
        <f t="shared" si="12"/>
        <v>300000</v>
      </c>
      <c r="AF61" s="70">
        <f t="shared" si="12"/>
        <v>300000</v>
      </c>
      <c r="AG61" s="70">
        <f t="shared" si="12"/>
        <v>300000</v>
      </c>
      <c r="AH61" s="70">
        <f t="shared" si="12"/>
        <v>300000</v>
      </c>
      <c r="AI61" s="70">
        <f t="shared" si="12"/>
        <v>300000</v>
      </c>
      <c r="AJ61" s="70">
        <f t="shared" si="12"/>
        <v>300000</v>
      </c>
      <c r="AK61" s="70">
        <f t="shared" si="12"/>
        <v>300000</v>
      </c>
      <c r="AL61" s="70">
        <f t="shared" si="12"/>
        <v>0</v>
      </c>
      <c r="AM61" s="70">
        <f t="shared" si="12"/>
        <v>0</v>
      </c>
      <c r="AN61" s="70">
        <f t="shared" si="12"/>
        <v>0</v>
      </c>
      <c r="AO61" s="70">
        <f t="shared" si="12"/>
        <v>0</v>
      </c>
      <c r="AP61" s="70">
        <f t="shared" si="12"/>
        <v>0</v>
      </c>
      <c r="AQ61" s="70">
        <f t="shared" si="12"/>
        <v>0</v>
      </c>
    </row>
    <row r="62" spans="1:43" s="71" customFormat="1">
      <c r="A62" s="68"/>
      <c r="B62" s="69">
        <v>3</v>
      </c>
      <c r="C62" s="70">
        <f t="shared" ref="C62:AQ62" si="13">IF(0&gt;C133&gt;3,C12,0)</f>
        <v>100000</v>
      </c>
      <c r="D62" s="70">
        <f t="shared" si="13"/>
        <v>105000</v>
      </c>
      <c r="E62" s="70">
        <f t="shared" si="13"/>
        <v>110250</v>
      </c>
      <c r="F62" s="70">
        <f t="shared" si="13"/>
        <v>115762.5</v>
      </c>
      <c r="G62" s="70">
        <f t="shared" si="13"/>
        <v>121550.625</v>
      </c>
      <c r="H62" s="70">
        <f t="shared" si="13"/>
        <v>127628.15625</v>
      </c>
      <c r="I62" s="70">
        <f t="shared" si="13"/>
        <v>134009.56406249999</v>
      </c>
      <c r="J62" s="70">
        <f t="shared" si="13"/>
        <v>140710.042265625</v>
      </c>
      <c r="K62" s="70">
        <f t="shared" si="13"/>
        <v>147745.54437890626</v>
      </c>
      <c r="L62" s="70">
        <f t="shared" si="13"/>
        <v>155132.82159785158</v>
      </c>
      <c r="M62" s="70">
        <f t="shared" si="13"/>
        <v>162889.46267774416</v>
      </c>
      <c r="N62" s="70">
        <f t="shared" si="13"/>
        <v>171033.93581163138</v>
      </c>
      <c r="O62" s="70">
        <f t="shared" si="13"/>
        <v>179585.63260221295</v>
      </c>
      <c r="P62" s="70">
        <f t="shared" si="13"/>
        <v>188564.91423232362</v>
      </c>
      <c r="Q62" s="70">
        <f t="shared" si="13"/>
        <v>197993.1599439398</v>
      </c>
      <c r="R62" s="70">
        <f t="shared" si="13"/>
        <v>207892.8179411368</v>
      </c>
      <c r="S62" s="70">
        <f t="shared" si="13"/>
        <v>218287.45883819365</v>
      </c>
      <c r="T62" s="70">
        <f t="shared" si="13"/>
        <v>229201.83178010333</v>
      </c>
      <c r="U62" s="70">
        <f t="shared" si="13"/>
        <v>240661.9233691085</v>
      </c>
      <c r="V62" s="70">
        <f t="shared" si="13"/>
        <v>252695.01953756393</v>
      </c>
      <c r="W62" s="70">
        <f t="shared" si="13"/>
        <v>265329.77051444212</v>
      </c>
      <c r="X62" s="70">
        <f t="shared" si="13"/>
        <v>278596.25904016424</v>
      </c>
      <c r="Y62" s="70">
        <f t="shared" si="13"/>
        <v>292526.07199217245</v>
      </c>
      <c r="Z62" s="70">
        <f t="shared" si="13"/>
        <v>300000</v>
      </c>
      <c r="AA62" s="70">
        <f t="shared" si="13"/>
        <v>300000</v>
      </c>
      <c r="AB62" s="70">
        <f t="shared" si="13"/>
        <v>300000</v>
      </c>
      <c r="AC62" s="70">
        <f t="shared" si="13"/>
        <v>300000</v>
      </c>
      <c r="AD62" s="70">
        <f t="shared" si="13"/>
        <v>300000</v>
      </c>
      <c r="AE62" s="70">
        <f t="shared" si="13"/>
        <v>300000</v>
      </c>
      <c r="AF62" s="70">
        <f t="shared" si="13"/>
        <v>300000</v>
      </c>
      <c r="AG62" s="70">
        <f t="shared" si="13"/>
        <v>300000</v>
      </c>
      <c r="AH62" s="70">
        <f t="shared" si="13"/>
        <v>300000</v>
      </c>
      <c r="AI62" s="70">
        <f t="shared" si="13"/>
        <v>300000</v>
      </c>
      <c r="AJ62" s="70">
        <f t="shared" si="13"/>
        <v>300000</v>
      </c>
      <c r="AK62" s="70">
        <f t="shared" si="13"/>
        <v>300000</v>
      </c>
      <c r="AL62" s="70">
        <f t="shared" si="13"/>
        <v>0</v>
      </c>
      <c r="AM62" s="70">
        <f t="shared" si="13"/>
        <v>0</v>
      </c>
      <c r="AN62" s="70">
        <f t="shared" si="13"/>
        <v>0</v>
      </c>
      <c r="AO62" s="70">
        <f t="shared" si="13"/>
        <v>0</v>
      </c>
      <c r="AP62" s="70">
        <f t="shared" si="13"/>
        <v>0</v>
      </c>
      <c r="AQ62" s="70">
        <f t="shared" si="13"/>
        <v>0</v>
      </c>
    </row>
    <row r="63" spans="1:43" s="71" customFormat="1">
      <c r="A63" s="68"/>
      <c r="B63" s="69">
        <v>4</v>
      </c>
      <c r="C63" s="70">
        <f t="shared" ref="C63:AQ63" si="14">IF(0&gt;C133&gt;5,C12,0)</f>
        <v>100000</v>
      </c>
      <c r="D63" s="70">
        <f t="shared" si="14"/>
        <v>105000</v>
      </c>
      <c r="E63" s="70">
        <f t="shared" si="14"/>
        <v>110250</v>
      </c>
      <c r="F63" s="70">
        <f t="shared" si="14"/>
        <v>115762.5</v>
      </c>
      <c r="G63" s="70">
        <f t="shared" si="14"/>
        <v>121550.625</v>
      </c>
      <c r="H63" s="70">
        <f t="shared" si="14"/>
        <v>127628.15625</v>
      </c>
      <c r="I63" s="70">
        <f t="shared" si="14"/>
        <v>134009.56406249999</v>
      </c>
      <c r="J63" s="70">
        <f t="shared" si="14"/>
        <v>140710.042265625</v>
      </c>
      <c r="K63" s="70">
        <f t="shared" si="14"/>
        <v>147745.54437890626</v>
      </c>
      <c r="L63" s="70">
        <f t="shared" si="14"/>
        <v>155132.82159785158</v>
      </c>
      <c r="M63" s="70">
        <f t="shared" si="14"/>
        <v>162889.46267774416</v>
      </c>
      <c r="N63" s="70">
        <f t="shared" si="14"/>
        <v>171033.93581163138</v>
      </c>
      <c r="O63" s="70">
        <f t="shared" si="14"/>
        <v>179585.63260221295</v>
      </c>
      <c r="P63" s="70">
        <f t="shared" si="14"/>
        <v>188564.91423232362</v>
      </c>
      <c r="Q63" s="70">
        <f t="shared" si="14"/>
        <v>197993.1599439398</v>
      </c>
      <c r="R63" s="70">
        <f t="shared" si="14"/>
        <v>207892.8179411368</v>
      </c>
      <c r="S63" s="70">
        <f t="shared" si="14"/>
        <v>218287.45883819365</v>
      </c>
      <c r="T63" s="70">
        <f t="shared" si="14"/>
        <v>229201.83178010333</v>
      </c>
      <c r="U63" s="70">
        <f t="shared" si="14"/>
        <v>240661.9233691085</v>
      </c>
      <c r="V63" s="70">
        <f t="shared" si="14"/>
        <v>252695.01953756393</v>
      </c>
      <c r="W63" s="70">
        <f t="shared" si="14"/>
        <v>265329.77051444212</v>
      </c>
      <c r="X63" s="70">
        <f t="shared" si="14"/>
        <v>278596.25904016424</v>
      </c>
      <c r="Y63" s="70">
        <f t="shared" si="14"/>
        <v>292526.07199217245</v>
      </c>
      <c r="Z63" s="70">
        <f t="shared" si="14"/>
        <v>300000</v>
      </c>
      <c r="AA63" s="70">
        <f t="shared" si="14"/>
        <v>300000</v>
      </c>
      <c r="AB63" s="70">
        <f t="shared" si="14"/>
        <v>300000</v>
      </c>
      <c r="AC63" s="70">
        <f t="shared" si="14"/>
        <v>300000</v>
      </c>
      <c r="AD63" s="70">
        <f t="shared" si="14"/>
        <v>300000</v>
      </c>
      <c r="AE63" s="70">
        <f t="shared" si="14"/>
        <v>300000</v>
      </c>
      <c r="AF63" s="70">
        <f t="shared" si="14"/>
        <v>300000</v>
      </c>
      <c r="AG63" s="70">
        <f t="shared" si="14"/>
        <v>300000</v>
      </c>
      <c r="AH63" s="70">
        <f t="shared" si="14"/>
        <v>300000</v>
      </c>
      <c r="AI63" s="70">
        <f t="shared" si="14"/>
        <v>300000</v>
      </c>
      <c r="AJ63" s="70">
        <f t="shared" si="14"/>
        <v>300000</v>
      </c>
      <c r="AK63" s="70">
        <f t="shared" si="14"/>
        <v>300000</v>
      </c>
      <c r="AL63" s="70">
        <f t="shared" si="14"/>
        <v>0</v>
      </c>
      <c r="AM63" s="70">
        <f t="shared" si="14"/>
        <v>0</v>
      </c>
      <c r="AN63" s="70">
        <f t="shared" si="14"/>
        <v>0</v>
      </c>
      <c r="AO63" s="70">
        <f t="shared" si="14"/>
        <v>0</v>
      </c>
      <c r="AP63" s="70">
        <f t="shared" si="14"/>
        <v>0</v>
      </c>
      <c r="AQ63" s="70">
        <f t="shared" si="14"/>
        <v>0</v>
      </c>
    </row>
    <row r="64" spans="1:43" s="71" customFormat="1">
      <c r="A64" s="68"/>
      <c r="B64" s="69">
        <v>5</v>
      </c>
      <c r="C64" s="70">
        <f t="shared" ref="C64:AQ64" si="15">IF(0&gt;C133&gt;18,C12,0)</f>
        <v>100000</v>
      </c>
      <c r="D64" s="70">
        <f t="shared" si="15"/>
        <v>105000</v>
      </c>
      <c r="E64" s="70">
        <f t="shared" si="15"/>
        <v>110250</v>
      </c>
      <c r="F64" s="70">
        <f t="shared" si="15"/>
        <v>115762.5</v>
      </c>
      <c r="G64" s="70">
        <f t="shared" si="15"/>
        <v>121550.625</v>
      </c>
      <c r="H64" s="70">
        <f t="shared" si="15"/>
        <v>127628.15625</v>
      </c>
      <c r="I64" s="70">
        <f t="shared" si="15"/>
        <v>134009.56406249999</v>
      </c>
      <c r="J64" s="70">
        <f t="shared" si="15"/>
        <v>140710.042265625</v>
      </c>
      <c r="K64" s="70">
        <f t="shared" si="15"/>
        <v>147745.54437890626</v>
      </c>
      <c r="L64" s="70">
        <f t="shared" si="15"/>
        <v>155132.82159785158</v>
      </c>
      <c r="M64" s="70">
        <f t="shared" si="15"/>
        <v>162889.46267774416</v>
      </c>
      <c r="N64" s="70">
        <f t="shared" si="15"/>
        <v>171033.93581163138</v>
      </c>
      <c r="O64" s="70">
        <f t="shared" si="15"/>
        <v>179585.63260221295</v>
      </c>
      <c r="P64" s="70">
        <f t="shared" si="15"/>
        <v>188564.91423232362</v>
      </c>
      <c r="Q64" s="70">
        <f t="shared" si="15"/>
        <v>197993.1599439398</v>
      </c>
      <c r="R64" s="70">
        <f t="shared" si="15"/>
        <v>207892.8179411368</v>
      </c>
      <c r="S64" s="70">
        <f t="shared" si="15"/>
        <v>218287.45883819365</v>
      </c>
      <c r="T64" s="70">
        <f t="shared" si="15"/>
        <v>229201.83178010333</v>
      </c>
      <c r="U64" s="70">
        <f t="shared" si="15"/>
        <v>240661.9233691085</v>
      </c>
      <c r="V64" s="70">
        <f t="shared" si="15"/>
        <v>252695.01953756393</v>
      </c>
      <c r="W64" s="70">
        <f t="shared" si="15"/>
        <v>265329.77051444212</v>
      </c>
      <c r="X64" s="70">
        <f t="shared" si="15"/>
        <v>278596.25904016424</v>
      </c>
      <c r="Y64" s="70">
        <f t="shared" si="15"/>
        <v>292526.07199217245</v>
      </c>
      <c r="Z64" s="70">
        <f t="shared" si="15"/>
        <v>300000</v>
      </c>
      <c r="AA64" s="70">
        <f t="shared" si="15"/>
        <v>300000</v>
      </c>
      <c r="AB64" s="70">
        <f t="shared" si="15"/>
        <v>300000</v>
      </c>
      <c r="AC64" s="70">
        <f t="shared" si="15"/>
        <v>300000</v>
      </c>
      <c r="AD64" s="70">
        <f t="shared" si="15"/>
        <v>300000</v>
      </c>
      <c r="AE64" s="70">
        <f t="shared" si="15"/>
        <v>300000</v>
      </c>
      <c r="AF64" s="70">
        <f t="shared" si="15"/>
        <v>300000</v>
      </c>
      <c r="AG64" s="70">
        <f t="shared" si="15"/>
        <v>300000</v>
      </c>
      <c r="AH64" s="70">
        <f t="shared" si="15"/>
        <v>300000</v>
      </c>
      <c r="AI64" s="70">
        <f t="shared" si="15"/>
        <v>300000</v>
      </c>
      <c r="AJ64" s="70">
        <f t="shared" si="15"/>
        <v>300000</v>
      </c>
      <c r="AK64" s="70">
        <f t="shared" si="15"/>
        <v>300000</v>
      </c>
      <c r="AL64" s="70">
        <f t="shared" si="15"/>
        <v>0</v>
      </c>
      <c r="AM64" s="70">
        <f t="shared" si="15"/>
        <v>0</v>
      </c>
      <c r="AN64" s="70">
        <f t="shared" si="15"/>
        <v>0</v>
      </c>
      <c r="AO64" s="70">
        <f t="shared" si="15"/>
        <v>0</v>
      </c>
      <c r="AP64" s="70">
        <f t="shared" si="15"/>
        <v>0</v>
      </c>
      <c r="AQ64" s="70">
        <f t="shared" si="15"/>
        <v>0</v>
      </c>
    </row>
    <row r="65" spans="1:43" s="71" customFormat="1">
      <c r="A65" s="71" t="s">
        <v>163</v>
      </c>
      <c r="B65" s="69">
        <v>1</v>
      </c>
      <c r="C65" s="70">
        <f t="shared" ref="C65:AQ65" si="16">IF(C133&gt;0,0,C18)</f>
        <v>0</v>
      </c>
      <c r="D65" s="70">
        <f t="shared" si="16"/>
        <v>0</v>
      </c>
      <c r="E65" s="70">
        <f t="shared" si="16"/>
        <v>0</v>
      </c>
      <c r="F65" s="70">
        <f t="shared" si="16"/>
        <v>0</v>
      </c>
      <c r="G65" s="70">
        <f t="shared" si="16"/>
        <v>0</v>
      </c>
      <c r="H65" s="70">
        <f t="shared" si="16"/>
        <v>0</v>
      </c>
      <c r="I65" s="70">
        <f t="shared" si="16"/>
        <v>0</v>
      </c>
      <c r="J65" s="70">
        <f t="shared" si="16"/>
        <v>0</v>
      </c>
      <c r="K65" s="70">
        <f t="shared" si="16"/>
        <v>0</v>
      </c>
      <c r="L65" s="70">
        <f t="shared" si="16"/>
        <v>0</v>
      </c>
      <c r="M65" s="70">
        <f t="shared" si="16"/>
        <v>0</v>
      </c>
      <c r="N65" s="70">
        <f t="shared" si="16"/>
        <v>0</v>
      </c>
      <c r="O65" s="70">
        <f t="shared" si="16"/>
        <v>0</v>
      </c>
      <c r="P65" s="70">
        <f t="shared" si="16"/>
        <v>0</v>
      </c>
      <c r="Q65" s="70">
        <f t="shared" si="16"/>
        <v>0</v>
      </c>
      <c r="R65" s="70">
        <f t="shared" si="16"/>
        <v>0</v>
      </c>
      <c r="S65" s="70">
        <f t="shared" si="16"/>
        <v>0</v>
      </c>
      <c r="T65" s="70">
        <f t="shared" si="16"/>
        <v>0</v>
      </c>
      <c r="U65" s="70">
        <f t="shared" si="16"/>
        <v>0</v>
      </c>
      <c r="V65" s="70">
        <f t="shared" si="16"/>
        <v>0</v>
      </c>
      <c r="W65" s="70">
        <f t="shared" si="16"/>
        <v>0</v>
      </c>
      <c r="X65" s="70">
        <f t="shared" si="16"/>
        <v>0</v>
      </c>
      <c r="Y65" s="70">
        <f t="shared" si="16"/>
        <v>0</v>
      </c>
      <c r="Z65" s="70">
        <f t="shared" si="16"/>
        <v>0</v>
      </c>
      <c r="AA65" s="70">
        <f t="shared" si="16"/>
        <v>0</v>
      </c>
      <c r="AB65" s="70">
        <f t="shared" si="16"/>
        <v>0</v>
      </c>
      <c r="AC65" s="70">
        <f t="shared" si="16"/>
        <v>0</v>
      </c>
      <c r="AD65" s="70">
        <f t="shared" si="16"/>
        <v>0</v>
      </c>
      <c r="AE65" s="70">
        <f t="shared" si="16"/>
        <v>0</v>
      </c>
      <c r="AF65" s="70">
        <f t="shared" si="16"/>
        <v>0</v>
      </c>
      <c r="AG65" s="70">
        <f t="shared" si="16"/>
        <v>0</v>
      </c>
      <c r="AH65" s="70">
        <f t="shared" si="16"/>
        <v>0</v>
      </c>
      <c r="AI65" s="70">
        <f t="shared" si="16"/>
        <v>0</v>
      </c>
      <c r="AJ65" s="70">
        <f t="shared" si="16"/>
        <v>0</v>
      </c>
      <c r="AK65" s="70">
        <f t="shared" si="16"/>
        <v>0</v>
      </c>
      <c r="AL65" s="70">
        <f t="shared" si="16"/>
        <v>0</v>
      </c>
      <c r="AM65" s="70">
        <f t="shared" si="16"/>
        <v>0</v>
      </c>
      <c r="AN65" s="70">
        <f t="shared" si="16"/>
        <v>0</v>
      </c>
      <c r="AO65" s="70">
        <f t="shared" si="16"/>
        <v>0</v>
      </c>
      <c r="AP65" s="70">
        <f t="shared" si="16"/>
        <v>0</v>
      </c>
      <c r="AQ65" s="70">
        <f t="shared" si="16"/>
        <v>0</v>
      </c>
    </row>
    <row r="66" spans="1:43" s="71" customFormat="1">
      <c r="B66" s="69">
        <v>2</v>
      </c>
      <c r="C66" s="72">
        <f>C18</f>
        <v>85600</v>
      </c>
      <c r="D66" s="72">
        <f t="shared" ref="D66:AQ66" si="17">D18</f>
        <v>91592</v>
      </c>
      <c r="E66" s="72">
        <f t="shared" si="17"/>
        <v>98003.44</v>
      </c>
      <c r="F66" s="72">
        <f t="shared" si="17"/>
        <v>104863.6808</v>
      </c>
      <c r="G66" s="72">
        <f t="shared" si="17"/>
        <v>112204.13845600002</v>
      </c>
      <c r="H66" s="72">
        <f t="shared" si="17"/>
        <v>120058.42814792003</v>
      </c>
      <c r="I66" s="72">
        <f t="shared" si="17"/>
        <v>128462.51811827444</v>
      </c>
      <c r="J66" s="72">
        <f t="shared" si="17"/>
        <v>137454.89438655367</v>
      </c>
      <c r="K66" s="72">
        <f t="shared" si="17"/>
        <v>147076.73699361243</v>
      </c>
      <c r="L66" s="72">
        <f t="shared" si="17"/>
        <v>157372.1085831653</v>
      </c>
      <c r="M66" s="72">
        <f t="shared" si="17"/>
        <v>168388.1561839869</v>
      </c>
      <c r="N66" s="72">
        <f t="shared" si="17"/>
        <v>180175.32711686598</v>
      </c>
      <c r="O66" s="72">
        <f t="shared" si="17"/>
        <v>192787.60001504663</v>
      </c>
      <c r="P66" s="72">
        <f t="shared" si="17"/>
        <v>206282.73201609991</v>
      </c>
      <c r="Q66" s="72">
        <f t="shared" si="17"/>
        <v>220722.52325722692</v>
      </c>
      <c r="R66" s="72">
        <f t="shared" si="17"/>
        <v>236173.0998852328</v>
      </c>
      <c r="S66" s="72">
        <f t="shared" si="17"/>
        <v>252705.21687719913</v>
      </c>
      <c r="T66" s="72">
        <f t="shared" si="17"/>
        <v>270394.58205860306</v>
      </c>
      <c r="U66" s="72">
        <f t="shared" si="17"/>
        <v>289322.20280270529</v>
      </c>
      <c r="V66" s="72">
        <f t="shared" si="17"/>
        <v>309574.75699889468</v>
      </c>
      <c r="W66" s="72">
        <f t="shared" si="17"/>
        <v>331244.98998881731</v>
      </c>
      <c r="X66" s="72">
        <f t="shared" si="17"/>
        <v>354432.13928803452</v>
      </c>
      <c r="Y66" s="72">
        <f t="shared" si="17"/>
        <v>379242.38903819694</v>
      </c>
      <c r="Z66" s="72">
        <f t="shared" si="17"/>
        <v>405789.35627087078</v>
      </c>
      <c r="AA66" s="72">
        <f t="shared" si="17"/>
        <v>434194.61120983178</v>
      </c>
      <c r="AB66" s="72">
        <f t="shared" si="17"/>
        <v>464588.23399452004</v>
      </c>
      <c r="AC66" s="72">
        <f t="shared" si="17"/>
        <v>497109.41037413647</v>
      </c>
      <c r="AD66" s="72">
        <f t="shared" si="17"/>
        <v>531907.06910032604</v>
      </c>
      <c r="AE66" s="72">
        <f t="shared" si="17"/>
        <v>569140.5639373489</v>
      </c>
      <c r="AF66" s="72">
        <f t="shared" si="17"/>
        <v>608980.40341296338</v>
      </c>
      <c r="AG66" s="72">
        <f t="shared" si="17"/>
        <v>651609.03165187081</v>
      </c>
      <c r="AH66" s="72">
        <f t="shared" si="17"/>
        <v>697221.66386750177</v>
      </c>
      <c r="AI66" s="72">
        <f t="shared" si="17"/>
        <v>746027.18033822696</v>
      </c>
      <c r="AJ66" s="72">
        <f t="shared" si="17"/>
        <v>798249.08296190284</v>
      </c>
      <c r="AK66" s="72">
        <f t="shared" si="17"/>
        <v>854126.51876923605</v>
      </c>
      <c r="AL66" s="72">
        <f t="shared" si="17"/>
        <v>913915.37508308259</v>
      </c>
      <c r="AM66" s="72">
        <f t="shared" si="17"/>
        <v>977889.45133889839</v>
      </c>
      <c r="AN66" s="72">
        <f t="shared" si="17"/>
        <v>1046341.7129326214</v>
      </c>
      <c r="AO66" s="72">
        <f t="shared" si="17"/>
        <v>1119585.6328379049</v>
      </c>
      <c r="AP66" s="72">
        <f t="shared" si="17"/>
        <v>1197956.6271365583</v>
      </c>
      <c r="AQ66" s="72">
        <f t="shared" si="17"/>
        <v>1281813.5910361174</v>
      </c>
    </row>
    <row r="67" spans="1:43" s="71" customFormat="1">
      <c r="B67" s="69">
        <v>3</v>
      </c>
      <c r="C67" s="70">
        <f t="shared" ref="C67:AQ67" si="18">IF(0&gt;C133&gt;3,C18,0)</f>
        <v>85600</v>
      </c>
      <c r="D67" s="70">
        <f t="shared" si="18"/>
        <v>91592</v>
      </c>
      <c r="E67" s="70">
        <f t="shared" si="18"/>
        <v>98003.44</v>
      </c>
      <c r="F67" s="70">
        <f t="shared" si="18"/>
        <v>104863.6808</v>
      </c>
      <c r="G67" s="70">
        <f t="shared" si="18"/>
        <v>112204.13845600002</v>
      </c>
      <c r="H67" s="70">
        <f t="shared" si="18"/>
        <v>120058.42814792003</v>
      </c>
      <c r="I67" s="70">
        <f t="shared" si="18"/>
        <v>128462.51811827444</v>
      </c>
      <c r="J67" s="70">
        <f t="shared" si="18"/>
        <v>137454.89438655367</v>
      </c>
      <c r="K67" s="70">
        <f t="shared" si="18"/>
        <v>147076.73699361243</v>
      </c>
      <c r="L67" s="70">
        <f t="shared" si="18"/>
        <v>157372.1085831653</v>
      </c>
      <c r="M67" s="70">
        <f t="shared" si="18"/>
        <v>168388.1561839869</v>
      </c>
      <c r="N67" s="70">
        <f t="shared" si="18"/>
        <v>180175.32711686598</v>
      </c>
      <c r="O67" s="70">
        <f t="shared" si="18"/>
        <v>192787.60001504663</v>
      </c>
      <c r="P67" s="70">
        <f t="shared" si="18"/>
        <v>206282.73201609991</v>
      </c>
      <c r="Q67" s="70">
        <f t="shared" si="18"/>
        <v>220722.52325722692</v>
      </c>
      <c r="R67" s="70">
        <f t="shared" si="18"/>
        <v>236173.0998852328</v>
      </c>
      <c r="S67" s="70">
        <f t="shared" si="18"/>
        <v>252705.21687719913</v>
      </c>
      <c r="T67" s="70">
        <f t="shared" si="18"/>
        <v>270394.58205860306</v>
      </c>
      <c r="U67" s="70">
        <f t="shared" si="18"/>
        <v>289322.20280270529</v>
      </c>
      <c r="V67" s="70">
        <f t="shared" si="18"/>
        <v>309574.75699889468</v>
      </c>
      <c r="W67" s="70">
        <f t="shared" si="18"/>
        <v>331244.98998881731</v>
      </c>
      <c r="X67" s="70">
        <f t="shared" si="18"/>
        <v>354432.13928803452</v>
      </c>
      <c r="Y67" s="70">
        <f t="shared" si="18"/>
        <v>379242.38903819694</v>
      </c>
      <c r="Z67" s="70">
        <f t="shared" si="18"/>
        <v>405789.35627087078</v>
      </c>
      <c r="AA67" s="70">
        <f t="shared" si="18"/>
        <v>434194.61120983178</v>
      </c>
      <c r="AB67" s="70">
        <f t="shared" si="18"/>
        <v>464588.23399452004</v>
      </c>
      <c r="AC67" s="70">
        <f t="shared" si="18"/>
        <v>497109.41037413647</v>
      </c>
      <c r="AD67" s="70">
        <f t="shared" si="18"/>
        <v>531907.06910032604</v>
      </c>
      <c r="AE67" s="70">
        <f t="shared" si="18"/>
        <v>569140.5639373489</v>
      </c>
      <c r="AF67" s="70">
        <f t="shared" si="18"/>
        <v>608980.40341296338</v>
      </c>
      <c r="AG67" s="70">
        <f t="shared" si="18"/>
        <v>651609.03165187081</v>
      </c>
      <c r="AH67" s="70">
        <f t="shared" si="18"/>
        <v>697221.66386750177</v>
      </c>
      <c r="AI67" s="70">
        <f t="shared" si="18"/>
        <v>746027.18033822696</v>
      </c>
      <c r="AJ67" s="70">
        <f t="shared" si="18"/>
        <v>798249.08296190284</v>
      </c>
      <c r="AK67" s="70">
        <f t="shared" si="18"/>
        <v>854126.51876923605</v>
      </c>
      <c r="AL67" s="70">
        <f t="shared" si="18"/>
        <v>913915.37508308259</v>
      </c>
      <c r="AM67" s="70">
        <f t="shared" si="18"/>
        <v>977889.45133889839</v>
      </c>
      <c r="AN67" s="70">
        <f t="shared" si="18"/>
        <v>1046341.7129326214</v>
      </c>
      <c r="AO67" s="70">
        <f t="shared" si="18"/>
        <v>1119585.6328379049</v>
      </c>
      <c r="AP67" s="70">
        <f t="shared" si="18"/>
        <v>1197956.6271365583</v>
      </c>
      <c r="AQ67" s="70">
        <f t="shared" si="18"/>
        <v>1281813.5910361174</v>
      </c>
    </row>
    <row r="68" spans="1:43" s="71" customFormat="1">
      <c r="B68" s="69">
        <v>4</v>
      </c>
      <c r="C68" s="70">
        <f t="shared" ref="C68:AQ68" si="19">IF(0&gt;C133&gt;5,C18,0)</f>
        <v>85600</v>
      </c>
      <c r="D68" s="70">
        <f t="shared" si="19"/>
        <v>91592</v>
      </c>
      <c r="E68" s="70">
        <f t="shared" si="19"/>
        <v>98003.44</v>
      </c>
      <c r="F68" s="70">
        <f t="shared" si="19"/>
        <v>104863.6808</v>
      </c>
      <c r="G68" s="70">
        <f t="shared" si="19"/>
        <v>112204.13845600002</v>
      </c>
      <c r="H68" s="70">
        <f t="shared" si="19"/>
        <v>120058.42814792003</v>
      </c>
      <c r="I68" s="70">
        <f t="shared" si="19"/>
        <v>128462.51811827444</v>
      </c>
      <c r="J68" s="70">
        <f t="shared" si="19"/>
        <v>137454.89438655367</v>
      </c>
      <c r="K68" s="70">
        <f t="shared" si="19"/>
        <v>147076.73699361243</v>
      </c>
      <c r="L68" s="70">
        <f t="shared" si="19"/>
        <v>157372.1085831653</v>
      </c>
      <c r="M68" s="70">
        <f t="shared" si="19"/>
        <v>168388.1561839869</v>
      </c>
      <c r="N68" s="70">
        <f t="shared" si="19"/>
        <v>180175.32711686598</v>
      </c>
      <c r="O68" s="70">
        <f t="shared" si="19"/>
        <v>192787.60001504663</v>
      </c>
      <c r="P68" s="70">
        <f t="shared" si="19"/>
        <v>206282.73201609991</v>
      </c>
      <c r="Q68" s="70">
        <f t="shared" si="19"/>
        <v>220722.52325722692</v>
      </c>
      <c r="R68" s="70">
        <f t="shared" si="19"/>
        <v>236173.0998852328</v>
      </c>
      <c r="S68" s="70">
        <f t="shared" si="19"/>
        <v>252705.21687719913</v>
      </c>
      <c r="T68" s="70">
        <f t="shared" si="19"/>
        <v>270394.58205860306</v>
      </c>
      <c r="U68" s="70">
        <f t="shared" si="19"/>
        <v>289322.20280270529</v>
      </c>
      <c r="V68" s="70">
        <f t="shared" si="19"/>
        <v>309574.75699889468</v>
      </c>
      <c r="W68" s="70">
        <f t="shared" si="19"/>
        <v>331244.98998881731</v>
      </c>
      <c r="X68" s="70">
        <f t="shared" si="19"/>
        <v>354432.13928803452</v>
      </c>
      <c r="Y68" s="70">
        <f t="shared" si="19"/>
        <v>379242.38903819694</v>
      </c>
      <c r="Z68" s="70">
        <f t="shared" si="19"/>
        <v>405789.35627087078</v>
      </c>
      <c r="AA68" s="70">
        <f t="shared" si="19"/>
        <v>434194.61120983178</v>
      </c>
      <c r="AB68" s="70">
        <f t="shared" si="19"/>
        <v>464588.23399452004</v>
      </c>
      <c r="AC68" s="70">
        <f t="shared" si="19"/>
        <v>497109.41037413647</v>
      </c>
      <c r="AD68" s="70">
        <f t="shared" si="19"/>
        <v>531907.06910032604</v>
      </c>
      <c r="AE68" s="70">
        <f t="shared" si="19"/>
        <v>569140.5639373489</v>
      </c>
      <c r="AF68" s="70">
        <f t="shared" si="19"/>
        <v>608980.40341296338</v>
      </c>
      <c r="AG68" s="70">
        <f t="shared" si="19"/>
        <v>651609.03165187081</v>
      </c>
      <c r="AH68" s="70">
        <f t="shared" si="19"/>
        <v>697221.66386750177</v>
      </c>
      <c r="AI68" s="70">
        <f t="shared" si="19"/>
        <v>746027.18033822696</v>
      </c>
      <c r="AJ68" s="70">
        <f t="shared" si="19"/>
        <v>798249.08296190284</v>
      </c>
      <c r="AK68" s="70">
        <f t="shared" si="19"/>
        <v>854126.51876923605</v>
      </c>
      <c r="AL68" s="70">
        <f t="shared" si="19"/>
        <v>913915.37508308259</v>
      </c>
      <c r="AM68" s="70">
        <f t="shared" si="19"/>
        <v>977889.45133889839</v>
      </c>
      <c r="AN68" s="70">
        <f t="shared" si="19"/>
        <v>1046341.7129326214</v>
      </c>
      <c r="AO68" s="70">
        <f t="shared" si="19"/>
        <v>1119585.6328379049</v>
      </c>
      <c r="AP68" s="70">
        <f t="shared" si="19"/>
        <v>1197956.6271365583</v>
      </c>
      <c r="AQ68" s="70">
        <f t="shared" si="19"/>
        <v>1281813.5910361174</v>
      </c>
    </row>
    <row r="69" spans="1:43" s="71" customFormat="1">
      <c r="B69" s="69">
        <v>5</v>
      </c>
      <c r="C69" s="70">
        <f t="shared" ref="C69:AQ69" si="20">IF(0&gt;C133&gt;18,C18,0)</f>
        <v>85600</v>
      </c>
      <c r="D69" s="70">
        <f t="shared" si="20"/>
        <v>91592</v>
      </c>
      <c r="E69" s="70">
        <f t="shared" si="20"/>
        <v>98003.44</v>
      </c>
      <c r="F69" s="70">
        <f t="shared" si="20"/>
        <v>104863.6808</v>
      </c>
      <c r="G69" s="70">
        <f t="shared" si="20"/>
        <v>112204.13845600002</v>
      </c>
      <c r="H69" s="70">
        <f t="shared" si="20"/>
        <v>120058.42814792003</v>
      </c>
      <c r="I69" s="70">
        <f t="shared" si="20"/>
        <v>128462.51811827444</v>
      </c>
      <c r="J69" s="70">
        <f t="shared" si="20"/>
        <v>137454.89438655367</v>
      </c>
      <c r="K69" s="70">
        <f t="shared" si="20"/>
        <v>147076.73699361243</v>
      </c>
      <c r="L69" s="70">
        <f t="shared" si="20"/>
        <v>157372.1085831653</v>
      </c>
      <c r="M69" s="70">
        <f t="shared" si="20"/>
        <v>168388.1561839869</v>
      </c>
      <c r="N69" s="70">
        <f t="shared" si="20"/>
        <v>180175.32711686598</v>
      </c>
      <c r="O69" s="70">
        <f t="shared" si="20"/>
        <v>192787.60001504663</v>
      </c>
      <c r="P69" s="70">
        <f t="shared" si="20"/>
        <v>206282.73201609991</v>
      </c>
      <c r="Q69" s="70">
        <f t="shared" si="20"/>
        <v>220722.52325722692</v>
      </c>
      <c r="R69" s="70">
        <f t="shared" si="20"/>
        <v>236173.0998852328</v>
      </c>
      <c r="S69" s="70">
        <f t="shared" si="20"/>
        <v>252705.21687719913</v>
      </c>
      <c r="T69" s="70">
        <f t="shared" si="20"/>
        <v>270394.58205860306</v>
      </c>
      <c r="U69" s="70">
        <f t="shared" si="20"/>
        <v>289322.20280270529</v>
      </c>
      <c r="V69" s="70">
        <f t="shared" si="20"/>
        <v>309574.75699889468</v>
      </c>
      <c r="W69" s="70">
        <f t="shared" si="20"/>
        <v>331244.98998881731</v>
      </c>
      <c r="X69" s="70">
        <f t="shared" si="20"/>
        <v>354432.13928803452</v>
      </c>
      <c r="Y69" s="70">
        <f t="shared" si="20"/>
        <v>379242.38903819694</v>
      </c>
      <c r="Z69" s="70">
        <f t="shared" si="20"/>
        <v>405789.35627087078</v>
      </c>
      <c r="AA69" s="70">
        <f t="shared" si="20"/>
        <v>434194.61120983178</v>
      </c>
      <c r="AB69" s="70">
        <f t="shared" si="20"/>
        <v>464588.23399452004</v>
      </c>
      <c r="AC69" s="70">
        <f t="shared" si="20"/>
        <v>497109.41037413647</v>
      </c>
      <c r="AD69" s="70">
        <f t="shared" si="20"/>
        <v>531907.06910032604</v>
      </c>
      <c r="AE69" s="70">
        <f t="shared" si="20"/>
        <v>569140.5639373489</v>
      </c>
      <c r="AF69" s="70">
        <f t="shared" si="20"/>
        <v>608980.40341296338</v>
      </c>
      <c r="AG69" s="70">
        <f t="shared" si="20"/>
        <v>651609.03165187081</v>
      </c>
      <c r="AH69" s="70">
        <f t="shared" si="20"/>
        <v>697221.66386750177</v>
      </c>
      <c r="AI69" s="70">
        <f t="shared" si="20"/>
        <v>746027.18033822696</v>
      </c>
      <c r="AJ69" s="70">
        <f t="shared" si="20"/>
        <v>798249.08296190284</v>
      </c>
      <c r="AK69" s="70">
        <f t="shared" si="20"/>
        <v>854126.51876923605</v>
      </c>
      <c r="AL69" s="70">
        <f t="shared" si="20"/>
        <v>913915.37508308259</v>
      </c>
      <c r="AM69" s="70">
        <f t="shared" si="20"/>
        <v>977889.45133889839</v>
      </c>
      <c r="AN69" s="70">
        <f t="shared" si="20"/>
        <v>1046341.7129326214</v>
      </c>
      <c r="AO69" s="70">
        <f t="shared" si="20"/>
        <v>1119585.6328379049</v>
      </c>
      <c r="AP69" s="70">
        <f t="shared" si="20"/>
        <v>1197956.6271365583</v>
      </c>
      <c r="AQ69" s="70">
        <f t="shared" si="20"/>
        <v>1281813.5910361174</v>
      </c>
    </row>
    <row r="71" spans="1:43" s="71" customFormat="1">
      <c r="A71" s="71" t="s">
        <v>22</v>
      </c>
      <c r="C71" s="71">
        <f>IF($B$44=C3,1,0)+(IF(B71&gt;=1,B71+1,0))</f>
        <v>0</v>
      </c>
      <c r="D71" s="71">
        <f>IF($B$44=D3,1,0)+(IF(C71&gt;=1,C71+1,0))</f>
        <v>0</v>
      </c>
      <c r="E71" s="71">
        <f>IF($B$44=E3,1,0)+(IF(D71&gt;=1,D71+1,0))</f>
        <v>0</v>
      </c>
      <c r="F71" s="71">
        <f>IF($B$44=F3,1,0)+(IF(E71&gt;=1,E71+1,0))</f>
        <v>0</v>
      </c>
      <c r="G71" s="71">
        <f>IF($B$44=G3,1,0)+(IF(F71&gt;=1,F71+1,0))</f>
        <v>0</v>
      </c>
      <c r="H71" s="71">
        <f>IF($B$44=H3,1,0)+(IF(G71&gt;=1,G71+1,0))</f>
        <v>1</v>
      </c>
      <c r="I71" s="71">
        <f>IF($B$44=I3,1,0)+(IF(H71&gt;=1,H71+1,0))</f>
        <v>2</v>
      </c>
      <c r="J71" s="71">
        <f>IF($B$44=J3,1,0)+(IF(I71&gt;=1,I71+1,0))</f>
        <v>3</v>
      </c>
      <c r="K71" s="71">
        <f>IF($B$44=K3,1,0)+(IF(J71&gt;=1,J71+1,0))</f>
        <v>4</v>
      </c>
      <c r="L71" s="71">
        <f>IF($B$44=L3,1,0)+(IF(K71&gt;=1,K71+1,0))</f>
        <v>5</v>
      </c>
      <c r="M71" s="71">
        <f>IF($B$44=M3,1,0)+(IF(L71&gt;=1,L71+1,0))</f>
        <v>6</v>
      </c>
      <c r="N71" s="71">
        <f>IF($B$44=N3,1,0)+(IF(M71&gt;=1,M71+1,0))</f>
        <v>7</v>
      </c>
      <c r="O71" s="71">
        <f>IF($B$44=O3,1,0)+(IF(N71&gt;=1,N71+1,0))</f>
        <v>8</v>
      </c>
      <c r="P71" s="71">
        <f>IF($B$44=P3,1,0)+(IF(O71&gt;=1,O71+1,0))</f>
        <v>9</v>
      </c>
      <c r="Q71" s="71">
        <f>IF($B$44=Q3,1,0)+(IF(P71&gt;=1,P71+1,0))</f>
        <v>10</v>
      </c>
      <c r="R71" s="71">
        <f>IF($B$44=R3,1,0)+(IF(Q71&gt;=1,Q71+1,0))</f>
        <v>11</v>
      </c>
      <c r="S71" s="71">
        <f>IF($B$44=S3,1,0)+(IF(R71&gt;=1,R71+1,0))</f>
        <v>12</v>
      </c>
      <c r="T71" s="71">
        <f>IF($B$44=T3,1,0)+(IF(S71&gt;=1,S71+1,0))</f>
        <v>13</v>
      </c>
      <c r="U71" s="71">
        <f>IF($B$44=U3,1,0)+(IF(T71&gt;=1,T71+1,0))</f>
        <v>14</v>
      </c>
      <c r="V71" s="71">
        <f>IF($B$44=V3,1,0)+(IF(U71&gt;=1,U71+1,0))</f>
        <v>15</v>
      </c>
      <c r="W71" s="71">
        <f>IF($B$44=W3,1,0)+(IF(V71&gt;=1,V71+1,0))</f>
        <v>16</v>
      </c>
      <c r="X71" s="71">
        <f>IF($B$44=X3,1,0)+(IF(W71&gt;=1,W71+1,0))</f>
        <v>17</v>
      </c>
      <c r="Y71" s="71">
        <f>IF($B$44=Y3,1,0)+(IF(X71&gt;=1,X71+1,0))</f>
        <v>18</v>
      </c>
      <c r="Z71" s="71">
        <f>IF($B$44=Z3,1,0)+(IF(Y71&gt;=1,Y71+1,0))</f>
        <v>19</v>
      </c>
      <c r="AA71" s="71">
        <f>IF($B$44=AA3,1,0)+(IF(Z71&gt;=1,Z71+1,0))</f>
        <v>20</v>
      </c>
      <c r="AB71" s="71">
        <f>IF($B$44=AB3,1,0)+(IF(AA71&gt;=1,AA71+1,0))</f>
        <v>21</v>
      </c>
      <c r="AC71" s="71">
        <f>IF($B$44=AC3,1,0)+(IF(AB71&gt;=1,AB71+1,0))</f>
        <v>22</v>
      </c>
      <c r="AD71" s="71">
        <f>IF($B$44=AD3,1,0)+(IF(AC71&gt;=1,AC71+1,0))</f>
        <v>23</v>
      </c>
      <c r="AE71" s="71">
        <f>IF($B$44=AE3,1,0)+(IF(AD71&gt;=1,AD71+1,0))</f>
        <v>24</v>
      </c>
      <c r="AF71" s="71">
        <f>IF($B$44=AF3,1,0)+(IF(AE71&gt;=1,AE71+1,0))</f>
        <v>25</v>
      </c>
      <c r="AG71" s="71">
        <f>IF($B$44=AG3,1,0)+(IF(AF71&gt;=1,AF71+1,0))</f>
        <v>26</v>
      </c>
      <c r="AH71" s="71">
        <f>IF($B$44=AH3,1,0)+(IF(AG71&gt;=1,AG71+1,0))</f>
        <v>27</v>
      </c>
      <c r="AI71" s="71">
        <f>IF($B$44=AI3,1,0)+(IF(AH71&gt;=1,AH71+1,0))</f>
        <v>28</v>
      </c>
      <c r="AJ71" s="71">
        <f>IF($B$44=AJ3,1,0)+(IF(AI71&gt;=1,AI71+1,0))</f>
        <v>29</v>
      </c>
      <c r="AK71" s="71">
        <f>IF($B$44=AK3,1,0)+(IF(AJ71&gt;=1,AJ71+1,0))</f>
        <v>30</v>
      </c>
      <c r="AL71" s="71">
        <f>IF($B$44=AL3,1,0)+(IF(AK71&gt;=1,AK71+1,0))</f>
        <v>31</v>
      </c>
      <c r="AM71" s="71">
        <f>IF($B$44=AM3,1,0)+(IF(AL71&gt;=1,AL71+1,0))</f>
        <v>32</v>
      </c>
      <c r="AN71" s="71">
        <f>IF($B$44=AN3,1,0)+(IF(AM71&gt;=1,AM71+1,0))</f>
        <v>33</v>
      </c>
      <c r="AO71" s="71">
        <f>IF($B$44=AO3,1,0)+(IF(AN71&gt;=1,AN71+1,0))</f>
        <v>34</v>
      </c>
      <c r="AP71" s="71">
        <f>IF($B$44=AP3,1,0)+(IF(AO71&gt;=1,AO71+1,0))</f>
        <v>35</v>
      </c>
      <c r="AQ71" s="71">
        <f>IF($B$44=AQ3,1,0)+(IF(AP71&gt;=1,AP71+1,0))</f>
        <v>36</v>
      </c>
    </row>
    <row r="72" spans="1:43" s="71" customFormat="1">
      <c r="A72" s="71">
        <v>1</v>
      </c>
      <c r="B72" s="70">
        <v>16000</v>
      </c>
      <c r="C72" s="73">
        <f>(IF(Sheet1!$G$33=1, (Sheet2!$B72/8),1)*IF(Sheet1!$G$33=2,Sheet2!$B72/7,1)*IF(Sheet1!$G$33=3,Sheet2!$B72/2.5,1)*IF(Sheet1!$G$33=4,Sheet2!$B72/5,1)*IF(Sheet1!$G$33=5,Sheet2!$B72/2,1))</f>
        <v>2285.7142857142858</v>
      </c>
      <c r="D72" s="73">
        <f>(IF(Sheet1!$G$33=1, (Sheet2!$B72/8),1)*IF(Sheet1!$G$33=2,Sheet2!$B72/7,1)*IF(Sheet1!$G$33=3,Sheet2!$B72/2.5,1)*IF(Sheet1!$G$33=4,Sheet2!$B72/5,1)*IF(Sheet1!$G$33=5,Sheet2!$B72/2,1))</f>
        <v>2285.7142857142858</v>
      </c>
      <c r="E72" s="73">
        <f>(IF(Sheet1!$G$33=1, (Sheet2!$B72/8),1)*IF(Sheet1!$G$33=2,Sheet2!$B72/7,1)*IF(Sheet1!$G$33=3,Sheet2!$B72/2.5,1)*IF(Sheet1!$G$33=4,Sheet2!$B72/5,1)*IF(Sheet1!$G$33=5,Sheet2!$B72/2,1))</f>
        <v>2285.7142857142858</v>
      </c>
      <c r="F72" s="73">
        <f>(IF(Sheet1!$G$33=1, (Sheet2!$B72/8),1)*IF(Sheet1!$G$33=2,Sheet2!$B72/7,1)*IF(Sheet1!$G$33=3,Sheet2!$B72/2.5,1)*IF(Sheet1!$G$33=4,Sheet2!$B72/5,1)*IF(Sheet1!$G$33=5,Sheet2!$B72/2,1))</f>
        <v>2285.7142857142858</v>
      </c>
      <c r="G72" s="73">
        <f>(IF(Sheet1!$G$33=1, (Sheet2!$B72/8),1)*IF(Sheet1!$G$33=2,Sheet2!$B72/7,1)*IF(Sheet1!$G$33=3,Sheet2!$B72/2.5,1)*IF(Sheet1!$G$33=4,Sheet2!$B72/5,1)*IF(Sheet1!$G$33=5,Sheet2!$B72/2,1))</f>
        <v>2285.7142857142858</v>
      </c>
      <c r="H72" s="73">
        <f>(IF(Sheet1!$G$33=1, (Sheet2!$B72/8),1)*IF(Sheet1!$G$33=2,Sheet2!$B72/7,1)*IF(Sheet1!$G$33=3,Sheet2!$B72/2.5,1)*IF(Sheet1!$G$33=4,Sheet2!$B72/5,1)*IF(Sheet1!$G$33=5,Sheet2!$B72/2,1))</f>
        <v>2285.7142857142858</v>
      </c>
      <c r="I72" s="73">
        <f>(IF(Sheet1!$G$33=1, (Sheet2!$B72/8),1)*IF(Sheet1!$G$33=2,Sheet2!$B72/7,1)*IF(Sheet1!$G$33=3,Sheet2!$B72/2.5,1)*IF(Sheet1!$G$33=4,Sheet2!$B72/5,1)*IF(Sheet1!$G$33=5,Sheet2!$B72/2,1))</f>
        <v>2285.7142857142858</v>
      </c>
      <c r="J72" s="73">
        <f>(IF(Sheet1!$G$33=1, (Sheet2!$B72/8),1)*IF(Sheet1!$G$33=2,Sheet2!$B72/7,1)*IF(Sheet1!$G$33=3,Sheet2!$B72/2.5,1)*IF(Sheet1!$G$33=4,Sheet2!$B72/5,1)*IF(Sheet1!$G$33=5,Sheet2!$B72/2,1))</f>
        <v>2285.7142857142858</v>
      </c>
      <c r="K72" s="73">
        <f>(IF(Sheet1!$G$33=1, (Sheet2!$B72/8),1)*IF(Sheet1!$G$33=2,Sheet2!$B72/7,1)*IF(Sheet1!$G$33=3,Sheet2!$B72/2.5,1)*IF(Sheet1!$G$33=4,Sheet2!$B72/5,1)*IF(Sheet1!$G$33=5,Sheet2!$B72/2,1))</f>
        <v>2285.7142857142858</v>
      </c>
      <c r="L72" s="73">
        <f>(IF(Sheet1!$G$33=1, (Sheet2!$B72/8),1)*IF(Sheet1!$G$33=2,Sheet2!$B72/7,1)*IF(Sheet1!$G$33=3,Sheet2!$B72/2.5,1)*IF(Sheet1!$G$33=4,Sheet2!$B72/5,1)*IF(Sheet1!$G$33=5,Sheet2!$B72/2,1))</f>
        <v>2285.7142857142858</v>
      </c>
      <c r="M72" s="73">
        <f>(IF(Sheet1!$G$33=1, (Sheet2!$B72/8),1)*IF(Sheet1!$G$33=2,Sheet2!$B72/7,1)*IF(Sheet1!$G$33=3,Sheet2!$B72/2.5,1)*IF(Sheet1!$G$33=4,Sheet2!$B72/5,1)*IF(Sheet1!$G$33=5,Sheet2!$B72/2,1))</f>
        <v>2285.7142857142858</v>
      </c>
      <c r="N72" s="73">
        <f>(IF(Sheet1!$G$33=1, (Sheet2!$B72/8),1)*IF(Sheet1!$G$33=2,Sheet2!$B72/7,1)*IF(Sheet1!$G$33=3,Sheet2!$B72/2.5,1)*IF(Sheet1!$G$33=4,Sheet2!$B72/5,1)*IF(Sheet1!$G$33=5,Sheet2!$B72/2,1))</f>
        <v>2285.7142857142858</v>
      </c>
      <c r="O72" s="73">
        <f>(IF(Sheet1!$G$33=1, (Sheet2!$B72/8),1)*IF(Sheet1!$G$33=2,Sheet2!$B72/7,1)*IF(Sheet1!$G$33=3,Sheet2!$B72/2.5,1)*IF(Sheet1!$G$33=4,Sheet2!$B72/5,1)*IF(Sheet1!$G$33=5,Sheet2!$B72/2,1))</f>
        <v>2285.7142857142858</v>
      </c>
      <c r="P72" s="73">
        <f>(IF(Sheet1!$G$33=1, (Sheet2!$B72/8),1)*IF(Sheet1!$G$33=2,Sheet2!$B72/7,1)*IF(Sheet1!$G$33=3,Sheet2!$B72/2.5,1)*IF(Sheet1!$G$33=4,Sheet2!$B72/5,1)*IF(Sheet1!$G$33=5,Sheet2!$B72/2,1))</f>
        <v>2285.7142857142858</v>
      </c>
      <c r="Q72" s="73">
        <f>(IF(Sheet1!$G$33=1, (Sheet2!$B72/8),1)*IF(Sheet1!$G$33=2,Sheet2!$B72/7,1)*IF(Sheet1!$G$33=3,Sheet2!$B72/2.5,1)*IF(Sheet1!$G$33=4,Sheet2!$B72/5,1)*IF(Sheet1!$G$33=5,Sheet2!$B72/2,1))</f>
        <v>2285.7142857142858</v>
      </c>
      <c r="R72" s="73">
        <f>(IF(Sheet1!$G$33=1, (Sheet2!$B72/8),1)*IF(Sheet1!$G$33=2,Sheet2!$B72/7,1)*IF(Sheet1!$G$33=3,Sheet2!$B72/2.5,1)*IF(Sheet1!$G$33=4,Sheet2!$B72/5,1)*IF(Sheet1!$G$33=5,Sheet2!$B72/2,1))</f>
        <v>2285.7142857142858</v>
      </c>
      <c r="S72" s="73">
        <f>(IF(Sheet1!$G$33=1, (Sheet2!$B72/8),1)*IF(Sheet1!$G$33=2,Sheet2!$B72/7,1)*IF(Sheet1!$G$33=3,Sheet2!$B72/2.5,1)*IF(Sheet1!$G$33=4,Sheet2!$B72/5,1)*IF(Sheet1!$G$33=5,Sheet2!$B72/2,1))</f>
        <v>2285.7142857142858</v>
      </c>
      <c r="T72" s="73">
        <f>(IF(Sheet1!$G$33=1, (Sheet2!$B72/8),1)*IF(Sheet1!$G$33=2,Sheet2!$B72/7,1)*IF(Sheet1!$G$33=3,Sheet2!$B72/2.5,1)*IF(Sheet1!$G$33=4,Sheet2!$B72/5,1)*IF(Sheet1!$G$33=5,Sheet2!$B72/2,1))</f>
        <v>2285.7142857142858</v>
      </c>
      <c r="U72" s="73">
        <f>(IF(Sheet1!$G$33=1, (Sheet2!$B72/8),1)*IF(Sheet1!$G$33=2,Sheet2!$B72/7,1)*IF(Sheet1!$G$33=3,Sheet2!$B72/2.5,1)*IF(Sheet1!$G$33=4,Sheet2!$B72/5,1)*IF(Sheet1!$G$33=5,Sheet2!$B72/2,1))</f>
        <v>2285.7142857142858</v>
      </c>
      <c r="V72" s="73">
        <f>(IF(Sheet1!$G$33=1, (Sheet2!$B72/8),1)*IF(Sheet1!$G$33=2,Sheet2!$B72/7,1)*IF(Sheet1!$G$33=3,Sheet2!$B72/2.5,1)*IF(Sheet1!$G$33=4,Sheet2!$B72/5,1)*IF(Sheet1!$G$33=5,Sheet2!$B72/2,1))</f>
        <v>2285.7142857142858</v>
      </c>
      <c r="W72" s="73">
        <f>(IF(Sheet1!$G$33=1, (Sheet2!$B72/8),1)*IF(Sheet1!$G$33=2,Sheet2!$B72/7,1)*IF(Sheet1!$G$33=3,Sheet2!$B72/2.5,1)*IF(Sheet1!$G$33=4,Sheet2!$B72/5,1)*IF(Sheet1!$G$33=5,Sheet2!$B72/2,1))</f>
        <v>2285.7142857142858</v>
      </c>
      <c r="X72" s="73">
        <f>(IF(Sheet1!$G$33=1, (Sheet2!$B72/8),1)*IF(Sheet1!$G$33=2,Sheet2!$B72/7,1)*IF(Sheet1!$G$33=3,Sheet2!$B72/2.5,1)*IF(Sheet1!$G$33=4,Sheet2!$B72/5,1)*IF(Sheet1!$G$33=5,Sheet2!$B72/2,1))</f>
        <v>2285.7142857142858</v>
      </c>
      <c r="Y72" s="73">
        <f>(IF(Sheet1!$G$33=1, (Sheet2!$B72/8),1)*IF(Sheet1!$G$33=2,Sheet2!$B72/7,1)*IF(Sheet1!$G$33=3,Sheet2!$B72/2.5,1)*IF(Sheet1!$G$33=4,Sheet2!$B72/5,1)*IF(Sheet1!$G$33=5,Sheet2!$B72/2,1))</f>
        <v>2285.7142857142858</v>
      </c>
      <c r="Z72" s="73">
        <f>(IF(Sheet1!$G$33=1, (Sheet2!$B72/8),1)*IF(Sheet1!$G$33=2,Sheet2!$B72/7,1)*IF(Sheet1!$G$33=3,Sheet2!$B72/2.5,1)*IF(Sheet1!$G$33=4,Sheet2!$B72/5,1)*IF(Sheet1!$G$33=5,Sheet2!$B72/2,1))</f>
        <v>2285.7142857142858</v>
      </c>
      <c r="AA72" s="73">
        <f>(IF(Sheet1!$G$33=1, (Sheet2!$B72/8),1)*IF(Sheet1!$G$33=2,Sheet2!$B72/7,1)*IF(Sheet1!$G$33=3,Sheet2!$B72/2.5,1)*IF(Sheet1!$G$33=4,Sheet2!$B72/5,1)*IF(Sheet1!$G$33=5,Sheet2!$B72/2,1))</f>
        <v>2285.7142857142858</v>
      </c>
      <c r="AB72" s="73">
        <f>(IF(Sheet1!$G$33=1, (Sheet2!$B72/8),1)*IF(Sheet1!$G$33=2,Sheet2!$B72/7,1)*IF(Sheet1!$G$33=3,Sheet2!$B72/2.5,1)*IF(Sheet1!$G$33=4,Sheet2!$B72/5,1)*IF(Sheet1!$G$33=5,Sheet2!$B72/2,1))</f>
        <v>2285.7142857142858</v>
      </c>
      <c r="AC72" s="73">
        <f>(IF(Sheet1!$G$33=1, (Sheet2!$B72/8),1)*IF(Sheet1!$G$33=2,Sheet2!$B72/7,1)*IF(Sheet1!$G$33=3,Sheet2!$B72/2.5,1)*IF(Sheet1!$G$33=4,Sheet2!$B72/5,1)*IF(Sheet1!$G$33=5,Sheet2!$B72/2,1))</f>
        <v>2285.7142857142858</v>
      </c>
      <c r="AD72" s="73">
        <f>(IF(Sheet1!$G$33=1, (Sheet2!$B72/8),1)*IF(Sheet1!$G$33=2,Sheet2!$B72/7,1)*IF(Sheet1!$G$33=3,Sheet2!$B72/2.5,1)*IF(Sheet1!$G$33=4,Sheet2!$B72/5,1)*IF(Sheet1!$G$33=5,Sheet2!$B72/2,1))</f>
        <v>2285.7142857142858</v>
      </c>
      <c r="AE72" s="73">
        <f>(IF(Sheet1!$G$33=1, (Sheet2!$B72/8),1)*IF(Sheet1!$G$33=2,Sheet2!$B72/7,1)*IF(Sheet1!$G$33=3,Sheet2!$B72/2.5,1)*IF(Sheet1!$G$33=4,Sheet2!$B72/5,1)*IF(Sheet1!$G$33=5,Sheet2!$B72/2,1))</f>
        <v>2285.7142857142858</v>
      </c>
      <c r="AF72" s="73">
        <f>(IF(Sheet1!$G$33=1, (Sheet2!$B72/8),1)*IF(Sheet1!$G$33=2,Sheet2!$B72/7,1)*IF(Sheet1!$G$33=3,Sheet2!$B72/2.5,1)*IF(Sheet1!$G$33=4,Sheet2!$B72/5,1)*IF(Sheet1!$G$33=5,Sheet2!$B72/2,1))</f>
        <v>2285.7142857142858</v>
      </c>
      <c r="AG72" s="73">
        <f>(IF(Sheet1!$G$33=1, (Sheet2!$B72/8),1)*IF(Sheet1!$G$33=2,Sheet2!$B72/7,1)*IF(Sheet1!$G$33=3,Sheet2!$B72/2.5,1)*IF(Sheet1!$G$33=4,Sheet2!$B72/5,1)*IF(Sheet1!$G$33=5,Sheet2!$B72/2,1))</f>
        <v>2285.7142857142858</v>
      </c>
      <c r="AH72" s="73">
        <f>(IF(Sheet1!$G$33=1, (Sheet2!$B72/8),1)*IF(Sheet1!$G$33=2,Sheet2!$B72/7,1)*IF(Sheet1!$G$33=3,Sheet2!$B72/2.5,1)*IF(Sheet1!$G$33=4,Sheet2!$B72/5,1)*IF(Sheet1!$G$33=5,Sheet2!$B72/2,1))</f>
        <v>2285.7142857142858</v>
      </c>
      <c r="AI72" s="73">
        <f>(IF(Sheet1!$G$33=1, (Sheet2!$B72/8),1)*IF(Sheet1!$G$33=2,Sheet2!$B72/7,1)*IF(Sheet1!$G$33=3,Sheet2!$B72/2.5,1)*IF(Sheet1!$G$33=4,Sheet2!$B72/5,1)*IF(Sheet1!$G$33=5,Sheet2!$B72/2,1))</f>
        <v>2285.7142857142858</v>
      </c>
      <c r="AJ72" s="73">
        <f>(IF(Sheet1!$G$33=1, (Sheet2!$B72/8),1)*IF(Sheet1!$G$33=2,Sheet2!$B72/7,1)*IF(Sheet1!$G$33=3,Sheet2!$B72/2.5,1)*IF(Sheet1!$G$33=4,Sheet2!$B72/5,1)*IF(Sheet1!$G$33=5,Sheet2!$B72/2,1))</f>
        <v>2285.7142857142858</v>
      </c>
      <c r="AK72" s="73">
        <f>(IF(Sheet1!$G$33=1, (Sheet2!$B72/8),1)*IF(Sheet1!$G$33=2,Sheet2!$B72/7,1)*IF(Sheet1!$G$33=3,Sheet2!$B72/2.5,1)*IF(Sheet1!$G$33=4,Sheet2!$B72/5,1)*IF(Sheet1!$G$33=5,Sheet2!$B72/2,1))</f>
        <v>2285.7142857142858</v>
      </c>
      <c r="AL72" s="73">
        <f>(IF(Sheet1!$G$33=1, (Sheet2!$B72/8),1)*IF(Sheet1!$G$33=2,Sheet2!$B72/7,1)*IF(Sheet1!$G$33=3,Sheet2!$B72/2.5,1)*IF(Sheet1!$G$33=4,Sheet2!$B72/5,1)*IF(Sheet1!$G$33=5,Sheet2!$B72/2,1))</f>
        <v>2285.7142857142858</v>
      </c>
      <c r="AM72" s="73">
        <f>(IF(Sheet1!$G$33=1, (Sheet2!$B72/8),1)*IF(Sheet1!$G$33=2,Sheet2!$B72/7,1)*IF(Sheet1!$G$33=3,Sheet2!$B72/2.5,1)*IF(Sheet1!$G$33=4,Sheet2!$B72/5,1)*IF(Sheet1!$G$33=5,Sheet2!$B72/2,1))</f>
        <v>2285.7142857142858</v>
      </c>
      <c r="AN72" s="73">
        <f>(IF(Sheet1!$G$33=1, (Sheet2!$B72/8),1)*IF(Sheet1!$G$33=2,Sheet2!$B72/7,1)*IF(Sheet1!$G$33=3,Sheet2!$B72/2.5,1)*IF(Sheet1!$G$33=4,Sheet2!$B72/5,1)*IF(Sheet1!$G$33=5,Sheet2!$B72/2,1))</f>
        <v>2285.7142857142858</v>
      </c>
      <c r="AO72" s="73">
        <f>(IF(Sheet1!$G$33=1, (Sheet2!$B72/8),1)*IF(Sheet1!$G$33=2,Sheet2!$B72/7,1)*IF(Sheet1!$G$33=3,Sheet2!$B72/2.5,1)*IF(Sheet1!$G$33=4,Sheet2!$B72/5,1)*IF(Sheet1!$G$33=5,Sheet2!$B72/2,1))</f>
        <v>2285.7142857142858</v>
      </c>
      <c r="AP72" s="73">
        <f>(IF(Sheet1!$G$33=1, (Sheet2!$B72/8),1)*IF(Sheet1!$G$33=2,Sheet2!$B72/7,1)*IF(Sheet1!$G$33=3,Sheet2!$B72/2.5,1)*IF(Sheet1!$G$33=4,Sheet2!$B72/5,1)*IF(Sheet1!$G$33=5,Sheet2!$B72/2,1))</f>
        <v>2285.7142857142858</v>
      </c>
      <c r="AQ72" s="73">
        <f>(IF(Sheet1!$G$33=1, (Sheet2!$B72/8),1)*IF(Sheet1!$G$33=2,Sheet2!$B72/7,1)*IF(Sheet1!$G$33=3,Sheet2!$B72/2.5,1)*IF(Sheet1!$G$33=4,Sheet2!$B72/5,1)*IF(Sheet1!$G$33=5,Sheet2!$B72/2,1))</f>
        <v>2285.7142857142858</v>
      </c>
    </row>
    <row r="73" spans="1:43" s="71" customFormat="1">
      <c r="A73" s="71">
        <v>2</v>
      </c>
      <c r="B73" s="70">
        <v>23000</v>
      </c>
      <c r="C73" s="73">
        <f>(IF(Sheet1!$G$33=1, (Sheet2!$B73/8),1)*IF(Sheet1!$G$33=2,Sheet2!$B73/7,1)*IF(Sheet1!$G$33=3,Sheet2!$B73/2.5,1)*IF(Sheet1!$G$33=4,Sheet2!$B73/5,1)*IF(Sheet1!$G$33=5,Sheet2!$B73/2,1))</f>
        <v>3285.7142857142858</v>
      </c>
      <c r="D73" s="73">
        <f>(IF(Sheet1!$G$33=1, (Sheet2!$B73/8),1)*IF(Sheet1!$G$33=2,Sheet2!$B73/7,1)*IF(Sheet1!$G$33=3,Sheet2!$B73/2.5,1)*IF(Sheet1!$G$33=4,Sheet2!$B73/5,1)*IF(Sheet1!$G$33=5,Sheet2!$B73/2,1))</f>
        <v>3285.7142857142858</v>
      </c>
      <c r="E73" s="73">
        <f>(IF(Sheet1!$G$33=1, (Sheet2!$B73/8),1)*IF(Sheet1!$G$33=2,Sheet2!$B73/7,1)*IF(Sheet1!$G$33=3,Sheet2!$B73/2.5,1)*IF(Sheet1!$G$33=4,Sheet2!$B73/5,1)*IF(Sheet1!$G$33=5,Sheet2!$B73/2,1))</f>
        <v>3285.7142857142858</v>
      </c>
      <c r="F73" s="73">
        <f>(IF(Sheet1!$G$33=1, (Sheet2!$B73/8),1)*IF(Sheet1!$G$33=2,Sheet2!$B73/7,1)*IF(Sheet1!$G$33=3,Sheet2!$B73/2.5,1)*IF(Sheet1!$G$33=4,Sheet2!$B73/5,1)*IF(Sheet1!$G$33=5,Sheet2!$B73/2,1))</f>
        <v>3285.7142857142858</v>
      </c>
      <c r="G73" s="73">
        <f>(IF(Sheet1!$G$33=1, (Sheet2!$B73/8),1)*IF(Sheet1!$G$33=2,Sheet2!$B73/7,1)*IF(Sheet1!$G$33=3,Sheet2!$B73/2.5,1)*IF(Sheet1!$G$33=4,Sheet2!$B73/5,1)*IF(Sheet1!$G$33=5,Sheet2!$B73/2,1))</f>
        <v>3285.7142857142858</v>
      </c>
      <c r="H73" s="73">
        <f>(IF(Sheet1!$G$33=1, (Sheet2!$B73/8),1)*IF(Sheet1!$G$33=2,Sheet2!$B73/7,1)*IF(Sheet1!$G$33=3,Sheet2!$B73/2.5,1)*IF(Sheet1!$G$33=4,Sheet2!$B73/5,1)*IF(Sheet1!$G$33=5,Sheet2!$B73/2,1))</f>
        <v>3285.7142857142858</v>
      </c>
      <c r="I73" s="73">
        <f>(IF(Sheet1!$G$33=1, (Sheet2!$B73/8),1)*IF(Sheet1!$G$33=2,Sheet2!$B73/7,1)*IF(Sheet1!$G$33=3,Sheet2!$B73/2.5,1)*IF(Sheet1!$G$33=4,Sheet2!$B73/5,1)*IF(Sheet1!$G$33=5,Sheet2!$B73/2,1))</f>
        <v>3285.7142857142858</v>
      </c>
      <c r="J73" s="73">
        <f>(IF(Sheet1!$G$33=1, (Sheet2!$B73/8),1)*IF(Sheet1!$G$33=2,Sheet2!$B73/7,1)*IF(Sheet1!$G$33=3,Sheet2!$B73/2.5,1)*IF(Sheet1!$G$33=4,Sheet2!$B73/5,1)*IF(Sheet1!$G$33=5,Sheet2!$B73/2,1))</f>
        <v>3285.7142857142858</v>
      </c>
      <c r="K73" s="73">
        <f>(IF(Sheet1!$G$33=1, (Sheet2!$B73/8),1)*IF(Sheet1!$G$33=2,Sheet2!$B73/7,1)*IF(Sheet1!$G$33=3,Sheet2!$B73/2.5,1)*IF(Sheet1!$G$33=4,Sheet2!$B73/5,1)*IF(Sheet1!$G$33=5,Sheet2!$B73/2,1))</f>
        <v>3285.7142857142858</v>
      </c>
      <c r="L73" s="73">
        <f>(IF(Sheet1!$G$33=1, (Sheet2!$B73/8),1)*IF(Sheet1!$G$33=2,Sheet2!$B73/7,1)*IF(Sheet1!$G$33=3,Sheet2!$B73/2.5,1)*IF(Sheet1!$G$33=4,Sheet2!$B73/5,1)*IF(Sheet1!$G$33=5,Sheet2!$B73/2,1))</f>
        <v>3285.7142857142858</v>
      </c>
      <c r="M73" s="73">
        <f>(IF(Sheet1!$G$33=1, (Sheet2!$B73/8),1)*IF(Sheet1!$G$33=2,Sheet2!$B73/7,1)*IF(Sheet1!$G$33=3,Sheet2!$B73/2.5,1)*IF(Sheet1!$G$33=4,Sheet2!$B73/5,1)*IF(Sheet1!$G$33=5,Sheet2!$B73/2,1))</f>
        <v>3285.7142857142858</v>
      </c>
      <c r="N73" s="73">
        <f>(IF(Sheet1!$G$33=1, (Sheet2!$B73/8),1)*IF(Sheet1!$G$33=2,Sheet2!$B73/7,1)*IF(Sheet1!$G$33=3,Sheet2!$B73/2.5,1)*IF(Sheet1!$G$33=4,Sheet2!$B73/5,1)*IF(Sheet1!$G$33=5,Sheet2!$B73/2,1))</f>
        <v>3285.7142857142858</v>
      </c>
      <c r="O73" s="73">
        <f>(IF(Sheet1!$G$33=1, (Sheet2!$B73/8),1)*IF(Sheet1!$G$33=2,Sheet2!$B73/7,1)*IF(Sheet1!$G$33=3,Sheet2!$B73/2.5,1)*IF(Sheet1!$G$33=4,Sheet2!$B73/5,1)*IF(Sheet1!$G$33=5,Sheet2!$B73/2,1))</f>
        <v>3285.7142857142858</v>
      </c>
      <c r="P73" s="73">
        <f>(IF(Sheet1!$G$33=1, (Sheet2!$B73/8),1)*IF(Sheet1!$G$33=2,Sheet2!$B73/7,1)*IF(Sheet1!$G$33=3,Sheet2!$B73/2.5,1)*IF(Sheet1!$G$33=4,Sheet2!$B73/5,1)*IF(Sheet1!$G$33=5,Sheet2!$B73/2,1))</f>
        <v>3285.7142857142858</v>
      </c>
      <c r="Q73" s="73">
        <f>(IF(Sheet1!$G$33=1, (Sheet2!$B73/8),1)*IF(Sheet1!$G$33=2,Sheet2!$B73/7,1)*IF(Sheet1!$G$33=3,Sheet2!$B73/2.5,1)*IF(Sheet1!$G$33=4,Sheet2!$B73/5,1)*IF(Sheet1!$G$33=5,Sheet2!$B73/2,1))</f>
        <v>3285.7142857142858</v>
      </c>
      <c r="R73" s="73">
        <f>(IF(Sheet1!$G$33=1, (Sheet2!$B73/8),1)*IF(Sheet1!$G$33=2,Sheet2!$B73/7,1)*IF(Sheet1!$G$33=3,Sheet2!$B73/2.5,1)*IF(Sheet1!$G$33=4,Sheet2!$B73/5,1)*IF(Sheet1!$G$33=5,Sheet2!$B73/2,1))</f>
        <v>3285.7142857142858</v>
      </c>
      <c r="S73" s="73">
        <f>(IF(Sheet1!$G$33=1, (Sheet2!$B73/8),1)*IF(Sheet1!$G$33=2,Sheet2!$B73/7,1)*IF(Sheet1!$G$33=3,Sheet2!$B73/2.5,1)*IF(Sheet1!$G$33=4,Sheet2!$B73/5,1)*IF(Sheet1!$G$33=5,Sheet2!$B73/2,1))</f>
        <v>3285.7142857142858</v>
      </c>
      <c r="T73" s="73">
        <f>(IF(Sheet1!$G$33=1, (Sheet2!$B73/8),1)*IF(Sheet1!$G$33=2,Sheet2!$B73/7,1)*IF(Sheet1!$G$33=3,Sheet2!$B73/2.5,1)*IF(Sheet1!$G$33=4,Sheet2!$B73/5,1)*IF(Sheet1!$G$33=5,Sheet2!$B73/2,1))</f>
        <v>3285.7142857142858</v>
      </c>
      <c r="U73" s="73">
        <f>(IF(Sheet1!$G$33=1, (Sheet2!$B73/8),1)*IF(Sheet1!$G$33=2,Sheet2!$B73/7,1)*IF(Sheet1!$G$33=3,Sheet2!$B73/2.5,1)*IF(Sheet1!$G$33=4,Sheet2!$B73/5,1)*IF(Sheet1!$G$33=5,Sheet2!$B73/2,1))</f>
        <v>3285.7142857142858</v>
      </c>
      <c r="V73" s="73">
        <f>(IF(Sheet1!$G$33=1, (Sheet2!$B73/8),1)*IF(Sheet1!$G$33=2,Sheet2!$B73/7,1)*IF(Sheet1!$G$33=3,Sheet2!$B73/2.5,1)*IF(Sheet1!$G$33=4,Sheet2!$B73/5,1)*IF(Sheet1!$G$33=5,Sheet2!$B73/2,1))</f>
        <v>3285.7142857142858</v>
      </c>
      <c r="W73" s="73">
        <f>(IF(Sheet1!$G$33=1, (Sheet2!$B73/8),1)*IF(Sheet1!$G$33=2,Sheet2!$B73/7,1)*IF(Sheet1!$G$33=3,Sheet2!$B73/2.5,1)*IF(Sheet1!$G$33=4,Sheet2!$B73/5,1)*IF(Sheet1!$G$33=5,Sheet2!$B73/2,1))</f>
        <v>3285.7142857142858</v>
      </c>
      <c r="X73" s="73">
        <f>(IF(Sheet1!$G$33=1, (Sheet2!$B73/8),1)*IF(Sheet1!$G$33=2,Sheet2!$B73/7,1)*IF(Sheet1!$G$33=3,Sheet2!$B73/2.5,1)*IF(Sheet1!$G$33=4,Sheet2!$B73/5,1)*IF(Sheet1!$G$33=5,Sheet2!$B73/2,1))</f>
        <v>3285.7142857142858</v>
      </c>
      <c r="Y73" s="73">
        <f>(IF(Sheet1!$G$33=1, (Sheet2!$B73/8),1)*IF(Sheet1!$G$33=2,Sheet2!$B73/7,1)*IF(Sheet1!$G$33=3,Sheet2!$B73/2.5,1)*IF(Sheet1!$G$33=4,Sheet2!$B73/5,1)*IF(Sheet1!$G$33=5,Sheet2!$B73/2,1))</f>
        <v>3285.7142857142858</v>
      </c>
      <c r="Z73" s="73">
        <f>(IF(Sheet1!$G$33=1, (Sheet2!$B73/8),1)*IF(Sheet1!$G$33=2,Sheet2!$B73/7,1)*IF(Sheet1!$G$33=3,Sheet2!$B73/2.5,1)*IF(Sheet1!$G$33=4,Sheet2!$B73/5,1)*IF(Sheet1!$G$33=5,Sheet2!$B73/2,1))</f>
        <v>3285.7142857142858</v>
      </c>
      <c r="AA73" s="73">
        <f>(IF(Sheet1!$G$33=1, (Sheet2!$B73/8),1)*IF(Sheet1!$G$33=2,Sheet2!$B73/7,1)*IF(Sheet1!$G$33=3,Sheet2!$B73/2.5,1)*IF(Sheet1!$G$33=4,Sheet2!$B73/5,1)*IF(Sheet1!$G$33=5,Sheet2!$B73/2,1))</f>
        <v>3285.7142857142858</v>
      </c>
      <c r="AB73" s="73">
        <f>(IF(Sheet1!$G$33=1, (Sheet2!$B73/8),1)*IF(Sheet1!$G$33=2,Sheet2!$B73/7,1)*IF(Sheet1!$G$33=3,Sheet2!$B73/2.5,1)*IF(Sheet1!$G$33=4,Sheet2!$B73/5,1)*IF(Sheet1!$G$33=5,Sheet2!$B73/2,1))</f>
        <v>3285.7142857142858</v>
      </c>
      <c r="AC73" s="73">
        <f>(IF(Sheet1!$G$33=1, (Sheet2!$B73/8),1)*IF(Sheet1!$G$33=2,Sheet2!$B73/7,1)*IF(Sheet1!$G$33=3,Sheet2!$B73/2.5,1)*IF(Sheet1!$G$33=4,Sheet2!$B73/5,1)*IF(Sheet1!$G$33=5,Sheet2!$B73/2,1))</f>
        <v>3285.7142857142858</v>
      </c>
      <c r="AD73" s="73">
        <f>(IF(Sheet1!$G$33=1, (Sheet2!$B73/8),1)*IF(Sheet1!$G$33=2,Sheet2!$B73/7,1)*IF(Sheet1!$G$33=3,Sheet2!$B73/2.5,1)*IF(Sheet1!$G$33=4,Sheet2!$B73/5,1)*IF(Sheet1!$G$33=5,Sheet2!$B73/2,1))</f>
        <v>3285.7142857142858</v>
      </c>
      <c r="AE73" s="73">
        <f>(IF(Sheet1!$G$33=1, (Sheet2!$B73/8),1)*IF(Sheet1!$G$33=2,Sheet2!$B73/7,1)*IF(Sheet1!$G$33=3,Sheet2!$B73/2.5,1)*IF(Sheet1!$G$33=4,Sheet2!$B73/5,1)*IF(Sheet1!$G$33=5,Sheet2!$B73/2,1))</f>
        <v>3285.7142857142858</v>
      </c>
      <c r="AF73" s="73">
        <f>(IF(Sheet1!$G$33=1, (Sheet2!$B73/8),1)*IF(Sheet1!$G$33=2,Sheet2!$B73/7,1)*IF(Sheet1!$G$33=3,Sheet2!$B73/2.5,1)*IF(Sheet1!$G$33=4,Sheet2!$B73/5,1)*IF(Sheet1!$G$33=5,Sheet2!$B73/2,1))</f>
        <v>3285.7142857142858</v>
      </c>
      <c r="AG73" s="73">
        <f>(IF(Sheet1!$G$33=1, (Sheet2!$B73/8),1)*IF(Sheet1!$G$33=2,Sheet2!$B73/7,1)*IF(Sheet1!$G$33=3,Sheet2!$B73/2.5,1)*IF(Sheet1!$G$33=4,Sheet2!$B73/5,1)*IF(Sheet1!$G$33=5,Sheet2!$B73/2,1))</f>
        <v>3285.7142857142858</v>
      </c>
      <c r="AH73" s="73">
        <f>(IF(Sheet1!$G$33=1, (Sheet2!$B73/8),1)*IF(Sheet1!$G$33=2,Sheet2!$B73/7,1)*IF(Sheet1!$G$33=3,Sheet2!$B73/2.5,1)*IF(Sheet1!$G$33=4,Sheet2!$B73/5,1)*IF(Sheet1!$G$33=5,Sheet2!$B73/2,1))</f>
        <v>3285.7142857142858</v>
      </c>
      <c r="AI73" s="73">
        <f>(IF(Sheet1!$G$33=1, (Sheet2!$B73/8),1)*IF(Sheet1!$G$33=2,Sheet2!$B73/7,1)*IF(Sheet1!$G$33=3,Sheet2!$B73/2.5,1)*IF(Sheet1!$G$33=4,Sheet2!$B73/5,1)*IF(Sheet1!$G$33=5,Sheet2!$B73/2,1))</f>
        <v>3285.7142857142858</v>
      </c>
      <c r="AJ73" s="73">
        <f>(IF(Sheet1!$G$33=1, (Sheet2!$B73/8),1)*IF(Sheet1!$G$33=2,Sheet2!$B73/7,1)*IF(Sheet1!$G$33=3,Sheet2!$B73/2.5,1)*IF(Sheet1!$G$33=4,Sheet2!$B73/5,1)*IF(Sheet1!$G$33=5,Sheet2!$B73/2,1))</f>
        <v>3285.7142857142858</v>
      </c>
      <c r="AK73" s="73">
        <f>(IF(Sheet1!$G$33=1, (Sheet2!$B73/8),1)*IF(Sheet1!$G$33=2,Sheet2!$B73/7,1)*IF(Sheet1!$G$33=3,Sheet2!$B73/2.5,1)*IF(Sheet1!$G$33=4,Sheet2!$B73/5,1)*IF(Sheet1!$G$33=5,Sheet2!$B73/2,1))</f>
        <v>3285.7142857142858</v>
      </c>
      <c r="AL73" s="73">
        <f>(IF(Sheet1!$G$33=1, (Sheet2!$B73/8),1)*IF(Sheet1!$G$33=2,Sheet2!$B73/7,1)*IF(Sheet1!$G$33=3,Sheet2!$B73/2.5,1)*IF(Sheet1!$G$33=4,Sheet2!$B73/5,1)*IF(Sheet1!$G$33=5,Sheet2!$B73/2,1))</f>
        <v>3285.7142857142858</v>
      </c>
      <c r="AM73" s="73">
        <f>(IF(Sheet1!$G$33=1, (Sheet2!$B73/8),1)*IF(Sheet1!$G$33=2,Sheet2!$B73/7,1)*IF(Sheet1!$G$33=3,Sheet2!$B73/2.5,1)*IF(Sheet1!$G$33=4,Sheet2!$B73/5,1)*IF(Sheet1!$G$33=5,Sheet2!$B73/2,1))</f>
        <v>3285.7142857142858</v>
      </c>
      <c r="AN73" s="73">
        <f>(IF(Sheet1!$G$33=1, (Sheet2!$B73/8),1)*IF(Sheet1!$G$33=2,Sheet2!$B73/7,1)*IF(Sheet1!$G$33=3,Sheet2!$B73/2.5,1)*IF(Sheet1!$G$33=4,Sheet2!$B73/5,1)*IF(Sheet1!$G$33=5,Sheet2!$B73/2,1))</f>
        <v>3285.7142857142858</v>
      </c>
      <c r="AO73" s="73">
        <f>(IF(Sheet1!$G$33=1, (Sheet2!$B73/8),1)*IF(Sheet1!$G$33=2,Sheet2!$B73/7,1)*IF(Sheet1!$G$33=3,Sheet2!$B73/2.5,1)*IF(Sheet1!$G$33=4,Sheet2!$B73/5,1)*IF(Sheet1!$G$33=5,Sheet2!$B73/2,1))</f>
        <v>3285.7142857142858</v>
      </c>
      <c r="AP73" s="73">
        <f>(IF(Sheet1!$G$33=1, (Sheet2!$B73/8),1)*IF(Sheet1!$G$33=2,Sheet2!$B73/7,1)*IF(Sheet1!$G$33=3,Sheet2!$B73/2.5,1)*IF(Sheet1!$G$33=4,Sheet2!$B73/5,1)*IF(Sheet1!$G$33=5,Sheet2!$B73/2,1))</f>
        <v>3285.7142857142858</v>
      </c>
      <c r="AQ73" s="73">
        <f>(IF(Sheet1!$G$33=1, (Sheet2!$B73/8),1)*IF(Sheet1!$G$33=2,Sheet2!$B73/7,1)*IF(Sheet1!$G$33=3,Sheet2!$B73/2.5,1)*IF(Sheet1!$G$33=4,Sheet2!$B73/5,1)*IF(Sheet1!$G$33=5,Sheet2!$B73/2,1))</f>
        <v>3285.7142857142858</v>
      </c>
    </row>
    <row r="74" spans="1:43" s="71" customFormat="1">
      <c r="A74" s="71">
        <v>3</v>
      </c>
      <c r="B74" s="70">
        <v>30000</v>
      </c>
      <c r="C74" s="73">
        <f>(IF(Sheet1!$G$33=1, (Sheet2!$B74/8),1)*IF(Sheet1!$G$33=2,Sheet2!$B74/7,1)*IF(Sheet1!$G$33=3,Sheet2!$B74/2.5,1)*IF(Sheet1!$G$33=4,Sheet2!$B74/5,1)*IF(Sheet1!$G$33=5,Sheet2!$B74/2,1))</f>
        <v>4285.7142857142853</v>
      </c>
      <c r="D74" s="73">
        <f>(IF(Sheet1!$G$33=1, (Sheet2!$B74/8),1)*IF(Sheet1!$G$33=2,Sheet2!$B74/7,1)*IF(Sheet1!$G$33=3,Sheet2!$B74/2.5,1)*IF(Sheet1!$G$33=4,Sheet2!$B74/5,1)*IF(Sheet1!$G$33=5,Sheet2!$B74/2,1))</f>
        <v>4285.7142857142853</v>
      </c>
      <c r="E74" s="73">
        <f>(IF(Sheet1!$G$33=1, (Sheet2!$B74/8),1)*IF(Sheet1!$G$33=2,Sheet2!$B74/7,1)*IF(Sheet1!$G$33=3,Sheet2!$B74/2.5,1)*IF(Sheet1!$G$33=4,Sheet2!$B74/5,1)*IF(Sheet1!$G$33=5,Sheet2!$B74/2,1))</f>
        <v>4285.7142857142853</v>
      </c>
      <c r="F74" s="73">
        <f>(IF(Sheet1!$G$33=1, (Sheet2!$B74/8),1)*IF(Sheet1!$G$33=2,Sheet2!$B74/7,1)*IF(Sheet1!$G$33=3,Sheet2!$B74/2.5,1)*IF(Sheet1!$G$33=4,Sheet2!$B74/5,1)*IF(Sheet1!$G$33=5,Sheet2!$B74/2,1))</f>
        <v>4285.7142857142853</v>
      </c>
      <c r="G74" s="73">
        <f>(IF(Sheet1!$G$33=1, (Sheet2!$B74/8),1)*IF(Sheet1!$G$33=2,Sheet2!$B74/7,1)*IF(Sheet1!$G$33=3,Sheet2!$B74/2.5,1)*IF(Sheet1!$G$33=4,Sheet2!$B74/5,1)*IF(Sheet1!$G$33=5,Sheet2!$B74/2,1))</f>
        <v>4285.7142857142853</v>
      </c>
      <c r="H74" s="73">
        <f>(IF(Sheet1!$G$33=1, (Sheet2!$B74/8),1)*IF(Sheet1!$G$33=2,Sheet2!$B74/7,1)*IF(Sheet1!$G$33=3,Sheet2!$B74/2.5,1)*IF(Sheet1!$G$33=4,Sheet2!$B74/5,1)*IF(Sheet1!$G$33=5,Sheet2!$B74/2,1))</f>
        <v>4285.7142857142853</v>
      </c>
      <c r="I74" s="73">
        <f>(IF(Sheet1!$G$33=1, (Sheet2!$B74/8),1)*IF(Sheet1!$G$33=2,Sheet2!$B74/7,1)*IF(Sheet1!$G$33=3,Sheet2!$B74/2.5,1)*IF(Sheet1!$G$33=4,Sheet2!$B74/5,1)*IF(Sheet1!$G$33=5,Sheet2!$B74/2,1))</f>
        <v>4285.7142857142853</v>
      </c>
      <c r="J74" s="73">
        <f>(IF(Sheet1!$G$33=1, (Sheet2!$B74/8),1)*IF(Sheet1!$G$33=2,Sheet2!$B74/7,1)*IF(Sheet1!$G$33=3,Sheet2!$B74/2.5,1)*IF(Sheet1!$G$33=4,Sheet2!$B74/5,1)*IF(Sheet1!$G$33=5,Sheet2!$B74/2,1))</f>
        <v>4285.7142857142853</v>
      </c>
      <c r="K74" s="73">
        <f>(IF(Sheet1!$G$33=1, (Sheet2!$B74/8),1)*IF(Sheet1!$G$33=2,Sheet2!$B74/7,1)*IF(Sheet1!$G$33=3,Sheet2!$B74/2.5,1)*IF(Sheet1!$G$33=4,Sheet2!$B74/5,1)*IF(Sheet1!$G$33=5,Sheet2!$B74/2,1))</f>
        <v>4285.7142857142853</v>
      </c>
      <c r="L74" s="73">
        <f>(IF(Sheet1!$G$33=1, (Sheet2!$B74/8),1)*IF(Sheet1!$G$33=2,Sheet2!$B74/7,1)*IF(Sheet1!$G$33=3,Sheet2!$B74/2.5,1)*IF(Sheet1!$G$33=4,Sheet2!$B74/5,1)*IF(Sheet1!$G$33=5,Sheet2!$B74/2,1))</f>
        <v>4285.7142857142853</v>
      </c>
      <c r="M74" s="73">
        <f>(IF(Sheet1!$G$33=1, (Sheet2!$B74/8),1)*IF(Sheet1!$G$33=2,Sheet2!$B74/7,1)*IF(Sheet1!$G$33=3,Sheet2!$B74/2.5,1)*IF(Sheet1!$G$33=4,Sheet2!$B74/5,1)*IF(Sheet1!$G$33=5,Sheet2!$B74/2,1))</f>
        <v>4285.7142857142853</v>
      </c>
      <c r="N74" s="73">
        <f>(IF(Sheet1!$G$33=1, (Sheet2!$B74/8),1)*IF(Sheet1!$G$33=2,Sheet2!$B74/7,1)*IF(Sheet1!$G$33=3,Sheet2!$B74/2.5,1)*IF(Sheet1!$G$33=4,Sheet2!$B74/5,1)*IF(Sheet1!$G$33=5,Sheet2!$B74/2,1))</f>
        <v>4285.7142857142853</v>
      </c>
      <c r="O74" s="73">
        <f>(IF(Sheet1!$G$33=1, (Sheet2!$B74/8),1)*IF(Sheet1!$G$33=2,Sheet2!$B74/7,1)*IF(Sheet1!$G$33=3,Sheet2!$B74/2.5,1)*IF(Sheet1!$G$33=4,Sheet2!$B74/5,1)*IF(Sheet1!$G$33=5,Sheet2!$B74/2,1))</f>
        <v>4285.7142857142853</v>
      </c>
      <c r="P74" s="73">
        <f>(IF(Sheet1!$G$33=1, (Sheet2!$B74/8),1)*IF(Sheet1!$G$33=2,Sheet2!$B74/7,1)*IF(Sheet1!$G$33=3,Sheet2!$B74/2.5,1)*IF(Sheet1!$G$33=4,Sheet2!$B74/5,1)*IF(Sheet1!$G$33=5,Sheet2!$B74/2,1))</f>
        <v>4285.7142857142853</v>
      </c>
      <c r="Q74" s="73">
        <f>(IF(Sheet1!$G$33=1, (Sheet2!$B74/8),1)*IF(Sheet1!$G$33=2,Sheet2!$B74/7,1)*IF(Sheet1!$G$33=3,Sheet2!$B74/2.5,1)*IF(Sheet1!$G$33=4,Sheet2!$B74/5,1)*IF(Sheet1!$G$33=5,Sheet2!$B74/2,1))</f>
        <v>4285.7142857142853</v>
      </c>
      <c r="R74" s="73">
        <f>(IF(Sheet1!$G$33=1, (Sheet2!$B74/8),1)*IF(Sheet1!$G$33=2,Sheet2!$B74/7,1)*IF(Sheet1!$G$33=3,Sheet2!$B74/2.5,1)*IF(Sheet1!$G$33=4,Sheet2!$B74/5,1)*IF(Sheet1!$G$33=5,Sheet2!$B74/2,1))</f>
        <v>4285.7142857142853</v>
      </c>
      <c r="S74" s="73">
        <f>(IF(Sheet1!$G$33=1, (Sheet2!$B74/8),1)*IF(Sheet1!$G$33=2,Sheet2!$B74/7,1)*IF(Sheet1!$G$33=3,Sheet2!$B74/2.5,1)*IF(Sheet1!$G$33=4,Sheet2!$B74/5,1)*IF(Sheet1!$G$33=5,Sheet2!$B74/2,1))</f>
        <v>4285.7142857142853</v>
      </c>
      <c r="T74" s="73">
        <f>(IF(Sheet1!$G$33=1, (Sheet2!$B74/8),1)*IF(Sheet1!$G$33=2,Sheet2!$B74/7,1)*IF(Sheet1!$G$33=3,Sheet2!$B74/2.5,1)*IF(Sheet1!$G$33=4,Sheet2!$B74/5,1)*IF(Sheet1!$G$33=5,Sheet2!$B74/2,1))</f>
        <v>4285.7142857142853</v>
      </c>
      <c r="U74" s="73">
        <f>(IF(Sheet1!$G$33=1, (Sheet2!$B74/8),1)*IF(Sheet1!$G$33=2,Sheet2!$B74/7,1)*IF(Sheet1!$G$33=3,Sheet2!$B74/2.5,1)*IF(Sheet1!$G$33=4,Sheet2!$B74/5,1)*IF(Sheet1!$G$33=5,Sheet2!$B74/2,1))</f>
        <v>4285.7142857142853</v>
      </c>
      <c r="V74" s="73">
        <f>(IF(Sheet1!$G$33=1, (Sheet2!$B74/8),1)*IF(Sheet1!$G$33=2,Sheet2!$B74/7,1)*IF(Sheet1!$G$33=3,Sheet2!$B74/2.5,1)*IF(Sheet1!$G$33=4,Sheet2!$B74/5,1)*IF(Sheet1!$G$33=5,Sheet2!$B74/2,1))</f>
        <v>4285.7142857142853</v>
      </c>
      <c r="W74" s="73">
        <f>(IF(Sheet1!$G$33=1, (Sheet2!$B74/8),1)*IF(Sheet1!$G$33=2,Sheet2!$B74/7,1)*IF(Sheet1!$G$33=3,Sheet2!$B74/2.5,1)*IF(Sheet1!$G$33=4,Sheet2!$B74/5,1)*IF(Sheet1!$G$33=5,Sheet2!$B74/2,1))</f>
        <v>4285.7142857142853</v>
      </c>
      <c r="X74" s="73">
        <f>(IF(Sheet1!$G$33=1, (Sheet2!$B74/8),1)*IF(Sheet1!$G$33=2,Sheet2!$B74/7,1)*IF(Sheet1!$G$33=3,Sheet2!$B74/2.5,1)*IF(Sheet1!$G$33=4,Sheet2!$B74/5,1)*IF(Sheet1!$G$33=5,Sheet2!$B74/2,1))</f>
        <v>4285.7142857142853</v>
      </c>
      <c r="Y74" s="73">
        <f>(IF(Sheet1!$G$33=1, (Sheet2!$B74/8),1)*IF(Sheet1!$G$33=2,Sheet2!$B74/7,1)*IF(Sheet1!$G$33=3,Sheet2!$B74/2.5,1)*IF(Sheet1!$G$33=4,Sheet2!$B74/5,1)*IF(Sheet1!$G$33=5,Sheet2!$B74/2,1))</f>
        <v>4285.7142857142853</v>
      </c>
      <c r="Z74" s="73">
        <f>(IF(Sheet1!$G$33=1, (Sheet2!$B74/8),1)*IF(Sheet1!$G$33=2,Sheet2!$B74/7,1)*IF(Sheet1!$G$33=3,Sheet2!$B74/2.5,1)*IF(Sheet1!$G$33=4,Sheet2!$B74/5,1)*IF(Sheet1!$G$33=5,Sheet2!$B74/2,1))</f>
        <v>4285.7142857142853</v>
      </c>
      <c r="AA74" s="73">
        <f>(IF(Sheet1!$G$33=1, (Sheet2!$B74/8),1)*IF(Sheet1!$G$33=2,Sheet2!$B74/7,1)*IF(Sheet1!$G$33=3,Sheet2!$B74/2.5,1)*IF(Sheet1!$G$33=4,Sheet2!$B74/5,1)*IF(Sheet1!$G$33=5,Sheet2!$B74/2,1))</f>
        <v>4285.7142857142853</v>
      </c>
      <c r="AB74" s="73">
        <f>(IF(Sheet1!$G$33=1, (Sheet2!$B74/8),1)*IF(Sheet1!$G$33=2,Sheet2!$B74/7,1)*IF(Sheet1!$G$33=3,Sheet2!$B74/2.5,1)*IF(Sheet1!$G$33=4,Sheet2!$B74/5,1)*IF(Sheet1!$G$33=5,Sheet2!$B74/2,1))</f>
        <v>4285.7142857142853</v>
      </c>
      <c r="AC74" s="73">
        <f>(IF(Sheet1!$G$33=1, (Sheet2!$B74/8),1)*IF(Sheet1!$G$33=2,Sheet2!$B74/7,1)*IF(Sheet1!$G$33=3,Sheet2!$B74/2.5,1)*IF(Sheet1!$G$33=4,Sheet2!$B74/5,1)*IF(Sheet1!$G$33=5,Sheet2!$B74/2,1))</f>
        <v>4285.7142857142853</v>
      </c>
      <c r="AD74" s="73">
        <f>(IF(Sheet1!$G$33=1, (Sheet2!$B74/8),1)*IF(Sheet1!$G$33=2,Sheet2!$B74/7,1)*IF(Sheet1!$G$33=3,Sheet2!$B74/2.5,1)*IF(Sheet1!$G$33=4,Sheet2!$B74/5,1)*IF(Sheet1!$G$33=5,Sheet2!$B74/2,1))</f>
        <v>4285.7142857142853</v>
      </c>
      <c r="AE74" s="73">
        <f>(IF(Sheet1!$G$33=1, (Sheet2!$B74/8),1)*IF(Sheet1!$G$33=2,Sheet2!$B74/7,1)*IF(Sheet1!$G$33=3,Sheet2!$B74/2.5,1)*IF(Sheet1!$G$33=4,Sheet2!$B74/5,1)*IF(Sheet1!$G$33=5,Sheet2!$B74/2,1))</f>
        <v>4285.7142857142853</v>
      </c>
      <c r="AF74" s="73">
        <f>(IF(Sheet1!$G$33=1, (Sheet2!$B74/8),1)*IF(Sheet1!$G$33=2,Sheet2!$B74/7,1)*IF(Sheet1!$G$33=3,Sheet2!$B74/2.5,1)*IF(Sheet1!$G$33=4,Sheet2!$B74/5,1)*IF(Sheet1!$G$33=5,Sheet2!$B74/2,1))</f>
        <v>4285.7142857142853</v>
      </c>
      <c r="AG74" s="73">
        <f>(IF(Sheet1!$G$33=1, (Sheet2!$B74/8),1)*IF(Sheet1!$G$33=2,Sheet2!$B74/7,1)*IF(Sheet1!$G$33=3,Sheet2!$B74/2.5,1)*IF(Sheet1!$G$33=4,Sheet2!$B74/5,1)*IF(Sheet1!$G$33=5,Sheet2!$B74/2,1))</f>
        <v>4285.7142857142853</v>
      </c>
      <c r="AH74" s="73">
        <f>(IF(Sheet1!$G$33=1, (Sheet2!$B74/8),1)*IF(Sheet1!$G$33=2,Sheet2!$B74/7,1)*IF(Sheet1!$G$33=3,Sheet2!$B74/2.5,1)*IF(Sheet1!$G$33=4,Sheet2!$B74/5,1)*IF(Sheet1!$G$33=5,Sheet2!$B74/2,1))</f>
        <v>4285.7142857142853</v>
      </c>
      <c r="AI74" s="73">
        <f>(IF(Sheet1!$G$33=1, (Sheet2!$B74/8),1)*IF(Sheet1!$G$33=2,Sheet2!$B74/7,1)*IF(Sheet1!$G$33=3,Sheet2!$B74/2.5,1)*IF(Sheet1!$G$33=4,Sheet2!$B74/5,1)*IF(Sheet1!$G$33=5,Sheet2!$B74/2,1))</f>
        <v>4285.7142857142853</v>
      </c>
      <c r="AJ74" s="73">
        <f>(IF(Sheet1!$G$33=1, (Sheet2!$B74/8),1)*IF(Sheet1!$G$33=2,Sheet2!$B74/7,1)*IF(Sheet1!$G$33=3,Sheet2!$B74/2.5,1)*IF(Sheet1!$G$33=4,Sheet2!$B74/5,1)*IF(Sheet1!$G$33=5,Sheet2!$B74/2,1))</f>
        <v>4285.7142857142853</v>
      </c>
      <c r="AK74" s="73">
        <f>(IF(Sheet1!$G$33=1, (Sheet2!$B74/8),1)*IF(Sheet1!$G$33=2,Sheet2!$B74/7,1)*IF(Sheet1!$G$33=3,Sheet2!$B74/2.5,1)*IF(Sheet1!$G$33=4,Sheet2!$B74/5,1)*IF(Sheet1!$G$33=5,Sheet2!$B74/2,1))</f>
        <v>4285.7142857142853</v>
      </c>
      <c r="AL74" s="73">
        <f>(IF(Sheet1!$G$33=1, (Sheet2!$B74/8),1)*IF(Sheet1!$G$33=2,Sheet2!$B74/7,1)*IF(Sheet1!$G$33=3,Sheet2!$B74/2.5,1)*IF(Sheet1!$G$33=4,Sheet2!$B74/5,1)*IF(Sheet1!$G$33=5,Sheet2!$B74/2,1))</f>
        <v>4285.7142857142853</v>
      </c>
      <c r="AM74" s="73">
        <f>(IF(Sheet1!$G$33=1, (Sheet2!$B74/8),1)*IF(Sheet1!$G$33=2,Sheet2!$B74/7,1)*IF(Sheet1!$G$33=3,Sheet2!$B74/2.5,1)*IF(Sheet1!$G$33=4,Sheet2!$B74/5,1)*IF(Sheet1!$G$33=5,Sheet2!$B74/2,1))</f>
        <v>4285.7142857142853</v>
      </c>
      <c r="AN74" s="73">
        <f>(IF(Sheet1!$G$33=1, (Sheet2!$B74/8),1)*IF(Sheet1!$G$33=2,Sheet2!$B74/7,1)*IF(Sheet1!$G$33=3,Sheet2!$B74/2.5,1)*IF(Sheet1!$G$33=4,Sheet2!$B74/5,1)*IF(Sheet1!$G$33=5,Sheet2!$B74/2,1))</f>
        <v>4285.7142857142853</v>
      </c>
      <c r="AO74" s="73">
        <f>(IF(Sheet1!$G$33=1, (Sheet2!$B74/8),1)*IF(Sheet1!$G$33=2,Sheet2!$B74/7,1)*IF(Sheet1!$G$33=3,Sheet2!$B74/2.5,1)*IF(Sheet1!$G$33=4,Sheet2!$B74/5,1)*IF(Sheet1!$G$33=5,Sheet2!$B74/2,1))</f>
        <v>4285.7142857142853</v>
      </c>
      <c r="AP74" s="73">
        <f>(IF(Sheet1!$G$33=1, (Sheet2!$B74/8),1)*IF(Sheet1!$G$33=2,Sheet2!$B74/7,1)*IF(Sheet1!$G$33=3,Sheet2!$B74/2.5,1)*IF(Sheet1!$G$33=4,Sheet2!$B74/5,1)*IF(Sheet1!$G$33=5,Sheet2!$B74/2,1))</f>
        <v>4285.7142857142853</v>
      </c>
      <c r="AQ74" s="73">
        <f>(IF(Sheet1!$G$33=1, (Sheet2!$B74/8),1)*IF(Sheet1!$G$33=2,Sheet2!$B74/7,1)*IF(Sheet1!$G$33=3,Sheet2!$B74/2.5,1)*IF(Sheet1!$G$33=4,Sheet2!$B74/5,1)*IF(Sheet1!$G$33=5,Sheet2!$B74/2,1))</f>
        <v>4285.7142857142853</v>
      </c>
    </row>
    <row r="75" spans="1:43" s="71" customFormat="1">
      <c r="A75" s="71">
        <v>4</v>
      </c>
      <c r="B75" s="70">
        <v>45000</v>
      </c>
      <c r="C75" s="73">
        <f>(IF(Sheet1!$G$33=1, (Sheet2!$B75/8),1)*IF(Sheet1!$G$33=2,Sheet2!$B75/7,1)*IF(Sheet1!$G$33=3,Sheet2!$B75/2.5,1)*IF(Sheet1!$G$33=4,Sheet2!$B75/5,1)*IF(Sheet1!$G$33=5,Sheet2!$B75/2,1))</f>
        <v>6428.5714285714284</v>
      </c>
      <c r="D75" s="73">
        <f>(IF(Sheet1!$G$33=1, (Sheet2!$B75/8),1)*IF(Sheet1!$G$33=2,Sheet2!$B75/7,1)*IF(Sheet1!$G$33=3,Sheet2!$B75/2.5,1)*IF(Sheet1!$G$33=4,Sheet2!$B75/5,1)*IF(Sheet1!$G$33=5,Sheet2!$B75/2,1))</f>
        <v>6428.5714285714284</v>
      </c>
      <c r="E75" s="73">
        <f>(IF(Sheet1!$G$33=1, (Sheet2!$B75/8),1)*IF(Sheet1!$G$33=2,Sheet2!$B75/7,1)*IF(Sheet1!$G$33=3,Sheet2!$B75/2.5,1)*IF(Sheet1!$G$33=4,Sheet2!$B75/5,1)*IF(Sheet1!$G$33=5,Sheet2!$B75/2,1))</f>
        <v>6428.5714285714284</v>
      </c>
      <c r="F75" s="73">
        <f>(IF(Sheet1!$G$33=1, (Sheet2!$B75/8),1)*IF(Sheet1!$G$33=2,Sheet2!$B75/7,1)*IF(Sheet1!$G$33=3,Sheet2!$B75/2.5,1)*IF(Sheet1!$G$33=4,Sheet2!$B75/5,1)*IF(Sheet1!$G$33=5,Sheet2!$B75/2,1))</f>
        <v>6428.5714285714284</v>
      </c>
      <c r="G75" s="73">
        <f>(IF(Sheet1!$G$33=1, (Sheet2!$B75/8),1)*IF(Sheet1!$G$33=2,Sheet2!$B75/7,1)*IF(Sheet1!$G$33=3,Sheet2!$B75/2.5,1)*IF(Sheet1!$G$33=4,Sheet2!$B75/5,1)*IF(Sheet1!$G$33=5,Sheet2!$B75/2,1))</f>
        <v>6428.5714285714284</v>
      </c>
      <c r="H75" s="73">
        <f>(IF(Sheet1!$G$33=1, (Sheet2!$B75/8),1)*IF(Sheet1!$G$33=2,Sheet2!$B75/7,1)*IF(Sheet1!$G$33=3,Sheet2!$B75/2.5,1)*IF(Sheet1!$G$33=4,Sheet2!$B75/5,1)*IF(Sheet1!$G$33=5,Sheet2!$B75/2,1))</f>
        <v>6428.5714285714284</v>
      </c>
      <c r="I75" s="73">
        <f>(IF(Sheet1!$G$33=1, (Sheet2!$B75/8),1)*IF(Sheet1!$G$33=2,Sheet2!$B75/7,1)*IF(Sheet1!$G$33=3,Sheet2!$B75/2.5,1)*IF(Sheet1!$G$33=4,Sheet2!$B75/5,1)*IF(Sheet1!$G$33=5,Sheet2!$B75/2,1))</f>
        <v>6428.5714285714284</v>
      </c>
      <c r="J75" s="73">
        <f>(IF(Sheet1!$G$33=1, (Sheet2!$B75/8),1)*IF(Sheet1!$G$33=2,Sheet2!$B75/7,1)*IF(Sheet1!$G$33=3,Sheet2!$B75/2.5,1)*IF(Sheet1!$G$33=4,Sheet2!$B75/5,1)*IF(Sheet1!$G$33=5,Sheet2!$B75/2,1))</f>
        <v>6428.5714285714284</v>
      </c>
      <c r="K75" s="73">
        <f>(IF(Sheet1!$G$33=1, (Sheet2!$B75/8),1)*IF(Sheet1!$G$33=2,Sheet2!$B75/7,1)*IF(Sheet1!$G$33=3,Sheet2!$B75/2.5,1)*IF(Sheet1!$G$33=4,Sheet2!$B75/5,1)*IF(Sheet1!$G$33=5,Sheet2!$B75/2,1))</f>
        <v>6428.5714285714284</v>
      </c>
      <c r="L75" s="73">
        <f>(IF(Sheet1!$G$33=1, (Sheet2!$B75/8),1)*IF(Sheet1!$G$33=2,Sheet2!$B75/7,1)*IF(Sheet1!$G$33=3,Sheet2!$B75/2.5,1)*IF(Sheet1!$G$33=4,Sheet2!$B75/5,1)*IF(Sheet1!$G$33=5,Sheet2!$B75/2,1))</f>
        <v>6428.5714285714284</v>
      </c>
      <c r="M75" s="73">
        <f>(IF(Sheet1!$G$33=1, (Sheet2!$B75/8),1)*IF(Sheet1!$G$33=2,Sheet2!$B75/7,1)*IF(Sheet1!$G$33=3,Sheet2!$B75/2.5,1)*IF(Sheet1!$G$33=4,Sheet2!$B75/5,1)*IF(Sheet1!$G$33=5,Sheet2!$B75/2,1))</f>
        <v>6428.5714285714284</v>
      </c>
      <c r="N75" s="73">
        <f>(IF(Sheet1!$G$33=1, (Sheet2!$B75/8),1)*IF(Sheet1!$G$33=2,Sheet2!$B75/7,1)*IF(Sheet1!$G$33=3,Sheet2!$B75/2.5,1)*IF(Sheet1!$G$33=4,Sheet2!$B75/5,1)*IF(Sheet1!$G$33=5,Sheet2!$B75/2,1))</f>
        <v>6428.5714285714284</v>
      </c>
      <c r="O75" s="73">
        <f>(IF(Sheet1!$G$33=1, (Sheet2!$B75/8),1)*IF(Sheet1!$G$33=2,Sheet2!$B75/7,1)*IF(Sheet1!$G$33=3,Sheet2!$B75/2.5,1)*IF(Sheet1!$G$33=4,Sheet2!$B75/5,1)*IF(Sheet1!$G$33=5,Sheet2!$B75/2,1))</f>
        <v>6428.5714285714284</v>
      </c>
      <c r="P75" s="73">
        <f>(IF(Sheet1!$G$33=1, (Sheet2!$B75/8),1)*IF(Sheet1!$G$33=2,Sheet2!$B75/7,1)*IF(Sheet1!$G$33=3,Sheet2!$B75/2.5,1)*IF(Sheet1!$G$33=4,Sheet2!$B75/5,1)*IF(Sheet1!$G$33=5,Sheet2!$B75/2,1))</f>
        <v>6428.5714285714284</v>
      </c>
      <c r="Q75" s="73">
        <f>(IF(Sheet1!$G$33=1, (Sheet2!$B75/8),1)*IF(Sheet1!$G$33=2,Sheet2!$B75/7,1)*IF(Sheet1!$G$33=3,Sheet2!$B75/2.5,1)*IF(Sheet1!$G$33=4,Sheet2!$B75/5,1)*IF(Sheet1!$G$33=5,Sheet2!$B75/2,1))</f>
        <v>6428.5714285714284</v>
      </c>
      <c r="R75" s="73">
        <f>(IF(Sheet1!$G$33=1, (Sheet2!$B75/8),1)*IF(Sheet1!$G$33=2,Sheet2!$B75/7,1)*IF(Sheet1!$G$33=3,Sheet2!$B75/2.5,1)*IF(Sheet1!$G$33=4,Sheet2!$B75/5,1)*IF(Sheet1!$G$33=5,Sheet2!$B75/2,1))</f>
        <v>6428.5714285714284</v>
      </c>
      <c r="S75" s="73">
        <f>(IF(Sheet1!$G$33=1, (Sheet2!$B75/8),1)*IF(Sheet1!$G$33=2,Sheet2!$B75/7,1)*IF(Sheet1!$G$33=3,Sheet2!$B75/2.5,1)*IF(Sheet1!$G$33=4,Sheet2!$B75/5,1)*IF(Sheet1!$G$33=5,Sheet2!$B75/2,1))</f>
        <v>6428.5714285714284</v>
      </c>
      <c r="T75" s="73">
        <f>(IF(Sheet1!$G$33=1, (Sheet2!$B75/8),1)*IF(Sheet1!$G$33=2,Sheet2!$B75/7,1)*IF(Sheet1!$G$33=3,Sheet2!$B75/2.5,1)*IF(Sheet1!$G$33=4,Sheet2!$B75/5,1)*IF(Sheet1!$G$33=5,Sheet2!$B75/2,1))</f>
        <v>6428.5714285714284</v>
      </c>
      <c r="U75" s="73">
        <f>(IF(Sheet1!$G$33=1, (Sheet2!$B75/8),1)*IF(Sheet1!$G$33=2,Sheet2!$B75/7,1)*IF(Sheet1!$G$33=3,Sheet2!$B75/2.5,1)*IF(Sheet1!$G$33=4,Sheet2!$B75/5,1)*IF(Sheet1!$G$33=5,Sheet2!$B75/2,1))</f>
        <v>6428.5714285714284</v>
      </c>
      <c r="V75" s="73">
        <f>(IF(Sheet1!$G$33=1, (Sheet2!$B75/8),1)*IF(Sheet1!$G$33=2,Sheet2!$B75/7,1)*IF(Sheet1!$G$33=3,Sheet2!$B75/2.5,1)*IF(Sheet1!$G$33=4,Sheet2!$B75/5,1)*IF(Sheet1!$G$33=5,Sheet2!$B75/2,1))</f>
        <v>6428.5714285714284</v>
      </c>
      <c r="W75" s="73">
        <f>(IF(Sheet1!$G$33=1, (Sheet2!$B75/8),1)*IF(Sheet1!$G$33=2,Sheet2!$B75/7,1)*IF(Sheet1!$G$33=3,Sheet2!$B75/2.5,1)*IF(Sheet1!$G$33=4,Sheet2!$B75/5,1)*IF(Sheet1!$G$33=5,Sheet2!$B75/2,1))</f>
        <v>6428.5714285714284</v>
      </c>
      <c r="X75" s="73">
        <f>(IF(Sheet1!$G$33=1, (Sheet2!$B75/8),1)*IF(Sheet1!$G$33=2,Sheet2!$B75/7,1)*IF(Sheet1!$G$33=3,Sheet2!$B75/2.5,1)*IF(Sheet1!$G$33=4,Sheet2!$B75/5,1)*IF(Sheet1!$G$33=5,Sheet2!$B75/2,1))</f>
        <v>6428.5714285714284</v>
      </c>
      <c r="Y75" s="73">
        <f>(IF(Sheet1!$G$33=1, (Sheet2!$B75/8),1)*IF(Sheet1!$G$33=2,Sheet2!$B75/7,1)*IF(Sheet1!$G$33=3,Sheet2!$B75/2.5,1)*IF(Sheet1!$G$33=4,Sheet2!$B75/5,1)*IF(Sheet1!$G$33=5,Sheet2!$B75/2,1))</f>
        <v>6428.5714285714284</v>
      </c>
      <c r="Z75" s="73">
        <f>(IF(Sheet1!$G$33=1, (Sheet2!$B75/8),1)*IF(Sheet1!$G$33=2,Sheet2!$B75/7,1)*IF(Sheet1!$G$33=3,Sheet2!$B75/2.5,1)*IF(Sheet1!$G$33=4,Sheet2!$B75/5,1)*IF(Sheet1!$G$33=5,Sheet2!$B75/2,1))</f>
        <v>6428.5714285714284</v>
      </c>
      <c r="AA75" s="73">
        <f>(IF(Sheet1!$G$33=1, (Sheet2!$B75/8),1)*IF(Sheet1!$G$33=2,Sheet2!$B75/7,1)*IF(Sheet1!$G$33=3,Sheet2!$B75/2.5,1)*IF(Sheet1!$G$33=4,Sheet2!$B75/5,1)*IF(Sheet1!$G$33=5,Sheet2!$B75/2,1))</f>
        <v>6428.5714285714284</v>
      </c>
      <c r="AB75" s="73">
        <f>(IF(Sheet1!$G$33=1, (Sheet2!$B75/8),1)*IF(Sheet1!$G$33=2,Sheet2!$B75/7,1)*IF(Sheet1!$G$33=3,Sheet2!$B75/2.5,1)*IF(Sheet1!$G$33=4,Sheet2!$B75/5,1)*IF(Sheet1!$G$33=5,Sheet2!$B75/2,1))</f>
        <v>6428.5714285714284</v>
      </c>
      <c r="AC75" s="73">
        <f>(IF(Sheet1!$G$33=1, (Sheet2!$B75/8),1)*IF(Sheet1!$G$33=2,Sheet2!$B75/7,1)*IF(Sheet1!$G$33=3,Sheet2!$B75/2.5,1)*IF(Sheet1!$G$33=4,Sheet2!$B75/5,1)*IF(Sheet1!$G$33=5,Sheet2!$B75/2,1))</f>
        <v>6428.5714285714284</v>
      </c>
      <c r="AD75" s="73">
        <f>(IF(Sheet1!$G$33=1, (Sheet2!$B75/8),1)*IF(Sheet1!$G$33=2,Sheet2!$B75/7,1)*IF(Sheet1!$G$33=3,Sheet2!$B75/2.5,1)*IF(Sheet1!$G$33=4,Sheet2!$B75/5,1)*IF(Sheet1!$G$33=5,Sheet2!$B75/2,1))</f>
        <v>6428.5714285714284</v>
      </c>
      <c r="AE75" s="73">
        <f>(IF(Sheet1!$G$33=1, (Sheet2!$B75/8),1)*IF(Sheet1!$G$33=2,Sheet2!$B75/7,1)*IF(Sheet1!$G$33=3,Sheet2!$B75/2.5,1)*IF(Sheet1!$G$33=4,Sheet2!$B75/5,1)*IF(Sheet1!$G$33=5,Sheet2!$B75/2,1))</f>
        <v>6428.5714285714284</v>
      </c>
      <c r="AF75" s="73">
        <f>(IF(Sheet1!$G$33=1, (Sheet2!$B75/8),1)*IF(Sheet1!$G$33=2,Sheet2!$B75/7,1)*IF(Sheet1!$G$33=3,Sheet2!$B75/2.5,1)*IF(Sheet1!$G$33=4,Sheet2!$B75/5,1)*IF(Sheet1!$G$33=5,Sheet2!$B75/2,1))</f>
        <v>6428.5714285714284</v>
      </c>
      <c r="AG75" s="73">
        <f>(IF(Sheet1!$G$33=1, (Sheet2!$B75/8),1)*IF(Sheet1!$G$33=2,Sheet2!$B75/7,1)*IF(Sheet1!$G$33=3,Sheet2!$B75/2.5,1)*IF(Sheet1!$G$33=4,Sheet2!$B75/5,1)*IF(Sheet1!$G$33=5,Sheet2!$B75/2,1))</f>
        <v>6428.5714285714284</v>
      </c>
      <c r="AH75" s="73">
        <f>(IF(Sheet1!$G$33=1, (Sheet2!$B75/8),1)*IF(Sheet1!$G$33=2,Sheet2!$B75/7,1)*IF(Sheet1!$G$33=3,Sheet2!$B75/2.5,1)*IF(Sheet1!$G$33=4,Sheet2!$B75/5,1)*IF(Sheet1!$G$33=5,Sheet2!$B75/2,1))</f>
        <v>6428.5714285714284</v>
      </c>
      <c r="AI75" s="73">
        <f>(IF(Sheet1!$G$33=1, (Sheet2!$B75/8),1)*IF(Sheet1!$G$33=2,Sheet2!$B75/7,1)*IF(Sheet1!$G$33=3,Sheet2!$B75/2.5,1)*IF(Sheet1!$G$33=4,Sheet2!$B75/5,1)*IF(Sheet1!$G$33=5,Sheet2!$B75/2,1))</f>
        <v>6428.5714285714284</v>
      </c>
      <c r="AJ75" s="73">
        <f>(IF(Sheet1!$G$33=1, (Sheet2!$B75/8),1)*IF(Sheet1!$G$33=2,Sheet2!$B75/7,1)*IF(Sheet1!$G$33=3,Sheet2!$B75/2.5,1)*IF(Sheet1!$G$33=4,Sheet2!$B75/5,1)*IF(Sheet1!$G$33=5,Sheet2!$B75/2,1))</f>
        <v>6428.5714285714284</v>
      </c>
      <c r="AK75" s="73">
        <f>(IF(Sheet1!$G$33=1, (Sheet2!$B75/8),1)*IF(Sheet1!$G$33=2,Sheet2!$B75/7,1)*IF(Sheet1!$G$33=3,Sheet2!$B75/2.5,1)*IF(Sheet1!$G$33=4,Sheet2!$B75/5,1)*IF(Sheet1!$G$33=5,Sheet2!$B75/2,1))</f>
        <v>6428.5714285714284</v>
      </c>
      <c r="AL75" s="73">
        <f>(IF(Sheet1!$G$33=1, (Sheet2!$B75/8),1)*IF(Sheet1!$G$33=2,Sheet2!$B75/7,1)*IF(Sheet1!$G$33=3,Sheet2!$B75/2.5,1)*IF(Sheet1!$G$33=4,Sheet2!$B75/5,1)*IF(Sheet1!$G$33=5,Sheet2!$B75/2,1))</f>
        <v>6428.5714285714284</v>
      </c>
      <c r="AM75" s="73">
        <f>(IF(Sheet1!$G$33=1, (Sheet2!$B75/8),1)*IF(Sheet1!$G$33=2,Sheet2!$B75/7,1)*IF(Sheet1!$G$33=3,Sheet2!$B75/2.5,1)*IF(Sheet1!$G$33=4,Sheet2!$B75/5,1)*IF(Sheet1!$G$33=5,Sheet2!$B75/2,1))</f>
        <v>6428.5714285714284</v>
      </c>
      <c r="AN75" s="73">
        <f>(IF(Sheet1!$G$33=1, (Sheet2!$B75/8),1)*IF(Sheet1!$G$33=2,Sheet2!$B75/7,1)*IF(Sheet1!$G$33=3,Sheet2!$B75/2.5,1)*IF(Sheet1!$G$33=4,Sheet2!$B75/5,1)*IF(Sheet1!$G$33=5,Sheet2!$B75/2,1))</f>
        <v>6428.5714285714284</v>
      </c>
      <c r="AO75" s="73">
        <f>(IF(Sheet1!$G$33=1, (Sheet2!$B75/8),1)*IF(Sheet1!$G$33=2,Sheet2!$B75/7,1)*IF(Sheet1!$G$33=3,Sheet2!$B75/2.5,1)*IF(Sheet1!$G$33=4,Sheet2!$B75/5,1)*IF(Sheet1!$G$33=5,Sheet2!$B75/2,1))</f>
        <v>6428.5714285714284</v>
      </c>
      <c r="AP75" s="73">
        <f>(IF(Sheet1!$G$33=1, (Sheet2!$B75/8),1)*IF(Sheet1!$G$33=2,Sheet2!$B75/7,1)*IF(Sheet1!$G$33=3,Sheet2!$B75/2.5,1)*IF(Sheet1!$G$33=4,Sheet2!$B75/5,1)*IF(Sheet1!$G$33=5,Sheet2!$B75/2,1))</f>
        <v>6428.5714285714284</v>
      </c>
      <c r="AQ75" s="73">
        <f>(IF(Sheet1!$G$33=1, (Sheet2!$B75/8),1)*IF(Sheet1!$G$33=2,Sheet2!$B75/7,1)*IF(Sheet1!$G$33=3,Sheet2!$B75/2.5,1)*IF(Sheet1!$G$33=4,Sheet2!$B75/5,1)*IF(Sheet1!$G$33=5,Sheet2!$B75/2,1))</f>
        <v>6428.5714285714284</v>
      </c>
    </row>
    <row r="76" spans="1:43" s="71" customFormat="1">
      <c r="A76" s="71">
        <v>5</v>
      </c>
      <c r="B76" s="70">
        <v>65000</v>
      </c>
      <c r="C76" s="73">
        <f>(IF(Sheet1!$G$33=1, (Sheet2!$B76/8),1)*IF(Sheet1!$G$33=2,Sheet2!$B76/7,1)*IF(Sheet1!$G$33=3,Sheet2!$B76/2.5,1)*IF(Sheet1!$G$33=4,Sheet2!$B76/5,1)*IF(Sheet1!$G$33=5,Sheet2!$B76/2,1))</f>
        <v>9285.7142857142862</v>
      </c>
      <c r="D76" s="73">
        <f>(IF(Sheet1!$G$33=1, (Sheet2!$B76/8),1)*IF(Sheet1!$G$33=2,Sheet2!$B76/7,1)*IF(Sheet1!$G$33=3,Sheet2!$B76/2.5,1)*IF(Sheet1!$G$33=4,Sheet2!$B76/5,1)*IF(Sheet1!$G$33=5,Sheet2!$B76/2,1))</f>
        <v>9285.7142857142862</v>
      </c>
      <c r="E76" s="73">
        <f>(IF(Sheet1!$G$33=1, (Sheet2!$B76/8),1)*IF(Sheet1!$G$33=2,Sheet2!$B76/7,1)*IF(Sheet1!$G$33=3,Sheet2!$B76/2.5,1)*IF(Sheet1!$G$33=4,Sheet2!$B76/5,1)*IF(Sheet1!$G$33=5,Sheet2!$B76/2,1))</f>
        <v>9285.7142857142862</v>
      </c>
      <c r="F76" s="73">
        <f>(IF(Sheet1!$G$33=1, (Sheet2!$B76/8),1)*IF(Sheet1!$G$33=2,Sheet2!$B76/7,1)*IF(Sheet1!$G$33=3,Sheet2!$B76/2.5,1)*IF(Sheet1!$G$33=4,Sheet2!$B76/5,1)*IF(Sheet1!$G$33=5,Sheet2!$B76/2,1))</f>
        <v>9285.7142857142862</v>
      </c>
      <c r="G76" s="73">
        <f>(IF(Sheet1!$G$33=1, (Sheet2!$B76/8),1)*IF(Sheet1!$G$33=2,Sheet2!$B76/7,1)*IF(Sheet1!$G$33=3,Sheet2!$B76/2.5,1)*IF(Sheet1!$G$33=4,Sheet2!$B76/5,1)*IF(Sheet1!$G$33=5,Sheet2!$B76/2,1))</f>
        <v>9285.7142857142862</v>
      </c>
      <c r="H76" s="73">
        <f>(IF(Sheet1!$G$33=1, (Sheet2!$B76/8),1)*IF(Sheet1!$G$33=2,Sheet2!$B76/7,1)*IF(Sheet1!$G$33=3,Sheet2!$B76/2.5,1)*IF(Sheet1!$G$33=4,Sheet2!$B76/5,1)*IF(Sheet1!$G$33=5,Sheet2!$B76/2,1))</f>
        <v>9285.7142857142862</v>
      </c>
      <c r="I76" s="73">
        <f>(IF(Sheet1!$G$33=1, (Sheet2!$B76/8),1)*IF(Sheet1!$G$33=2,Sheet2!$B76/7,1)*IF(Sheet1!$G$33=3,Sheet2!$B76/2.5,1)*IF(Sheet1!$G$33=4,Sheet2!$B76/5,1)*IF(Sheet1!$G$33=5,Sheet2!$B76/2,1))</f>
        <v>9285.7142857142862</v>
      </c>
      <c r="J76" s="73">
        <f>(IF(Sheet1!$G$33=1, (Sheet2!$B76/8),1)*IF(Sheet1!$G$33=2,Sheet2!$B76/7,1)*IF(Sheet1!$G$33=3,Sheet2!$B76/2.5,1)*IF(Sheet1!$G$33=4,Sheet2!$B76/5,1)*IF(Sheet1!$G$33=5,Sheet2!$B76/2,1))</f>
        <v>9285.7142857142862</v>
      </c>
      <c r="K76" s="73">
        <f>(IF(Sheet1!$G$33=1, (Sheet2!$B76/8),1)*IF(Sheet1!$G$33=2,Sheet2!$B76/7,1)*IF(Sheet1!$G$33=3,Sheet2!$B76/2.5,1)*IF(Sheet1!$G$33=4,Sheet2!$B76/5,1)*IF(Sheet1!$G$33=5,Sheet2!$B76/2,1))</f>
        <v>9285.7142857142862</v>
      </c>
      <c r="L76" s="73">
        <f>(IF(Sheet1!$G$33=1, (Sheet2!$B76/8),1)*IF(Sheet1!$G$33=2,Sheet2!$B76/7,1)*IF(Sheet1!$G$33=3,Sheet2!$B76/2.5,1)*IF(Sheet1!$G$33=4,Sheet2!$B76/5,1)*IF(Sheet1!$G$33=5,Sheet2!$B76/2,1))</f>
        <v>9285.7142857142862</v>
      </c>
      <c r="M76" s="73">
        <f>(IF(Sheet1!$G$33=1, (Sheet2!$B76/8),1)*IF(Sheet1!$G$33=2,Sheet2!$B76/7,1)*IF(Sheet1!$G$33=3,Sheet2!$B76/2.5,1)*IF(Sheet1!$G$33=4,Sheet2!$B76/5,1)*IF(Sheet1!$G$33=5,Sheet2!$B76/2,1))</f>
        <v>9285.7142857142862</v>
      </c>
      <c r="N76" s="73">
        <f>(IF(Sheet1!$G$33=1, (Sheet2!$B76/8),1)*IF(Sheet1!$G$33=2,Sheet2!$B76/7,1)*IF(Sheet1!$G$33=3,Sheet2!$B76/2.5,1)*IF(Sheet1!$G$33=4,Sheet2!$B76/5,1)*IF(Sheet1!$G$33=5,Sheet2!$B76/2,1))</f>
        <v>9285.7142857142862</v>
      </c>
      <c r="O76" s="73">
        <f>(IF(Sheet1!$G$33=1, (Sheet2!$B76/8),1)*IF(Sheet1!$G$33=2,Sheet2!$B76/7,1)*IF(Sheet1!$G$33=3,Sheet2!$B76/2.5,1)*IF(Sheet1!$G$33=4,Sheet2!$B76/5,1)*IF(Sheet1!$G$33=5,Sheet2!$B76/2,1))</f>
        <v>9285.7142857142862</v>
      </c>
      <c r="P76" s="73">
        <f>(IF(Sheet1!$G$33=1, (Sheet2!$B76/8),1)*IF(Sheet1!$G$33=2,Sheet2!$B76/7,1)*IF(Sheet1!$G$33=3,Sheet2!$B76/2.5,1)*IF(Sheet1!$G$33=4,Sheet2!$B76/5,1)*IF(Sheet1!$G$33=5,Sheet2!$B76/2,1))</f>
        <v>9285.7142857142862</v>
      </c>
      <c r="Q76" s="73">
        <f>(IF(Sheet1!$G$33=1, (Sheet2!$B76/8),1)*IF(Sheet1!$G$33=2,Sheet2!$B76/7,1)*IF(Sheet1!$G$33=3,Sheet2!$B76/2.5,1)*IF(Sheet1!$G$33=4,Sheet2!$B76/5,1)*IF(Sheet1!$G$33=5,Sheet2!$B76/2,1))</f>
        <v>9285.7142857142862</v>
      </c>
      <c r="R76" s="73">
        <f>(IF(Sheet1!$G$33=1, (Sheet2!$B76/8),1)*IF(Sheet1!$G$33=2,Sheet2!$B76/7,1)*IF(Sheet1!$G$33=3,Sheet2!$B76/2.5,1)*IF(Sheet1!$G$33=4,Sheet2!$B76/5,1)*IF(Sheet1!$G$33=5,Sheet2!$B76/2,1))</f>
        <v>9285.7142857142862</v>
      </c>
      <c r="S76" s="73">
        <f>(IF(Sheet1!$G$33=1, (Sheet2!$B76/8),1)*IF(Sheet1!$G$33=2,Sheet2!$B76/7,1)*IF(Sheet1!$G$33=3,Sheet2!$B76/2.5,1)*IF(Sheet1!$G$33=4,Sheet2!$B76/5,1)*IF(Sheet1!$G$33=5,Sheet2!$B76/2,1))</f>
        <v>9285.7142857142862</v>
      </c>
      <c r="T76" s="73">
        <f>(IF(Sheet1!$G$33=1, (Sheet2!$B76/8),1)*IF(Sheet1!$G$33=2,Sheet2!$B76/7,1)*IF(Sheet1!$G$33=3,Sheet2!$B76/2.5,1)*IF(Sheet1!$G$33=4,Sheet2!$B76/5,1)*IF(Sheet1!$G$33=5,Sheet2!$B76/2,1))</f>
        <v>9285.7142857142862</v>
      </c>
      <c r="U76" s="73">
        <f>(IF(Sheet1!$G$33=1, (Sheet2!$B76/8),1)*IF(Sheet1!$G$33=2,Sheet2!$B76/7,1)*IF(Sheet1!$G$33=3,Sheet2!$B76/2.5,1)*IF(Sheet1!$G$33=4,Sheet2!$B76/5,1)*IF(Sheet1!$G$33=5,Sheet2!$B76/2,1))</f>
        <v>9285.7142857142862</v>
      </c>
      <c r="V76" s="73">
        <f>(IF(Sheet1!$G$33=1, (Sheet2!$B76/8),1)*IF(Sheet1!$G$33=2,Sheet2!$B76/7,1)*IF(Sheet1!$G$33=3,Sheet2!$B76/2.5,1)*IF(Sheet1!$G$33=4,Sheet2!$B76/5,1)*IF(Sheet1!$G$33=5,Sheet2!$B76/2,1))</f>
        <v>9285.7142857142862</v>
      </c>
      <c r="W76" s="73">
        <f>(IF(Sheet1!$G$33=1, (Sheet2!$B76/8),1)*IF(Sheet1!$G$33=2,Sheet2!$B76/7,1)*IF(Sheet1!$G$33=3,Sheet2!$B76/2.5,1)*IF(Sheet1!$G$33=4,Sheet2!$B76/5,1)*IF(Sheet1!$G$33=5,Sheet2!$B76/2,1))</f>
        <v>9285.7142857142862</v>
      </c>
      <c r="X76" s="73">
        <f>(IF(Sheet1!$G$33=1, (Sheet2!$B76/8),1)*IF(Sheet1!$G$33=2,Sheet2!$B76/7,1)*IF(Sheet1!$G$33=3,Sheet2!$B76/2.5,1)*IF(Sheet1!$G$33=4,Sheet2!$B76/5,1)*IF(Sheet1!$G$33=5,Sheet2!$B76/2,1))</f>
        <v>9285.7142857142862</v>
      </c>
      <c r="Y76" s="73">
        <f>(IF(Sheet1!$G$33=1, (Sheet2!$B76/8),1)*IF(Sheet1!$G$33=2,Sheet2!$B76/7,1)*IF(Sheet1!$G$33=3,Sheet2!$B76/2.5,1)*IF(Sheet1!$G$33=4,Sheet2!$B76/5,1)*IF(Sheet1!$G$33=5,Sheet2!$B76/2,1))</f>
        <v>9285.7142857142862</v>
      </c>
      <c r="Z76" s="73">
        <f>(IF(Sheet1!$G$33=1, (Sheet2!$B76/8),1)*IF(Sheet1!$G$33=2,Sheet2!$B76/7,1)*IF(Sheet1!$G$33=3,Sheet2!$B76/2.5,1)*IF(Sheet1!$G$33=4,Sheet2!$B76/5,1)*IF(Sheet1!$G$33=5,Sheet2!$B76/2,1))</f>
        <v>9285.7142857142862</v>
      </c>
      <c r="AA76" s="73">
        <f>(IF(Sheet1!$G$33=1, (Sheet2!$B76/8),1)*IF(Sheet1!$G$33=2,Sheet2!$B76/7,1)*IF(Sheet1!$G$33=3,Sheet2!$B76/2.5,1)*IF(Sheet1!$G$33=4,Sheet2!$B76/5,1)*IF(Sheet1!$G$33=5,Sheet2!$B76/2,1))</f>
        <v>9285.7142857142862</v>
      </c>
      <c r="AB76" s="73">
        <f>(IF(Sheet1!$G$33=1, (Sheet2!$B76/8),1)*IF(Sheet1!$G$33=2,Sheet2!$B76/7,1)*IF(Sheet1!$G$33=3,Sheet2!$B76/2.5,1)*IF(Sheet1!$G$33=4,Sheet2!$B76/5,1)*IF(Sheet1!$G$33=5,Sheet2!$B76/2,1))</f>
        <v>9285.7142857142862</v>
      </c>
      <c r="AC76" s="73">
        <f>(IF(Sheet1!$G$33=1, (Sheet2!$B76/8),1)*IF(Sheet1!$G$33=2,Sheet2!$B76/7,1)*IF(Sheet1!$G$33=3,Sheet2!$B76/2.5,1)*IF(Sheet1!$G$33=4,Sheet2!$B76/5,1)*IF(Sheet1!$G$33=5,Sheet2!$B76/2,1))</f>
        <v>9285.7142857142862</v>
      </c>
      <c r="AD76" s="73">
        <f>(IF(Sheet1!$G$33=1, (Sheet2!$B76/8),1)*IF(Sheet1!$G$33=2,Sheet2!$B76/7,1)*IF(Sheet1!$G$33=3,Sheet2!$B76/2.5,1)*IF(Sheet1!$G$33=4,Sheet2!$B76/5,1)*IF(Sheet1!$G$33=5,Sheet2!$B76/2,1))</f>
        <v>9285.7142857142862</v>
      </c>
      <c r="AE76" s="73">
        <f>(IF(Sheet1!$G$33=1, (Sheet2!$B76/8),1)*IF(Sheet1!$G$33=2,Sheet2!$B76/7,1)*IF(Sheet1!$G$33=3,Sheet2!$B76/2.5,1)*IF(Sheet1!$G$33=4,Sheet2!$B76/5,1)*IF(Sheet1!$G$33=5,Sheet2!$B76/2,1))</f>
        <v>9285.7142857142862</v>
      </c>
      <c r="AF76" s="73">
        <f>(IF(Sheet1!$G$33=1, (Sheet2!$B76/8),1)*IF(Sheet1!$G$33=2,Sheet2!$B76/7,1)*IF(Sheet1!$G$33=3,Sheet2!$B76/2.5,1)*IF(Sheet1!$G$33=4,Sheet2!$B76/5,1)*IF(Sheet1!$G$33=5,Sheet2!$B76/2,1))</f>
        <v>9285.7142857142862</v>
      </c>
      <c r="AG76" s="73">
        <f>(IF(Sheet1!$G$33=1, (Sheet2!$B76/8),1)*IF(Sheet1!$G$33=2,Sheet2!$B76/7,1)*IF(Sheet1!$G$33=3,Sheet2!$B76/2.5,1)*IF(Sheet1!$G$33=4,Sheet2!$B76/5,1)*IF(Sheet1!$G$33=5,Sheet2!$B76/2,1))</f>
        <v>9285.7142857142862</v>
      </c>
      <c r="AH76" s="73">
        <f>(IF(Sheet1!$G$33=1, (Sheet2!$B76/8),1)*IF(Sheet1!$G$33=2,Sheet2!$B76/7,1)*IF(Sheet1!$G$33=3,Sheet2!$B76/2.5,1)*IF(Sheet1!$G$33=4,Sheet2!$B76/5,1)*IF(Sheet1!$G$33=5,Sheet2!$B76/2,1))</f>
        <v>9285.7142857142862</v>
      </c>
      <c r="AI76" s="73">
        <f>(IF(Sheet1!$G$33=1, (Sheet2!$B76/8),1)*IF(Sheet1!$G$33=2,Sheet2!$B76/7,1)*IF(Sheet1!$G$33=3,Sheet2!$B76/2.5,1)*IF(Sheet1!$G$33=4,Sheet2!$B76/5,1)*IF(Sheet1!$G$33=5,Sheet2!$B76/2,1))</f>
        <v>9285.7142857142862</v>
      </c>
      <c r="AJ76" s="73">
        <f>(IF(Sheet1!$G$33=1, (Sheet2!$B76/8),1)*IF(Sheet1!$G$33=2,Sheet2!$B76/7,1)*IF(Sheet1!$G$33=3,Sheet2!$B76/2.5,1)*IF(Sheet1!$G$33=4,Sheet2!$B76/5,1)*IF(Sheet1!$G$33=5,Sheet2!$B76/2,1))</f>
        <v>9285.7142857142862</v>
      </c>
      <c r="AK76" s="73">
        <f>(IF(Sheet1!$G$33=1, (Sheet2!$B76/8),1)*IF(Sheet1!$G$33=2,Sheet2!$B76/7,1)*IF(Sheet1!$G$33=3,Sheet2!$B76/2.5,1)*IF(Sheet1!$G$33=4,Sheet2!$B76/5,1)*IF(Sheet1!$G$33=5,Sheet2!$B76/2,1))</f>
        <v>9285.7142857142862</v>
      </c>
      <c r="AL76" s="73">
        <f>(IF(Sheet1!$G$33=1, (Sheet2!$B76/8),1)*IF(Sheet1!$G$33=2,Sheet2!$B76/7,1)*IF(Sheet1!$G$33=3,Sheet2!$B76/2.5,1)*IF(Sheet1!$G$33=4,Sheet2!$B76/5,1)*IF(Sheet1!$G$33=5,Sheet2!$B76/2,1))</f>
        <v>9285.7142857142862</v>
      </c>
      <c r="AM76" s="73">
        <f>(IF(Sheet1!$G$33=1, (Sheet2!$B76/8),1)*IF(Sheet1!$G$33=2,Sheet2!$B76/7,1)*IF(Sheet1!$G$33=3,Sheet2!$B76/2.5,1)*IF(Sheet1!$G$33=4,Sheet2!$B76/5,1)*IF(Sheet1!$G$33=5,Sheet2!$B76/2,1))</f>
        <v>9285.7142857142862</v>
      </c>
      <c r="AN76" s="73">
        <f>(IF(Sheet1!$G$33=1, (Sheet2!$B76/8),1)*IF(Sheet1!$G$33=2,Sheet2!$B76/7,1)*IF(Sheet1!$G$33=3,Sheet2!$B76/2.5,1)*IF(Sheet1!$G$33=4,Sheet2!$B76/5,1)*IF(Sheet1!$G$33=5,Sheet2!$B76/2,1))</f>
        <v>9285.7142857142862</v>
      </c>
      <c r="AO76" s="73">
        <f>(IF(Sheet1!$G$33=1, (Sheet2!$B76/8),1)*IF(Sheet1!$G$33=2,Sheet2!$B76/7,1)*IF(Sheet1!$G$33=3,Sheet2!$B76/2.5,1)*IF(Sheet1!$G$33=4,Sheet2!$B76/5,1)*IF(Sheet1!$G$33=5,Sheet2!$B76/2,1))</f>
        <v>9285.7142857142862</v>
      </c>
      <c r="AP76" s="73">
        <f>(IF(Sheet1!$G$33=1, (Sheet2!$B76/8),1)*IF(Sheet1!$G$33=2,Sheet2!$B76/7,1)*IF(Sheet1!$G$33=3,Sheet2!$B76/2.5,1)*IF(Sheet1!$G$33=4,Sheet2!$B76/5,1)*IF(Sheet1!$G$33=5,Sheet2!$B76/2,1))</f>
        <v>9285.7142857142862</v>
      </c>
      <c r="AQ76" s="73">
        <f>(IF(Sheet1!$G$33=1, (Sheet2!$B76/8),1)*IF(Sheet1!$G$33=2,Sheet2!$B76/7,1)*IF(Sheet1!$G$33=3,Sheet2!$B76/2.5,1)*IF(Sheet1!$G$33=4,Sheet2!$B76/5,1)*IF(Sheet1!$G$33=5,Sheet2!$B76/2,1))</f>
        <v>9285.7142857142862</v>
      </c>
    </row>
    <row r="77" spans="1:43" s="71" customFormat="1">
      <c r="A77" s="71" t="s">
        <v>164</v>
      </c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</row>
    <row r="78" spans="1:43" s="71" customFormat="1">
      <c r="A78" s="71" t="s">
        <v>22</v>
      </c>
      <c r="C78" s="71">
        <f>IF($B$49=C13,1,0)+(IF(B78&gt;=1,B78+1,0))</f>
        <v>0</v>
      </c>
      <c r="D78" s="71">
        <f>IF($B$49=D13,1,0)+(IF(C78&gt;=1,C78+1,0))</f>
        <v>0</v>
      </c>
      <c r="E78" s="71">
        <f>IF($B$49=E13,1,0)+(IF(D78&gt;=1,D78+1,0))</f>
        <v>0</v>
      </c>
      <c r="F78" s="71">
        <f>IF($B$49=F13,1,0)+(IF(E78&gt;=1,E78+1,0))</f>
        <v>0</v>
      </c>
      <c r="G78" s="71">
        <f>IF($B$49=G13,1,0)+(IF(F78&gt;=1,F78+1,0))</f>
        <v>0</v>
      </c>
      <c r="H78" s="71">
        <f>IF($B$49=H13,1,0)+(IF(G78&gt;=1,G78+1,0))</f>
        <v>0</v>
      </c>
      <c r="I78" s="71">
        <f>IF($B$49=I13,1,0)+(IF(H78&gt;=1,H78+1,0))</f>
        <v>1</v>
      </c>
      <c r="J78" s="71">
        <f>IF($B$49=J13,1,0)+(IF(I78&gt;=1,I78+1,0))</f>
        <v>2</v>
      </c>
      <c r="K78" s="71">
        <f>IF($B$49=K13,1,0)+(IF(J78&gt;=1,J78+1,0))</f>
        <v>3</v>
      </c>
      <c r="L78" s="71">
        <f>IF($B$49=L13,1,0)+(IF(K78&gt;=1,K78+1,0))</f>
        <v>4</v>
      </c>
      <c r="M78" s="71">
        <f>IF($B$49=M13,1,0)+(IF(L78&gt;=1,L78+1,0))</f>
        <v>5</v>
      </c>
      <c r="N78" s="71">
        <f>IF($B$49=N13,1,0)+(IF(M78&gt;=1,M78+1,0))</f>
        <v>6</v>
      </c>
      <c r="O78" s="71">
        <f>IF($B$49=O13,1,0)+(IF(N78&gt;=1,N78+1,0))</f>
        <v>7</v>
      </c>
      <c r="P78" s="71">
        <f>IF($B$49=P13,1,0)+(IF(O78&gt;=1,O78+1,0))</f>
        <v>8</v>
      </c>
      <c r="Q78" s="71">
        <f>IF($B$49=Q13,1,0)+(IF(P78&gt;=1,P78+1,0))</f>
        <v>9</v>
      </c>
      <c r="R78" s="71">
        <f>IF($B$49=R13,1,0)+(IF(Q78&gt;=1,Q78+1,0))</f>
        <v>10</v>
      </c>
      <c r="S78" s="71">
        <f>IF($B$49=S13,1,0)+(IF(R78&gt;=1,R78+1,0))</f>
        <v>11</v>
      </c>
      <c r="T78" s="71">
        <f>IF($B$49=T13,1,0)+(IF(S78&gt;=1,S78+1,0))</f>
        <v>12</v>
      </c>
      <c r="U78" s="71">
        <f>IF($B$49=U13,1,0)+(IF(T78&gt;=1,T78+1,0))</f>
        <v>13</v>
      </c>
      <c r="V78" s="71">
        <f>IF($B$49=V13,1,0)+(IF(U78&gt;=1,U78+1,0))</f>
        <v>14</v>
      </c>
      <c r="W78" s="71">
        <f>IF($B$49=W13,1,0)+(IF(V78&gt;=1,V78+1,0))</f>
        <v>15</v>
      </c>
      <c r="X78" s="71">
        <f>IF($B$49=X13,1,0)+(IF(W78&gt;=1,W78+1,0))</f>
        <v>16</v>
      </c>
      <c r="Y78" s="71">
        <f>IF($B$49=Y13,1,0)+(IF(X78&gt;=1,X78+1,0))</f>
        <v>17</v>
      </c>
      <c r="Z78" s="71">
        <f>IF($B$49=Z13,1,0)+(IF(Y78&gt;=1,Y78+1,0))</f>
        <v>18</v>
      </c>
      <c r="AA78" s="71">
        <f>IF($B$49=AA13,1,0)+(IF(Z78&gt;=1,Z78+1,0))</f>
        <v>19</v>
      </c>
      <c r="AB78" s="71">
        <f>IF($B$49=AB13,1,0)+(IF(AA78&gt;=1,AA78+1,0))</f>
        <v>20</v>
      </c>
      <c r="AC78" s="71">
        <f>IF($B$49=AC13,1,0)+(IF(AB78&gt;=1,AB78+1,0))</f>
        <v>21</v>
      </c>
      <c r="AD78" s="71">
        <f>IF($B$49=AD13,1,0)+(IF(AC78&gt;=1,AC78+1,0))</f>
        <v>22</v>
      </c>
      <c r="AE78" s="71">
        <f>IF($B$49=AE13,1,0)+(IF(AD78&gt;=1,AD78+1,0))</f>
        <v>23</v>
      </c>
      <c r="AF78" s="71">
        <f>IF($B$49=AF13,1,0)+(IF(AE78&gt;=1,AE78+1,0))</f>
        <v>24</v>
      </c>
      <c r="AG78" s="71">
        <f>IF($B$49=AG13,1,0)+(IF(AF78&gt;=1,AF78+1,0))</f>
        <v>25</v>
      </c>
      <c r="AH78" s="71">
        <f>IF($B$49=AH13,1,0)+(IF(AG78&gt;=1,AG78+1,0))</f>
        <v>26</v>
      </c>
      <c r="AI78" s="71">
        <f>IF($B$49=AI13,1,0)+(IF(AH78&gt;=1,AH78+1,0))</f>
        <v>27</v>
      </c>
      <c r="AJ78" s="71">
        <f>IF($B$49=AJ13,1,0)+(IF(AI78&gt;=1,AI78+1,0))</f>
        <v>28</v>
      </c>
      <c r="AK78" s="71">
        <f>IF($B$49=AK13,1,0)+(IF(AJ78&gt;=1,AJ78+1,0))</f>
        <v>29</v>
      </c>
      <c r="AL78" s="71">
        <f>IF($B$49=AL13,1,0)+(IF(AK78&gt;=1,AK78+1,0))</f>
        <v>30</v>
      </c>
      <c r="AM78" s="71">
        <f>IF($B$49=AM13,1,0)+(IF(AL78&gt;=1,AL78+1,0))</f>
        <v>31</v>
      </c>
      <c r="AN78" s="71">
        <f>IF($B$49=AN13,1,0)+(IF(AM78&gt;=1,AM78+1,0))</f>
        <v>32</v>
      </c>
      <c r="AO78" s="71">
        <f>IF($B$49=AO13,1,0)+(IF(AN78&gt;=1,AN78+1,0))</f>
        <v>33</v>
      </c>
      <c r="AP78" s="71">
        <f>IF($B$49=AP13,1,0)+(IF(AO78&gt;=1,AO78+1,0))</f>
        <v>34</v>
      </c>
      <c r="AQ78" s="71">
        <f>IF($B$49=AQ13,1,0)+(IF(AP78&gt;=1,AP78+1,0))</f>
        <v>35</v>
      </c>
    </row>
    <row r="79" spans="1:43" s="71" customFormat="1">
      <c r="A79" s="71">
        <v>1</v>
      </c>
      <c r="B79" s="70">
        <v>16000</v>
      </c>
      <c r="C79" s="73">
        <f>(IF(Sheet1!$G$35=1, (Sheet2!$B79/8),1)*IF(Sheet1!$G$35=2,Sheet2!$B79/7,1)*IF(Sheet1!$G$35=3,Sheet2!$B79/4,1)*IF(Sheet1!$G$35=4,Sheet2!$B79/5,1)*IF(Sheet1!$G$35=5,Sheet2!$B79/2,1))*((1+$B$7)^C$2)</f>
        <v>2285.7142857142858</v>
      </c>
      <c r="D79" s="73">
        <f>(IF(Sheet1!$G$35=1, (Sheet2!$B79/8),1)*IF(Sheet1!$G$35=2,Sheet2!$B79/7,1)*IF(Sheet1!$G$35=3,Sheet2!$B79/4,1)*IF(Sheet1!$G$35=4,Sheet2!$B79/5,1)*IF(Sheet1!$G$35=5,Sheet2!$B79/2,1))*((1+$B$7)^D$2)</f>
        <v>2354.2857142857142</v>
      </c>
      <c r="E79" s="73">
        <f>(IF(Sheet1!$G$35=1, (Sheet2!$B79/8),1)*IF(Sheet1!$G$35=2,Sheet2!$B79/7,1)*IF(Sheet1!$G$35=3,Sheet2!$B79/4,1)*IF(Sheet1!$G$35=4,Sheet2!$B79/5,1)*IF(Sheet1!$G$35=5,Sheet2!$B79/2,1))*((1+$B$7)^E$2)</f>
        <v>2424.9142857142856</v>
      </c>
      <c r="F79" s="73">
        <f>(IF(Sheet1!$G$35=1, (Sheet2!$B79/8),1)*IF(Sheet1!$G$35=2,Sheet2!$B79/7,1)*IF(Sheet1!$G$35=3,Sheet2!$B79/4,1)*IF(Sheet1!$G$35=4,Sheet2!$B79/5,1)*IF(Sheet1!$G$35=5,Sheet2!$B79/2,1))*((1+$B$7)^F$2)</f>
        <v>2497.6617142857144</v>
      </c>
      <c r="G79" s="73">
        <f>(IF(Sheet1!$G$35=1, (Sheet2!$B79/8),1)*IF(Sheet1!$G$35=2,Sheet2!$B79/7,1)*IF(Sheet1!$G$35=3,Sheet2!$B79/4,1)*IF(Sheet1!$G$35=4,Sheet2!$B79/5,1)*IF(Sheet1!$G$35=5,Sheet2!$B79/2,1))*((1+$B$7)^G$2)</f>
        <v>2572.5915657142855</v>
      </c>
      <c r="H79" s="73">
        <f>(IF(Sheet1!$G$35=1, (Sheet2!$B79/8),1)*IF(Sheet1!$G$35=2,Sheet2!$B79/7,1)*IF(Sheet1!$G$35=3,Sheet2!$B79/4,1)*IF(Sheet1!$G$35=4,Sheet2!$B79/5,1)*IF(Sheet1!$G$35=5,Sheet2!$B79/2,1))*((1+$B$7)^H$2)</f>
        <v>2649.7693126857139</v>
      </c>
      <c r="I79" s="73">
        <f>(IF(Sheet1!$G$35=1, (Sheet2!$B79/8),1)*IF(Sheet1!$G$35=2,Sheet2!$B79/7,1)*IF(Sheet1!$G$35=3,Sheet2!$B79/4,1)*IF(Sheet1!$G$35=4,Sheet2!$B79/5,1)*IF(Sheet1!$G$35=5,Sheet2!$B79/2,1))*((1+$B$7)^I$2)</f>
        <v>2729.2623920662854</v>
      </c>
      <c r="J79" s="73">
        <f>(IF(Sheet1!$G$35=1, (Sheet2!$B79/8),1)*IF(Sheet1!$G$35=2,Sheet2!$B79/7,1)*IF(Sheet1!$G$35=3,Sheet2!$B79/4,1)*IF(Sheet1!$G$35=4,Sheet2!$B79/5,1)*IF(Sheet1!$G$35=5,Sheet2!$B79/2,1))*((1+$B$7)^J$2)</f>
        <v>2811.1402638282743</v>
      </c>
      <c r="K79" s="73">
        <f>(IF(Sheet1!$G$35=1, (Sheet2!$B79/8),1)*IF(Sheet1!$G$35=2,Sheet2!$B79/7,1)*IF(Sheet1!$G$35=3,Sheet2!$B79/4,1)*IF(Sheet1!$G$35=4,Sheet2!$B79/5,1)*IF(Sheet1!$G$35=5,Sheet2!$B79/2,1))*((1+$B$7)^K$2)</f>
        <v>2895.4744717431222</v>
      </c>
      <c r="L79" s="73">
        <f>(IF(Sheet1!$G$35=1, (Sheet2!$B79/8),1)*IF(Sheet1!$G$35=2,Sheet2!$B79/7,1)*IF(Sheet1!$G$35=3,Sheet2!$B79/4,1)*IF(Sheet1!$G$35=4,Sheet2!$B79/5,1)*IF(Sheet1!$G$35=5,Sheet2!$B79/2,1))*((1+$B$7)^L$2)</f>
        <v>2982.3387058954158</v>
      </c>
      <c r="M79" s="73">
        <f>(IF(Sheet1!$G$35=1, (Sheet2!$B79/8),1)*IF(Sheet1!$G$35=2,Sheet2!$B79/7,1)*IF(Sheet1!$G$35=3,Sheet2!$B79/4,1)*IF(Sheet1!$G$35=4,Sheet2!$B79/5,1)*IF(Sheet1!$G$35=5,Sheet2!$B79/2,1))*((1+$B$7)^M$2)</f>
        <v>3071.8088670722786</v>
      </c>
      <c r="N79" s="73">
        <f>(IF(Sheet1!$G$35=1, (Sheet2!$B79/8),1)*IF(Sheet1!$G$35=2,Sheet2!$B79/7,1)*IF(Sheet1!$G$35=3,Sheet2!$B79/4,1)*IF(Sheet1!$G$35=4,Sheet2!$B79/5,1)*IF(Sheet1!$G$35=5,Sheet2!$B79/2,1))*((1+$B$7)^N$2)</f>
        <v>3163.9631330844468</v>
      </c>
      <c r="O79" s="73">
        <f>(IF(Sheet1!$G$35=1, (Sheet2!$B79/8),1)*IF(Sheet1!$G$35=2,Sheet2!$B79/7,1)*IF(Sheet1!$G$35=3,Sheet2!$B79/4,1)*IF(Sheet1!$G$35=4,Sheet2!$B79/5,1)*IF(Sheet1!$G$35=5,Sheet2!$B79/2,1))*((1+$B$7)^O$2)</f>
        <v>3258.8820270769797</v>
      </c>
      <c r="P79" s="73">
        <f>(IF(Sheet1!$G$35=1, (Sheet2!$B79/8),1)*IF(Sheet1!$G$35=2,Sheet2!$B79/7,1)*IF(Sheet1!$G$35=3,Sheet2!$B79/4,1)*IF(Sheet1!$G$35=4,Sheet2!$B79/5,1)*IF(Sheet1!$G$35=5,Sheet2!$B79/2,1))*((1+$B$7)^P$2)</f>
        <v>3356.6484878892888</v>
      </c>
      <c r="Q79" s="73">
        <f>(IF(Sheet1!$G$35=1, (Sheet2!$B79/8),1)*IF(Sheet1!$G$35=2,Sheet2!$B79/7,1)*IF(Sheet1!$G$35=3,Sheet2!$B79/4,1)*IF(Sheet1!$G$35=4,Sheet2!$B79/5,1)*IF(Sheet1!$G$35=5,Sheet2!$B79/2,1))*((1+$B$7)^Q$2)</f>
        <v>3457.3479425259679</v>
      </c>
      <c r="R79" s="73">
        <f>(IF(Sheet1!$G$35=1, (Sheet2!$B79/8),1)*IF(Sheet1!$G$35=2,Sheet2!$B79/7,1)*IF(Sheet1!$G$35=3,Sheet2!$B79/4,1)*IF(Sheet1!$G$35=4,Sheet2!$B79/5,1)*IF(Sheet1!$G$35=5,Sheet2!$B79/2,1))*((1+$B$7)^R$2)</f>
        <v>3561.0683808017475</v>
      </c>
      <c r="S79" s="73">
        <f>(IF(Sheet1!$G$35=1, (Sheet2!$B79/8),1)*IF(Sheet1!$G$35=2,Sheet2!$B79/7,1)*IF(Sheet1!$G$35=3,Sheet2!$B79/4,1)*IF(Sheet1!$G$35=4,Sheet2!$B79/5,1)*IF(Sheet1!$G$35=5,Sheet2!$B79/2,1))*((1+$B$7)^S$2)</f>
        <v>3667.9004322257992</v>
      </c>
      <c r="T79" s="73">
        <f>(IF(Sheet1!$G$35=1, (Sheet2!$B79/8),1)*IF(Sheet1!$G$35=2,Sheet2!$B79/7,1)*IF(Sheet1!$G$35=3,Sheet2!$B79/4,1)*IF(Sheet1!$G$35=4,Sheet2!$B79/5,1)*IF(Sheet1!$G$35=5,Sheet2!$B79/2,1))*((1+$B$7)^T$2)</f>
        <v>3777.9374451925733</v>
      </c>
      <c r="U79" s="73">
        <f>(IF(Sheet1!$G$35=1, (Sheet2!$B79/8),1)*IF(Sheet1!$G$35=2,Sheet2!$B79/7,1)*IF(Sheet1!$G$35=3,Sheet2!$B79/4,1)*IF(Sheet1!$G$35=4,Sheet2!$B79/5,1)*IF(Sheet1!$G$35=5,Sheet2!$B79/2,1))*((1+$B$7)^U$2)</f>
        <v>3891.2755685483503</v>
      </c>
      <c r="V79" s="73">
        <f>(IF(Sheet1!$G$35=1, (Sheet2!$B79/8),1)*IF(Sheet1!$G$35=2,Sheet2!$B79/7,1)*IF(Sheet1!$G$35=3,Sheet2!$B79/4,1)*IF(Sheet1!$G$35=4,Sheet2!$B79/5,1)*IF(Sheet1!$G$35=5,Sheet2!$B79/2,1))*((1+$B$7)^V$2)</f>
        <v>4008.0138356048005</v>
      </c>
      <c r="W79" s="73">
        <f>(IF(Sheet1!$G$35=1, (Sheet2!$B79/8),1)*IF(Sheet1!$G$35=2,Sheet2!$B79/7,1)*IF(Sheet1!$G$35=3,Sheet2!$B79/4,1)*IF(Sheet1!$G$35=4,Sheet2!$B79/5,1)*IF(Sheet1!$G$35=5,Sheet2!$B79/2,1))*((1+$B$7)^W$2)</f>
        <v>4128.2542506729451</v>
      </c>
      <c r="X79" s="73">
        <f>(IF(Sheet1!$G$35=1, (Sheet2!$B79/8),1)*IF(Sheet1!$G$35=2,Sheet2!$B79/7,1)*IF(Sheet1!$G$35=3,Sheet2!$B79/4,1)*IF(Sheet1!$G$35=4,Sheet2!$B79/5,1)*IF(Sheet1!$G$35=5,Sheet2!$B79/2,1))*((1+$B$7)^X$2)</f>
        <v>4252.1018781931325</v>
      </c>
      <c r="Y79" s="73">
        <f>(IF(Sheet1!$G$35=1, (Sheet2!$B79/8),1)*IF(Sheet1!$G$35=2,Sheet2!$B79/7,1)*IF(Sheet1!$G$35=3,Sheet2!$B79/4,1)*IF(Sheet1!$G$35=4,Sheet2!$B79/5,1)*IF(Sheet1!$G$35=5,Sheet2!$B79/2,1))*((1+$B$7)^Y$2)</f>
        <v>4379.6649345389269</v>
      </c>
      <c r="Z79" s="73">
        <f>(IF(Sheet1!$G$35=1, (Sheet2!$B79/8),1)*IF(Sheet1!$G$35=2,Sheet2!$B79/7,1)*IF(Sheet1!$G$35=3,Sheet2!$B79/4,1)*IF(Sheet1!$G$35=4,Sheet2!$B79/5,1)*IF(Sheet1!$G$35=5,Sheet2!$B79/2,1))*((1+$B$7)^Z$2)</f>
        <v>4511.0548825750948</v>
      </c>
      <c r="AA79" s="73">
        <f>(IF(Sheet1!$G$35=1, (Sheet2!$B79/8),1)*IF(Sheet1!$G$35=2,Sheet2!$B79/7,1)*IF(Sheet1!$G$35=3,Sheet2!$B79/4,1)*IF(Sheet1!$G$35=4,Sheet2!$B79/5,1)*IF(Sheet1!$G$35=5,Sheet2!$B79/2,1))*((1+$B$7)^AA$2)</f>
        <v>4646.3865290523472</v>
      </c>
      <c r="AB79" s="73">
        <f>(IF(Sheet1!$G$35=1, (Sheet2!$B79/8),1)*IF(Sheet1!$G$35=2,Sheet2!$B79/7,1)*IF(Sheet1!$G$35=3,Sheet2!$B79/4,1)*IF(Sheet1!$G$35=4,Sheet2!$B79/5,1)*IF(Sheet1!$G$35=5,Sheet2!$B79/2,1))*((1+$B$7)^AB$2)</f>
        <v>4785.7781249239179</v>
      </c>
      <c r="AC79" s="73">
        <f>(IF(Sheet1!$G$35=1, (Sheet2!$B79/8),1)*IF(Sheet1!$G$35=2,Sheet2!$B79/7,1)*IF(Sheet1!$G$35=3,Sheet2!$B79/4,1)*IF(Sheet1!$G$35=4,Sheet2!$B79/5,1)*IF(Sheet1!$G$35=5,Sheet2!$B79/2,1))*((1+$B$7)^AC$2)</f>
        <v>4929.3514686716353</v>
      </c>
      <c r="AD79" s="73">
        <f>(IF(Sheet1!$G$35=1, (Sheet2!$B79/8),1)*IF(Sheet1!$G$35=2,Sheet2!$B79/7,1)*IF(Sheet1!$G$35=3,Sheet2!$B79/4,1)*IF(Sheet1!$G$35=4,Sheet2!$B79/5,1)*IF(Sheet1!$G$35=5,Sheet2!$B79/2,1))*((1+$B$7)^AD$2)</f>
        <v>5077.2320127317844</v>
      </c>
      <c r="AE79" s="73">
        <f>(IF(Sheet1!$G$35=1, (Sheet2!$B79/8),1)*IF(Sheet1!$G$35=2,Sheet2!$B79/7,1)*IF(Sheet1!$G$35=3,Sheet2!$B79/4,1)*IF(Sheet1!$G$35=4,Sheet2!$B79/5,1)*IF(Sheet1!$G$35=5,Sheet2!$B79/2,1))*((1+$B$7)^AE$2)</f>
        <v>5229.5489731137377</v>
      </c>
      <c r="AF79" s="73">
        <f>(IF(Sheet1!$G$35=1, (Sheet2!$B79/8),1)*IF(Sheet1!$G$35=2,Sheet2!$B79/7,1)*IF(Sheet1!$G$35=3,Sheet2!$B79/4,1)*IF(Sheet1!$G$35=4,Sheet2!$B79/5,1)*IF(Sheet1!$G$35=5,Sheet2!$B79/2,1))*((1+$B$7)^AF$2)</f>
        <v>5386.4354423071491</v>
      </c>
      <c r="AG79" s="73">
        <f>(IF(Sheet1!$G$35=1, (Sheet2!$B79/8),1)*IF(Sheet1!$G$35=2,Sheet2!$B79/7,1)*IF(Sheet1!$G$35=3,Sheet2!$B79/4,1)*IF(Sheet1!$G$35=4,Sheet2!$B79/5,1)*IF(Sheet1!$G$35=5,Sheet2!$B79/2,1))*((1+$B$7)^AG$2)</f>
        <v>5548.0285055763634</v>
      </c>
      <c r="AH79" s="73">
        <f>(IF(Sheet1!$G$35=1, (Sheet2!$B79/8),1)*IF(Sheet1!$G$35=2,Sheet2!$B79/7,1)*IF(Sheet1!$G$35=3,Sheet2!$B79/4,1)*IF(Sheet1!$G$35=4,Sheet2!$B79/5,1)*IF(Sheet1!$G$35=5,Sheet2!$B79/2,1))*((1+$B$7)^AH$2)</f>
        <v>5714.4693607436557</v>
      </c>
      <c r="AI79" s="73">
        <f>(IF(Sheet1!$G$35=1, (Sheet2!$B79/8),1)*IF(Sheet1!$G$35=2,Sheet2!$B79/7,1)*IF(Sheet1!$G$35=3,Sheet2!$B79/4,1)*IF(Sheet1!$G$35=4,Sheet2!$B79/5,1)*IF(Sheet1!$G$35=5,Sheet2!$B79/2,1))*((1+$B$7)^AI$2)</f>
        <v>5885.9034415659644</v>
      </c>
      <c r="AJ79" s="73">
        <f>(IF(Sheet1!$G$35=1, (Sheet2!$B79/8),1)*IF(Sheet1!$G$35=2,Sheet2!$B79/7,1)*IF(Sheet1!$G$35=3,Sheet2!$B79/4,1)*IF(Sheet1!$G$35=4,Sheet2!$B79/5,1)*IF(Sheet1!$G$35=5,Sheet2!$B79/2,1))*((1+$B$7)^AJ$2)</f>
        <v>6062.4805448129437</v>
      </c>
      <c r="AK79" s="73">
        <f>(IF(Sheet1!$G$35=1, (Sheet2!$B79/8),1)*IF(Sheet1!$G$35=2,Sheet2!$B79/7,1)*IF(Sheet1!$G$35=3,Sheet2!$B79/4,1)*IF(Sheet1!$G$35=4,Sheet2!$B79/5,1)*IF(Sheet1!$G$35=5,Sheet2!$B79/2,1))*((1+$B$7)^AK$2)</f>
        <v>6244.3549611573308</v>
      </c>
      <c r="AL79" s="73">
        <f>(IF(Sheet1!$G$35=1, (Sheet2!$B79/8),1)*IF(Sheet1!$G$35=2,Sheet2!$B79/7,1)*IF(Sheet1!$G$35=3,Sheet2!$B79/4,1)*IF(Sheet1!$G$35=4,Sheet2!$B79/5,1)*IF(Sheet1!$G$35=5,Sheet2!$B79/2,1))*((1+$B$7)^AL$2)</f>
        <v>6431.6856099920515</v>
      </c>
      <c r="AM79" s="73">
        <f>(IF(Sheet1!$G$35=1, (Sheet2!$B79/8),1)*IF(Sheet1!$G$35=2,Sheet2!$B79/7,1)*IF(Sheet1!$G$35=3,Sheet2!$B79/4,1)*IF(Sheet1!$G$35=4,Sheet2!$B79/5,1)*IF(Sheet1!$G$35=5,Sheet2!$B79/2,1))*((1+$B$7)^AM$2)</f>
        <v>6624.6361782918129</v>
      </c>
      <c r="AN79" s="73">
        <f>(IF(Sheet1!$G$35=1, (Sheet2!$B79/8),1)*IF(Sheet1!$G$35=2,Sheet2!$B79/7,1)*IF(Sheet1!$G$35=3,Sheet2!$B79/4,1)*IF(Sheet1!$G$35=4,Sheet2!$B79/5,1)*IF(Sheet1!$G$35=5,Sheet2!$B79/2,1))*((1+$B$7)^AN$2)</f>
        <v>6823.3752636405661</v>
      </c>
      <c r="AO79" s="73">
        <f>(IF(Sheet1!$G$35=1, (Sheet2!$B79/8),1)*IF(Sheet1!$G$35=2,Sheet2!$B79/7,1)*IF(Sheet1!$G$35=3,Sheet2!$B79/4,1)*IF(Sheet1!$G$35=4,Sheet2!$B79/5,1)*IF(Sheet1!$G$35=5,Sheet2!$B79/2,1))*((1+$B$7)^AO$2)</f>
        <v>7028.0765215497831</v>
      </c>
      <c r="AP79" s="73">
        <f>(IF(Sheet1!$G$35=1, (Sheet2!$B79/8),1)*IF(Sheet1!$G$35=2,Sheet2!$B79/7,1)*IF(Sheet1!$G$35=3,Sheet2!$B79/4,1)*IF(Sheet1!$G$35=4,Sheet2!$B79/5,1)*IF(Sheet1!$G$35=5,Sheet2!$B79/2,1))*((1+$B$7)^AP$2)</f>
        <v>7238.9188171962778</v>
      </c>
      <c r="AQ79" s="73">
        <f>(IF(Sheet1!$G$35=1, (Sheet2!$B79/8),1)*IF(Sheet1!$G$35=2,Sheet2!$B79/7,1)*IF(Sheet1!$G$35=3,Sheet2!$B79/4,1)*IF(Sheet1!$G$35=4,Sheet2!$B79/5,1)*IF(Sheet1!$G$35=5,Sheet2!$B79/2,1))*((1+$B$7)^AQ$2)</f>
        <v>7456.0863817121644</v>
      </c>
    </row>
    <row r="80" spans="1:43" s="71" customFormat="1">
      <c r="A80" s="71">
        <v>2</v>
      </c>
      <c r="B80" s="70">
        <v>23000</v>
      </c>
      <c r="C80" s="73">
        <f>(IF(Sheet1!$G$35=1, (Sheet2!$B80/8),1)*IF(Sheet1!$G$35=2,Sheet2!$B80/7,1)*IF(Sheet1!$G$35=3,Sheet2!$B80/4,1)*IF(Sheet1!$G$35=4,Sheet2!$B80/5,1)*IF(Sheet1!$G$35=5,Sheet2!$B80/2,1))*((1+$B$7)^C$2)</f>
        <v>3285.7142857142858</v>
      </c>
      <c r="D80" s="73">
        <f>(IF(Sheet1!$G$35=1, (Sheet2!$B80/8),1)*IF(Sheet1!$G$35=2,Sheet2!$B80/7,1)*IF(Sheet1!$G$35=3,Sheet2!$B80/4,1)*IF(Sheet1!$G$35=4,Sheet2!$B80/5,1)*IF(Sheet1!$G$35=5,Sheet2!$B80/2,1))*((1+$B$7)^D$2)</f>
        <v>3384.2857142857142</v>
      </c>
      <c r="E80" s="73">
        <f>(IF(Sheet1!$G$35=1, (Sheet2!$B80/8),1)*IF(Sheet1!$G$35=2,Sheet2!$B80/7,1)*IF(Sheet1!$G$35=3,Sheet2!$B80/4,1)*IF(Sheet1!$G$35=4,Sheet2!$B80/5,1)*IF(Sheet1!$G$35=5,Sheet2!$B80/2,1))*((1+$B$7)^E$2)</f>
        <v>3485.8142857142857</v>
      </c>
      <c r="F80" s="73">
        <f>(IF(Sheet1!$G$35=1, (Sheet2!$B80/8),1)*IF(Sheet1!$G$35=2,Sheet2!$B80/7,1)*IF(Sheet1!$G$35=3,Sheet2!$B80/4,1)*IF(Sheet1!$G$35=4,Sheet2!$B80/5,1)*IF(Sheet1!$G$35=5,Sheet2!$B80/2,1))*((1+$B$7)^F$2)</f>
        <v>3590.3887142857143</v>
      </c>
      <c r="G80" s="73">
        <f>(IF(Sheet1!$G$35=1, (Sheet2!$B80/8),1)*IF(Sheet1!$G$35=2,Sheet2!$B80/7,1)*IF(Sheet1!$G$35=3,Sheet2!$B80/4,1)*IF(Sheet1!$G$35=4,Sheet2!$B80/5,1)*IF(Sheet1!$G$35=5,Sheet2!$B80/2,1))*((1+$B$7)^G$2)</f>
        <v>3698.1003757142853</v>
      </c>
      <c r="H80" s="73">
        <f>(IF(Sheet1!$G$35=1, (Sheet2!$B80/8),1)*IF(Sheet1!$G$35=2,Sheet2!$B80/7,1)*IF(Sheet1!$G$35=3,Sheet2!$B80/4,1)*IF(Sheet1!$G$35=4,Sheet2!$B80/5,1)*IF(Sheet1!$G$35=5,Sheet2!$B80/2,1))*((1+$B$7)^H$2)</f>
        <v>3809.0433869857138</v>
      </c>
      <c r="I80" s="73">
        <f>(IF(Sheet1!$G$35=1, (Sheet2!$B80/8),1)*IF(Sheet1!$G$35=2,Sheet2!$B80/7,1)*IF(Sheet1!$G$35=3,Sheet2!$B80/4,1)*IF(Sheet1!$G$35=4,Sheet2!$B80/5,1)*IF(Sheet1!$G$35=5,Sheet2!$B80/2,1))*((1+$B$7)^I$2)</f>
        <v>3923.3146885952856</v>
      </c>
      <c r="J80" s="73">
        <f>(IF(Sheet1!$G$35=1, (Sheet2!$B80/8),1)*IF(Sheet1!$G$35=2,Sheet2!$B80/7,1)*IF(Sheet1!$G$35=3,Sheet2!$B80/4,1)*IF(Sheet1!$G$35=4,Sheet2!$B80/5,1)*IF(Sheet1!$G$35=5,Sheet2!$B80/2,1))*((1+$B$7)^J$2)</f>
        <v>4041.0141292531443</v>
      </c>
      <c r="K80" s="73">
        <f>(IF(Sheet1!$G$35=1, (Sheet2!$B80/8),1)*IF(Sheet1!$G$35=2,Sheet2!$B80/7,1)*IF(Sheet1!$G$35=3,Sheet2!$B80/4,1)*IF(Sheet1!$G$35=4,Sheet2!$B80/5,1)*IF(Sheet1!$G$35=5,Sheet2!$B80/2,1))*((1+$B$7)^K$2)</f>
        <v>4162.2445531307385</v>
      </c>
      <c r="L80" s="73">
        <f>(IF(Sheet1!$G$35=1, (Sheet2!$B80/8),1)*IF(Sheet1!$G$35=2,Sheet2!$B80/7,1)*IF(Sheet1!$G$35=3,Sheet2!$B80/4,1)*IF(Sheet1!$G$35=4,Sheet2!$B80/5,1)*IF(Sheet1!$G$35=5,Sheet2!$B80/2,1))*((1+$B$7)^L$2)</f>
        <v>4287.1118897246606</v>
      </c>
      <c r="M80" s="73">
        <f>(IF(Sheet1!$G$35=1, (Sheet2!$B80/8),1)*IF(Sheet1!$G$35=2,Sheet2!$B80/7,1)*IF(Sheet1!$G$35=3,Sheet2!$B80/4,1)*IF(Sheet1!$G$35=4,Sheet2!$B80/5,1)*IF(Sheet1!$G$35=5,Sheet2!$B80/2,1))*((1+$B$7)^M$2)</f>
        <v>4415.7252464164003</v>
      </c>
      <c r="N80" s="73">
        <f>(IF(Sheet1!$G$35=1, (Sheet2!$B80/8),1)*IF(Sheet1!$G$35=2,Sheet2!$B80/7,1)*IF(Sheet1!$G$35=3,Sheet2!$B80/4,1)*IF(Sheet1!$G$35=4,Sheet2!$B80/5,1)*IF(Sheet1!$G$35=5,Sheet2!$B80/2,1))*((1+$B$7)^N$2)</f>
        <v>4548.1970038088921</v>
      </c>
      <c r="O80" s="73">
        <f>(IF(Sheet1!$G$35=1, (Sheet2!$B80/8),1)*IF(Sheet1!$G$35=2,Sheet2!$B80/7,1)*IF(Sheet1!$G$35=3,Sheet2!$B80/4,1)*IF(Sheet1!$G$35=4,Sheet2!$B80/5,1)*IF(Sheet1!$G$35=5,Sheet2!$B80/2,1))*((1+$B$7)^O$2)</f>
        <v>4684.6429139231586</v>
      </c>
      <c r="P80" s="73">
        <f>(IF(Sheet1!$G$35=1, (Sheet2!$B80/8),1)*IF(Sheet1!$G$35=2,Sheet2!$B80/7,1)*IF(Sheet1!$G$35=3,Sheet2!$B80/4,1)*IF(Sheet1!$G$35=4,Sheet2!$B80/5,1)*IF(Sheet1!$G$35=5,Sheet2!$B80/2,1))*((1+$B$7)^P$2)</f>
        <v>4825.1822013408528</v>
      </c>
      <c r="Q80" s="73">
        <f>(IF(Sheet1!$G$35=1, (Sheet2!$B80/8),1)*IF(Sheet1!$G$35=2,Sheet2!$B80/7,1)*IF(Sheet1!$G$35=3,Sheet2!$B80/4,1)*IF(Sheet1!$G$35=4,Sheet2!$B80/5,1)*IF(Sheet1!$G$35=5,Sheet2!$B80/2,1))*((1+$B$7)^Q$2)</f>
        <v>4969.9376673810793</v>
      </c>
      <c r="R80" s="73">
        <f>(IF(Sheet1!$G$35=1, (Sheet2!$B80/8),1)*IF(Sheet1!$G$35=2,Sheet2!$B80/7,1)*IF(Sheet1!$G$35=3,Sheet2!$B80/4,1)*IF(Sheet1!$G$35=4,Sheet2!$B80/5,1)*IF(Sheet1!$G$35=5,Sheet2!$B80/2,1))*((1+$B$7)^R$2)</f>
        <v>5119.0357974025119</v>
      </c>
      <c r="S80" s="73">
        <f>(IF(Sheet1!$G$35=1, (Sheet2!$B80/8),1)*IF(Sheet1!$G$35=2,Sheet2!$B80/7,1)*IF(Sheet1!$G$35=3,Sheet2!$B80/4,1)*IF(Sheet1!$G$35=4,Sheet2!$B80/5,1)*IF(Sheet1!$G$35=5,Sheet2!$B80/2,1))*((1+$B$7)^S$2)</f>
        <v>5272.6068713245859</v>
      </c>
      <c r="T80" s="73">
        <f>(IF(Sheet1!$G$35=1, (Sheet2!$B80/8),1)*IF(Sheet1!$G$35=2,Sheet2!$B80/7,1)*IF(Sheet1!$G$35=3,Sheet2!$B80/4,1)*IF(Sheet1!$G$35=4,Sheet2!$B80/5,1)*IF(Sheet1!$G$35=5,Sheet2!$B80/2,1))*((1+$B$7)^T$2)</f>
        <v>5430.7850774643239</v>
      </c>
      <c r="U80" s="73">
        <f>(IF(Sheet1!$G$35=1, (Sheet2!$B80/8),1)*IF(Sheet1!$G$35=2,Sheet2!$B80/7,1)*IF(Sheet1!$G$35=3,Sheet2!$B80/4,1)*IF(Sheet1!$G$35=4,Sheet2!$B80/5,1)*IF(Sheet1!$G$35=5,Sheet2!$B80/2,1))*((1+$B$7)^U$2)</f>
        <v>5593.7086297882533</v>
      </c>
      <c r="V80" s="73">
        <f>(IF(Sheet1!$G$35=1, (Sheet2!$B80/8),1)*IF(Sheet1!$G$35=2,Sheet2!$B80/7,1)*IF(Sheet1!$G$35=3,Sheet2!$B80/4,1)*IF(Sheet1!$G$35=4,Sheet2!$B80/5,1)*IF(Sheet1!$G$35=5,Sheet2!$B80/2,1))*((1+$B$7)^V$2)</f>
        <v>5761.5198886819007</v>
      </c>
      <c r="W80" s="73">
        <f>(IF(Sheet1!$G$35=1, (Sheet2!$B80/8),1)*IF(Sheet1!$G$35=2,Sheet2!$B80/7,1)*IF(Sheet1!$G$35=3,Sheet2!$B80/4,1)*IF(Sheet1!$G$35=4,Sheet2!$B80/5,1)*IF(Sheet1!$G$35=5,Sheet2!$B80/2,1))*((1+$B$7)^W$2)</f>
        <v>5934.3654853423577</v>
      </c>
      <c r="X80" s="73">
        <f>(IF(Sheet1!$G$35=1, (Sheet2!$B80/8),1)*IF(Sheet1!$G$35=2,Sheet2!$B80/7,1)*IF(Sheet1!$G$35=3,Sheet2!$B80/4,1)*IF(Sheet1!$G$35=4,Sheet2!$B80/5,1)*IF(Sheet1!$G$35=5,Sheet2!$B80/2,1))*((1+$B$7)^X$2)</f>
        <v>6112.3964499026279</v>
      </c>
      <c r="Y80" s="73">
        <f>(IF(Sheet1!$G$35=1, (Sheet2!$B80/8),1)*IF(Sheet1!$G$35=2,Sheet2!$B80/7,1)*IF(Sheet1!$G$35=3,Sheet2!$B80/4,1)*IF(Sheet1!$G$35=4,Sheet2!$B80/5,1)*IF(Sheet1!$G$35=5,Sheet2!$B80/2,1))*((1+$B$7)^Y$2)</f>
        <v>6295.7683433997072</v>
      </c>
      <c r="Z80" s="73">
        <f>(IF(Sheet1!$G$35=1, (Sheet2!$B80/8),1)*IF(Sheet1!$G$35=2,Sheet2!$B80/7,1)*IF(Sheet1!$G$35=3,Sheet2!$B80/4,1)*IF(Sheet1!$G$35=4,Sheet2!$B80/5,1)*IF(Sheet1!$G$35=5,Sheet2!$B80/2,1))*((1+$B$7)^Z$2)</f>
        <v>6484.6413937016987</v>
      </c>
      <c r="AA80" s="73">
        <f>(IF(Sheet1!$G$35=1, (Sheet2!$B80/8),1)*IF(Sheet1!$G$35=2,Sheet2!$B80/7,1)*IF(Sheet1!$G$35=3,Sheet2!$B80/4,1)*IF(Sheet1!$G$35=4,Sheet2!$B80/5,1)*IF(Sheet1!$G$35=5,Sheet2!$B80/2,1))*((1+$B$7)^AA$2)</f>
        <v>6679.1806355127492</v>
      </c>
      <c r="AB80" s="73">
        <f>(IF(Sheet1!$G$35=1, (Sheet2!$B80/8),1)*IF(Sheet1!$G$35=2,Sheet2!$B80/7,1)*IF(Sheet1!$G$35=3,Sheet2!$B80/4,1)*IF(Sheet1!$G$35=4,Sheet2!$B80/5,1)*IF(Sheet1!$G$35=5,Sheet2!$B80/2,1))*((1+$B$7)^AB$2)</f>
        <v>6879.5560545781309</v>
      </c>
      <c r="AC80" s="73">
        <f>(IF(Sheet1!$G$35=1, (Sheet2!$B80/8),1)*IF(Sheet1!$G$35=2,Sheet2!$B80/7,1)*IF(Sheet1!$G$35=3,Sheet2!$B80/4,1)*IF(Sheet1!$G$35=4,Sheet2!$B80/5,1)*IF(Sheet1!$G$35=5,Sheet2!$B80/2,1))*((1+$B$7)^AC$2)</f>
        <v>7085.9427362154765</v>
      </c>
      <c r="AD80" s="73">
        <f>(IF(Sheet1!$G$35=1, (Sheet2!$B80/8),1)*IF(Sheet1!$G$35=2,Sheet2!$B80/7,1)*IF(Sheet1!$G$35=3,Sheet2!$B80/4,1)*IF(Sheet1!$G$35=4,Sheet2!$B80/5,1)*IF(Sheet1!$G$35=5,Sheet2!$B80/2,1))*((1+$B$7)^AD$2)</f>
        <v>7298.5210183019399</v>
      </c>
      <c r="AE80" s="73">
        <f>(IF(Sheet1!$G$35=1, (Sheet2!$B80/8),1)*IF(Sheet1!$G$35=2,Sheet2!$B80/7,1)*IF(Sheet1!$G$35=3,Sheet2!$B80/4,1)*IF(Sheet1!$G$35=4,Sheet2!$B80/5,1)*IF(Sheet1!$G$35=5,Sheet2!$B80/2,1))*((1+$B$7)^AE$2)</f>
        <v>7517.4766488509977</v>
      </c>
      <c r="AF80" s="73">
        <f>(IF(Sheet1!$G$35=1, (Sheet2!$B80/8),1)*IF(Sheet1!$G$35=2,Sheet2!$B80/7,1)*IF(Sheet1!$G$35=3,Sheet2!$B80/4,1)*IF(Sheet1!$G$35=4,Sheet2!$B80/5,1)*IF(Sheet1!$G$35=5,Sheet2!$B80/2,1))*((1+$B$7)^AF$2)</f>
        <v>7743.0009483165268</v>
      </c>
      <c r="AG80" s="73">
        <f>(IF(Sheet1!$G$35=1, (Sheet2!$B80/8),1)*IF(Sheet1!$G$35=2,Sheet2!$B80/7,1)*IF(Sheet1!$G$35=3,Sheet2!$B80/4,1)*IF(Sheet1!$G$35=4,Sheet2!$B80/5,1)*IF(Sheet1!$G$35=5,Sheet2!$B80/2,1))*((1+$B$7)^AG$2)</f>
        <v>7975.2909767660231</v>
      </c>
      <c r="AH80" s="73">
        <f>(IF(Sheet1!$G$35=1, (Sheet2!$B80/8),1)*IF(Sheet1!$G$35=2,Sheet2!$B80/7,1)*IF(Sheet1!$G$35=3,Sheet2!$B80/4,1)*IF(Sheet1!$G$35=4,Sheet2!$B80/5,1)*IF(Sheet1!$G$35=5,Sheet2!$B80/2,1))*((1+$B$7)^AH$2)</f>
        <v>8214.549706069005</v>
      </c>
      <c r="AI80" s="73">
        <f>(IF(Sheet1!$G$35=1, (Sheet2!$B80/8),1)*IF(Sheet1!$G$35=2,Sheet2!$B80/7,1)*IF(Sheet1!$G$35=3,Sheet2!$B80/4,1)*IF(Sheet1!$G$35=4,Sheet2!$B80/5,1)*IF(Sheet1!$G$35=5,Sheet2!$B80/2,1))*((1+$B$7)^AI$2)</f>
        <v>8460.9861972510735</v>
      </c>
      <c r="AJ80" s="73">
        <f>(IF(Sheet1!$G$35=1, (Sheet2!$B80/8),1)*IF(Sheet1!$G$35=2,Sheet2!$B80/7,1)*IF(Sheet1!$G$35=3,Sheet2!$B80/4,1)*IF(Sheet1!$G$35=4,Sheet2!$B80/5,1)*IF(Sheet1!$G$35=5,Sheet2!$B80/2,1))*((1+$B$7)^AJ$2)</f>
        <v>8714.8157831686058</v>
      </c>
      <c r="AK80" s="73">
        <f>(IF(Sheet1!$G$35=1, (Sheet2!$B80/8),1)*IF(Sheet1!$G$35=2,Sheet2!$B80/7,1)*IF(Sheet1!$G$35=3,Sheet2!$B80/4,1)*IF(Sheet1!$G$35=4,Sheet2!$B80/5,1)*IF(Sheet1!$G$35=5,Sheet2!$B80/2,1))*((1+$B$7)^AK$2)</f>
        <v>8976.2602566636633</v>
      </c>
      <c r="AL80" s="73">
        <f>(IF(Sheet1!$G$35=1, (Sheet2!$B80/8),1)*IF(Sheet1!$G$35=2,Sheet2!$B80/7,1)*IF(Sheet1!$G$35=3,Sheet2!$B80/4,1)*IF(Sheet1!$G$35=4,Sheet2!$B80/5,1)*IF(Sheet1!$G$35=5,Sheet2!$B80/2,1))*((1+$B$7)^AL$2)</f>
        <v>9245.5480643635747</v>
      </c>
      <c r="AM80" s="73">
        <f>(IF(Sheet1!$G$35=1, (Sheet2!$B80/8),1)*IF(Sheet1!$G$35=2,Sheet2!$B80/7,1)*IF(Sheet1!$G$35=3,Sheet2!$B80/4,1)*IF(Sheet1!$G$35=4,Sheet2!$B80/5,1)*IF(Sheet1!$G$35=5,Sheet2!$B80/2,1))*((1+$B$7)^AM$2)</f>
        <v>9522.9145062944808</v>
      </c>
      <c r="AN80" s="73">
        <f>(IF(Sheet1!$G$35=1, (Sheet2!$B80/8),1)*IF(Sheet1!$G$35=2,Sheet2!$B80/7,1)*IF(Sheet1!$G$35=3,Sheet2!$B80/4,1)*IF(Sheet1!$G$35=4,Sheet2!$B80/5,1)*IF(Sheet1!$G$35=5,Sheet2!$B80/2,1))*((1+$B$7)^AN$2)</f>
        <v>9808.6019414833136</v>
      </c>
      <c r="AO80" s="73">
        <f>(IF(Sheet1!$G$35=1, (Sheet2!$B80/8),1)*IF(Sheet1!$G$35=2,Sheet2!$B80/7,1)*IF(Sheet1!$G$35=3,Sheet2!$B80/4,1)*IF(Sheet1!$G$35=4,Sheet2!$B80/5,1)*IF(Sheet1!$G$35=5,Sheet2!$B80/2,1))*((1+$B$7)^AO$2)</f>
        <v>10102.859999727814</v>
      </c>
      <c r="AP80" s="73">
        <f>(IF(Sheet1!$G$35=1, (Sheet2!$B80/8),1)*IF(Sheet1!$G$35=2,Sheet2!$B80/7,1)*IF(Sheet1!$G$35=3,Sheet2!$B80/4,1)*IF(Sheet1!$G$35=4,Sheet2!$B80/5,1)*IF(Sheet1!$G$35=5,Sheet2!$B80/2,1))*((1+$B$7)^AP$2)</f>
        <v>10405.94579971965</v>
      </c>
      <c r="AQ80" s="73">
        <f>(IF(Sheet1!$G$35=1, (Sheet2!$B80/8),1)*IF(Sheet1!$G$35=2,Sheet2!$B80/7,1)*IF(Sheet1!$G$35=3,Sheet2!$B80/4,1)*IF(Sheet1!$G$35=4,Sheet2!$B80/5,1)*IF(Sheet1!$G$35=5,Sheet2!$B80/2,1))*((1+$B$7)^AQ$2)</f>
        <v>10718.124173711236</v>
      </c>
    </row>
    <row r="81" spans="1:44" s="71" customFormat="1">
      <c r="A81" s="71">
        <v>3</v>
      </c>
      <c r="B81" s="70">
        <v>30000</v>
      </c>
      <c r="C81" s="73">
        <f>(IF(Sheet1!$G$35=1, (Sheet2!$B81/8),1)*IF(Sheet1!$G$35=2,Sheet2!$B81/7,1)*IF(Sheet1!$G$35=3,Sheet2!$B81/4,1)*IF(Sheet1!$G$35=4,Sheet2!$B81/5,1)*IF(Sheet1!$G$35=5,Sheet2!$B81/2,1))*((1+$B$7)^C$2)</f>
        <v>4285.7142857142853</v>
      </c>
      <c r="D81" s="73">
        <f>(IF(Sheet1!$G$35=1, (Sheet2!$B81/8),1)*IF(Sheet1!$G$35=2,Sheet2!$B81/7,1)*IF(Sheet1!$G$35=3,Sheet2!$B81/4,1)*IF(Sheet1!$G$35=4,Sheet2!$B81/5,1)*IF(Sheet1!$G$35=5,Sheet2!$B81/2,1))*((1+$B$7)^D$2)</f>
        <v>4414.2857142857138</v>
      </c>
      <c r="E81" s="73">
        <f>(IF(Sheet1!$G$35=1, (Sheet2!$B81/8),1)*IF(Sheet1!$G$35=2,Sheet2!$B81/7,1)*IF(Sheet1!$G$35=3,Sheet2!$B81/4,1)*IF(Sheet1!$G$35=4,Sheet2!$B81/5,1)*IF(Sheet1!$G$35=5,Sheet2!$B81/2,1))*((1+$B$7)^E$2)</f>
        <v>4546.7142857142853</v>
      </c>
      <c r="F81" s="73">
        <f>(IF(Sheet1!$G$35=1, (Sheet2!$B81/8),1)*IF(Sheet1!$G$35=2,Sheet2!$B81/7,1)*IF(Sheet1!$G$35=3,Sheet2!$B81/4,1)*IF(Sheet1!$G$35=4,Sheet2!$B81/5,1)*IF(Sheet1!$G$35=5,Sheet2!$B81/2,1))*((1+$B$7)^F$2)</f>
        <v>4683.1157142857137</v>
      </c>
      <c r="G81" s="73">
        <f>(IF(Sheet1!$G$35=1, (Sheet2!$B81/8),1)*IF(Sheet1!$G$35=2,Sheet2!$B81/7,1)*IF(Sheet1!$G$35=3,Sheet2!$B81/4,1)*IF(Sheet1!$G$35=4,Sheet2!$B81/5,1)*IF(Sheet1!$G$35=5,Sheet2!$B81/2,1))*((1+$B$7)^G$2)</f>
        <v>4823.6091857142846</v>
      </c>
      <c r="H81" s="73">
        <f>(IF(Sheet1!$G$35=1, (Sheet2!$B81/8),1)*IF(Sheet1!$G$35=2,Sheet2!$B81/7,1)*IF(Sheet1!$G$35=3,Sheet2!$B81/4,1)*IF(Sheet1!$G$35=4,Sheet2!$B81/5,1)*IF(Sheet1!$G$35=5,Sheet2!$B81/2,1))*((1+$B$7)^H$2)</f>
        <v>4968.3174612857129</v>
      </c>
      <c r="I81" s="73">
        <f>(IF(Sheet1!$G$35=1, (Sheet2!$B81/8),1)*IF(Sheet1!$G$35=2,Sheet2!$B81/7,1)*IF(Sheet1!$G$35=3,Sheet2!$B81/4,1)*IF(Sheet1!$G$35=4,Sheet2!$B81/5,1)*IF(Sheet1!$G$35=5,Sheet2!$B81/2,1))*((1+$B$7)^I$2)</f>
        <v>5117.3669851242848</v>
      </c>
      <c r="J81" s="73">
        <f>(IF(Sheet1!$G$35=1, (Sheet2!$B81/8),1)*IF(Sheet1!$G$35=2,Sheet2!$B81/7,1)*IF(Sheet1!$G$35=3,Sheet2!$B81/4,1)*IF(Sheet1!$G$35=4,Sheet2!$B81/5,1)*IF(Sheet1!$G$35=5,Sheet2!$B81/2,1))*((1+$B$7)^J$2)</f>
        <v>5270.8879946780135</v>
      </c>
      <c r="K81" s="73">
        <f>(IF(Sheet1!$G$35=1, (Sheet2!$B81/8),1)*IF(Sheet1!$G$35=2,Sheet2!$B81/7,1)*IF(Sheet1!$G$35=3,Sheet2!$B81/4,1)*IF(Sheet1!$G$35=4,Sheet2!$B81/5,1)*IF(Sheet1!$G$35=5,Sheet2!$B81/2,1))*((1+$B$7)^K$2)</f>
        <v>5429.0146345183539</v>
      </c>
      <c r="L81" s="73">
        <f>(IF(Sheet1!$G$35=1, (Sheet2!$B81/8),1)*IF(Sheet1!$G$35=2,Sheet2!$B81/7,1)*IF(Sheet1!$G$35=3,Sheet2!$B81/4,1)*IF(Sheet1!$G$35=4,Sheet2!$B81/5,1)*IF(Sheet1!$G$35=5,Sheet2!$B81/2,1))*((1+$B$7)^L$2)</f>
        <v>5591.8850735539045</v>
      </c>
      <c r="M81" s="73">
        <f>(IF(Sheet1!$G$35=1, (Sheet2!$B81/8),1)*IF(Sheet1!$G$35=2,Sheet2!$B81/7,1)*IF(Sheet1!$G$35=3,Sheet2!$B81/4,1)*IF(Sheet1!$G$35=4,Sheet2!$B81/5,1)*IF(Sheet1!$G$35=5,Sheet2!$B81/2,1))*((1+$B$7)^M$2)</f>
        <v>5759.6416257605215</v>
      </c>
      <c r="N81" s="73">
        <f>(IF(Sheet1!$G$35=1, (Sheet2!$B81/8),1)*IF(Sheet1!$G$35=2,Sheet2!$B81/7,1)*IF(Sheet1!$G$35=3,Sheet2!$B81/4,1)*IF(Sheet1!$G$35=4,Sheet2!$B81/5,1)*IF(Sheet1!$G$35=5,Sheet2!$B81/2,1))*((1+$B$7)^N$2)</f>
        <v>5932.4308745333374</v>
      </c>
      <c r="O81" s="73">
        <f>(IF(Sheet1!$G$35=1, (Sheet2!$B81/8),1)*IF(Sheet1!$G$35=2,Sheet2!$B81/7,1)*IF(Sheet1!$G$35=3,Sheet2!$B81/4,1)*IF(Sheet1!$G$35=4,Sheet2!$B81/5,1)*IF(Sheet1!$G$35=5,Sheet2!$B81/2,1))*((1+$B$7)^O$2)</f>
        <v>6110.4038007693362</v>
      </c>
      <c r="P81" s="73">
        <f>(IF(Sheet1!$G$35=1, (Sheet2!$B81/8),1)*IF(Sheet1!$G$35=2,Sheet2!$B81/7,1)*IF(Sheet1!$G$35=3,Sheet2!$B81/4,1)*IF(Sheet1!$G$35=4,Sheet2!$B81/5,1)*IF(Sheet1!$G$35=5,Sheet2!$B81/2,1))*((1+$B$7)^P$2)</f>
        <v>6293.7159147924158</v>
      </c>
      <c r="Q81" s="73">
        <f>(IF(Sheet1!$G$35=1, (Sheet2!$B81/8),1)*IF(Sheet1!$G$35=2,Sheet2!$B81/7,1)*IF(Sheet1!$G$35=3,Sheet2!$B81/4,1)*IF(Sheet1!$G$35=4,Sheet2!$B81/5,1)*IF(Sheet1!$G$35=5,Sheet2!$B81/2,1))*((1+$B$7)^Q$2)</f>
        <v>6482.5273922361894</v>
      </c>
      <c r="R81" s="73">
        <f>(IF(Sheet1!$G$35=1, (Sheet2!$B81/8),1)*IF(Sheet1!$G$35=2,Sheet2!$B81/7,1)*IF(Sheet1!$G$35=3,Sheet2!$B81/4,1)*IF(Sheet1!$G$35=4,Sheet2!$B81/5,1)*IF(Sheet1!$G$35=5,Sheet2!$B81/2,1))*((1+$B$7)^R$2)</f>
        <v>6677.0032140032754</v>
      </c>
      <c r="S81" s="73">
        <f>(IF(Sheet1!$G$35=1, (Sheet2!$B81/8),1)*IF(Sheet1!$G$35=2,Sheet2!$B81/7,1)*IF(Sheet1!$G$35=3,Sheet2!$B81/4,1)*IF(Sheet1!$G$35=4,Sheet2!$B81/5,1)*IF(Sheet1!$G$35=5,Sheet2!$B81/2,1))*((1+$B$7)^S$2)</f>
        <v>6877.313310423373</v>
      </c>
      <c r="T81" s="73">
        <f>(IF(Sheet1!$G$35=1, (Sheet2!$B81/8),1)*IF(Sheet1!$G$35=2,Sheet2!$B81/7,1)*IF(Sheet1!$G$35=3,Sheet2!$B81/4,1)*IF(Sheet1!$G$35=4,Sheet2!$B81/5,1)*IF(Sheet1!$G$35=5,Sheet2!$B81/2,1))*((1+$B$7)^T$2)</f>
        <v>7083.6327097360736</v>
      </c>
      <c r="U81" s="73">
        <f>(IF(Sheet1!$G$35=1, (Sheet2!$B81/8),1)*IF(Sheet1!$G$35=2,Sheet2!$B81/7,1)*IF(Sheet1!$G$35=3,Sheet2!$B81/4,1)*IF(Sheet1!$G$35=4,Sheet2!$B81/5,1)*IF(Sheet1!$G$35=5,Sheet2!$B81/2,1))*((1+$B$7)^U$2)</f>
        <v>7296.1416910281559</v>
      </c>
      <c r="V81" s="73">
        <f>(IF(Sheet1!$G$35=1, (Sheet2!$B81/8),1)*IF(Sheet1!$G$35=2,Sheet2!$B81/7,1)*IF(Sheet1!$G$35=3,Sheet2!$B81/4,1)*IF(Sheet1!$G$35=4,Sheet2!$B81/5,1)*IF(Sheet1!$G$35=5,Sheet2!$B81/2,1))*((1+$B$7)^V$2)</f>
        <v>7515.0259417590005</v>
      </c>
      <c r="W81" s="73">
        <f>(IF(Sheet1!$G$35=1, (Sheet2!$B81/8),1)*IF(Sheet1!$G$35=2,Sheet2!$B81/7,1)*IF(Sheet1!$G$35=3,Sheet2!$B81/4,1)*IF(Sheet1!$G$35=4,Sheet2!$B81/5,1)*IF(Sheet1!$G$35=5,Sheet2!$B81/2,1))*((1+$B$7)^W$2)</f>
        <v>7740.4767200117703</v>
      </c>
      <c r="X81" s="73">
        <f>(IF(Sheet1!$G$35=1, (Sheet2!$B81/8),1)*IF(Sheet1!$G$35=2,Sheet2!$B81/7,1)*IF(Sheet1!$G$35=3,Sheet2!$B81/4,1)*IF(Sheet1!$G$35=4,Sheet2!$B81/5,1)*IF(Sheet1!$G$35=5,Sheet2!$B81/2,1))*((1+$B$7)^X$2)</f>
        <v>7972.6910216121223</v>
      </c>
      <c r="Y81" s="73">
        <f>(IF(Sheet1!$G$35=1, (Sheet2!$B81/8),1)*IF(Sheet1!$G$35=2,Sheet2!$B81/7,1)*IF(Sheet1!$G$35=3,Sheet2!$B81/4,1)*IF(Sheet1!$G$35=4,Sheet2!$B81/5,1)*IF(Sheet1!$G$35=5,Sheet2!$B81/2,1))*((1+$B$7)^Y$2)</f>
        <v>8211.8717522604875</v>
      </c>
      <c r="Z81" s="73">
        <f>(IF(Sheet1!$G$35=1, (Sheet2!$B81/8),1)*IF(Sheet1!$G$35=2,Sheet2!$B81/7,1)*IF(Sheet1!$G$35=3,Sheet2!$B81/4,1)*IF(Sheet1!$G$35=4,Sheet2!$B81/5,1)*IF(Sheet1!$G$35=5,Sheet2!$B81/2,1))*((1+$B$7)^Z$2)</f>
        <v>8458.2279048283017</v>
      </c>
      <c r="AA81" s="73">
        <f>(IF(Sheet1!$G$35=1, (Sheet2!$B81/8),1)*IF(Sheet1!$G$35=2,Sheet2!$B81/7,1)*IF(Sheet1!$G$35=3,Sheet2!$B81/4,1)*IF(Sheet1!$G$35=4,Sheet2!$B81/5,1)*IF(Sheet1!$G$35=5,Sheet2!$B81/2,1))*((1+$B$7)^AA$2)</f>
        <v>8711.9747419731502</v>
      </c>
      <c r="AB81" s="73">
        <f>(IF(Sheet1!$G$35=1, (Sheet2!$B81/8),1)*IF(Sheet1!$G$35=2,Sheet2!$B81/7,1)*IF(Sheet1!$G$35=3,Sheet2!$B81/4,1)*IF(Sheet1!$G$35=4,Sheet2!$B81/5,1)*IF(Sheet1!$G$35=5,Sheet2!$B81/2,1))*((1+$B$7)^AB$2)</f>
        <v>8973.3339842323439</v>
      </c>
      <c r="AC81" s="73">
        <f>(IF(Sheet1!$G$35=1, (Sheet2!$B81/8),1)*IF(Sheet1!$G$35=2,Sheet2!$B81/7,1)*IF(Sheet1!$G$35=3,Sheet2!$B81/4,1)*IF(Sheet1!$G$35=4,Sheet2!$B81/5,1)*IF(Sheet1!$G$35=5,Sheet2!$B81/2,1))*((1+$B$7)^AC$2)</f>
        <v>9242.534003759316</v>
      </c>
      <c r="AD81" s="73">
        <f>(IF(Sheet1!$G$35=1, (Sheet2!$B81/8),1)*IF(Sheet1!$G$35=2,Sheet2!$B81/7,1)*IF(Sheet1!$G$35=3,Sheet2!$B81/4,1)*IF(Sheet1!$G$35=4,Sheet2!$B81/5,1)*IF(Sheet1!$G$35=5,Sheet2!$B81/2,1))*((1+$B$7)^AD$2)</f>
        <v>9519.8100238720945</v>
      </c>
      <c r="AE81" s="73">
        <f>(IF(Sheet1!$G$35=1, (Sheet2!$B81/8),1)*IF(Sheet1!$G$35=2,Sheet2!$B81/7,1)*IF(Sheet1!$G$35=3,Sheet2!$B81/4,1)*IF(Sheet1!$G$35=4,Sheet2!$B81/5,1)*IF(Sheet1!$G$35=5,Sheet2!$B81/2,1))*((1+$B$7)^AE$2)</f>
        <v>9805.4043245882567</v>
      </c>
      <c r="AF81" s="73">
        <f>(IF(Sheet1!$G$35=1, (Sheet2!$B81/8),1)*IF(Sheet1!$G$35=2,Sheet2!$B81/7,1)*IF(Sheet1!$G$35=3,Sheet2!$B81/4,1)*IF(Sheet1!$G$35=4,Sheet2!$B81/5,1)*IF(Sheet1!$G$35=5,Sheet2!$B81/2,1))*((1+$B$7)^AF$2)</f>
        <v>10099.566454325904</v>
      </c>
      <c r="AG81" s="73">
        <f>(IF(Sheet1!$G$35=1, (Sheet2!$B81/8),1)*IF(Sheet1!$G$35=2,Sheet2!$B81/7,1)*IF(Sheet1!$G$35=3,Sheet2!$B81/4,1)*IF(Sheet1!$G$35=4,Sheet2!$B81/5,1)*IF(Sheet1!$G$35=5,Sheet2!$B81/2,1))*((1+$B$7)^AG$2)</f>
        <v>10402.553447955681</v>
      </c>
      <c r="AH81" s="73">
        <f>(IF(Sheet1!$G$35=1, (Sheet2!$B81/8),1)*IF(Sheet1!$G$35=2,Sheet2!$B81/7,1)*IF(Sheet1!$G$35=3,Sheet2!$B81/4,1)*IF(Sheet1!$G$35=4,Sheet2!$B81/5,1)*IF(Sheet1!$G$35=5,Sheet2!$B81/2,1))*((1+$B$7)^AH$2)</f>
        <v>10714.630051394353</v>
      </c>
      <c r="AI81" s="73">
        <f>(IF(Sheet1!$G$35=1, (Sheet2!$B81/8),1)*IF(Sheet1!$G$35=2,Sheet2!$B81/7,1)*IF(Sheet1!$G$35=3,Sheet2!$B81/4,1)*IF(Sheet1!$G$35=4,Sheet2!$B81/5,1)*IF(Sheet1!$G$35=5,Sheet2!$B81/2,1))*((1+$B$7)^AI$2)</f>
        <v>11036.068952936181</v>
      </c>
      <c r="AJ81" s="73">
        <f>(IF(Sheet1!$G$35=1, (Sheet2!$B81/8),1)*IF(Sheet1!$G$35=2,Sheet2!$B81/7,1)*IF(Sheet1!$G$35=3,Sheet2!$B81/4,1)*IF(Sheet1!$G$35=4,Sheet2!$B81/5,1)*IF(Sheet1!$G$35=5,Sheet2!$B81/2,1))*((1+$B$7)^AJ$2)</f>
        <v>11367.151021524267</v>
      </c>
      <c r="AK81" s="73">
        <f>(IF(Sheet1!$G$35=1, (Sheet2!$B81/8),1)*IF(Sheet1!$G$35=2,Sheet2!$B81/7,1)*IF(Sheet1!$G$35=3,Sheet2!$B81/4,1)*IF(Sheet1!$G$35=4,Sheet2!$B81/5,1)*IF(Sheet1!$G$35=5,Sheet2!$B81/2,1))*((1+$B$7)^AK$2)</f>
        <v>11708.165552169994</v>
      </c>
      <c r="AL81" s="73">
        <f>(IF(Sheet1!$G$35=1, (Sheet2!$B81/8),1)*IF(Sheet1!$G$35=2,Sheet2!$B81/7,1)*IF(Sheet1!$G$35=3,Sheet2!$B81/4,1)*IF(Sheet1!$G$35=4,Sheet2!$B81/5,1)*IF(Sheet1!$G$35=5,Sheet2!$B81/2,1))*((1+$B$7)^AL$2)</f>
        <v>12059.410518735096</v>
      </c>
      <c r="AM81" s="73">
        <f>(IF(Sheet1!$G$35=1, (Sheet2!$B81/8),1)*IF(Sheet1!$G$35=2,Sheet2!$B81/7,1)*IF(Sheet1!$G$35=3,Sheet2!$B81/4,1)*IF(Sheet1!$G$35=4,Sheet2!$B81/5,1)*IF(Sheet1!$G$35=5,Sheet2!$B81/2,1))*((1+$B$7)^AM$2)</f>
        <v>12421.192834297148</v>
      </c>
      <c r="AN81" s="73">
        <f>(IF(Sheet1!$G$35=1, (Sheet2!$B81/8),1)*IF(Sheet1!$G$35=2,Sheet2!$B81/7,1)*IF(Sheet1!$G$35=3,Sheet2!$B81/4,1)*IF(Sheet1!$G$35=4,Sheet2!$B81/5,1)*IF(Sheet1!$G$35=5,Sheet2!$B81/2,1))*((1+$B$7)^AN$2)</f>
        <v>12793.828619326061</v>
      </c>
      <c r="AO81" s="73">
        <f>(IF(Sheet1!$G$35=1, (Sheet2!$B81/8),1)*IF(Sheet1!$G$35=2,Sheet2!$B81/7,1)*IF(Sheet1!$G$35=3,Sheet2!$B81/4,1)*IF(Sheet1!$G$35=4,Sheet2!$B81/5,1)*IF(Sheet1!$G$35=5,Sheet2!$B81/2,1))*((1+$B$7)^AO$2)</f>
        <v>13177.643477905842</v>
      </c>
      <c r="AP81" s="73">
        <f>(IF(Sheet1!$G$35=1, (Sheet2!$B81/8),1)*IF(Sheet1!$G$35=2,Sheet2!$B81/7,1)*IF(Sheet1!$G$35=3,Sheet2!$B81/4,1)*IF(Sheet1!$G$35=4,Sheet2!$B81/5,1)*IF(Sheet1!$G$35=5,Sheet2!$B81/2,1))*((1+$B$7)^AP$2)</f>
        <v>13572.97278224302</v>
      </c>
      <c r="AQ81" s="73">
        <f>(IF(Sheet1!$G$35=1, (Sheet2!$B81/8),1)*IF(Sheet1!$G$35=2,Sheet2!$B81/7,1)*IF(Sheet1!$G$35=3,Sheet2!$B81/4,1)*IF(Sheet1!$G$35=4,Sheet2!$B81/5,1)*IF(Sheet1!$G$35=5,Sheet2!$B81/2,1))*((1+$B$7)^AQ$2)</f>
        <v>13980.161965710307</v>
      </c>
    </row>
    <row r="82" spans="1:44" s="71" customFormat="1">
      <c r="A82" s="71">
        <v>4</v>
      </c>
      <c r="B82" s="70">
        <v>45000</v>
      </c>
      <c r="C82" s="73">
        <f>(IF(Sheet1!$G$35=1, (Sheet2!$B82/8),1)*IF(Sheet1!$G$35=2,Sheet2!$B82/7,1)*IF(Sheet1!$G$35=3,Sheet2!$B82/4,1)*IF(Sheet1!$G$35=4,Sheet2!$B82/5,1)*IF(Sheet1!$G$35=5,Sheet2!$B82/2,1))*((1+$B$7)^C$2)</f>
        <v>6428.5714285714284</v>
      </c>
      <c r="D82" s="73">
        <f>(IF(Sheet1!$G$35=1, (Sheet2!$B82/8),1)*IF(Sheet1!$G$35=2,Sheet2!$B82/7,1)*IF(Sheet1!$G$35=3,Sheet2!$B82/4,1)*IF(Sheet1!$G$35=4,Sheet2!$B82/5,1)*IF(Sheet1!$G$35=5,Sheet2!$B82/2,1))*((1+$B$7)^D$2)</f>
        <v>6621.4285714285716</v>
      </c>
      <c r="E82" s="73">
        <f>(IF(Sheet1!$G$35=1, (Sheet2!$B82/8),1)*IF(Sheet1!$G$35=2,Sheet2!$B82/7,1)*IF(Sheet1!$G$35=3,Sheet2!$B82/4,1)*IF(Sheet1!$G$35=4,Sheet2!$B82/5,1)*IF(Sheet1!$G$35=5,Sheet2!$B82/2,1))*((1+$B$7)^E$2)</f>
        <v>6820.0714285714284</v>
      </c>
      <c r="F82" s="73">
        <f>(IF(Sheet1!$G$35=1, (Sheet2!$B82/8),1)*IF(Sheet1!$G$35=2,Sheet2!$B82/7,1)*IF(Sheet1!$G$35=3,Sheet2!$B82/4,1)*IF(Sheet1!$G$35=4,Sheet2!$B82/5,1)*IF(Sheet1!$G$35=5,Sheet2!$B82/2,1))*((1+$B$7)^F$2)</f>
        <v>7024.6735714285714</v>
      </c>
      <c r="G82" s="73">
        <f>(IF(Sheet1!$G$35=1, (Sheet2!$B82/8),1)*IF(Sheet1!$G$35=2,Sheet2!$B82/7,1)*IF(Sheet1!$G$35=3,Sheet2!$B82/4,1)*IF(Sheet1!$G$35=4,Sheet2!$B82/5,1)*IF(Sheet1!$G$35=5,Sheet2!$B82/2,1))*((1+$B$7)^G$2)</f>
        <v>7235.4137785714274</v>
      </c>
      <c r="H82" s="73">
        <f>(IF(Sheet1!$G$35=1, (Sheet2!$B82/8),1)*IF(Sheet1!$G$35=2,Sheet2!$B82/7,1)*IF(Sheet1!$G$35=3,Sheet2!$B82/4,1)*IF(Sheet1!$G$35=4,Sheet2!$B82/5,1)*IF(Sheet1!$G$35=5,Sheet2!$B82/2,1))*((1+$B$7)^H$2)</f>
        <v>7452.4761919285702</v>
      </c>
      <c r="I82" s="73">
        <f>(IF(Sheet1!$G$35=1, (Sheet2!$B82/8),1)*IF(Sheet1!$G$35=2,Sheet2!$B82/7,1)*IF(Sheet1!$G$35=3,Sheet2!$B82/4,1)*IF(Sheet1!$G$35=4,Sheet2!$B82/5,1)*IF(Sheet1!$G$35=5,Sheet2!$B82/2,1))*((1+$B$7)^I$2)</f>
        <v>7676.0504776864282</v>
      </c>
      <c r="J82" s="73">
        <f>(IF(Sheet1!$G$35=1, (Sheet2!$B82/8),1)*IF(Sheet1!$G$35=2,Sheet2!$B82/7,1)*IF(Sheet1!$G$35=3,Sheet2!$B82/4,1)*IF(Sheet1!$G$35=4,Sheet2!$B82/5,1)*IF(Sheet1!$G$35=5,Sheet2!$B82/2,1))*((1+$B$7)^J$2)</f>
        <v>7906.3319920170215</v>
      </c>
      <c r="K82" s="73">
        <f>(IF(Sheet1!$G$35=1, (Sheet2!$B82/8),1)*IF(Sheet1!$G$35=2,Sheet2!$B82/7,1)*IF(Sheet1!$G$35=3,Sheet2!$B82/4,1)*IF(Sheet1!$G$35=4,Sheet2!$B82/5,1)*IF(Sheet1!$G$35=5,Sheet2!$B82/2,1))*((1+$B$7)^K$2)</f>
        <v>8143.5219517775304</v>
      </c>
      <c r="L82" s="73">
        <f>(IF(Sheet1!$G$35=1, (Sheet2!$B82/8),1)*IF(Sheet1!$G$35=2,Sheet2!$B82/7,1)*IF(Sheet1!$G$35=3,Sheet2!$B82/4,1)*IF(Sheet1!$G$35=4,Sheet2!$B82/5,1)*IF(Sheet1!$G$35=5,Sheet2!$B82/2,1))*((1+$B$7)^L$2)</f>
        <v>8387.8276103308563</v>
      </c>
      <c r="M82" s="73">
        <f>(IF(Sheet1!$G$35=1, (Sheet2!$B82/8),1)*IF(Sheet1!$G$35=2,Sheet2!$B82/7,1)*IF(Sheet1!$G$35=3,Sheet2!$B82/4,1)*IF(Sheet1!$G$35=4,Sheet2!$B82/5,1)*IF(Sheet1!$G$35=5,Sheet2!$B82/2,1))*((1+$B$7)^M$2)</f>
        <v>8639.4624386407831</v>
      </c>
      <c r="N82" s="73">
        <f>(IF(Sheet1!$G$35=1, (Sheet2!$B82/8),1)*IF(Sheet1!$G$35=2,Sheet2!$B82/7,1)*IF(Sheet1!$G$35=3,Sheet2!$B82/4,1)*IF(Sheet1!$G$35=4,Sheet2!$B82/5,1)*IF(Sheet1!$G$35=5,Sheet2!$B82/2,1))*((1+$B$7)^N$2)</f>
        <v>8898.6463118000065</v>
      </c>
      <c r="O82" s="73">
        <f>(IF(Sheet1!$G$35=1, (Sheet2!$B82/8),1)*IF(Sheet1!$G$35=2,Sheet2!$B82/7,1)*IF(Sheet1!$G$35=3,Sheet2!$B82/4,1)*IF(Sheet1!$G$35=4,Sheet2!$B82/5,1)*IF(Sheet1!$G$35=5,Sheet2!$B82/2,1))*((1+$B$7)^O$2)</f>
        <v>9165.6057011540051</v>
      </c>
      <c r="P82" s="73">
        <f>(IF(Sheet1!$G$35=1, (Sheet2!$B82/8),1)*IF(Sheet1!$G$35=2,Sheet2!$B82/7,1)*IF(Sheet1!$G$35=3,Sheet2!$B82/4,1)*IF(Sheet1!$G$35=4,Sheet2!$B82/5,1)*IF(Sheet1!$G$35=5,Sheet2!$B82/2,1))*((1+$B$7)^P$2)</f>
        <v>9440.5738721886246</v>
      </c>
      <c r="Q82" s="73">
        <f>(IF(Sheet1!$G$35=1, (Sheet2!$B82/8),1)*IF(Sheet1!$G$35=2,Sheet2!$B82/7,1)*IF(Sheet1!$G$35=3,Sheet2!$B82/4,1)*IF(Sheet1!$G$35=4,Sheet2!$B82/5,1)*IF(Sheet1!$G$35=5,Sheet2!$B82/2,1))*((1+$B$7)^Q$2)</f>
        <v>9723.7910883542845</v>
      </c>
      <c r="R82" s="73">
        <f>(IF(Sheet1!$G$35=1, (Sheet2!$B82/8),1)*IF(Sheet1!$G$35=2,Sheet2!$B82/7,1)*IF(Sheet1!$G$35=3,Sheet2!$B82/4,1)*IF(Sheet1!$G$35=4,Sheet2!$B82/5,1)*IF(Sheet1!$G$35=5,Sheet2!$B82/2,1))*((1+$B$7)^R$2)</f>
        <v>10015.504821004914</v>
      </c>
      <c r="S82" s="73">
        <f>(IF(Sheet1!$G$35=1, (Sheet2!$B82/8),1)*IF(Sheet1!$G$35=2,Sheet2!$B82/7,1)*IF(Sheet1!$G$35=3,Sheet2!$B82/4,1)*IF(Sheet1!$G$35=4,Sheet2!$B82/5,1)*IF(Sheet1!$G$35=5,Sheet2!$B82/2,1))*((1+$B$7)^S$2)</f>
        <v>10315.96996563506</v>
      </c>
      <c r="T82" s="73">
        <f>(IF(Sheet1!$G$35=1, (Sheet2!$B82/8),1)*IF(Sheet1!$G$35=2,Sheet2!$B82/7,1)*IF(Sheet1!$G$35=3,Sheet2!$B82/4,1)*IF(Sheet1!$G$35=4,Sheet2!$B82/5,1)*IF(Sheet1!$G$35=5,Sheet2!$B82/2,1))*((1+$B$7)^T$2)</f>
        <v>10625.449064604112</v>
      </c>
      <c r="U82" s="73">
        <f>(IF(Sheet1!$G$35=1, (Sheet2!$B82/8),1)*IF(Sheet1!$G$35=2,Sheet2!$B82/7,1)*IF(Sheet1!$G$35=3,Sheet2!$B82/4,1)*IF(Sheet1!$G$35=4,Sheet2!$B82/5,1)*IF(Sheet1!$G$35=5,Sheet2!$B82/2,1))*((1+$B$7)^U$2)</f>
        <v>10944.212536542234</v>
      </c>
      <c r="V82" s="73">
        <f>(IF(Sheet1!$G$35=1, (Sheet2!$B82/8),1)*IF(Sheet1!$G$35=2,Sheet2!$B82/7,1)*IF(Sheet1!$G$35=3,Sheet2!$B82/4,1)*IF(Sheet1!$G$35=4,Sheet2!$B82/5,1)*IF(Sheet1!$G$35=5,Sheet2!$B82/2,1))*((1+$B$7)^V$2)</f>
        <v>11272.538912638502</v>
      </c>
      <c r="W82" s="73">
        <f>(IF(Sheet1!$G$35=1, (Sheet2!$B82/8),1)*IF(Sheet1!$G$35=2,Sheet2!$B82/7,1)*IF(Sheet1!$G$35=3,Sheet2!$B82/4,1)*IF(Sheet1!$G$35=4,Sheet2!$B82/5,1)*IF(Sheet1!$G$35=5,Sheet2!$B82/2,1))*((1+$B$7)^W$2)</f>
        <v>11610.715080017657</v>
      </c>
      <c r="X82" s="73">
        <f>(IF(Sheet1!$G$35=1, (Sheet2!$B82/8),1)*IF(Sheet1!$G$35=2,Sheet2!$B82/7,1)*IF(Sheet1!$G$35=3,Sheet2!$B82/4,1)*IF(Sheet1!$G$35=4,Sheet2!$B82/5,1)*IF(Sheet1!$G$35=5,Sheet2!$B82/2,1))*((1+$B$7)^X$2)</f>
        <v>11959.036532418184</v>
      </c>
      <c r="Y82" s="73">
        <f>(IF(Sheet1!$G$35=1, (Sheet2!$B82/8),1)*IF(Sheet1!$G$35=2,Sheet2!$B82/7,1)*IF(Sheet1!$G$35=3,Sheet2!$B82/4,1)*IF(Sheet1!$G$35=4,Sheet2!$B82/5,1)*IF(Sheet1!$G$35=5,Sheet2!$B82/2,1))*((1+$B$7)^Y$2)</f>
        <v>12317.807628390732</v>
      </c>
      <c r="Z82" s="73">
        <f>(IF(Sheet1!$G$35=1, (Sheet2!$B82/8),1)*IF(Sheet1!$G$35=2,Sheet2!$B82/7,1)*IF(Sheet1!$G$35=3,Sheet2!$B82/4,1)*IF(Sheet1!$G$35=4,Sheet2!$B82/5,1)*IF(Sheet1!$G$35=5,Sheet2!$B82/2,1))*((1+$B$7)^Z$2)</f>
        <v>12687.341857242454</v>
      </c>
      <c r="AA82" s="73">
        <f>(IF(Sheet1!$G$35=1, (Sheet2!$B82/8),1)*IF(Sheet1!$G$35=2,Sheet2!$B82/7,1)*IF(Sheet1!$G$35=3,Sheet2!$B82/4,1)*IF(Sheet1!$G$35=4,Sheet2!$B82/5,1)*IF(Sheet1!$G$35=5,Sheet2!$B82/2,1))*((1+$B$7)^AA$2)</f>
        <v>13067.962112959725</v>
      </c>
      <c r="AB82" s="73">
        <f>(IF(Sheet1!$G$35=1, (Sheet2!$B82/8),1)*IF(Sheet1!$G$35=2,Sheet2!$B82/7,1)*IF(Sheet1!$G$35=3,Sheet2!$B82/4,1)*IF(Sheet1!$G$35=4,Sheet2!$B82/5,1)*IF(Sheet1!$G$35=5,Sheet2!$B82/2,1))*((1+$B$7)^AB$2)</f>
        <v>13460.000976348518</v>
      </c>
      <c r="AC82" s="73">
        <f>(IF(Sheet1!$G$35=1, (Sheet2!$B82/8),1)*IF(Sheet1!$G$35=2,Sheet2!$B82/7,1)*IF(Sheet1!$G$35=3,Sheet2!$B82/4,1)*IF(Sheet1!$G$35=4,Sheet2!$B82/5,1)*IF(Sheet1!$G$35=5,Sheet2!$B82/2,1))*((1+$B$7)^AC$2)</f>
        <v>13863.801005638974</v>
      </c>
      <c r="AD82" s="73">
        <f>(IF(Sheet1!$G$35=1, (Sheet2!$B82/8),1)*IF(Sheet1!$G$35=2,Sheet2!$B82/7,1)*IF(Sheet1!$G$35=3,Sheet2!$B82/4,1)*IF(Sheet1!$G$35=4,Sheet2!$B82/5,1)*IF(Sheet1!$G$35=5,Sheet2!$B82/2,1))*((1+$B$7)^AD$2)</f>
        <v>14279.715035808142</v>
      </c>
      <c r="AE82" s="73">
        <f>(IF(Sheet1!$G$35=1, (Sheet2!$B82/8),1)*IF(Sheet1!$G$35=2,Sheet2!$B82/7,1)*IF(Sheet1!$G$35=3,Sheet2!$B82/4,1)*IF(Sheet1!$G$35=4,Sheet2!$B82/5,1)*IF(Sheet1!$G$35=5,Sheet2!$B82/2,1))*((1+$B$7)^AE$2)</f>
        <v>14708.106486882387</v>
      </c>
      <c r="AF82" s="73">
        <f>(IF(Sheet1!$G$35=1, (Sheet2!$B82/8),1)*IF(Sheet1!$G$35=2,Sheet2!$B82/7,1)*IF(Sheet1!$G$35=3,Sheet2!$B82/4,1)*IF(Sheet1!$G$35=4,Sheet2!$B82/5,1)*IF(Sheet1!$G$35=5,Sheet2!$B82/2,1))*((1+$B$7)^AF$2)</f>
        <v>15149.349681488857</v>
      </c>
      <c r="AG82" s="73">
        <f>(IF(Sheet1!$G$35=1, (Sheet2!$B82/8),1)*IF(Sheet1!$G$35=2,Sheet2!$B82/7,1)*IF(Sheet1!$G$35=3,Sheet2!$B82/4,1)*IF(Sheet1!$G$35=4,Sheet2!$B82/5,1)*IF(Sheet1!$G$35=5,Sheet2!$B82/2,1))*((1+$B$7)^AG$2)</f>
        <v>15603.830171933523</v>
      </c>
      <c r="AH82" s="73">
        <f>(IF(Sheet1!$G$35=1, (Sheet2!$B82/8),1)*IF(Sheet1!$G$35=2,Sheet2!$B82/7,1)*IF(Sheet1!$G$35=3,Sheet2!$B82/4,1)*IF(Sheet1!$G$35=4,Sheet2!$B82/5,1)*IF(Sheet1!$G$35=5,Sheet2!$B82/2,1))*((1+$B$7)^AH$2)</f>
        <v>16071.94507709153</v>
      </c>
      <c r="AI82" s="73">
        <f>(IF(Sheet1!$G$35=1, (Sheet2!$B82/8),1)*IF(Sheet1!$G$35=2,Sheet2!$B82/7,1)*IF(Sheet1!$G$35=3,Sheet2!$B82/4,1)*IF(Sheet1!$G$35=4,Sheet2!$B82/5,1)*IF(Sheet1!$G$35=5,Sheet2!$B82/2,1))*((1+$B$7)^AI$2)</f>
        <v>16554.103429404273</v>
      </c>
      <c r="AJ82" s="73">
        <f>(IF(Sheet1!$G$35=1, (Sheet2!$B82/8),1)*IF(Sheet1!$G$35=2,Sheet2!$B82/7,1)*IF(Sheet1!$G$35=3,Sheet2!$B82/4,1)*IF(Sheet1!$G$35=4,Sheet2!$B82/5,1)*IF(Sheet1!$G$35=5,Sheet2!$B82/2,1))*((1+$B$7)^AJ$2)</f>
        <v>17050.726532286404</v>
      </c>
      <c r="AK82" s="73">
        <f>(IF(Sheet1!$G$35=1, (Sheet2!$B82/8),1)*IF(Sheet1!$G$35=2,Sheet2!$B82/7,1)*IF(Sheet1!$G$35=3,Sheet2!$B82/4,1)*IF(Sheet1!$G$35=4,Sheet2!$B82/5,1)*IF(Sheet1!$G$35=5,Sheet2!$B82/2,1))*((1+$B$7)^AK$2)</f>
        <v>17562.248328254991</v>
      </c>
      <c r="AL82" s="73">
        <f>(IF(Sheet1!$G$35=1, (Sheet2!$B82/8),1)*IF(Sheet1!$G$35=2,Sheet2!$B82/7,1)*IF(Sheet1!$G$35=3,Sheet2!$B82/4,1)*IF(Sheet1!$G$35=4,Sheet2!$B82/5,1)*IF(Sheet1!$G$35=5,Sheet2!$B82/2,1))*((1+$B$7)^AL$2)</f>
        <v>18089.115778102645</v>
      </c>
      <c r="AM82" s="73">
        <f>(IF(Sheet1!$G$35=1, (Sheet2!$B82/8),1)*IF(Sheet1!$G$35=2,Sheet2!$B82/7,1)*IF(Sheet1!$G$35=3,Sheet2!$B82/4,1)*IF(Sheet1!$G$35=4,Sheet2!$B82/5,1)*IF(Sheet1!$G$35=5,Sheet2!$B82/2,1))*((1+$B$7)^AM$2)</f>
        <v>18631.789251445723</v>
      </c>
      <c r="AN82" s="73">
        <f>(IF(Sheet1!$G$35=1, (Sheet2!$B82/8),1)*IF(Sheet1!$G$35=2,Sheet2!$B82/7,1)*IF(Sheet1!$G$35=3,Sheet2!$B82/4,1)*IF(Sheet1!$G$35=4,Sheet2!$B82/5,1)*IF(Sheet1!$G$35=5,Sheet2!$B82/2,1))*((1+$B$7)^AN$2)</f>
        <v>19190.742928989093</v>
      </c>
      <c r="AO82" s="73">
        <f>(IF(Sheet1!$G$35=1, (Sheet2!$B82/8),1)*IF(Sheet1!$G$35=2,Sheet2!$B82/7,1)*IF(Sheet1!$G$35=3,Sheet2!$B82/4,1)*IF(Sheet1!$G$35=4,Sheet2!$B82/5,1)*IF(Sheet1!$G$35=5,Sheet2!$B82/2,1))*((1+$B$7)^AO$2)</f>
        <v>19766.465216858764</v>
      </c>
      <c r="AP82" s="73">
        <f>(IF(Sheet1!$G$35=1, (Sheet2!$B82/8),1)*IF(Sheet1!$G$35=2,Sheet2!$B82/7,1)*IF(Sheet1!$G$35=3,Sheet2!$B82/4,1)*IF(Sheet1!$G$35=4,Sheet2!$B82/5,1)*IF(Sheet1!$G$35=5,Sheet2!$B82/2,1))*((1+$B$7)^AP$2)</f>
        <v>20359.459173364532</v>
      </c>
      <c r="AQ82" s="73">
        <f>(IF(Sheet1!$G$35=1, (Sheet2!$B82/8),1)*IF(Sheet1!$G$35=2,Sheet2!$B82/7,1)*IF(Sheet1!$G$35=3,Sheet2!$B82/4,1)*IF(Sheet1!$G$35=4,Sheet2!$B82/5,1)*IF(Sheet1!$G$35=5,Sheet2!$B82/2,1))*((1+$B$7)^AQ$2)</f>
        <v>20970.242948565461</v>
      </c>
    </row>
    <row r="83" spans="1:44" s="71" customFormat="1">
      <c r="A83" s="71">
        <v>5</v>
      </c>
      <c r="B83" s="70">
        <v>65000</v>
      </c>
      <c r="C83" s="73">
        <f>(IF(Sheet1!$G$35=1, (Sheet2!$B83/8),1)*IF(Sheet1!$G$35=2,Sheet2!$B83/7,1)*IF(Sheet1!$G$35=3,Sheet2!$B83/4,1)*IF(Sheet1!$G$35=4,Sheet2!$B83/5,1)*IF(Sheet1!$G$35=5,Sheet2!$B83/2,1))*((1+$B$7)^C$2)</f>
        <v>9285.7142857142862</v>
      </c>
      <c r="D83" s="73">
        <f>(IF(Sheet1!$G$35=1, (Sheet2!$B83/8),1)*IF(Sheet1!$G$35=2,Sheet2!$B83/7,1)*IF(Sheet1!$G$35=3,Sheet2!$B83/4,1)*IF(Sheet1!$G$35=4,Sheet2!$B83/5,1)*IF(Sheet1!$G$35=5,Sheet2!$B83/2,1))*((1+$B$7)^D$2)</f>
        <v>9564.2857142857156</v>
      </c>
      <c r="E83" s="73">
        <f>(IF(Sheet1!$G$35=1, (Sheet2!$B83/8),1)*IF(Sheet1!$G$35=2,Sheet2!$B83/7,1)*IF(Sheet1!$G$35=3,Sheet2!$B83/4,1)*IF(Sheet1!$G$35=4,Sheet2!$B83/5,1)*IF(Sheet1!$G$35=5,Sheet2!$B83/2,1))*((1+$B$7)^E$2)</f>
        <v>9851.2142857142862</v>
      </c>
      <c r="F83" s="73">
        <f>(IF(Sheet1!$G$35=1, (Sheet2!$B83/8),1)*IF(Sheet1!$G$35=2,Sheet2!$B83/7,1)*IF(Sheet1!$G$35=3,Sheet2!$B83/4,1)*IF(Sheet1!$G$35=4,Sheet2!$B83/5,1)*IF(Sheet1!$G$35=5,Sheet2!$B83/2,1))*((1+$B$7)^F$2)</f>
        <v>10146.750714285716</v>
      </c>
      <c r="G83" s="73">
        <f>(IF(Sheet1!$G$35=1, (Sheet2!$B83/8),1)*IF(Sheet1!$G$35=2,Sheet2!$B83/7,1)*IF(Sheet1!$G$35=3,Sheet2!$B83/4,1)*IF(Sheet1!$G$35=4,Sheet2!$B83/5,1)*IF(Sheet1!$G$35=5,Sheet2!$B83/2,1))*((1+$B$7)^G$2)</f>
        <v>10451.153235714286</v>
      </c>
      <c r="H83" s="73">
        <f>(IF(Sheet1!$G$35=1, (Sheet2!$B83/8),1)*IF(Sheet1!$G$35=2,Sheet2!$B83/7,1)*IF(Sheet1!$G$35=3,Sheet2!$B83/4,1)*IF(Sheet1!$G$35=4,Sheet2!$B83/5,1)*IF(Sheet1!$G$35=5,Sheet2!$B83/2,1))*((1+$B$7)^H$2)</f>
        <v>10764.687832785714</v>
      </c>
      <c r="I83" s="73">
        <f>(IF(Sheet1!$G$35=1, (Sheet2!$B83/8),1)*IF(Sheet1!$G$35=2,Sheet2!$B83/7,1)*IF(Sheet1!$G$35=3,Sheet2!$B83/4,1)*IF(Sheet1!$G$35=4,Sheet2!$B83/5,1)*IF(Sheet1!$G$35=5,Sheet2!$B83/2,1))*((1+$B$7)^I$2)</f>
        <v>11087.628467769286</v>
      </c>
      <c r="J83" s="73">
        <f>(IF(Sheet1!$G$35=1, (Sheet2!$B83/8),1)*IF(Sheet1!$G$35=2,Sheet2!$B83/7,1)*IF(Sheet1!$G$35=3,Sheet2!$B83/4,1)*IF(Sheet1!$G$35=4,Sheet2!$B83/5,1)*IF(Sheet1!$G$35=5,Sheet2!$B83/2,1))*((1+$B$7)^J$2)</f>
        <v>11420.257321802364</v>
      </c>
      <c r="K83" s="73">
        <f>(IF(Sheet1!$G$35=1, (Sheet2!$B83/8),1)*IF(Sheet1!$G$35=2,Sheet2!$B83/7,1)*IF(Sheet1!$G$35=3,Sheet2!$B83/4,1)*IF(Sheet1!$G$35=4,Sheet2!$B83/5,1)*IF(Sheet1!$G$35=5,Sheet2!$B83/2,1))*((1+$B$7)^K$2)</f>
        <v>11762.865041456434</v>
      </c>
      <c r="L83" s="73">
        <f>(IF(Sheet1!$G$35=1, (Sheet2!$B83/8),1)*IF(Sheet1!$G$35=2,Sheet2!$B83/7,1)*IF(Sheet1!$G$35=3,Sheet2!$B83/4,1)*IF(Sheet1!$G$35=4,Sheet2!$B83/5,1)*IF(Sheet1!$G$35=5,Sheet2!$B83/2,1))*((1+$B$7)^L$2)</f>
        <v>12115.750992700128</v>
      </c>
      <c r="M83" s="73">
        <f>(IF(Sheet1!$G$35=1, (Sheet2!$B83/8),1)*IF(Sheet1!$G$35=2,Sheet2!$B83/7,1)*IF(Sheet1!$G$35=3,Sheet2!$B83/4,1)*IF(Sheet1!$G$35=4,Sheet2!$B83/5,1)*IF(Sheet1!$G$35=5,Sheet2!$B83/2,1))*((1+$B$7)^M$2)</f>
        <v>12479.223522481132</v>
      </c>
      <c r="N83" s="73">
        <f>(IF(Sheet1!$G$35=1, (Sheet2!$B83/8),1)*IF(Sheet1!$G$35=2,Sheet2!$B83/7,1)*IF(Sheet1!$G$35=3,Sheet2!$B83/4,1)*IF(Sheet1!$G$35=4,Sheet2!$B83/5,1)*IF(Sheet1!$G$35=5,Sheet2!$B83/2,1))*((1+$B$7)^N$2)</f>
        <v>12853.600228155567</v>
      </c>
      <c r="O83" s="73">
        <f>(IF(Sheet1!$G$35=1, (Sheet2!$B83/8),1)*IF(Sheet1!$G$35=2,Sheet2!$B83/7,1)*IF(Sheet1!$G$35=3,Sheet2!$B83/4,1)*IF(Sheet1!$G$35=4,Sheet2!$B83/5,1)*IF(Sheet1!$G$35=5,Sheet2!$B83/2,1))*((1+$B$7)^O$2)</f>
        <v>13239.208235000231</v>
      </c>
      <c r="P83" s="73">
        <f>(IF(Sheet1!$G$35=1, (Sheet2!$B83/8),1)*IF(Sheet1!$G$35=2,Sheet2!$B83/7,1)*IF(Sheet1!$G$35=3,Sheet2!$B83/4,1)*IF(Sheet1!$G$35=4,Sheet2!$B83/5,1)*IF(Sheet1!$G$35=5,Sheet2!$B83/2,1))*((1+$B$7)^P$2)</f>
        <v>13636.384482050236</v>
      </c>
      <c r="Q83" s="73">
        <f>(IF(Sheet1!$G$35=1, (Sheet2!$B83/8),1)*IF(Sheet1!$G$35=2,Sheet2!$B83/7,1)*IF(Sheet1!$G$35=3,Sheet2!$B83/4,1)*IF(Sheet1!$G$35=4,Sheet2!$B83/5,1)*IF(Sheet1!$G$35=5,Sheet2!$B83/2,1))*((1+$B$7)^Q$2)</f>
        <v>14045.476016511746</v>
      </c>
      <c r="R83" s="73">
        <f>(IF(Sheet1!$G$35=1, (Sheet2!$B83/8),1)*IF(Sheet1!$G$35=2,Sheet2!$B83/7,1)*IF(Sheet1!$G$35=3,Sheet2!$B83/4,1)*IF(Sheet1!$G$35=4,Sheet2!$B83/5,1)*IF(Sheet1!$G$35=5,Sheet2!$B83/2,1))*((1+$B$7)^R$2)</f>
        <v>14466.840297007098</v>
      </c>
      <c r="S83" s="73">
        <f>(IF(Sheet1!$G$35=1, (Sheet2!$B83/8),1)*IF(Sheet1!$G$35=2,Sheet2!$B83/7,1)*IF(Sheet1!$G$35=3,Sheet2!$B83/4,1)*IF(Sheet1!$G$35=4,Sheet2!$B83/5,1)*IF(Sheet1!$G$35=5,Sheet2!$B83/2,1))*((1+$B$7)^S$2)</f>
        <v>14900.84550591731</v>
      </c>
      <c r="T83" s="73">
        <f>(IF(Sheet1!$G$35=1, (Sheet2!$B83/8),1)*IF(Sheet1!$G$35=2,Sheet2!$B83/7,1)*IF(Sheet1!$G$35=3,Sheet2!$B83/4,1)*IF(Sheet1!$G$35=4,Sheet2!$B83/5,1)*IF(Sheet1!$G$35=5,Sheet2!$B83/2,1))*((1+$B$7)^T$2)</f>
        <v>15347.870871094829</v>
      </c>
      <c r="U83" s="73">
        <f>(IF(Sheet1!$G$35=1, (Sheet2!$B83/8),1)*IF(Sheet1!$G$35=2,Sheet2!$B83/7,1)*IF(Sheet1!$G$35=3,Sheet2!$B83/4,1)*IF(Sheet1!$G$35=4,Sheet2!$B83/5,1)*IF(Sheet1!$G$35=5,Sheet2!$B83/2,1))*((1+$B$7)^U$2)</f>
        <v>15808.306997227673</v>
      </c>
      <c r="V83" s="73">
        <f>(IF(Sheet1!$G$35=1, (Sheet2!$B83/8),1)*IF(Sheet1!$G$35=2,Sheet2!$B83/7,1)*IF(Sheet1!$G$35=3,Sheet2!$B83/4,1)*IF(Sheet1!$G$35=4,Sheet2!$B83/5,1)*IF(Sheet1!$G$35=5,Sheet2!$B83/2,1))*((1+$B$7)^V$2)</f>
        <v>16282.556207144504</v>
      </c>
      <c r="W83" s="73">
        <f>(IF(Sheet1!$G$35=1, (Sheet2!$B83/8),1)*IF(Sheet1!$G$35=2,Sheet2!$B83/7,1)*IF(Sheet1!$G$35=3,Sheet2!$B83/4,1)*IF(Sheet1!$G$35=4,Sheet2!$B83/5,1)*IF(Sheet1!$G$35=5,Sheet2!$B83/2,1))*((1+$B$7)^W$2)</f>
        <v>16771.032893358839</v>
      </c>
      <c r="X83" s="73">
        <f>(IF(Sheet1!$G$35=1, (Sheet2!$B83/8),1)*IF(Sheet1!$G$35=2,Sheet2!$B83/7,1)*IF(Sheet1!$G$35=3,Sheet2!$B83/4,1)*IF(Sheet1!$G$35=4,Sheet2!$B83/5,1)*IF(Sheet1!$G$35=5,Sheet2!$B83/2,1))*((1+$B$7)^X$2)</f>
        <v>17274.163880159602</v>
      </c>
      <c r="Y83" s="73">
        <f>(IF(Sheet1!$G$35=1, (Sheet2!$B83/8),1)*IF(Sheet1!$G$35=2,Sheet2!$B83/7,1)*IF(Sheet1!$G$35=3,Sheet2!$B83/4,1)*IF(Sheet1!$G$35=4,Sheet2!$B83/5,1)*IF(Sheet1!$G$35=5,Sheet2!$B83/2,1))*((1+$B$7)^Y$2)</f>
        <v>17792.388796564392</v>
      </c>
      <c r="Z83" s="73">
        <f>(IF(Sheet1!$G$35=1, (Sheet2!$B83/8),1)*IF(Sheet1!$G$35=2,Sheet2!$B83/7,1)*IF(Sheet1!$G$35=3,Sheet2!$B83/4,1)*IF(Sheet1!$G$35=4,Sheet2!$B83/5,1)*IF(Sheet1!$G$35=5,Sheet2!$B83/2,1))*((1+$B$7)^Z$2)</f>
        <v>18326.160460461324</v>
      </c>
      <c r="AA83" s="73">
        <f>(IF(Sheet1!$G$35=1, (Sheet2!$B83/8),1)*IF(Sheet1!$G$35=2,Sheet2!$B83/7,1)*IF(Sheet1!$G$35=3,Sheet2!$B83/4,1)*IF(Sheet1!$G$35=4,Sheet2!$B83/5,1)*IF(Sheet1!$G$35=5,Sheet2!$B83/2,1))*((1+$B$7)^AA$2)</f>
        <v>18875.94527427516</v>
      </c>
      <c r="AB83" s="73">
        <f>(IF(Sheet1!$G$35=1, (Sheet2!$B83/8),1)*IF(Sheet1!$G$35=2,Sheet2!$B83/7,1)*IF(Sheet1!$G$35=3,Sheet2!$B83/4,1)*IF(Sheet1!$G$35=4,Sheet2!$B83/5,1)*IF(Sheet1!$G$35=5,Sheet2!$B83/2,1))*((1+$B$7)^AB$2)</f>
        <v>19442.223632503414</v>
      </c>
      <c r="AC83" s="73">
        <f>(IF(Sheet1!$G$35=1, (Sheet2!$B83/8),1)*IF(Sheet1!$G$35=2,Sheet2!$B83/7,1)*IF(Sheet1!$G$35=3,Sheet2!$B83/4,1)*IF(Sheet1!$G$35=4,Sheet2!$B83/5,1)*IF(Sheet1!$G$35=5,Sheet2!$B83/2,1))*((1+$B$7)^AC$2)</f>
        <v>20025.490341478522</v>
      </c>
      <c r="AD83" s="73">
        <f>(IF(Sheet1!$G$35=1, (Sheet2!$B83/8),1)*IF(Sheet1!$G$35=2,Sheet2!$B83/7,1)*IF(Sheet1!$G$35=3,Sheet2!$B83/4,1)*IF(Sheet1!$G$35=4,Sheet2!$B83/5,1)*IF(Sheet1!$G$35=5,Sheet2!$B83/2,1))*((1+$B$7)^AD$2)</f>
        <v>20626.255051722874</v>
      </c>
      <c r="AE83" s="73">
        <f>(IF(Sheet1!$G$35=1, (Sheet2!$B83/8),1)*IF(Sheet1!$G$35=2,Sheet2!$B83/7,1)*IF(Sheet1!$G$35=3,Sheet2!$B83/4,1)*IF(Sheet1!$G$35=4,Sheet2!$B83/5,1)*IF(Sheet1!$G$35=5,Sheet2!$B83/2,1))*((1+$B$7)^AE$2)</f>
        <v>21245.042703274561</v>
      </c>
      <c r="AF83" s="73">
        <f>(IF(Sheet1!$G$35=1, (Sheet2!$B83/8),1)*IF(Sheet1!$G$35=2,Sheet2!$B83/7,1)*IF(Sheet1!$G$35=3,Sheet2!$B83/4,1)*IF(Sheet1!$G$35=4,Sheet2!$B83/5,1)*IF(Sheet1!$G$35=5,Sheet2!$B83/2,1))*((1+$B$7)^AF$2)</f>
        <v>21882.393984372793</v>
      </c>
      <c r="AG83" s="73">
        <f>(IF(Sheet1!$G$35=1, (Sheet2!$B83/8),1)*IF(Sheet1!$G$35=2,Sheet2!$B83/7,1)*IF(Sheet1!$G$35=3,Sheet2!$B83/4,1)*IF(Sheet1!$G$35=4,Sheet2!$B83/5,1)*IF(Sheet1!$G$35=5,Sheet2!$B83/2,1))*((1+$B$7)^AG$2)</f>
        <v>22538.86580390398</v>
      </c>
      <c r="AH83" s="73">
        <f>(IF(Sheet1!$G$35=1, (Sheet2!$B83/8),1)*IF(Sheet1!$G$35=2,Sheet2!$B83/7,1)*IF(Sheet1!$G$35=3,Sheet2!$B83/4,1)*IF(Sheet1!$G$35=4,Sheet2!$B83/5,1)*IF(Sheet1!$G$35=5,Sheet2!$B83/2,1))*((1+$B$7)^AH$2)</f>
        <v>23215.031778021101</v>
      </c>
      <c r="AI83" s="73">
        <f>(IF(Sheet1!$G$35=1, (Sheet2!$B83/8),1)*IF(Sheet1!$G$35=2,Sheet2!$B83/7,1)*IF(Sheet1!$G$35=3,Sheet2!$B83/4,1)*IF(Sheet1!$G$35=4,Sheet2!$B83/5,1)*IF(Sheet1!$G$35=5,Sheet2!$B83/2,1))*((1+$B$7)^AI$2)</f>
        <v>23911.482731361732</v>
      </c>
      <c r="AJ83" s="73">
        <f>(IF(Sheet1!$G$35=1, (Sheet2!$B83/8),1)*IF(Sheet1!$G$35=2,Sheet2!$B83/7,1)*IF(Sheet1!$G$35=3,Sheet2!$B83/4,1)*IF(Sheet1!$G$35=4,Sheet2!$B83/5,1)*IF(Sheet1!$G$35=5,Sheet2!$B83/2,1))*((1+$B$7)^AJ$2)</f>
        <v>24628.827213302582</v>
      </c>
      <c r="AK83" s="73">
        <f>(IF(Sheet1!$G$35=1, (Sheet2!$B83/8),1)*IF(Sheet1!$G$35=2,Sheet2!$B83/7,1)*IF(Sheet1!$G$35=3,Sheet2!$B83/4,1)*IF(Sheet1!$G$35=4,Sheet2!$B83/5,1)*IF(Sheet1!$G$35=5,Sheet2!$B83/2,1))*((1+$B$7)^AK$2)</f>
        <v>25367.692029701655</v>
      </c>
      <c r="AL83" s="73">
        <f>(IF(Sheet1!$G$35=1, (Sheet2!$B83/8),1)*IF(Sheet1!$G$35=2,Sheet2!$B83/7,1)*IF(Sheet1!$G$35=3,Sheet2!$B83/4,1)*IF(Sheet1!$G$35=4,Sheet2!$B83/5,1)*IF(Sheet1!$G$35=5,Sheet2!$B83/2,1))*((1+$B$7)^AL$2)</f>
        <v>26128.72279059271</v>
      </c>
      <c r="AM83" s="73">
        <f>(IF(Sheet1!$G$35=1, (Sheet2!$B83/8),1)*IF(Sheet1!$G$35=2,Sheet2!$B83/7,1)*IF(Sheet1!$G$35=3,Sheet2!$B83/4,1)*IF(Sheet1!$G$35=4,Sheet2!$B83/5,1)*IF(Sheet1!$G$35=5,Sheet2!$B83/2,1))*((1+$B$7)^AM$2)</f>
        <v>26912.58447431049</v>
      </c>
      <c r="AN83" s="73">
        <f>(IF(Sheet1!$G$35=1, (Sheet2!$B83/8),1)*IF(Sheet1!$G$35=2,Sheet2!$B83/7,1)*IF(Sheet1!$G$35=3,Sheet2!$B83/4,1)*IF(Sheet1!$G$35=4,Sheet2!$B83/5,1)*IF(Sheet1!$G$35=5,Sheet2!$B83/2,1))*((1+$B$7)^AN$2)</f>
        <v>27719.962008539802</v>
      </c>
      <c r="AO83" s="73">
        <f>(IF(Sheet1!$G$35=1, (Sheet2!$B83/8),1)*IF(Sheet1!$G$35=2,Sheet2!$B83/7,1)*IF(Sheet1!$G$35=3,Sheet2!$B83/4,1)*IF(Sheet1!$G$35=4,Sheet2!$B83/5,1)*IF(Sheet1!$G$35=5,Sheet2!$B83/2,1))*((1+$B$7)^AO$2)</f>
        <v>28551.560868795994</v>
      </c>
      <c r="AP83" s="73">
        <f>(IF(Sheet1!$G$35=1, (Sheet2!$B83/8),1)*IF(Sheet1!$G$35=2,Sheet2!$B83/7,1)*IF(Sheet1!$G$35=3,Sheet2!$B83/4,1)*IF(Sheet1!$G$35=4,Sheet2!$B83/5,1)*IF(Sheet1!$G$35=5,Sheet2!$B83/2,1))*((1+$B$7)^AP$2)</f>
        <v>29408.107694859878</v>
      </c>
      <c r="AQ83" s="73">
        <f>(IF(Sheet1!$G$35=1, (Sheet2!$B83/8),1)*IF(Sheet1!$G$35=2,Sheet2!$B83/7,1)*IF(Sheet1!$G$35=3,Sheet2!$B83/4,1)*IF(Sheet1!$G$35=4,Sheet2!$B83/5,1)*IF(Sheet1!$G$35=5,Sheet2!$B83/2,1))*((1+$B$7)^AQ$2)</f>
        <v>30290.350925705668</v>
      </c>
    </row>
    <row r="85" spans="1:44" s="71" customFormat="1">
      <c r="A85" s="71" t="s">
        <v>77</v>
      </c>
      <c r="B85" s="70">
        <v>1</v>
      </c>
      <c r="C85" s="71">
        <v>700</v>
      </c>
    </row>
    <row r="86" spans="1:44" s="71" customFormat="1">
      <c r="B86" s="70">
        <v>2</v>
      </c>
      <c r="C86" s="71">
        <v>1500</v>
      </c>
    </row>
    <row r="87" spans="1:44" s="71" customFormat="1">
      <c r="B87" s="70">
        <v>3</v>
      </c>
      <c r="C87" s="71">
        <v>2300</v>
      </c>
    </row>
    <row r="88" spans="1:44" s="71" customFormat="1">
      <c r="B88" s="70">
        <v>4</v>
      </c>
      <c r="C88" s="71">
        <v>3100</v>
      </c>
    </row>
    <row r="89" spans="1:44" s="71" customFormat="1">
      <c r="B89" s="70">
        <v>5</v>
      </c>
      <c r="C89" s="71">
        <v>5000</v>
      </c>
    </row>
    <row r="90" spans="1:44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</row>
    <row r="91" spans="1:44" s="76" customFormat="1">
      <c r="A91" s="75" t="s">
        <v>165</v>
      </c>
      <c r="B91" s="75"/>
      <c r="C91" s="75">
        <f>(COUNTIF(H125:H132, "&gt;=18")-COUNTIF(H125:H132, "&gt;27"))*$B$102</f>
        <v>0</v>
      </c>
      <c r="D91" s="75">
        <f t="shared" ref="D91:AQ91" si="21">(COUNTIF(I125:I132, "&gt;=18")-COUNTIF(I125:I132, "&gt;27"))*$B$102</f>
        <v>0</v>
      </c>
      <c r="E91" s="75">
        <f t="shared" si="21"/>
        <v>0</v>
      </c>
      <c r="F91" s="75">
        <f t="shared" si="21"/>
        <v>0</v>
      </c>
      <c r="G91" s="75">
        <f t="shared" si="21"/>
        <v>0</v>
      </c>
      <c r="H91" s="75">
        <f t="shared" si="21"/>
        <v>0</v>
      </c>
      <c r="I91" s="75">
        <f t="shared" si="21"/>
        <v>0</v>
      </c>
      <c r="J91" s="75">
        <f t="shared" si="21"/>
        <v>0</v>
      </c>
      <c r="K91" s="75">
        <f t="shared" si="21"/>
        <v>0</v>
      </c>
      <c r="L91" s="75">
        <f t="shared" si="21"/>
        <v>0</v>
      </c>
      <c r="M91" s="75">
        <f t="shared" si="21"/>
        <v>0</v>
      </c>
      <c r="N91" s="75">
        <f t="shared" si="21"/>
        <v>0</v>
      </c>
      <c r="O91" s="75">
        <f t="shared" si="21"/>
        <v>4223.7527922696554</v>
      </c>
      <c r="P91" s="75">
        <f t="shared" si="21"/>
        <v>8447.5055845393108</v>
      </c>
      <c r="Q91" s="75">
        <f t="shared" si="21"/>
        <v>8447.5055845393108</v>
      </c>
      <c r="R91" s="75">
        <f t="shared" si="21"/>
        <v>12671.258376808966</v>
      </c>
      <c r="S91" s="75">
        <f t="shared" si="21"/>
        <v>12671.258376808966</v>
      </c>
      <c r="T91" s="75">
        <f t="shared" si="21"/>
        <v>12671.258376808966</v>
      </c>
      <c r="U91" s="75">
        <f t="shared" si="21"/>
        <v>12671.258376808966</v>
      </c>
      <c r="V91" s="75">
        <f t="shared" si="21"/>
        <v>12671.258376808966</v>
      </c>
      <c r="W91" s="75">
        <f t="shared" si="21"/>
        <v>12671.258376808966</v>
      </c>
      <c r="X91" s="75">
        <f>(COUNTIF(AC125:AC132, "&gt;=18")-COUNTIF(AC125:AC132, "&gt;27"))*$B$102</f>
        <v>12671.258376808966</v>
      </c>
      <c r="Y91" s="75">
        <f t="shared" si="21"/>
        <v>8447.5055845393108</v>
      </c>
      <c r="Z91" s="75">
        <f t="shared" si="21"/>
        <v>4223.7527922696554</v>
      </c>
      <c r="AA91" s="75">
        <f t="shared" si="21"/>
        <v>4223.7527922696554</v>
      </c>
      <c r="AB91" s="75">
        <f t="shared" si="21"/>
        <v>0</v>
      </c>
      <c r="AC91" s="75">
        <f t="shared" si="21"/>
        <v>0</v>
      </c>
      <c r="AD91" s="75">
        <f t="shared" si="21"/>
        <v>0</v>
      </c>
      <c r="AE91" s="75">
        <f t="shared" si="21"/>
        <v>0</v>
      </c>
      <c r="AF91" s="75">
        <f t="shared" si="21"/>
        <v>0</v>
      </c>
      <c r="AG91" s="75">
        <f t="shared" si="21"/>
        <v>0</v>
      </c>
      <c r="AH91" s="75">
        <f t="shared" si="21"/>
        <v>0</v>
      </c>
      <c r="AI91" s="75">
        <f t="shared" si="21"/>
        <v>0</v>
      </c>
      <c r="AJ91" s="75">
        <f t="shared" si="21"/>
        <v>0</v>
      </c>
      <c r="AK91" s="75">
        <f t="shared" si="21"/>
        <v>0</v>
      </c>
      <c r="AL91" s="75">
        <f t="shared" si="21"/>
        <v>0</v>
      </c>
      <c r="AM91" s="75">
        <f t="shared" si="21"/>
        <v>0</v>
      </c>
      <c r="AN91" s="75">
        <f t="shared" si="21"/>
        <v>0</v>
      </c>
      <c r="AO91" s="75">
        <f t="shared" si="21"/>
        <v>0</v>
      </c>
      <c r="AP91" s="75">
        <f t="shared" si="21"/>
        <v>0</v>
      </c>
      <c r="AQ91" s="75">
        <f t="shared" si="21"/>
        <v>0</v>
      </c>
      <c r="AR91" s="75"/>
    </row>
    <row r="92" spans="1:44" s="71" customFormat="1">
      <c r="A92" s="77">
        <v>1</v>
      </c>
      <c r="B92" s="78">
        <v>0</v>
      </c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</row>
    <row r="93" spans="1:44" s="71" customFormat="1">
      <c r="A93" s="77">
        <v>2</v>
      </c>
      <c r="B93" s="78">
        <v>2137</v>
      </c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</row>
    <row r="94" spans="1:44" s="71" customFormat="1">
      <c r="A94" s="77">
        <v>3</v>
      </c>
      <c r="B94" s="78">
        <v>14256</v>
      </c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</row>
    <row r="95" spans="1:44" s="71" customFormat="1">
      <c r="A95" s="77">
        <v>4</v>
      </c>
      <c r="B95" s="78">
        <v>31704</v>
      </c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</row>
    <row r="96" spans="1:44" s="71" customFormat="1">
      <c r="A96" s="77">
        <v>5</v>
      </c>
      <c r="B96" s="77" t="s">
        <v>166</v>
      </c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</row>
    <row r="97" spans="1:46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</row>
    <row r="98" spans="1:46">
      <c r="A98" s="52" t="s">
        <v>126</v>
      </c>
      <c r="B98" s="53">
        <v>0.06</v>
      </c>
    </row>
    <row r="99" spans="1:46">
      <c r="A99" s="52" t="s">
        <v>133</v>
      </c>
      <c r="B99" s="54">
        <f>(1+$B$26/12)-1</f>
        <v>4.9999999999998934E-3</v>
      </c>
    </row>
    <row r="100" spans="1:46">
      <c r="A100" s="52" t="s">
        <v>159</v>
      </c>
      <c r="B100" s="55">
        <v>120</v>
      </c>
    </row>
    <row r="101" spans="1:46">
      <c r="A101" s="52" t="s">
        <v>67</v>
      </c>
      <c r="B101" s="55">
        <f>(1-(1/(1+B99))^B100)/B99</f>
        <v>90.073453327168878</v>
      </c>
    </row>
    <row r="102" spans="1:46">
      <c r="A102" s="52" t="s">
        <v>68</v>
      </c>
      <c r="B102" s="52">
        <f>(((IF(Sheet1!$G$37=1,Sheet2!$B92,1)*(IF(Sheet1!$G$37=2,Sheet2!$B93,1)*(IF(Sheet1!$G$37=3,Sheet2!$B94,1)*(IF(Sheet1!$G$37=4,Sheet2!$B95,1))))))/B101)*12</f>
        <v>4223.7527922696554</v>
      </c>
    </row>
    <row r="103" spans="1:46" ht="15.75" thickBot="1"/>
    <row r="104" spans="1:46" ht="16.5" thickTop="1" thickBot="1">
      <c r="A104" t="s">
        <v>63</v>
      </c>
      <c r="C104" s="79">
        <v>1</v>
      </c>
      <c r="D104" s="80">
        <v>1</v>
      </c>
      <c r="E104" s="80">
        <v>0</v>
      </c>
      <c r="F104" s="80">
        <v>1</v>
      </c>
      <c r="G104" s="80">
        <v>0</v>
      </c>
      <c r="H104" s="80">
        <v>0</v>
      </c>
      <c r="I104" s="80">
        <v>0</v>
      </c>
      <c r="J104" s="80">
        <v>0</v>
      </c>
      <c r="K104" s="80">
        <v>0</v>
      </c>
      <c r="L104" s="80">
        <v>0</v>
      </c>
      <c r="M104" s="80">
        <v>0</v>
      </c>
      <c r="N104" s="80">
        <v>0</v>
      </c>
      <c r="O104" s="80">
        <v>0</v>
      </c>
      <c r="P104" s="80">
        <v>0</v>
      </c>
      <c r="Q104" s="80">
        <v>0</v>
      </c>
      <c r="R104" s="80">
        <v>0</v>
      </c>
      <c r="S104" s="80">
        <v>0</v>
      </c>
      <c r="T104" s="80">
        <v>0</v>
      </c>
      <c r="U104" s="80">
        <v>0</v>
      </c>
      <c r="V104" s="80">
        <v>0</v>
      </c>
      <c r="W104" s="80">
        <v>0</v>
      </c>
      <c r="X104" s="80">
        <v>0</v>
      </c>
      <c r="Y104" s="80">
        <v>0</v>
      </c>
      <c r="Z104" s="80">
        <v>0</v>
      </c>
      <c r="AA104" s="80">
        <v>0</v>
      </c>
      <c r="AB104" s="80">
        <v>0</v>
      </c>
      <c r="AC104" s="80">
        <v>0</v>
      </c>
      <c r="AD104" s="80">
        <v>0</v>
      </c>
      <c r="AE104" s="80">
        <v>0</v>
      </c>
      <c r="AF104" s="80">
        <v>0</v>
      </c>
      <c r="AG104" s="80">
        <v>0</v>
      </c>
      <c r="AH104" s="80">
        <v>0</v>
      </c>
      <c r="AI104" s="80">
        <v>0</v>
      </c>
      <c r="AJ104" s="80">
        <v>0</v>
      </c>
      <c r="AK104" s="80">
        <v>0</v>
      </c>
      <c r="AL104" s="80">
        <v>0</v>
      </c>
      <c r="AM104" s="80">
        <v>0</v>
      </c>
      <c r="AN104" s="80">
        <v>0</v>
      </c>
      <c r="AO104" s="80">
        <v>0</v>
      </c>
      <c r="AP104" s="80">
        <v>0</v>
      </c>
      <c r="AQ104" s="81">
        <v>0</v>
      </c>
      <c r="AR104">
        <f>SUM(B104:AQ104)</f>
        <v>3</v>
      </c>
      <c r="AS104" s="15" t="s">
        <v>167</v>
      </c>
      <c r="AT104" s="18">
        <f>B8</f>
        <v>3</v>
      </c>
    </row>
    <row r="105" spans="1:46" ht="15.75" thickTop="1">
      <c r="C105" t="s">
        <v>64</v>
      </c>
      <c r="D105" t="s">
        <v>64</v>
      </c>
      <c r="E105" t="s">
        <v>64</v>
      </c>
      <c r="F105" t="s">
        <v>64</v>
      </c>
      <c r="G105" t="s">
        <v>64</v>
      </c>
      <c r="H105" t="s">
        <v>64</v>
      </c>
      <c r="I105" t="s">
        <v>64</v>
      </c>
      <c r="J105" t="s">
        <v>64</v>
      </c>
      <c r="K105" t="s">
        <v>64</v>
      </c>
      <c r="L105" t="s">
        <v>64</v>
      </c>
      <c r="M105" t="s">
        <v>64</v>
      </c>
      <c r="N105" t="s">
        <v>64</v>
      </c>
      <c r="O105" t="s">
        <v>64</v>
      </c>
      <c r="P105" t="s">
        <v>64</v>
      </c>
      <c r="Q105" t="s">
        <v>64</v>
      </c>
      <c r="R105" t="s">
        <v>64</v>
      </c>
      <c r="S105" t="s">
        <v>64</v>
      </c>
      <c r="T105" t="s">
        <v>64</v>
      </c>
      <c r="U105" t="s">
        <v>64</v>
      </c>
      <c r="V105" t="s">
        <v>64</v>
      </c>
      <c r="W105" t="s">
        <v>64</v>
      </c>
      <c r="X105" t="s">
        <v>64</v>
      </c>
      <c r="Y105" t="s">
        <v>64</v>
      </c>
      <c r="Z105" t="s">
        <v>64</v>
      </c>
      <c r="AA105" t="s">
        <v>64</v>
      </c>
      <c r="AB105" t="s">
        <v>64</v>
      </c>
      <c r="AC105" t="s">
        <v>64</v>
      </c>
      <c r="AD105" t="s">
        <v>64</v>
      </c>
      <c r="AE105" t="s">
        <v>64</v>
      </c>
      <c r="AF105" t="s">
        <v>64</v>
      </c>
      <c r="AG105" t="s">
        <v>64</v>
      </c>
      <c r="AH105" t="s">
        <v>64</v>
      </c>
      <c r="AI105" t="s">
        <v>64</v>
      </c>
      <c r="AJ105" t="s">
        <v>64</v>
      </c>
      <c r="AK105" t="s">
        <v>64</v>
      </c>
      <c r="AL105" t="s">
        <v>64</v>
      </c>
      <c r="AM105" t="s">
        <v>64</v>
      </c>
      <c r="AN105" t="s">
        <v>64</v>
      </c>
      <c r="AO105" t="s">
        <v>64</v>
      </c>
      <c r="AP105" t="s">
        <v>64</v>
      </c>
      <c r="AQ105" t="s">
        <v>64</v>
      </c>
    </row>
    <row r="106" spans="1:46">
      <c r="C106">
        <v>1.1000000000000001</v>
      </c>
      <c r="D106">
        <v>1.1000000000000001</v>
      </c>
      <c r="E106">
        <v>1.1000000000000001</v>
      </c>
      <c r="F106">
        <v>1.1000000000000001</v>
      </c>
      <c r="G106">
        <v>1.1000000000000001</v>
      </c>
      <c r="H106">
        <v>1.1000000000000001</v>
      </c>
      <c r="I106">
        <v>1.1000000000000001</v>
      </c>
      <c r="J106">
        <v>1.1000000000000001</v>
      </c>
      <c r="K106">
        <v>1.1000000000000001</v>
      </c>
      <c r="L106">
        <v>1.1000000000000001</v>
      </c>
      <c r="M106">
        <v>1.1000000000000001</v>
      </c>
      <c r="N106">
        <v>1.1000000000000001</v>
      </c>
      <c r="O106">
        <v>1.1000000000000001</v>
      </c>
      <c r="P106">
        <v>1.1000000000000001</v>
      </c>
      <c r="Q106">
        <v>1.1000000000000001</v>
      </c>
      <c r="R106">
        <v>1.1000000000000001</v>
      </c>
      <c r="S106">
        <v>1.1000000000000001</v>
      </c>
      <c r="T106">
        <v>1.1000000000000001</v>
      </c>
      <c r="U106">
        <v>1.1000000000000001</v>
      </c>
      <c r="V106">
        <v>1.1000000000000001</v>
      </c>
      <c r="W106">
        <v>1.1000000000000001</v>
      </c>
      <c r="X106">
        <v>1.1000000000000001</v>
      </c>
      <c r="Y106">
        <v>1.1000000000000001</v>
      </c>
      <c r="Z106">
        <v>1.1000000000000001</v>
      </c>
      <c r="AA106">
        <v>1.1000000000000001</v>
      </c>
      <c r="AB106">
        <v>1.1000000000000001</v>
      </c>
      <c r="AC106">
        <v>1.1000000000000001</v>
      </c>
      <c r="AD106">
        <v>1.1000000000000001</v>
      </c>
      <c r="AE106">
        <v>1.1000000000000001</v>
      </c>
      <c r="AF106">
        <v>1.1000000000000001</v>
      </c>
      <c r="AG106">
        <v>1.1000000000000001</v>
      </c>
      <c r="AH106">
        <v>1.1000000000000001</v>
      </c>
      <c r="AI106">
        <v>1.1000000000000001</v>
      </c>
      <c r="AJ106">
        <v>1.1000000000000001</v>
      </c>
      <c r="AK106">
        <v>1.1000000000000001</v>
      </c>
      <c r="AL106">
        <v>1.1000000000000001</v>
      </c>
      <c r="AM106">
        <v>1.1000000000000001</v>
      </c>
      <c r="AN106">
        <v>1.1000000000000001</v>
      </c>
      <c r="AO106">
        <v>1.1000000000000001</v>
      </c>
      <c r="AP106">
        <v>1.1000000000000001</v>
      </c>
      <c r="AQ106">
        <v>1.1000000000000001</v>
      </c>
    </row>
    <row r="108" spans="1:46" s="71" customFormat="1">
      <c r="A108" s="71" t="s">
        <v>25</v>
      </c>
      <c r="C108" s="71">
        <f>IF(C104=1,1,0)</f>
        <v>1</v>
      </c>
      <c r="D108" s="71">
        <f>IF(C108&gt;0,C108+1,D104)</f>
        <v>2</v>
      </c>
      <c r="E108" s="71">
        <f t="shared" ref="E108:AQ108" si="22">IF(D108&gt;0,D108+1,E104)</f>
        <v>3</v>
      </c>
      <c r="F108" s="71">
        <f t="shared" si="22"/>
        <v>4</v>
      </c>
      <c r="G108" s="71">
        <f t="shared" si="22"/>
        <v>5</v>
      </c>
      <c r="H108" s="71">
        <f t="shared" si="22"/>
        <v>6</v>
      </c>
      <c r="I108" s="71">
        <f t="shared" si="22"/>
        <v>7</v>
      </c>
      <c r="J108" s="71">
        <f t="shared" si="22"/>
        <v>8</v>
      </c>
      <c r="K108" s="71">
        <f t="shared" si="22"/>
        <v>9</v>
      </c>
      <c r="L108" s="71">
        <f t="shared" si="22"/>
        <v>10</v>
      </c>
      <c r="M108" s="71">
        <f t="shared" si="22"/>
        <v>11</v>
      </c>
      <c r="N108" s="71">
        <f t="shared" si="22"/>
        <v>12</v>
      </c>
      <c r="O108" s="71">
        <f t="shared" si="22"/>
        <v>13</v>
      </c>
      <c r="P108" s="71">
        <f t="shared" si="22"/>
        <v>14</v>
      </c>
      <c r="Q108" s="71">
        <f t="shared" si="22"/>
        <v>15</v>
      </c>
      <c r="R108" s="71">
        <f t="shared" si="22"/>
        <v>16</v>
      </c>
      <c r="S108" s="71">
        <f t="shared" si="22"/>
        <v>17</v>
      </c>
      <c r="T108" s="71">
        <f t="shared" si="22"/>
        <v>18</v>
      </c>
      <c r="U108" s="71">
        <f t="shared" si="22"/>
        <v>19</v>
      </c>
      <c r="V108" s="71">
        <f t="shared" si="22"/>
        <v>20</v>
      </c>
      <c r="W108" s="71">
        <f t="shared" si="22"/>
        <v>21</v>
      </c>
      <c r="X108" s="71">
        <f t="shared" si="22"/>
        <v>22</v>
      </c>
      <c r="Y108" s="71">
        <f t="shared" si="22"/>
        <v>23</v>
      </c>
      <c r="Z108" s="71">
        <f t="shared" si="22"/>
        <v>24</v>
      </c>
      <c r="AA108" s="71">
        <f t="shared" si="22"/>
        <v>25</v>
      </c>
      <c r="AB108" s="71">
        <f t="shared" si="22"/>
        <v>26</v>
      </c>
      <c r="AC108" s="71">
        <f t="shared" si="22"/>
        <v>27</v>
      </c>
      <c r="AD108" s="71">
        <f t="shared" si="22"/>
        <v>28</v>
      </c>
      <c r="AE108" s="71">
        <f t="shared" si="22"/>
        <v>29</v>
      </c>
      <c r="AF108" s="71">
        <f t="shared" si="22"/>
        <v>30</v>
      </c>
      <c r="AG108" s="71">
        <f t="shared" si="22"/>
        <v>31</v>
      </c>
      <c r="AH108" s="71">
        <f t="shared" si="22"/>
        <v>32</v>
      </c>
      <c r="AI108" s="71">
        <f t="shared" si="22"/>
        <v>33</v>
      </c>
      <c r="AJ108" s="71">
        <f t="shared" si="22"/>
        <v>34</v>
      </c>
      <c r="AK108" s="71">
        <f t="shared" si="22"/>
        <v>35</v>
      </c>
      <c r="AL108" s="71">
        <f t="shared" si="22"/>
        <v>36</v>
      </c>
      <c r="AM108" s="71">
        <f t="shared" si="22"/>
        <v>37</v>
      </c>
      <c r="AN108" s="71">
        <f t="shared" si="22"/>
        <v>38</v>
      </c>
      <c r="AO108" s="71">
        <f t="shared" si="22"/>
        <v>39</v>
      </c>
      <c r="AP108" s="71">
        <f t="shared" si="22"/>
        <v>40</v>
      </c>
      <c r="AQ108" s="71">
        <f t="shared" si="22"/>
        <v>41</v>
      </c>
    </row>
    <row r="109" spans="1:46" s="71" customFormat="1">
      <c r="A109" s="71" t="s">
        <v>88</v>
      </c>
      <c r="C109" s="71">
        <f>IF(SUM($C$104)=2,1,0)</f>
        <v>0</v>
      </c>
      <c r="D109" s="71">
        <f>IF(SUM($C$104:$D$104)=2,1,0)</f>
        <v>1</v>
      </c>
      <c r="E109" s="71">
        <f>IF(SUM($C$104:$E$104)=2,1,0)</f>
        <v>1</v>
      </c>
      <c r="F109" s="71">
        <f>IF(SUM(C104:F104)=2,1,0)</f>
        <v>0</v>
      </c>
      <c r="G109" s="71">
        <f>IF(SUM(C104:G104)=2,1,0)</f>
        <v>0</v>
      </c>
      <c r="H109" s="71">
        <f>IF(SUM(C104:H104)=2,1,0)</f>
        <v>0</v>
      </c>
      <c r="I109" s="71">
        <f>IF(SUM(C104:I104)=2,1,0)</f>
        <v>0</v>
      </c>
      <c r="J109" s="71">
        <f>IF(SUM(C104:J104)=2,1,0)</f>
        <v>0</v>
      </c>
      <c r="K109" s="71">
        <f>IF(SUM($C$104:K104)=2,1,0)</f>
        <v>0</v>
      </c>
      <c r="L109" s="71">
        <f>IF(SUM($C$104:L104)=2,1,0)</f>
        <v>0</v>
      </c>
      <c r="M109" s="71">
        <f>IF(SUM($C$104:M104)=2,1,0)</f>
        <v>0</v>
      </c>
      <c r="N109" s="71">
        <f>IF(SUM($C$104:N104)=2,1,0)</f>
        <v>0</v>
      </c>
      <c r="O109" s="71">
        <f>IF(SUM($C$104:O104)=2,1,0)</f>
        <v>0</v>
      </c>
      <c r="P109" s="71">
        <f>IF(SUM($C$104:P104)=2,1,0)</f>
        <v>0</v>
      </c>
      <c r="Q109" s="71">
        <f>IF(SUM($C$104:Q104)=2,1,0)</f>
        <v>0</v>
      </c>
      <c r="R109" s="71">
        <f>IF(SUM($C$104:R104)=2,1,0)</f>
        <v>0</v>
      </c>
      <c r="S109" s="71">
        <f>IF(SUM($C$104:S104)=2,1,0)</f>
        <v>0</v>
      </c>
      <c r="T109" s="71">
        <f>IF(SUM($C$104:T104)=2,1,0)</f>
        <v>0</v>
      </c>
      <c r="U109" s="71">
        <f>IF(SUM($C$104:U104)=2,1,0)</f>
        <v>0</v>
      </c>
      <c r="V109" s="71">
        <f>IF(SUM($C$104:V104)=2,1,0)</f>
        <v>0</v>
      </c>
      <c r="W109" s="71">
        <f>IF(SUM($C$104:W104)=2,1,0)</f>
        <v>0</v>
      </c>
      <c r="X109" s="71">
        <f>IF(SUM($C$104:X104)=2,1,0)</f>
        <v>0</v>
      </c>
      <c r="Y109" s="71">
        <f>IF(SUM($C$104:Y104)=2,1,0)</f>
        <v>0</v>
      </c>
      <c r="Z109" s="71">
        <f>IF(SUM($C$104:Z104)=2,1,0)</f>
        <v>0</v>
      </c>
      <c r="AA109" s="71">
        <f>IF(SUM($C$104:AA104)=2,1,0)</f>
        <v>0</v>
      </c>
      <c r="AB109" s="71">
        <f>IF(SUM($C$104:AB104)=2,1,0)</f>
        <v>0</v>
      </c>
      <c r="AC109" s="71">
        <f>IF(SUM($C$104:AC104)=2,1,0)</f>
        <v>0</v>
      </c>
      <c r="AD109" s="71">
        <f>IF(SUM($C$104:AD104)=2,1,0)</f>
        <v>0</v>
      </c>
      <c r="AE109" s="71">
        <f>IF(SUM($C$104:AE104)=2,1,0)</f>
        <v>0</v>
      </c>
      <c r="AF109" s="71">
        <f>IF(SUM($C$104:AF104)=2,1,0)</f>
        <v>0</v>
      </c>
      <c r="AG109" s="71">
        <f>IF(SUM($C$104:AG104)=2,1,0)</f>
        <v>0</v>
      </c>
      <c r="AH109" s="71">
        <f>IF(SUM($C$104:AH104)=2,1,0)</f>
        <v>0</v>
      </c>
      <c r="AI109" s="71">
        <f>IF(SUM($C$104:AI104)=2,1,0)</f>
        <v>0</v>
      </c>
      <c r="AJ109" s="71">
        <f>IF(SUM($C$104:AJ104)=2,1,0)</f>
        <v>0</v>
      </c>
      <c r="AK109" s="71">
        <f>IF(SUM($C$104:AK104)=2,1,0)</f>
        <v>0</v>
      </c>
      <c r="AL109" s="71">
        <f>IF(SUM($C$104:AL104)=2,1,0)</f>
        <v>0</v>
      </c>
      <c r="AM109" s="71">
        <f>IF(SUM($C$104:AM104)=2,1,0)</f>
        <v>0</v>
      </c>
      <c r="AN109" s="71">
        <f>IF(SUM($C$104:AN104)=2,1,0)</f>
        <v>0</v>
      </c>
      <c r="AO109" s="71">
        <f>IF(SUM($C$104:AO104)=2,1,0)</f>
        <v>0</v>
      </c>
      <c r="AP109" s="71">
        <f>IF(SUM($C$104:AP104)=2,1,0)</f>
        <v>0</v>
      </c>
      <c r="AQ109" s="71">
        <f>IF(SUM($C$104:AQ104)=2,1,0)</f>
        <v>0</v>
      </c>
    </row>
    <row r="110" spans="1:46" s="71" customFormat="1">
      <c r="A110" s="71" t="s">
        <v>26</v>
      </c>
      <c r="C110" s="71">
        <f>IF(C109=0,0,C109)</f>
        <v>0</v>
      </c>
      <c r="D110" s="71">
        <f>IF(C110&gt;0,C110+1,D109)</f>
        <v>1</v>
      </c>
      <c r="E110" s="71">
        <f t="shared" ref="E110:AQ110" si="23">IF(D110&gt;0,D110+1,E109)</f>
        <v>2</v>
      </c>
      <c r="F110" s="71">
        <f t="shared" si="23"/>
        <v>3</v>
      </c>
      <c r="G110" s="71">
        <f t="shared" si="23"/>
        <v>4</v>
      </c>
      <c r="H110" s="71">
        <f t="shared" si="23"/>
        <v>5</v>
      </c>
      <c r="I110" s="71">
        <f t="shared" si="23"/>
        <v>6</v>
      </c>
      <c r="J110" s="71">
        <f t="shared" si="23"/>
        <v>7</v>
      </c>
      <c r="K110" s="71">
        <f t="shared" si="23"/>
        <v>8</v>
      </c>
      <c r="L110" s="71">
        <f t="shared" si="23"/>
        <v>9</v>
      </c>
      <c r="M110" s="71">
        <f t="shared" si="23"/>
        <v>10</v>
      </c>
      <c r="N110" s="71">
        <f t="shared" si="23"/>
        <v>11</v>
      </c>
      <c r="O110" s="71">
        <f t="shared" si="23"/>
        <v>12</v>
      </c>
      <c r="P110" s="71">
        <f t="shared" si="23"/>
        <v>13</v>
      </c>
      <c r="Q110" s="71">
        <f t="shared" si="23"/>
        <v>14</v>
      </c>
      <c r="R110" s="71">
        <f t="shared" si="23"/>
        <v>15</v>
      </c>
      <c r="S110" s="71">
        <f t="shared" si="23"/>
        <v>16</v>
      </c>
      <c r="T110" s="71">
        <f t="shared" si="23"/>
        <v>17</v>
      </c>
      <c r="U110" s="71">
        <f t="shared" si="23"/>
        <v>18</v>
      </c>
      <c r="V110" s="71">
        <f t="shared" si="23"/>
        <v>19</v>
      </c>
      <c r="W110" s="71">
        <f t="shared" si="23"/>
        <v>20</v>
      </c>
      <c r="X110" s="71">
        <f t="shared" si="23"/>
        <v>21</v>
      </c>
      <c r="Y110" s="71">
        <f t="shared" si="23"/>
        <v>22</v>
      </c>
      <c r="Z110" s="71">
        <f t="shared" si="23"/>
        <v>23</v>
      </c>
      <c r="AA110" s="71">
        <f t="shared" si="23"/>
        <v>24</v>
      </c>
      <c r="AB110" s="71">
        <f t="shared" si="23"/>
        <v>25</v>
      </c>
      <c r="AC110" s="71">
        <f t="shared" si="23"/>
        <v>26</v>
      </c>
      <c r="AD110" s="71">
        <f t="shared" si="23"/>
        <v>27</v>
      </c>
      <c r="AE110" s="71">
        <f t="shared" si="23"/>
        <v>28</v>
      </c>
      <c r="AF110" s="71">
        <f t="shared" si="23"/>
        <v>29</v>
      </c>
      <c r="AG110" s="71">
        <f t="shared" si="23"/>
        <v>30</v>
      </c>
      <c r="AH110" s="71">
        <f t="shared" si="23"/>
        <v>31</v>
      </c>
      <c r="AI110" s="71">
        <f t="shared" si="23"/>
        <v>32</v>
      </c>
      <c r="AJ110" s="71">
        <f t="shared" si="23"/>
        <v>33</v>
      </c>
      <c r="AK110" s="71">
        <f t="shared" si="23"/>
        <v>34</v>
      </c>
      <c r="AL110" s="71">
        <f t="shared" si="23"/>
        <v>35</v>
      </c>
      <c r="AM110" s="71">
        <f t="shared" si="23"/>
        <v>36</v>
      </c>
      <c r="AN110" s="71">
        <f t="shared" si="23"/>
        <v>37</v>
      </c>
      <c r="AO110" s="71">
        <f t="shared" si="23"/>
        <v>38</v>
      </c>
      <c r="AP110" s="71">
        <f t="shared" si="23"/>
        <v>39</v>
      </c>
      <c r="AQ110" s="71">
        <f t="shared" si="23"/>
        <v>40</v>
      </c>
    </row>
    <row r="111" spans="1:46" s="71" customFormat="1">
      <c r="A111" s="71" t="s">
        <v>89</v>
      </c>
      <c r="C111" s="71">
        <f>IF(SUM($C$104)=3,1,0)</f>
        <v>0</v>
      </c>
      <c r="D111" s="71">
        <f>IF(SUM($C$104:D104)=3,1,0)</f>
        <v>0</v>
      </c>
      <c r="E111" s="71">
        <f>IF(SUM($C$104:E104)=3,1,0)</f>
        <v>0</v>
      </c>
      <c r="F111" s="71">
        <f>IF(SUM($C$104:F104)=3,1,0)</f>
        <v>1</v>
      </c>
      <c r="G111" s="71">
        <f>IF(SUM($C$104:G104)=3,1,0)</f>
        <v>1</v>
      </c>
      <c r="H111" s="71">
        <f>IF(SUM($C$104:H104)=3,1,0)</f>
        <v>1</v>
      </c>
      <c r="I111" s="71">
        <f>IF(SUM($C$104:I104)=3,1,0)</f>
        <v>1</v>
      </c>
      <c r="J111" s="71">
        <f>IF(SUM($C$104:J104)=3,1,0)</f>
        <v>1</v>
      </c>
      <c r="K111" s="71">
        <f>IF(SUM($C$104:K104)=3,1,0)</f>
        <v>1</v>
      </c>
      <c r="L111" s="71">
        <f>IF(SUM($C$104:L104)=3,1,0)</f>
        <v>1</v>
      </c>
      <c r="M111" s="71">
        <f>IF(SUM($C$104:M104)=3,1,0)</f>
        <v>1</v>
      </c>
      <c r="N111" s="71">
        <f>IF(SUM($C$104:N104)=3,1,0)</f>
        <v>1</v>
      </c>
      <c r="O111" s="71">
        <f>IF(SUM($C$104:O104)=3,1,0)</f>
        <v>1</v>
      </c>
      <c r="P111" s="71">
        <f>IF(SUM($C$104:P104)=3,1,0)</f>
        <v>1</v>
      </c>
      <c r="Q111" s="71">
        <f>IF(SUM($C$104:Q104)=3,1,0)</f>
        <v>1</v>
      </c>
      <c r="R111" s="71">
        <f>IF(SUM($C$104:R104)=3,1,0)</f>
        <v>1</v>
      </c>
      <c r="S111" s="71">
        <f>IF(SUM($C$104:S104)=3,1,0)</f>
        <v>1</v>
      </c>
      <c r="T111" s="71">
        <f>IF(SUM($C$104:T104)=3,1,0)</f>
        <v>1</v>
      </c>
      <c r="U111" s="71">
        <f>IF(SUM($C$104:U104)=3,1,0)</f>
        <v>1</v>
      </c>
      <c r="V111" s="71">
        <f>IF(SUM($C$104:V104)=3,1,0)</f>
        <v>1</v>
      </c>
      <c r="W111" s="71">
        <f>IF(SUM($C$104:W104)=3,1,0)</f>
        <v>1</v>
      </c>
      <c r="X111" s="71">
        <f>IF(SUM($C$104:X104)=3,1,0)</f>
        <v>1</v>
      </c>
      <c r="Y111" s="71">
        <f>IF(SUM($C$104:Y104)=3,1,0)</f>
        <v>1</v>
      </c>
      <c r="Z111" s="71">
        <f>IF(SUM($C$104:Z104)=3,1,0)</f>
        <v>1</v>
      </c>
      <c r="AA111" s="71">
        <f>IF(SUM($C$104:AA104)=3,1,0)</f>
        <v>1</v>
      </c>
      <c r="AB111" s="71">
        <f>IF(SUM($C$104:AB104)=3,1,0)</f>
        <v>1</v>
      </c>
      <c r="AC111" s="71">
        <f>IF(SUM($C$104:AC104)=3,1,0)</f>
        <v>1</v>
      </c>
      <c r="AD111" s="71">
        <f>IF(SUM($C$104:AD104)=3,1,0)</f>
        <v>1</v>
      </c>
      <c r="AE111" s="71">
        <f>IF(SUM($C$104:AE104)=3,1,0)</f>
        <v>1</v>
      </c>
      <c r="AF111" s="71">
        <f>IF(SUM($C$104:AF104)=3,1,0)</f>
        <v>1</v>
      </c>
      <c r="AG111" s="71">
        <f>IF(SUM($C$104:AG104)=3,1,0)</f>
        <v>1</v>
      </c>
      <c r="AH111" s="71">
        <f>IF(SUM($C$104:AH104)=3,1,0)</f>
        <v>1</v>
      </c>
      <c r="AI111" s="71">
        <f>IF(SUM($C$104:AI104)=3,1,0)</f>
        <v>1</v>
      </c>
      <c r="AJ111" s="71">
        <f>IF(SUM($C$104:AJ104)=3,1,0)</f>
        <v>1</v>
      </c>
      <c r="AK111" s="71">
        <f>IF(SUM($C$104:AK104)=3,1,0)</f>
        <v>1</v>
      </c>
      <c r="AL111" s="71">
        <f>IF(SUM($C$104:AL104)=3,1,0)</f>
        <v>1</v>
      </c>
      <c r="AM111" s="71">
        <f>IF(SUM($C$104:AM104)=3,1,0)</f>
        <v>1</v>
      </c>
      <c r="AN111" s="71">
        <f>IF(SUM($C$104:AN104)=3,1,0)</f>
        <v>1</v>
      </c>
      <c r="AO111" s="71">
        <f>IF(SUM($C$104:AO104)=3,1,0)</f>
        <v>1</v>
      </c>
      <c r="AP111" s="71">
        <f>IF(SUM($C$104:AP104)=3,1,0)</f>
        <v>1</v>
      </c>
      <c r="AQ111" s="71">
        <f>IF(SUM($C$104:AQ104)=3,1,0)</f>
        <v>1</v>
      </c>
    </row>
    <row r="112" spans="1:46" s="71" customFormat="1">
      <c r="A112" s="71" t="s">
        <v>27</v>
      </c>
      <c r="C112" s="71">
        <f>IF(C111=0,0,D111)</f>
        <v>0</v>
      </c>
      <c r="D112" s="71">
        <f>IF(C112&gt;0,C112+1,D111)</f>
        <v>0</v>
      </c>
      <c r="E112" s="71">
        <f t="shared" ref="E112:AQ112" si="24">IF(D112&gt;0,D112+1,E111)</f>
        <v>0</v>
      </c>
      <c r="F112" s="71">
        <f t="shared" si="24"/>
        <v>1</v>
      </c>
      <c r="G112" s="71">
        <f t="shared" si="24"/>
        <v>2</v>
      </c>
      <c r="H112" s="71">
        <f t="shared" si="24"/>
        <v>3</v>
      </c>
      <c r="I112" s="71">
        <f t="shared" si="24"/>
        <v>4</v>
      </c>
      <c r="J112" s="71">
        <f t="shared" si="24"/>
        <v>5</v>
      </c>
      <c r="K112" s="71">
        <f t="shared" si="24"/>
        <v>6</v>
      </c>
      <c r="L112" s="71">
        <f t="shared" si="24"/>
        <v>7</v>
      </c>
      <c r="M112" s="71">
        <f t="shared" si="24"/>
        <v>8</v>
      </c>
      <c r="N112" s="71">
        <f t="shared" si="24"/>
        <v>9</v>
      </c>
      <c r="O112" s="71">
        <f t="shared" si="24"/>
        <v>10</v>
      </c>
      <c r="P112" s="71">
        <f t="shared" si="24"/>
        <v>11</v>
      </c>
      <c r="Q112" s="71">
        <f t="shared" si="24"/>
        <v>12</v>
      </c>
      <c r="R112" s="71">
        <f t="shared" si="24"/>
        <v>13</v>
      </c>
      <c r="S112" s="71">
        <f t="shared" si="24"/>
        <v>14</v>
      </c>
      <c r="T112" s="71">
        <f t="shared" si="24"/>
        <v>15</v>
      </c>
      <c r="U112" s="71">
        <f t="shared" si="24"/>
        <v>16</v>
      </c>
      <c r="V112" s="71">
        <f t="shared" si="24"/>
        <v>17</v>
      </c>
      <c r="W112" s="71">
        <f t="shared" si="24"/>
        <v>18</v>
      </c>
      <c r="X112" s="71">
        <f t="shared" si="24"/>
        <v>19</v>
      </c>
      <c r="Y112" s="71">
        <f t="shared" si="24"/>
        <v>20</v>
      </c>
      <c r="Z112" s="71">
        <f t="shared" si="24"/>
        <v>21</v>
      </c>
      <c r="AA112" s="71">
        <f t="shared" si="24"/>
        <v>22</v>
      </c>
      <c r="AB112" s="71">
        <f t="shared" si="24"/>
        <v>23</v>
      </c>
      <c r="AC112" s="71">
        <f t="shared" si="24"/>
        <v>24</v>
      </c>
      <c r="AD112" s="71">
        <f t="shared" si="24"/>
        <v>25</v>
      </c>
      <c r="AE112" s="71">
        <f t="shared" si="24"/>
        <v>26</v>
      </c>
      <c r="AF112" s="71">
        <f t="shared" si="24"/>
        <v>27</v>
      </c>
      <c r="AG112" s="71">
        <f t="shared" si="24"/>
        <v>28</v>
      </c>
      <c r="AH112" s="71">
        <f t="shared" si="24"/>
        <v>29</v>
      </c>
      <c r="AI112" s="71">
        <f t="shared" si="24"/>
        <v>30</v>
      </c>
      <c r="AJ112" s="71">
        <f t="shared" si="24"/>
        <v>31</v>
      </c>
      <c r="AK112" s="71">
        <f t="shared" si="24"/>
        <v>32</v>
      </c>
      <c r="AL112" s="71">
        <f t="shared" si="24"/>
        <v>33</v>
      </c>
      <c r="AM112" s="71">
        <f t="shared" si="24"/>
        <v>34</v>
      </c>
      <c r="AN112" s="71">
        <f t="shared" si="24"/>
        <v>35</v>
      </c>
      <c r="AO112" s="71">
        <f t="shared" si="24"/>
        <v>36</v>
      </c>
      <c r="AP112" s="71">
        <f t="shared" si="24"/>
        <v>37</v>
      </c>
      <c r="AQ112" s="71">
        <f t="shared" si="24"/>
        <v>38</v>
      </c>
    </row>
    <row r="113" spans="1:43" s="71" customFormat="1">
      <c r="A113" s="71" t="s">
        <v>90</v>
      </c>
      <c r="C113" s="71">
        <f>IF(SUM($C$104)=4,1,0)</f>
        <v>0</v>
      </c>
      <c r="D113" s="71">
        <f>IF(SUM($C$104:D104)=4,1,0)</f>
        <v>0</v>
      </c>
      <c r="E113" s="71">
        <f>IF(SUM($C$104:E104)=4,1,0)</f>
        <v>0</v>
      </c>
      <c r="F113" s="71">
        <f>IF(SUM($C$104:F104)=4,1,0)</f>
        <v>0</v>
      </c>
      <c r="G113" s="71">
        <f>IF(SUM($C$104:G104)=4,1,0)</f>
        <v>0</v>
      </c>
      <c r="H113" s="71">
        <f>IF(SUM($C$104:H104)=4,1,0)</f>
        <v>0</v>
      </c>
      <c r="I113" s="71">
        <f>IF(SUM($C$104:I104)=4,1,0)</f>
        <v>0</v>
      </c>
      <c r="J113" s="71">
        <f>IF(SUM($C$104:J104)=4,1,0)</f>
        <v>0</v>
      </c>
      <c r="K113" s="71">
        <f>IF(SUM($C$104:K104)=4,1,0)</f>
        <v>0</v>
      </c>
      <c r="L113" s="71">
        <f>IF(SUM($C$104:L104)=4,1,0)</f>
        <v>0</v>
      </c>
      <c r="M113" s="71">
        <f>IF(SUM($C$104:M104)=4,1,0)</f>
        <v>0</v>
      </c>
      <c r="N113" s="71">
        <f>IF(SUM($C$104:N104)=4,1,0)</f>
        <v>0</v>
      </c>
      <c r="O113" s="71">
        <f>IF(SUM($C$104:O104)=4,1,0)</f>
        <v>0</v>
      </c>
      <c r="P113" s="71">
        <f>IF(SUM($C$104:P104)=4,1,0)</f>
        <v>0</v>
      </c>
      <c r="Q113" s="71">
        <f>IF(SUM($C$104:Q104)=4,1,0)</f>
        <v>0</v>
      </c>
      <c r="R113" s="71">
        <f>IF(SUM($C$104:R104)=4,1,0)</f>
        <v>0</v>
      </c>
      <c r="S113" s="71">
        <f>IF(SUM($C$104:S104)=4,1,0)</f>
        <v>0</v>
      </c>
      <c r="T113" s="71">
        <f>IF(SUM($C$104:T104)=4,1,0)</f>
        <v>0</v>
      </c>
      <c r="U113" s="71">
        <f>IF(SUM($C$104:U104)=4,1,0)</f>
        <v>0</v>
      </c>
      <c r="V113" s="71">
        <f>IF(SUM($C$104:V104)=4,1,0)</f>
        <v>0</v>
      </c>
      <c r="W113" s="71">
        <f>IF(SUM($C$104:W104)=4,1,0)</f>
        <v>0</v>
      </c>
      <c r="X113" s="71">
        <f>IF(SUM($C$104:X104)=4,1,0)</f>
        <v>0</v>
      </c>
      <c r="Y113" s="71">
        <f>IF(SUM($C$104:Y104)=4,1,0)</f>
        <v>0</v>
      </c>
      <c r="Z113" s="71">
        <f>IF(SUM($C$104:Z104)=4,1,0)</f>
        <v>0</v>
      </c>
      <c r="AA113" s="71">
        <f>IF(SUM($C$104:AA104)=4,1,0)</f>
        <v>0</v>
      </c>
      <c r="AB113" s="71">
        <f>IF(SUM($C$104:AB104)=4,1,0)</f>
        <v>0</v>
      </c>
      <c r="AC113" s="71">
        <f>IF(SUM($C$104:AC104)=4,1,0)</f>
        <v>0</v>
      </c>
      <c r="AD113" s="71">
        <f>IF(SUM($C$104:AD104)=4,1,0)</f>
        <v>0</v>
      </c>
      <c r="AE113" s="71">
        <f>IF(SUM($C$104:AE104)=4,1,0)</f>
        <v>0</v>
      </c>
      <c r="AF113" s="71">
        <f>IF(SUM($C$104:AF104)=4,1,0)</f>
        <v>0</v>
      </c>
      <c r="AG113" s="71">
        <f>IF(SUM($C$104:AG104)=4,1,0)</f>
        <v>0</v>
      </c>
      <c r="AH113" s="71">
        <f>IF(SUM($C$104:AH104)=4,1,0)</f>
        <v>0</v>
      </c>
      <c r="AI113" s="71">
        <f>IF(SUM($C$104:AI104)=4,1,0)</f>
        <v>0</v>
      </c>
      <c r="AJ113" s="71">
        <f>IF(SUM($C$104:AJ104)=4,1,0)</f>
        <v>0</v>
      </c>
      <c r="AK113" s="71">
        <f>IF(SUM($C$104:AK104)=4,1,0)</f>
        <v>0</v>
      </c>
      <c r="AL113" s="71">
        <f>IF(SUM($C$104:AL104)=4,1,0)</f>
        <v>0</v>
      </c>
      <c r="AM113" s="71">
        <f>IF(SUM($C$104:AM104)=4,1,0)</f>
        <v>0</v>
      </c>
      <c r="AN113" s="71">
        <f>IF(SUM($C$104:AN104)=4,1,0)</f>
        <v>0</v>
      </c>
      <c r="AO113" s="71">
        <f>IF(SUM($C$104:AO104)=4,1,0)</f>
        <v>0</v>
      </c>
      <c r="AP113" s="71">
        <f>IF(SUM($C$104:AP104)=4,1,0)</f>
        <v>0</v>
      </c>
      <c r="AQ113" s="71">
        <f>IF(SUM($C$104:AQ104)=4,1,0)</f>
        <v>0</v>
      </c>
    </row>
    <row r="114" spans="1:43" s="71" customFormat="1">
      <c r="A114" s="71" t="s">
        <v>28</v>
      </c>
      <c r="C114" s="71">
        <f>IF(C113=0,0,C113)</f>
        <v>0</v>
      </c>
      <c r="D114" s="71">
        <f>IF(C114&gt;0,C114+1,D113)</f>
        <v>0</v>
      </c>
      <c r="E114" s="71">
        <f t="shared" ref="E114:AQ114" si="25">IF(D114&gt;0,D114+1,E113)</f>
        <v>0</v>
      </c>
      <c r="F114" s="71">
        <f t="shared" si="25"/>
        <v>0</v>
      </c>
      <c r="G114" s="71">
        <f t="shared" si="25"/>
        <v>0</v>
      </c>
      <c r="H114" s="71">
        <f t="shared" si="25"/>
        <v>0</v>
      </c>
      <c r="I114" s="71">
        <f t="shared" si="25"/>
        <v>0</v>
      </c>
      <c r="J114" s="71">
        <f t="shared" si="25"/>
        <v>0</v>
      </c>
      <c r="K114" s="71">
        <f t="shared" si="25"/>
        <v>0</v>
      </c>
      <c r="L114" s="71">
        <f t="shared" si="25"/>
        <v>0</v>
      </c>
      <c r="M114" s="71">
        <f t="shared" si="25"/>
        <v>0</v>
      </c>
      <c r="N114" s="71">
        <f t="shared" si="25"/>
        <v>0</v>
      </c>
      <c r="O114" s="71">
        <f t="shared" si="25"/>
        <v>0</v>
      </c>
      <c r="P114" s="71">
        <f t="shared" si="25"/>
        <v>0</v>
      </c>
      <c r="Q114" s="71">
        <f t="shared" si="25"/>
        <v>0</v>
      </c>
      <c r="R114" s="71">
        <f t="shared" si="25"/>
        <v>0</v>
      </c>
      <c r="S114" s="71">
        <f t="shared" si="25"/>
        <v>0</v>
      </c>
      <c r="T114" s="71">
        <f t="shared" si="25"/>
        <v>0</v>
      </c>
      <c r="U114" s="71">
        <f t="shared" si="25"/>
        <v>0</v>
      </c>
      <c r="V114" s="71">
        <f t="shared" si="25"/>
        <v>0</v>
      </c>
      <c r="W114" s="71">
        <f t="shared" si="25"/>
        <v>0</v>
      </c>
      <c r="X114" s="71">
        <f t="shared" si="25"/>
        <v>0</v>
      </c>
      <c r="Y114" s="71">
        <f t="shared" si="25"/>
        <v>0</v>
      </c>
      <c r="Z114" s="71">
        <f t="shared" si="25"/>
        <v>0</v>
      </c>
      <c r="AA114" s="71">
        <f t="shared" si="25"/>
        <v>0</v>
      </c>
      <c r="AB114" s="71">
        <f t="shared" si="25"/>
        <v>0</v>
      </c>
      <c r="AC114" s="71">
        <f t="shared" si="25"/>
        <v>0</v>
      </c>
      <c r="AD114" s="71">
        <f t="shared" si="25"/>
        <v>0</v>
      </c>
      <c r="AE114" s="71">
        <f t="shared" si="25"/>
        <v>0</v>
      </c>
      <c r="AF114" s="71">
        <f t="shared" si="25"/>
        <v>0</v>
      </c>
      <c r="AG114" s="71">
        <f t="shared" si="25"/>
        <v>0</v>
      </c>
      <c r="AH114" s="71">
        <f t="shared" si="25"/>
        <v>0</v>
      </c>
      <c r="AI114" s="71">
        <f t="shared" si="25"/>
        <v>0</v>
      </c>
      <c r="AJ114" s="71">
        <f t="shared" si="25"/>
        <v>0</v>
      </c>
      <c r="AK114" s="71">
        <f t="shared" si="25"/>
        <v>0</v>
      </c>
      <c r="AL114" s="71">
        <f t="shared" si="25"/>
        <v>0</v>
      </c>
      <c r="AM114" s="71">
        <f t="shared" si="25"/>
        <v>0</v>
      </c>
      <c r="AN114" s="71">
        <f t="shared" si="25"/>
        <v>0</v>
      </c>
      <c r="AO114" s="71">
        <f t="shared" si="25"/>
        <v>0</v>
      </c>
      <c r="AP114" s="71">
        <f t="shared" si="25"/>
        <v>0</v>
      </c>
      <c r="AQ114" s="71">
        <f t="shared" si="25"/>
        <v>0</v>
      </c>
    </row>
    <row r="115" spans="1:43" s="71" customFormat="1">
      <c r="A115" s="71" t="s">
        <v>29</v>
      </c>
      <c r="C115" s="71">
        <f>IF(SUM(C104)=5,1,0)</f>
        <v>0</v>
      </c>
      <c r="D115" s="71">
        <f>IF(SUM($C$104:D104)=5,1,0)</f>
        <v>0</v>
      </c>
      <c r="E115" s="71">
        <f>IF(SUM($C$104:E104)=5,1,0)</f>
        <v>0</v>
      </c>
      <c r="F115" s="71">
        <f>IF(SUM($C$104:F104)=5,1,0)</f>
        <v>0</v>
      </c>
      <c r="G115" s="71">
        <f>IF(SUM($C$104:G104)=5,1,0)</f>
        <v>0</v>
      </c>
      <c r="H115" s="71">
        <f>IF(SUM($C$104:H104)=5,1,0)</f>
        <v>0</v>
      </c>
      <c r="I115" s="71">
        <f>IF(SUM($C$104:I104)=5,1,0)</f>
        <v>0</v>
      </c>
      <c r="J115" s="71">
        <f>IF(SUM($C$104:J104)=5,1,0)</f>
        <v>0</v>
      </c>
      <c r="K115" s="71">
        <f>IF(SUM($C$104:K104)=5,1,0)</f>
        <v>0</v>
      </c>
      <c r="L115" s="71">
        <f>IF(SUM($C$104:L104)=5,1,0)</f>
        <v>0</v>
      </c>
      <c r="M115" s="71">
        <f>IF(SUM($C$104:M104)=5,1,0)</f>
        <v>0</v>
      </c>
      <c r="N115" s="71">
        <f>IF(SUM($C$104:N104)=5,1,0)</f>
        <v>0</v>
      </c>
      <c r="O115" s="71">
        <f>IF(SUM($C$104:O104)=5,1,0)</f>
        <v>0</v>
      </c>
      <c r="P115" s="71">
        <f>IF(SUM($C$104:P104)=5,1,0)</f>
        <v>0</v>
      </c>
      <c r="Q115" s="71">
        <f>IF(SUM($C$104:Q104)=5,1,0)</f>
        <v>0</v>
      </c>
      <c r="R115" s="71">
        <f>IF(SUM($C$104:R104)=5,1,0)</f>
        <v>0</v>
      </c>
      <c r="S115" s="71">
        <f>IF(SUM($C$104:S104)=5,1,0)</f>
        <v>0</v>
      </c>
      <c r="T115" s="71">
        <f>IF(SUM($C$104:T104)=5,1,0)</f>
        <v>0</v>
      </c>
      <c r="U115" s="71">
        <f>IF(SUM($C$104:U104)=5,1,0)</f>
        <v>0</v>
      </c>
      <c r="V115" s="71">
        <f>IF(SUM($C$104:V104)=5,1,0)</f>
        <v>0</v>
      </c>
      <c r="W115" s="71">
        <f>IF(SUM($C$104:W104)=5,1,0)</f>
        <v>0</v>
      </c>
      <c r="X115" s="71">
        <f>IF(SUM($C$104:X104)=5,1,0)</f>
        <v>0</v>
      </c>
      <c r="Y115" s="71">
        <f>IF(SUM($C$104:Y104)=5,1,0)</f>
        <v>0</v>
      </c>
      <c r="Z115" s="71">
        <f>IF(SUM($C$104:Z104)=5,1,0)</f>
        <v>0</v>
      </c>
      <c r="AA115" s="71">
        <f>IF(SUM($C$104:AA104)=5,1,0)</f>
        <v>0</v>
      </c>
      <c r="AB115" s="71">
        <f>IF(SUM($C$104:AB104)=5,1,0)</f>
        <v>0</v>
      </c>
      <c r="AC115" s="71">
        <f>IF(SUM($C$104:AC104)=5,1,0)</f>
        <v>0</v>
      </c>
      <c r="AD115" s="71">
        <f>IF(SUM($C$104:AD104)=5,1,0)</f>
        <v>0</v>
      </c>
      <c r="AE115" s="71">
        <f>IF(SUM($C$104:AE104)=5,1,0)</f>
        <v>0</v>
      </c>
      <c r="AF115" s="71">
        <f>IF(SUM($C$104:AF104)=5,1,0)</f>
        <v>0</v>
      </c>
      <c r="AG115" s="71">
        <f>IF(SUM($C$104:AG104)=5,1,0)</f>
        <v>0</v>
      </c>
      <c r="AH115" s="71">
        <f>IF(SUM($C$104:AH104)=5,1,0)</f>
        <v>0</v>
      </c>
      <c r="AI115" s="71">
        <f>IF(SUM($C$104:AI104)=5,1,0)</f>
        <v>0</v>
      </c>
      <c r="AJ115" s="71">
        <f>IF(SUM($C$104:AJ104)=5,1,0)</f>
        <v>0</v>
      </c>
      <c r="AK115" s="71">
        <f>IF(SUM($C$104:AK104)=5,1,0)</f>
        <v>0</v>
      </c>
      <c r="AL115" s="71">
        <f>IF(SUM($C$104:AL104)=5,1,0)</f>
        <v>0</v>
      </c>
      <c r="AM115" s="71">
        <f>IF(SUM($C$104:AM104)=5,1,0)</f>
        <v>0</v>
      </c>
      <c r="AN115" s="71">
        <f>IF(SUM($C$104:AN104)=5,1,0)</f>
        <v>0</v>
      </c>
      <c r="AO115" s="71">
        <f>IF(SUM($C$104:AO104)=5,1,0)</f>
        <v>0</v>
      </c>
      <c r="AP115" s="71">
        <f>IF(SUM($C$104:AP104)=5,1,0)</f>
        <v>0</v>
      </c>
      <c r="AQ115" s="71">
        <f>IF(SUM($C$104:AQ104)=5,1,0)</f>
        <v>0</v>
      </c>
    </row>
    <row r="116" spans="1:43" s="71" customFormat="1">
      <c r="A116" s="71" t="s">
        <v>113</v>
      </c>
      <c r="C116" s="71">
        <f>IF(C115=0,0,C115)</f>
        <v>0</v>
      </c>
      <c r="D116" s="71">
        <f>IF(C116&gt;0,C116+1,D115)</f>
        <v>0</v>
      </c>
      <c r="E116" s="71">
        <f t="shared" ref="E116:AQ116" si="26">IF(D116&gt;0,D116+1,E115)</f>
        <v>0</v>
      </c>
      <c r="F116" s="71">
        <f t="shared" si="26"/>
        <v>0</v>
      </c>
      <c r="G116" s="71">
        <f t="shared" si="26"/>
        <v>0</v>
      </c>
      <c r="H116" s="71">
        <f t="shared" si="26"/>
        <v>0</v>
      </c>
      <c r="I116" s="71">
        <f t="shared" si="26"/>
        <v>0</v>
      </c>
      <c r="J116" s="71">
        <f t="shared" si="26"/>
        <v>0</v>
      </c>
      <c r="K116" s="71">
        <f t="shared" si="26"/>
        <v>0</v>
      </c>
      <c r="L116" s="71">
        <f t="shared" si="26"/>
        <v>0</v>
      </c>
      <c r="M116" s="71">
        <f t="shared" si="26"/>
        <v>0</v>
      </c>
      <c r="N116" s="71">
        <f t="shared" si="26"/>
        <v>0</v>
      </c>
      <c r="O116" s="71">
        <f t="shared" si="26"/>
        <v>0</v>
      </c>
      <c r="P116" s="71">
        <f t="shared" si="26"/>
        <v>0</v>
      </c>
      <c r="Q116" s="71">
        <f t="shared" si="26"/>
        <v>0</v>
      </c>
      <c r="R116" s="71">
        <f t="shared" si="26"/>
        <v>0</v>
      </c>
      <c r="S116" s="71">
        <f t="shared" si="26"/>
        <v>0</v>
      </c>
      <c r="T116" s="71">
        <f t="shared" si="26"/>
        <v>0</v>
      </c>
      <c r="U116" s="71">
        <f t="shared" si="26"/>
        <v>0</v>
      </c>
      <c r="V116" s="71">
        <f t="shared" si="26"/>
        <v>0</v>
      </c>
      <c r="W116" s="71">
        <f t="shared" si="26"/>
        <v>0</v>
      </c>
      <c r="X116" s="71">
        <f t="shared" si="26"/>
        <v>0</v>
      </c>
      <c r="Y116" s="71">
        <f t="shared" si="26"/>
        <v>0</v>
      </c>
      <c r="Z116" s="71">
        <f t="shared" si="26"/>
        <v>0</v>
      </c>
      <c r="AA116" s="71">
        <f t="shared" si="26"/>
        <v>0</v>
      </c>
      <c r="AB116" s="71">
        <f t="shared" si="26"/>
        <v>0</v>
      </c>
      <c r="AC116" s="71">
        <f t="shared" si="26"/>
        <v>0</v>
      </c>
      <c r="AD116" s="71">
        <f t="shared" si="26"/>
        <v>0</v>
      </c>
      <c r="AE116" s="71">
        <f t="shared" si="26"/>
        <v>0</v>
      </c>
      <c r="AF116" s="71">
        <f t="shared" si="26"/>
        <v>0</v>
      </c>
      <c r="AG116" s="71">
        <f t="shared" si="26"/>
        <v>0</v>
      </c>
      <c r="AH116" s="71">
        <f t="shared" si="26"/>
        <v>0</v>
      </c>
      <c r="AI116" s="71">
        <f t="shared" si="26"/>
        <v>0</v>
      </c>
      <c r="AJ116" s="71">
        <f t="shared" si="26"/>
        <v>0</v>
      </c>
      <c r="AK116" s="71">
        <f t="shared" si="26"/>
        <v>0</v>
      </c>
      <c r="AL116" s="71">
        <f t="shared" si="26"/>
        <v>0</v>
      </c>
      <c r="AM116" s="71">
        <f t="shared" si="26"/>
        <v>0</v>
      </c>
      <c r="AN116" s="71">
        <f t="shared" si="26"/>
        <v>0</v>
      </c>
      <c r="AO116" s="71">
        <f t="shared" si="26"/>
        <v>0</v>
      </c>
      <c r="AP116" s="71">
        <f t="shared" si="26"/>
        <v>0</v>
      </c>
      <c r="AQ116" s="71">
        <f t="shared" si="26"/>
        <v>0</v>
      </c>
    </row>
    <row r="117" spans="1:43" s="71" customFormat="1">
      <c r="A117" s="71" t="s">
        <v>30</v>
      </c>
      <c r="C117" s="71">
        <f>IF(SUM($C$104)=6,1,0)</f>
        <v>0</v>
      </c>
      <c r="D117" s="71">
        <f>IF(SUM($C$104:D104)=6,1,0)</f>
        <v>0</v>
      </c>
      <c r="E117" s="71">
        <f>IF(SUM($C$104:E104)=6,1,0)</f>
        <v>0</v>
      </c>
      <c r="F117" s="71">
        <f>IF(SUM($C$104:F104)=6,1,0)</f>
        <v>0</v>
      </c>
      <c r="G117" s="71">
        <f>IF(SUM($C$104:G104)=6,1,0)</f>
        <v>0</v>
      </c>
      <c r="H117" s="71">
        <f>IF(SUM($C$104:H104)=6,1,0)</f>
        <v>0</v>
      </c>
      <c r="I117" s="71">
        <f>IF(SUM($C$104:I104)=6,1,0)</f>
        <v>0</v>
      </c>
      <c r="J117" s="71">
        <f>IF(SUM($C$104:J104)=6,1,0)</f>
        <v>0</v>
      </c>
      <c r="K117" s="71">
        <f>IF(SUM($C$104:K104)=6,1,0)</f>
        <v>0</v>
      </c>
      <c r="L117" s="71">
        <f>IF(SUM($C$104:L104)=6,1,0)</f>
        <v>0</v>
      </c>
      <c r="M117" s="71">
        <f>IF(SUM($C$104:M104)=6,1,0)</f>
        <v>0</v>
      </c>
      <c r="N117" s="71">
        <f>IF(SUM($C$104:N104)=6,1,0)</f>
        <v>0</v>
      </c>
      <c r="O117" s="71">
        <f>IF(SUM($C$104:O104)=6,1,0)</f>
        <v>0</v>
      </c>
      <c r="P117" s="71">
        <f>IF(SUM($C$104:P104)=6,1,0)</f>
        <v>0</v>
      </c>
      <c r="Q117" s="71">
        <f>IF(SUM($C$104:Q104)=6,1,0)</f>
        <v>0</v>
      </c>
      <c r="R117" s="71">
        <f>IF(SUM($C$104:R104)=6,1,0)</f>
        <v>0</v>
      </c>
      <c r="S117" s="71">
        <f>IF(SUM($C$104:S104)=6,1,0)</f>
        <v>0</v>
      </c>
      <c r="T117" s="71">
        <f>IF(SUM($C$104:T104)=6,1,0)</f>
        <v>0</v>
      </c>
      <c r="U117" s="71">
        <f>IF(SUM($C$104:U104)=6,1,0)</f>
        <v>0</v>
      </c>
      <c r="V117" s="71">
        <f>IF(SUM($C$104:V104)=6,1,0)</f>
        <v>0</v>
      </c>
      <c r="W117" s="71">
        <f>IF(SUM($C$104:W104)=6,1,0)</f>
        <v>0</v>
      </c>
      <c r="X117" s="71">
        <f>IF(SUM($C$104:X104)=6,1,0)</f>
        <v>0</v>
      </c>
      <c r="Y117" s="71">
        <f>IF(SUM($C$104:Y104)=6,1,0)</f>
        <v>0</v>
      </c>
      <c r="Z117" s="71">
        <f>IF(SUM($C$104:Z104)=6,1,0)</f>
        <v>0</v>
      </c>
      <c r="AA117" s="71">
        <f>IF(SUM($C$104:AA104)=6,1,0)</f>
        <v>0</v>
      </c>
      <c r="AB117" s="71">
        <f>IF(SUM($C$104:AB104)=6,1,0)</f>
        <v>0</v>
      </c>
      <c r="AC117" s="71">
        <f>IF(SUM($C$104:AC104)=6,1,0)</f>
        <v>0</v>
      </c>
      <c r="AD117" s="71">
        <f>IF(SUM($C$104:AD104)=6,1,0)</f>
        <v>0</v>
      </c>
      <c r="AE117" s="71">
        <f>IF(SUM($C$104:AE104)=6,1,0)</f>
        <v>0</v>
      </c>
      <c r="AF117" s="71">
        <f>IF(SUM($C$104:AF104)=6,1,0)</f>
        <v>0</v>
      </c>
      <c r="AG117" s="71">
        <f>IF(SUM($C$104:AG104)=6,1,0)</f>
        <v>0</v>
      </c>
      <c r="AH117" s="71">
        <f>IF(SUM($C$104:AH104)=6,1,0)</f>
        <v>0</v>
      </c>
      <c r="AI117" s="71">
        <f>IF(SUM($C$104:AI104)=6,1,0)</f>
        <v>0</v>
      </c>
      <c r="AJ117" s="71">
        <f>IF(SUM($C$104:AJ104)=6,1,0)</f>
        <v>0</v>
      </c>
      <c r="AK117" s="71">
        <f>IF(SUM($C$104:AK104)=6,1,0)</f>
        <v>0</v>
      </c>
      <c r="AL117" s="71">
        <f>IF(SUM($C$104:AL104)=6,1,0)</f>
        <v>0</v>
      </c>
      <c r="AM117" s="71">
        <f>IF(SUM($C$104:AM104)=6,1,0)</f>
        <v>0</v>
      </c>
      <c r="AN117" s="71">
        <f>IF(SUM($C$104:AN104)=6,1,0)</f>
        <v>0</v>
      </c>
      <c r="AO117" s="71">
        <f>IF(SUM($C$104:AO104)=6,1,0)</f>
        <v>0</v>
      </c>
      <c r="AP117" s="71">
        <f>IF(SUM($C$104:AP104)=6,1,0)</f>
        <v>0</v>
      </c>
      <c r="AQ117" s="71">
        <f>IF(SUM($C$104:AQ104)=6,1,0)</f>
        <v>0</v>
      </c>
    </row>
    <row r="118" spans="1:43" s="71" customFormat="1">
      <c r="A118" s="71" t="s">
        <v>112</v>
      </c>
      <c r="C118" s="71">
        <f>IF(C117=0,0,C117)</f>
        <v>0</v>
      </c>
      <c r="D118" s="71">
        <f>IF(C118&gt;0,C118+1,D117)</f>
        <v>0</v>
      </c>
      <c r="E118" s="71">
        <f t="shared" ref="E118:AQ118" si="27">IF(D118&gt;0,D118+1,E117)</f>
        <v>0</v>
      </c>
      <c r="F118" s="71">
        <f t="shared" si="27"/>
        <v>0</v>
      </c>
      <c r="G118" s="71">
        <f t="shared" si="27"/>
        <v>0</v>
      </c>
      <c r="H118" s="71">
        <f t="shared" si="27"/>
        <v>0</v>
      </c>
      <c r="I118" s="71">
        <f t="shared" si="27"/>
        <v>0</v>
      </c>
      <c r="J118" s="71">
        <f t="shared" si="27"/>
        <v>0</v>
      </c>
      <c r="K118" s="71">
        <f t="shared" si="27"/>
        <v>0</v>
      </c>
      <c r="L118" s="71">
        <f t="shared" si="27"/>
        <v>0</v>
      </c>
      <c r="M118" s="71">
        <f t="shared" si="27"/>
        <v>0</v>
      </c>
      <c r="N118" s="71">
        <f t="shared" si="27"/>
        <v>0</v>
      </c>
      <c r="O118" s="71">
        <f t="shared" si="27"/>
        <v>0</v>
      </c>
      <c r="P118" s="71">
        <f t="shared" si="27"/>
        <v>0</v>
      </c>
      <c r="Q118" s="71">
        <f t="shared" si="27"/>
        <v>0</v>
      </c>
      <c r="R118" s="71">
        <f t="shared" si="27"/>
        <v>0</v>
      </c>
      <c r="S118" s="71">
        <f t="shared" si="27"/>
        <v>0</v>
      </c>
      <c r="T118" s="71">
        <f t="shared" si="27"/>
        <v>0</v>
      </c>
      <c r="U118" s="71">
        <f t="shared" si="27"/>
        <v>0</v>
      </c>
      <c r="V118" s="71">
        <f t="shared" si="27"/>
        <v>0</v>
      </c>
      <c r="W118" s="71">
        <f t="shared" si="27"/>
        <v>0</v>
      </c>
      <c r="X118" s="71">
        <f t="shared" si="27"/>
        <v>0</v>
      </c>
      <c r="Y118" s="71">
        <f t="shared" si="27"/>
        <v>0</v>
      </c>
      <c r="Z118" s="71">
        <f t="shared" si="27"/>
        <v>0</v>
      </c>
      <c r="AA118" s="71">
        <f t="shared" si="27"/>
        <v>0</v>
      </c>
      <c r="AB118" s="71">
        <f t="shared" si="27"/>
        <v>0</v>
      </c>
      <c r="AC118" s="71">
        <f t="shared" si="27"/>
        <v>0</v>
      </c>
      <c r="AD118" s="71">
        <f t="shared" si="27"/>
        <v>0</v>
      </c>
      <c r="AE118" s="71">
        <f t="shared" si="27"/>
        <v>0</v>
      </c>
      <c r="AF118" s="71">
        <f t="shared" si="27"/>
        <v>0</v>
      </c>
      <c r="AG118" s="71">
        <f t="shared" si="27"/>
        <v>0</v>
      </c>
      <c r="AH118" s="71">
        <f t="shared" si="27"/>
        <v>0</v>
      </c>
      <c r="AI118" s="71">
        <f t="shared" si="27"/>
        <v>0</v>
      </c>
      <c r="AJ118" s="71">
        <f t="shared" si="27"/>
        <v>0</v>
      </c>
      <c r="AK118" s="71">
        <f t="shared" si="27"/>
        <v>0</v>
      </c>
      <c r="AL118" s="71">
        <f t="shared" si="27"/>
        <v>0</v>
      </c>
      <c r="AM118" s="71">
        <f t="shared" si="27"/>
        <v>0</v>
      </c>
      <c r="AN118" s="71">
        <f t="shared" si="27"/>
        <v>0</v>
      </c>
      <c r="AO118" s="71">
        <f t="shared" si="27"/>
        <v>0</v>
      </c>
      <c r="AP118" s="71">
        <f t="shared" si="27"/>
        <v>0</v>
      </c>
      <c r="AQ118" s="71">
        <f t="shared" si="27"/>
        <v>0</v>
      </c>
    </row>
    <row r="119" spans="1:43" s="71" customFormat="1">
      <c r="A119" s="71" t="s">
        <v>114</v>
      </c>
      <c r="C119" s="71">
        <f>IF(SUM(C104)=7,1,0)</f>
        <v>0</v>
      </c>
      <c r="D119" s="71">
        <f>IF(SUM($C$104:D104)=7,1,0)</f>
        <v>0</v>
      </c>
      <c r="E119" s="71">
        <f>IF(SUM($C$104:E104)=7,1,0)</f>
        <v>0</v>
      </c>
      <c r="F119" s="71">
        <f>IF(SUM($C$104:F104)=7,1,0)</f>
        <v>0</v>
      </c>
      <c r="G119" s="71">
        <f>IF(SUM($C$104:G104)=7,1,0)</f>
        <v>0</v>
      </c>
      <c r="H119" s="71">
        <f>IF(SUM($C$104:H104)=7,1,0)</f>
        <v>0</v>
      </c>
      <c r="I119" s="71">
        <f>IF(SUM($C$104:I104)=7,1,0)</f>
        <v>0</v>
      </c>
      <c r="J119" s="71">
        <f>IF(SUM($C$104:J104)=7,1,0)</f>
        <v>0</v>
      </c>
      <c r="K119" s="71">
        <f>IF(SUM($C$104:K104)=7,1,0)</f>
        <v>0</v>
      </c>
      <c r="L119" s="71">
        <f>IF(SUM($C$104:L104)=7,1,0)</f>
        <v>0</v>
      </c>
      <c r="M119" s="71">
        <f>IF(SUM($C$104:M104)=7,1,0)</f>
        <v>0</v>
      </c>
      <c r="N119" s="71">
        <f>IF(SUM($C$104:N104)=7,1,0)</f>
        <v>0</v>
      </c>
      <c r="O119" s="71">
        <f>IF(SUM($C$104:O104)=7,1,0)</f>
        <v>0</v>
      </c>
      <c r="P119" s="71">
        <f>IF(SUM($C$104:P104)=7,1,0)</f>
        <v>0</v>
      </c>
      <c r="Q119" s="71">
        <f>IF(SUM($C$104:Q104)=7,1,0)</f>
        <v>0</v>
      </c>
      <c r="R119" s="71">
        <f>IF(SUM($C$104:R104)=7,1,0)</f>
        <v>0</v>
      </c>
      <c r="S119" s="71">
        <f>IF(SUM($C$104:S104)=7,1,0)</f>
        <v>0</v>
      </c>
      <c r="T119" s="71">
        <f>IF(SUM($C$104:T104)=7,1,0)</f>
        <v>0</v>
      </c>
      <c r="U119" s="71">
        <f>IF(SUM($C$104:U104)=7,1,0)</f>
        <v>0</v>
      </c>
      <c r="V119" s="71">
        <f>IF(SUM($C$104:V104)=7,1,0)</f>
        <v>0</v>
      </c>
      <c r="W119" s="71">
        <f>IF(SUM($C$104:W104)=7,1,0)</f>
        <v>0</v>
      </c>
      <c r="X119" s="71">
        <f>IF(SUM($C$104:X104)=7,1,0)</f>
        <v>0</v>
      </c>
      <c r="Y119" s="71">
        <f>IF(SUM($C$104:Y104)=7,1,0)</f>
        <v>0</v>
      </c>
      <c r="Z119" s="71">
        <f>IF(SUM($C$104:Z104)=7,1,0)</f>
        <v>0</v>
      </c>
      <c r="AA119" s="71">
        <f>IF(SUM($C$104:AA104)=7,1,0)</f>
        <v>0</v>
      </c>
      <c r="AB119" s="71">
        <f>IF(SUM($C$104:AB104)=7,1,0)</f>
        <v>0</v>
      </c>
      <c r="AC119" s="71">
        <f>IF(SUM($C$104:AC104)=7,1,0)</f>
        <v>0</v>
      </c>
      <c r="AD119" s="71">
        <f>IF(SUM($C$104:AD104)=7,1,0)</f>
        <v>0</v>
      </c>
      <c r="AE119" s="71">
        <f>IF(SUM($C$104:AE104)=7,1,0)</f>
        <v>0</v>
      </c>
      <c r="AF119" s="71">
        <f>IF(SUM($C$104:AF104)=7,1,0)</f>
        <v>0</v>
      </c>
      <c r="AG119" s="71">
        <f>IF(SUM($C$104:AG104)=7,1,0)</f>
        <v>0</v>
      </c>
      <c r="AH119" s="71">
        <f>IF(SUM($C$104:AH104)=7,1,0)</f>
        <v>0</v>
      </c>
      <c r="AI119" s="71">
        <f>IF(SUM($C$104:AI104)=7,1,0)</f>
        <v>0</v>
      </c>
      <c r="AJ119" s="71">
        <f>IF(SUM($C$104:AJ104)=7,1,0)</f>
        <v>0</v>
      </c>
      <c r="AK119" s="71">
        <f>IF(SUM($C$104:AK104)=7,1,0)</f>
        <v>0</v>
      </c>
      <c r="AL119" s="71">
        <f>IF(SUM($C$104:AL104)=7,1,0)</f>
        <v>0</v>
      </c>
      <c r="AM119" s="71">
        <f>IF(SUM($C$104:AM104)=7,1,0)</f>
        <v>0</v>
      </c>
      <c r="AN119" s="71">
        <f>IF(SUM($C$104:AN104)=7,1,0)</f>
        <v>0</v>
      </c>
      <c r="AO119" s="71">
        <f>IF(SUM($C$104:AO104)=7,1,0)</f>
        <v>0</v>
      </c>
      <c r="AP119" s="71">
        <f>IF(SUM($C$104:AP104)=7,1,0)</f>
        <v>0</v>
      </c>
      <c r="AQ119" s="71">
        <f>IF(SUM($C$104:AQ104)=7,1,0)</f>
        <v>0</v>
      </c>
    </row>
    <row r="120" spans="1:43" s="71" customFormat="1">
      <c r="A120" s="71" t="s">
        <v>115</v>
      </c>
      <c r="C120" s="71">
        <f>IF(C119=0,0,C119)</f>
        <v>0</v>
      </c>
      <c r="D120" s="71">
        <f>IF(C120&gt;0,C120+1,D119)</f>
        <v>0</v>
      </c>
      <c r="E120" s="71">
        <f t="shared" ref="E120:AQ120" si="28">IF(D120&gt;0,D120+1,E119)</f>
        <v>0</v>
      </c>
      <c r="F120" s="71">
        <f t="shared" si="28"/>
        <v>0</v>
      </c>
      <c r="G120" s="71">
        <f t="shared" si="28"/>
        <v>0</v>
      </c>
      <c r="H120" s="71">
        <f t="shared" si="28"/>
        <v>0</v>
      </c>
      <c r="I120" s="71">
        <f t="shared" si="28"/>
        <v>0</v>
      </c>
      <c r="J120" s="71">
        <f t="shared" si="28"/>
        <v>0</v>
      </c>
      <c r="K120" s="71">
        <f t="shared" si="28"/>
        <v>0</v>
      </c>
      <c r="L120" s="71">
        <f t="shared" si="28"/>
        <v>0</v>
      </c>
      <c r="M120" s="71">
        <f t="shared" si="28"/>
        <v>0</v>
      </c>
      <c r="N120" s="71">
        <f t="shared" si="28"/>
        <v>0</v>
      </c>
      <c r="O120" s="71">
        <f t="shared" si="28"/>
        <v>0</v>
      </c>
      <c r="P120" s="71">
        <f t="shared" si="28"/>
        <v>0</v>
      </c>
      <c r="Q120" s="71">
        <f t="shared" si="28"/>
        <v>0</v>
      </c>
      <c r="R120" s="71">
        <f t="shared" si="28"/>
        <v>0</v>
      </c>
      <c r="S120" s="71">
        <f t="shared" si="28"/>
        <v>0</v>
      </c>
      <c r="T120" s="71">
        <f t="shared" si="28"/>
        <v>0</v>
      </c>
      <c r="U120" s="71">
        <f t="shared" si="28"/>
        <v>0</v>
      </c>
      <c r="V120" s="71">
        <f t="shared" si="28"/>
        <v>0</v>
      </c>
      <c r="W120" s="71">
        <f t="shared" si="28"/>
        <v>0</v>
      </c>
      <c r="X120" s="71">
        <f t="shared" si="28"/>
        <v>0</v>
      </c>
      <c r="Y120" s="71">
        <f t="shared" si="28"/>
        <v>0</v>
      </c>
      <c r="Z120" s="71">
        <f t="shared" si="28"/>
        <v>0</v>
      </c>
      <c r="AA120" s="71">
        <f t="shared" si="28"/>
        <v>0</v>
      </c>
      <c r="AB120" s="71">
        <f t="shared" si="28"/>
        <v>0</v>
      </c>
      <c r="AC120" s="71">
        <f t="shared" si="28"/>
        <v>0</v>
      </c>
      <c r="AD120" s="71">
        <f t="shared" si="28"/>
        <v>0</v>
      </c>
      <c r="AE120" s="71">
        <f t="shared" si="28"/>
        <v>0</v>
      </c>
      <c r="AF120" s="71">
        <f t="shared" si="28"/>
        <v>0</v>
      </c>
      <c r="AG120" s="71">
        <f t="shared" si="28"/>
        <v>0</v>
      </c>
      <c r="AH120" s="71">
        <f t="shared" si="28"/>
        <v>0</v>
      </c>
      <c r="AI120" s="71">
        <f t="shared" si="28"/>
        <v>0</v>
      </c>
      <c r="AJ120" s="71">
        <f t="shared" si="28"/>
        <v>0</v>
      </c>
      <c r="AK120" s="71">
        <f t="shared" si="28"/>
        <v>0</v>
      </c>
      <c r="AL120" s="71">
        <f t="shared" si="28"/>
        <v>0</v>
      </c>
      <c r="AM120" s="71">
        <f t="shared" si="28"/>
        <v>0</v>
      </c>
      <c r="AN120" s="71">
        <f t="shared" si="28"/>
        <v>0</v>
      </c>
      <c r="AO120" s="71">
        <f t="shared" si="28"/>
        <v>0</v>
      </c>
      <c r="AP120" s="71">
        <f t="shared" si="28"/>
        <v>0</v>
      </c>
      <c r="AQ120" s="71">
        <f t="shared" si="28"/>
        <v>0</v>
      </c>
    </row>
    <row r="121" spans="1:43" s="71" customFormat="1">
      <c r="A121" s="71" t="s">
        <v>116</v>
      </c>
      <c r="C121" s="71">
        <f>IF(SUM(C104)=8,1,0)</f>
        <v>0</v>
      </c>
      <c r="D121" s="71">
        <f>IF(SUM($C$104:D104)=8,1,0)</f>
        <v>0</v>
      </c>
      <c r="E121" s="71">
        <f>IF(SUM($C$104:E104)=8,1,0)</f>
        <v>0</v>
      </c>
      <c r="F121" s="71">
        <f>IF(SUM($C$104:F104)=8,1,0)</f>
        <v>0</v>
      </c>
      <c r="G121" s="71">
        <f>IF(SUM($C$104:G104)=8,1,0)</f>
        <v>0</v>
      </c>
      <c r="H121" s="71">
        <f>IF(SUM($C$104:H104)=8,1,0)</f>
        <v>0</v>
      </c>
      <c r="I121" s="71">
        <f>IF(SUM($C$104:I104)=8,1,0)</f>
        <v>0</v>
      </c>
      <c r="J121" s="71">
        <f>IF(SUM($C$104:J104)=8,1,0)</f>
        <v>0</v>
      </c>
      <c r="K121" s="71">
        <f>IF(SUM($C$104:K104)=8,1,0)</f>
        <v>0</v>
      </c>
      <c r="L121" s="71">
        <f>IF(SUM($C$104:L104)=8,1,0)</f>
        <v>0</v>
      </c>
      <c r="M121" s="71">
        <f>IF(SUM($C$104:M104)=8,1,0)</f>
        <v>0</v>
      </c>
      <c r="N121" s="71">
        <f>IF(SUM($C$104:N104)=8,1,0)</f>
        <v>0</v>
      </c>
      <c r="O121" s="71">
        <f>IF(SUM($C$104:O104)=8,1,0)</f>
        <v>0</v>
      </c>
      <c r="P121" s="71">
        <f>IF(SUM($C$104:P104)=8,1,0)</f>
        <v>0</v>
      </c>
      <c r="Q121" s="71">
        <f>IF(SUM($C$104:Q104)=8,1,0)</f>
        <v>0</v>
      </c>
      <c r="R121" s="71">
        <f>IF(SUM($C$104:R104)=8,1,0)</f>
        <v>0</v>
      </c>
      <c r="S121" s="71">
        <f>IF(SUM($C$104:S104)=8,1,0)</f>
        <v>0</v>
      </c>
      <c r="T121" s="71">
        <f>IF(SUM($C$104:T104)=8,1,0)</f>
        <v>0</v>
      </c>
      <c r="U121" s="71">
        <f>IF(SUM($C$104:U104)=8,1,0)</f>
        <v>0</v>
      </c>
      <c r="V121" s="71">
        <f>IF(SUM($C$104:V104)=8,1,0)</f>
        <v>0</v>
      </c>
      <c r="W121" s="71">
        <f>IF(SUM($C$104:W104)=8,1,0)</f>
        <v>0</v>
      </c>
      <c r="X121" s="71">
        <f>IF(SUM($C$104:X104)=8,1,0)</f>
        <v>0</v>
      </c>
      <c r="Y121" s="71">
        <f>IF(SUM($C$104:Y104)=8,1,0)</f>
        <v>0</v>
      </c>
      <c r="Z121" s="71">
        <f>IF(SUM($C$104:Z104)=8,1,0)</f>
        <v>0</v>
      </c>
      <c r="AA121" s="71">
        <f>IF(SUM($C$104:AA104)=8,1,0)</f>
        <v>0</v>
      </c>
      <c r="AB121" s="71">
        <f>IF(SUM($C$104:AB104)=8,1,0)</f>
        <v>0</v>
      </c>
      <c r="AC121" s="71">
        <f>IF(SUM($C$104:AC104)=8,1,0)</f>
        <v>0</v>
      </c>
      <c r="AD121" s="71">
        <f>IF(SUM($C$104:AD104)=8,1,0)</f>
        <v>0</v>
      </c>
      <c r="AE121" s="71">
        <f>IF(SUM($C$104:AE104)=8,1,0)</f>
        <v>0</v>
      </c>
      <c r="AF121" s="71">
        <f>IF(SUM($C$104:AF104)=8,1,0)</f>
        <v>0</v>
      </c>
      <c r="AG121" s="71">
        <f>IF(SUM($C$104:AG104)=8,1,0)</f>
        <v>0</v>
      </c>
      <c r="AH121" s="71">
        <f>IF(SUM($C$104:AH104)=8,1,0)</f>
        <v>0</v>
      </c>
      <c r="AI121" s="71">
        <f>IF(SUM($C$104:AI104)=8,1,0)</f>
        <v>0</v>
      </c>
      <c r="AJ121" s="71">
        <f>IF(SUM($C$104:AJ104)=8,1,0)</f>
        <v>0</v>
      </c>
      <c r="AK121" s="71">
        <f>IF(SUM($C$104:AK104)=8,1,0)</f>
        <v>0</v>
      </c>
      <c r="AL121" s="71">
        <f>IF(SUM($C$104:AL104)=8,1,0)</f>
        <v>0</v>
      </c>
      <c r="AM121" s="71">
        <f>IF(SUM($C$104:AM104)=8,1,0)</f>
        <v>0</v>
      </c>
      <c r="AN121" s="71">
        <f>IF(SUM($C$104:AN104)=8,1,0)</f>
        <v>0</v>
      </c>
      <c r="AO121" s="71">
        <f>IF(SUM($C$104:AO104)=8,1,0)</f>
        <v>0</v>
      </c>
      <c r="AP121" s="71">
        <f>IF(SUM($C$104:AP104)=8,1,0)</f>
        <v>0</v>
      </c>
      <c r="AQ121" s="71">
        <f>IF(SUM($C$104:AQ104)=8,1,0)</f>
        <v>0</v>
      </c>
    </row>
    <row r="122" spans="1:43" s="71" customFormat="1">
      <c r="A122" s="71" t="s">
        <v>117</v>
      </c>
      <c r="C122" s="71">
        <f>IF(C121=0,0,C121)</f>
        <v>0</v>
      </c>
      <c r="D122" s="71">
        <f>IF(C122&gt;0,C122+1,D121)</f>
        <v>0</v>
      </c>
      <c r="E122" s="71">
        <f t="shared" ref="E122:AQ122" si="29">IF(D122&gt;0,D122+1,E121)</f>
        <v>0</v>
      </c>
      <c r="F122" s="71">
        <f t="shared" si="29"/>
        <v>0</v>
      </c>
      <c r="G122" s="71">
        <f t="shared" si="29"/>
        <v>0</v>
      </c>
      <c r="H122" s="71">
        <f t="shared" si="29"/>
        <v>0</v>
      </c>
      <c r="I122" s="71">
        <f t="shared" si="29"/>
        <v>0</v>
      </c>
      <c r="J122" s="71">
        <f t="shared" si="29"/>
        <v>0</v>
      </c>
      <c r="K122" s="71">
        <f t="shared" si="29"/>
        <v>0</v>
      </c>
      <c r="L122" s="71">
        <f t="shared" si="29"/>
        <v>0</v>
      </c>
      <c r="M122" s="71">
        <f t="shared" si="29"/>
        <v>0</v>
      </c>
      <c r="N122" s="71">
        <f t="shared" si="29"/>
        <v>0</v>
      </c>
      <c r="O122" s="71">
        <f t="shared" si="29"/>
        <v>0</v>
      </c>
      <c r="P122" s="71">
        <f t="shared" si="29"/>
        <v>0</v>
      </c>
      <c r="Q122" s="71">
        <f t="shared" si="29"/>
        <v>0</v>
      </c>
      <c r="R122" s="71">
        <f t="shared" si="29"/>
        <v>0</v>
      </c>
      <c r="S122" s="71">
        <f t="shared" si="29"/>
        <v>0</v>
      </c>
      <c r="T122" s="71">
        <f t="shared" si="29"/>
        <v>0</v>
      </c>
      <c r="U122" s="71">
        <f t="shared" si="29"/>
        <v>0</v>
      </c>
      <c r="V122" s="71">
        <f t="shared" si="29"/>
        <v>0</v>
      </c>
      <c r="W122" s="71">
        <f t="shared" si="29"/>
        <v>0</v>
      </c>
      <c r="X122" s="71">
        <f t="shared" si="29"/>
        <v>0</v>
      </c>
      <c r="Y122" s="71">
        <f t="shared" si="29"/>
        <v>0</v>
      </c>
      <c r="Z122" s="71">
        <f t="shared" si="29"/>
        <v>0</v>
      </c>
      <c r="AA122" s="71">
        <f t="shared" si="29"/>
        <v>0</v>
      </c>
      <c r="AB122" s="71">
        <f t="shared" si="29"/>
        <v>0</v>
      </c>
      <c r="AC122" s="71">
        <f t="shared" si="29"/>
        <v>0</v>
      </c>
      <c r="AD122" s="71">
        <f t="shared" si="29"/>
        <v>0</v>
      </c>
      <c r="AE122" s="71">
        <f t="shared" si="29"/>
        <v>0</v>
      </c>
      <c r="AF122" s="71">
        <f t="shared" si="29"/>
        <v>0</v>
      </c>
      <c r="AG122" s="71">
        <f t="shared" si="29"/>
        <v>0</v>
      </c>
      <c r="AH122" s="71">
        <f t="shared" si="29"/>
        <v>0</v>
      </c>
      <c r="AI122" s="71">
        <f t="shared" si="29"/>
        <v>0</v>
      </c>
      <c r="AJ122" s="71">
        <f t="shared" si="29"/>
        <v>0</v>
      </c>
      <c r="AK122" s="71">
        <f t="shared" si="29"/>
        <v>0</v>
      </c>
      <c r="AL122" s="71">
        <f t="shared" si="29"/>
        <v>0</v>
      </c>
      <c r="AM122" s="71">
        <f t="shared" si="29"/>
        <v>0</v>
      </c>
      <c r="AN122" s="71">
        <f t="shared" si="29"/>
        <v>0</v>
      </c>
      <c r="AO122" s="71">
        <f t="shared" si="29"/>
        <v>0</v>
      </c>
      <c r="AP122" s="71">
        <f t="shared" si="29"/>
        <v>0</v>
      </c>
      <c r="AQ122" s="71">
        <f t="shared" si="29"/>
        <v>0</v>
      </c>
    </row>
    <row r="123" spans="1:43" s="71" customFormat="1"/>
    <row r="124" spans="1:43" s="71" customFormat="1"/>
    <row r="125" spans="1:43" s="71" customFormat="1">
      <c r="A125" s="71" t="s">
        <v>69</v>
      </c>
      <c r="C125" s="71">
        <f>IF(C108=0,2000,C108)</f>
        <v>1</v>
      </c>
      <c r="D125" s="71">
        <f t="shared" ref="D125:AQ125" si="30">IF(D108=0,2000,D108)</f>
        <v>2</v>
      </c>
      <c r="E125" s="71">
        <f t="shared" si="30"/>
        <v>3</v>
      </c>
      <c r="F125" s="71">
        <f t="shared" si="30"/>
        <v>4</v>
      </c>
      <c r="G125" s="71">
        <f t="shared" si="30"/>
        <v>5</v>
      </c>
      <c r="H125" s="71">
        <f t="shared" si="30"/>
        <v>6</v>
      </c>
      <c r="I125" s="71">
        <f t="shared" si="30"/>
        <v>7</v>
      </c>
      <c r="J125" s="71">
        <f t="shared" si="30"/>
        <v>8</v>
      </c>
      <c r="K125" s="71">
        <f t="shared" si="30"/>
        <v>9</v>
      </c>
      <c r="L125" s="71">
        <f t="shared" si="30"/>
        <v>10</v>
      </c>
      <c r="M125" s="71">
        <f t="shared" si="30"/>
        <v>11</v>
      </c>
      <c r="N125" s="71">
        <f t="shared" si="30"/>
        <v>12</v>
      </c>
      <c r="O125" s="71">
        <f t="shared" si="30"/>
        <v>13</v>
      </c>
      <c r="P125" s="71">
        <f t="shared" si="30"/>
        <v>14</v>
      </c>
      <c r="Q125" s="71">
        <f t="shared" si="30"/>
        <v>15</v>
      </c>
      <c r="R125" s="71">
        <f t="shared" si="30"/>
        <v>16</v>
      </c>
      <c r="S125" s="71">
        <f t="shared" si="30"/>
        <v>17</v>
      </c>
      <c r="T125" s="71">
        <f t="shared" si="30"/>
        <v>18</v>
      </c>
      <c r="U125" s="71">
        <f t="shared" si="30"/>
        <v>19</v>
      </c>
      <c r="V125" s="71">
        <f t="shared" si="30"/>
        <v>20</v>
      </c>
      <c r="W125" s="71">
        <f t="shared" si="30"/>
        <v>21</v>
      </c>
      <c r="X125" s="71">
        <f t="shared" si="30"/>
        <v>22</v>
      </c>
      <c r="Y125" s="71">
        <f t="shared" si="30"/>
        <v>23</v>
      </c>
      <c r="Z125" s="71">
        <f t="shared" si="30"/>
        <v>24</v>
      </c>
      <c r="AA125" s="71">
        <f t="shared" si="30"/>
        <v>25</v>
      </c>
      <c r="AB125" s="71">
        <f t="shared" si="30"/>
        <v>26</v>
      </c>
      <c r="AC125" s="71">
        <f t="shared" si="30"/>
        <v>27</v>
      </c>
      <c r="AD125" s="71">
        <f t="shared" si="30"/>
        <v>28</v>
      </c>
      <c r="AE125" s="71">
        <f t="shared" si="30"/>
        <v>29</v>
      </c>
      <c r="AF125" s="71">
        <f t="shared" si="30"/>
        <v>30</v>
      </c>
      <c r="AG125" s="71">
        <f t="shared" si="30"/>
        <v>31</v>
      </c>
      <c r="AH125" s="71">
        <f t="shared" si="30"/>
        <v>32</v>
      </c>
      <c r="AI125" s="71">
        <f t="shared" si="30"/>
        <v>33</v>
      </c>
      <c r="AJ125" s="71">
        <f t="shared" si="30"/>
        <v>34</v>
      </c>
      <c r="AK125" s="71">
        <f t="shared" si="30"/>
        <v>35</v>
      </c>
      <c r="AL125" s="71">
        <f t="shared" si="30"/>
        <v>36</v>
      </c>
      <c r="AM125" s="71">
        <f t="shared" si="30"/>
        <v>37</v>
      </c>
      <c r="AN125" s="71">
        <f t="shared" si="30"/>
        <v>38</v>
      </c>
      <c r="AO125" s="71">
        <f t="shared" si="30"/>
        <v>39</v>
      </c>
      <c r="AP125" s="71">
        <f t="shared" si="30"/>
        <v>40</v>
      </c>
      <c r="AQ125" s="71">
        <f t="shared" si="30"/>
        <v>41</v>
      </c>
    </row>
    <row r="126" spans="1:43" s="71" customFormat="1">
      <c r="A126" s="71" t="s">
        <v>70</v>
      </c>
      <c r="C126" s="71">
        <f>IF(C110=0,2000,C110)</f>
        <v>2000</v>
      </c>
      <c r="D126" s="71">
        <f t="shared" ref="D126:AQ126" si="31">IF(D110=0,2000,D110)</f>
        <v>1</v>
      </c>
      <c r="E126" s="71">
        <f t="shared" si="31"/>
        <v>2</v>
      </c>
      <c r="F126" s="71">
        <f t="shared" si="31"/>
        <v>3</v>
      </c>
      <c r="G126" s="71">
        <f t="shared" si="31"/>
        <v>4</v>
      </c>
      <c r="H126" s="71">
        <f t="shared" si="31"/>
        <v>5</v>
      </c>
      <c r="I126" s="71">
        <f t="shared" si="31"/>
        <v>6</v>
      </c>
      <c r="J126" s="71">
        <f t="shared" si="31"/>
        <v>7</v>
      </c>
      <c r="K126" s="71">
        <f t="shared" si="31"/>
        <v>8</v>
      </c>
      <c r="L126" s="71">
        <f t="shared" si="31"/>
        <v>9</v>
      </c>
      <c r="M126" s="71">
        <f t="shared" si="31"/>
        <v>10</v>
      </c>
      <c r="N126" s="71">
        <f t="shared" si="31"/>
        <v>11</v>
      </c>
      <c r="O126" s="71">
        <f t="shared" si="31"/>
        <v>12</v>
      </c>
      <c r="P126" s="71">
        <f t="shared" si="31"/>
        <v>13</v>
      </c>
      <c r="Q126" s="71">
        <f t="shared" si="31"/>
        <v>14</v>
      </c>
      <c r="R126" s="71">
        <f t="shared" si="31"/>
        <v>15</v>
      </c>
      <c r="S126" s="71">
        <f t="shared" si="31"/>
        <v>16</v>
      </c>
      <c r="T126" s="71">
        <f t="shared" si="31"/>
        <v>17</v>
      </c>
      <c r="U126" s="71">
        <f t="shared" si="31"/>
        <v>18</v>
      </c>
      <c r="V126" s="71">
        <f t="shared" si="31"/>
        <v>19</v>
      </c>
      <c r="W126" s="71">
        <f t="shared" si="31"/>
        <v>20</v>
      </c>
      <c r="X126" s="71">
        <f t="shared" si="31"/>
        <v>21</v>
      </c>
      <c r="Y126" s="71">
        <f t="shared" si="31"/>
        <v>22</v>
      </c>
      <c r="Z126" s="71">
        <f t="shared" si="31"/>
        <v>23</v>
      </c>
      <c r="AA126" s="71">
        <f t="shared" si="31"/>
        <v>24</v>
      </c>
      <c r="AB126" s="71">
        <f t="shared" si="31"/>
        <v>25</v>
      </c>
      <c r="AC126" s="71">
        <f t="shared" si="31"/>
        <v>26</v>
      </c>
      <c r="AD126" s="71">
        <f t="shared" si="31"/>
        <v>27</v>
      </c>
      <c r="AE126" s="71">
        <f t="shared" si="31"/>
        <v>28</v>
      </c>
      <c r="AF126" s="71">
        <f t="shared" si="31"/>
        <v>29</v>
      </c>
      <c r="AG126" s="71">
        <f t="shared" si="31"/>
        <v>30</v>
      </c>
      <c r="AH126" s="71">
        <f t="shared" si="31"/>
        <v>31</v>
      </c>
      <c r="AI126" s="71">
        <f t="shared" si="31"/>
        <v>32</v>
      </c>
      <c r="AJ126" s="71">
        <f t="shared" si="31"/>
        <v>33</v>
      </c>
      <c r="AK126" s="71">
        <f t="shared" si="31"/>
        <v>34</v>
      </c>
      <c r="AL126" s="71">
        <f t="shared" si="31"/>
        <v>35</v>
      </c>
      <c r="AM126" s="71">
        <f t="shared" si="31"/>
        <v>36</v>
      </c>
      <c r="AN126" s="71">
        <f t="shared" si="31"/>
        <v>37</v>
      </c>
      <c r="AO126" s="71">
        <f t="shared" si="31"/>
        <v>38</v>
      </c>
      <c r="AP126" s="71">
        <f t="shared" si="31"/>
        <v>39</v>
      </c>
      <c r="AQ126" s="71">
        <f t="shared" si="31"/>
        <v>40</v>
      </c>
    </row>
    <row r="127" spans="1:43" s="71" customFormat="1">
      <c r="A127" s="71" t="s">
        <v>71</v>
      </c>
      <c r="C127" s="71">
        <f>IF(C112=0,2000,C112)</f>
        <v>2000</v>
      </c>
      <c r="D127" s="71">
        <f t="shared" ref="D127:AQ127" si="32">IF(D112=0,2000,D112)</f>
        <v>2000</v>
      </c>
      <c r="E127" s="71">
        <f t="shared" si="32"/>
        <v>2000</v>
      </c>
      <c r="F127" s="71">
        <f t="shared" si="32"/>
        <v>1</v>
      </c>
      <c r="G127" s="71">
        <f t="shared" si="32"/>
        <v>2</v>
      </c>
      <c r="H127" s="71">
        <f t="shared" si="32"/>
        <v>3</v>
      </c>
      <c r="I127" s="71">
        <f t="shared" si="32"/>
        <v>4</v>
      </c>
      <c r="J127" s="71">
        <f t="shared" si="32"/>
        <v>5</v>
      </c>
      <c r="K127" s="71">
        <f t="shared" si="32"/>
        <v>6</v>
      </c>
      <c r="L127" s="71">
        <f t="shared" si="32"/>
        <v>7</v>
      </c>
      <c r="M127" s="71">
        <f t="shared" si="32"/>
        <v>8</v>
      </c>
      <c r="N127" s="71">
        <f t="shared" si="32"/>
        <v>9</v>
      </c>
      <c r="O127" s="71">
        <f t="shared" si="32"/>
        <v>10</v>
      </c>
      <c r="P127" s="71">
        <f t="shared" si="32"/>
        <v>11</v>
      </c>
      <c r="Q127" s="71">
        <f t="shared" si="32"/>
        <v>12</v>
      </c>
      <c r="R127" s="71">
        <f t="shared" si="32"/>
        <v>13</v>
      </c>
      <c r="S127" s="71">
        <f t="shared" si="32"/>
        <v>14</v>
      </c>
      <c r="T127" s="71">
        <f t="shared" si="32"/>
        <v>15</v>
      </c>
      <c r="U127" s="71">
        <f t="shared" si="32"/>
        <v>16</v>
      </c>
      <c r="V127" s="71">
        <f t="shared" si="32"/>
        <v>17</v>
      </c>
      <c r="W127" s="71">
        <f t="shared" si="32"/>
        <v>18</v>
      </c>
      <c r="X127" s="71">
        <f t="shared" si="32"/>
        <v>19</v>
      </c>
      <c r="Y127" s="71">
        <f t="shared" si="32"/>
        <v>20</v>
      </c>
      <c r="Z127" s="71">
        <f t="shared" si="32"/>
        <v>21</v>
      </c>
      <c r="AA127" s="71">
        <f t="shared" si="32"/>
        <v>22</v>
      </c>
      <c r="AB127" s="71">
        <f t="shared" si="32"/>
        <v>23</v>
      </c>
      <c r="AC127" s="71">
        <f t="shared" si="32"/>
        <v>24</v>
      </c>
      <c r="AD127" s="71">
        <f t="shared" si="32"/>
        <v>25</v>
      </c>
      <c r="AE127" s="71">
        <f t="shared" si="32"/>
        <v>26</v>
      </c>
      <c r="AF127" s="71">
        <f t="shared" si="32"/>
        <v>27</v>
      </c>
      <c r="AG127" s="71">
        <f t="shared" si="32"/>
        <v>28</v>
      </c>
      <c r="AH127" s="71">
        <f t="shared" si="32"/>
        <v>29</v>
      </c>
      <c r="AI127" s="71">
        <f t="shared" si="32"/>
        <v>30</v>
      </c>
      <c r="AJ127" s="71">
        <f t="shared" si="32"/>
        <v>31</v>
      </c>
      <c r="AK127" s="71">
        <f t="shared" si="32"/>
        <v>32</v>
      </c>
      <c r="AL127" s="71">
        <f t="shared" si="32"/>
        <v>33</v>
      </c>
      <c r="AM127" s="71">
        <f t="shared" si="32"/>
        <v>34</v>
      </c>
      <c r="AN127" s="71">
        <f t="shared" si="32"/>
        <v>35</v>
      </c>
      <c r="AO127" s="71">
        <f t="shared" si="32"/>
        <v>36</v>
      </c>
      <c r="AP127" s="71">
        <f t="shared" si="32"/>
        <v>37</v>
      </c>
      <c r="AQ127" s="71">
        <f t="shared" si="32"/>
        <v>38</v>
      </c>
    </row>
    <row r="128" spans="1:43" s="71" customFormat="1">
      <c r="A128" s="71" t="s">
        <v>72</v>
      </c>
      <c r="C128" s="71">
        <f>IF(C114=0,2000,C114)</f>
        <v>2000</v>
      </c>
      <c r="D128" s="71">
        <f t="shared" ref="D128:AQ128" si="33">IF(D114=0,2000,D114)</f>
        <v>2000</v>
      </c>
      <c r="E128" s="71">
        <f t="shared" si="33"/>
        <v>2000</v>
      </c>
      <c r="F128" s="71">
        <f t="shared" si="33"/>
        <v>2000</v>
      </c>
      <c r="G128" s="71">
        <f t="shared" si="33"/>
        <v>2000</v>
      </c>
      <c r="H128" s="71">
        <f t="shared" si="33"/>
        <v>2000</v>
      </c>
      <c r="I128" s="71">
        <f t="shared" si="33"/>
        <v>2000</v>
      </c>
      <c r="J128" s="71">
        <f t="shared" si="33"/>
        <v>2000</v>
      </c>
      <c r="K128" s="71">
        <f t="shared" si="33"/>
        <v>2000</v>
      </c>
      <c r="L128" s="71">
        <f t="shared" si="33"/>
        <v>2000</v>
      </c>
      <c r="M128" s="71">
        <f t="shared" si="33"/>
        <v>2000</v>
      </c>
      <c r="N128" s="71">
        <f t="shared" si="33"/>
        <v>2000</v>
      </c>
      <c r="O128" s="71">
        <f t="shared" si="33"/>
        <v>2000</v>
      </c>
      <c r="P128" s="71">
        <f t="shared" si="33"/>
        <v>2000</v>
      </c>
      <c r="Q128" s="71">
        <f t="shared" si="33"/>
        <v>2000</v>
      </c>
      <c r="R128" s="71">
        <f t="shared" si="33"/>
        <v>2000</v>
      </c>
      <c r="S128" s="71">
        <f t="shared" si="33"/>
        <v>2000</v>
      </c>
      <c r="T128" s="71">
        <f t="shared" si="33"/>
        <v>2000</v>
      </c>
      <c r="U128" s="71">
        <f t="shared" si="33"/>
        <v>2000</v>
      </c>
      <c r="V128" s="71">
        <f t="shared" si="33"/>
        <v>2000</v>
      </c>
      <c r="W128" s="71">
        <f t="shared" si="33"/>
        <v>2000</v>
      </c>
      <c r="X128" s="71">
        <f t="shared" si="33"/>
        <v>2000</v>
      </c>
      <c r="Y128" s="71">
        <f t="shared" si="33"/>
        <v>2000</v>
      </c>
      <c r="Z128" s="71">
        <f t="shared" si="33"/>
        <v>2000</v>
      </c>
      <c r="AA128" s="71">
        <f t="shared" si="33"/>
        <v>2000</v>
      </c>
      <c r="AB128" s="71">
        <f t="shared" si="33"/>
        <v>2000</v>
      </c>
      <c r="AC128" s="71">
        <f t="shared" si="33"/>
        <v>2000</v>
      </c>
      <c r="AD128" s="71">
        <f t="shared" si="33"/>
        <v>2000</v>
      </c>
      <c r="AE128" s="71">
        <f t="shared" si="33"/>
        <v>2000</v>
      </c>
      <c r="AF128" s="71">
        <f t="shared" si="33"/>
        <v>2000</v>
      </c>
      <c r="AG128" s="71">
        <f t="shared" si="33"/>
        <v>2000</v>
      </c>
      <c r="AH128" s="71">
        <f t="shared" si="33"/>
        <v>2000</v>
      </c>
      <c r="AI128" s="71">
        <f t="shared" si="33"/>
        <v>2000</v>
      </c>
      <c r="AJ128" s="71">
        <f t="shared" si="33"/>
        <v>2000</v>
      </c>
      <c r="AK128" s="71">
        <f t="shared" si="33"/>
        <v>2000</v>
      </c>
      <c r="AL128" s="71">
        <f t="shared" si="33"/>
        <v>2000</v>
      </c>
      <c r="AM128" s="71">
        <f t="shared" si="33"/>
        <v>2000</v>
      </c>
      <c r="AN128" s="71">
        <f t="shared" si="33"/>
        <v>2000</v>
      </c>
      <c r="AO128" s="71">
        <f t="shared" si="33"/>
        <v>2000</v>
      </c>
      <c r="AP128" s="71">
        <f t="shared" si="33"/>
        <v>2000</v>
      </c>
      <c r="AQ128" s="71">
        <f t="shared" si="33"/>
        <v>2000</v>
      </c>
    </row>
    <row r="129" spans="1:51" s="71" customFormat="1">
      <c r="A129" s="71" t="s">
        <v>73</v>
      </c>
      <c r="C129" s="71">
        <f>IF(C116=0,2000,C116)</f>
        <v>2000</v>
      </c>
      <c r="D129" s="71">
        <f t="shared" ref="D129:AQ129" si="34">IF(D116=0,2000,D116)</f>
        <v>2000</v>
      </c>
      <c r="E129" s="71">
        <f t="shared" si="34"/>
        <v>2000</v>
      </c>
      <c r="F129" s="71">
        <f t="shared" si="34"/>
        <v>2000</v>
      </c>
      <c r="G129" s="71">
        <f t="shared" si="34"/>
        <v>2000</v>
      </c>
      <c r="H129" s="71">
        <f t="shared" si="34"/>
        <v>2000</v>
      </c>
      <c r="I129" s="71">
        <f t="shared" si="34"/>
        <v>2000</v>
      </c>
      <c r="J129" s="71">
        <f t="shared" si="34"/>
        <v>2000</v>
      </c>
      <c r="K129" s="71">
        <f t="shared" si="34"/>
        <v>2000</v>
      </c>
      <c r="L129" s="71">
        <f t="shared" si="34"/>
        <v>2000</v>
      </c>
      <c r="M129" s="71">
        <f t="shared" si="34"/>
        <v>2000</v>
      </c>
      <c r="N129" s="71">
        <f t="shared" si="34"/>
        <v>2000</v>
      </c>
      <c r="O129" s="71">
        <f t="shared" si="34"/>
        <v>2000</v>
      </c>
      <c r="P129" s="71">
        <f t="shared" si="34"/>
        <v>2000</v>
      </c>
      <c r="Q129" s="71">
        <f t="shared" si="34"/>
        <v>2000</v>
      </c>
      <c r="R129" s="71">
        <f t="shared" si="34"/>
        <v>2000</v>
      </c>
      <c r="S129" s="71">
        <f t="shared" si="34"/>
        <v>2000</v>
      </c>
      <c r="T129" s="71">
        <f t="shared" si="34"/>
        <v>2000</v>
      </c>
      <c r="U129" s="71">
        <f t="shared" si="34"/>
        <v>2000</v>
      </c>
      <c r="V129" s="71">
        <f t="shared" si="34"/>
        <v>2000</v>
      </c>
      <c r="W129" s="71">
        <f t="shared" si="34"/>
        <v>2000</v>
      </c>
      <c r="X129" s="71">
        <f t="shared" si="34"/>
        <v>2000</v>
      </c>
      <c r="Y129" s="71">
        <f t="shared" si="34"/>
        <v>2000</v>
      </c>
      <c r="Z129" s="71">
        <f t="shared" si="34"/>
        <v>2000</v>
      </c>
      <c r="AA129" s="71">
        <f t="shared" si="34"/>
        <v>2000</v>
      </c>
      <c r="AB129" s="71">
        <f t="shared" si="34"/>
        <v>2000</v>
      </c>
      <c r="AC129" s="71">
        <f t="shared" si="34"/>
        <v>2000</v>
      </c>
      <c r="AD129" s="71">
        <f t="shared" si="34"/>
        <v>2000</v>
      </c>
      <c r="AE129" s="71">
        <f t="shared" si="34"/>
        <v>2000</v>
      </c>
      <c r="AF129" s="71">
        <f t="shared" si="34"/>
        <v>2000</v>
      </c>
      <c r="AG129" s="71">
        <f t="shared" si="34"/>
        <v>2000</v>
      </c>
      <c r="AH129" s="71">
        <f t="shared" si="34"/>
        <v>2000</v>
      </c>
      <c r="AI129" s="71">
        <f t="shared" si="34"/>
        <v>2000</v>
      </c>
      <c r="AJ129" s="71">
        <f t="shared" si="34"/>
        <v>2000</v>
      </c>
      <c r="AK129" s="71">
        <f t="shared" si="34"/>
        <v>2000</v>
      </c>
      <c r="AL129" s="71">
        <f t="shared" si="34"/>
        <v>2000</v>
      </c>
      <c r="AM129" s="71">
        <f t="shared" si="34"/>
        <v>2000</v>
      </c>
      <c r="AN129" s="71">
        <f t="shared" si="34"/>
        <v>2000</v>
      </c>
      <c r="AO129" s="71">
        <f t="shared" si="34"/>
        <v>2000</v>
      </c>
      <c r="AP129" s="71">
        <f t="shared" si="34"/>
        <v>2000</v>
      </c>
      <c r="AQ129" s="71">
        <f t="shared" si="34"/>
        <v>2000</v>
      </c>
    </row>
    <row r="130" spans="1:51" s="71" customFormat="1">
      <c r="A130" s="71" t="s">
        <v>74</v>
      </c>
      <c r="C130" s="71">
        <f>IF(C118=0,2000,C118)</f>
        <v>2000</v>
      </c>
      <c r="D130" s="71">
        <f t="shared" ref="D130:AQ130" si="35">IF(D118=0,2000,D118)</f>
        <v>2000</v>
      </c>
      <c r="E130" s="71">
        <f t="shared" si="35"/>
        <v>2000</v>
      </c>
      <c r="F130" s="71">
        <f t="shared" si="35"/>
        <v>2000</v>
      </c>
      <c r="G130" s="71">
        <f t="shared" si="35"/>
        <v>2000</v>
      </c>
      <c r="H130" s="71">
        <f t="shared" si="35"/>
        <v>2000</v>
      </c>
      <c r="I130" s="71">
        <f t="shared" si="35"/>
        <v>2000</v>
      </c>
      <c r="J130" s="71">
        <f t="shared" si="35"/>
        <v>2000</v>
      </c>
      <c r="K130" s="71">
        <f t="shared" si="35"/>
        <v>2000</v>
      </c>
      <c r="L130" s="71">
        <f t="shared" si="35"/>
        <v>2000</v>
      </c>
      <c r="M130" s="71">
        <f t="shared" si="35"/>
        <v>2000</v>
      </c>
      <c r="N130" s="71">
        <f t="shared" si="35"/>
        <v>2000</v>
      </c>
      <c r="O130" s="71">
        <f t="shared" si="35"/>
        <v>2000</v>
      </c>
      <c r="P130" s="71">
        <f t="shared" si="35"/>
        <v>2000</v>
      </c>
      <c r="Q130" s="71">
        <f t="shared" si="35"/>
        <v>2000</v>
      </c>
      <c r="R130" s="71">
        <f t="shared" si="35"/>
        <v>2000</v>
      </c>
      <c r="S130" s="71">
        <f t="shared" si="35"/>
        <v>2000</v>
      </c>
      <c r="T130" s="71">
        <f t="shared" si="35"/>
        <v>2000</v>
      </c>
      <c r="U130" s="71">
        <f t="shared" si="35"/>
        <v>2000</v>
      </c>
      <c r="V130" s="71">
        <f t="shared" si="35"/>
        <v>2000</v>
      </c>
      <c r="W130" s="71">
        <f t="shared" si="35"/>
        <v>2000</v>
      </c>
      <c r="X130" s="71">
        <f t="shared" si="35"/>
        <v>2000</v>
      </c>
      <c r="Y130" s="71">
        <f t="shared" si="35"/>
        <v>2000</v>
      </c>
      <c r="Z130" s="71">
        <f t="shared" si="35"/>
        <v>2000</v>
      </c>
      <c r="AA130" s="71">
        <f t="shared" si="35"/>
        <v>2000</v>
      </c>
      <c r="AB130" s="71">
        <f t="shared" si="35"/>
        <v>2000</v>
      </c>
      <c r="AC130" s="71">
        <f t="shared" si="35"/>
        <v>2000</v>
      </c>
      <c r="AD130" s="71">
        <f t="shared" si="35"/>
        <v>2000</v>
      </c>
      <c r="AE130" s="71">
        <f t="shared" si="35"/>
        <v>2000</v>
      </c>
      <c r="AF130" s="71">
        <f t="shared" si="35"/>
        <v>2000</v>
      </c>
      <c r="AG130" s="71">
        <f t="shared" si="35"/>
        <v>2000</v>
      </c>
      <c r="AH130" s="71">
        <f t="shared" si="35"/>
        <v>2000</v>
      </c>
      <c r="AI130" s="71">
        <f t="shared" si="35"/>
        <v>2000</v>
      </c>
      <c r="AJ130" s="71">
        <f t="shared" si="35"/>
        <v>2000</v>
      </c>
      <c r="AK130" s="71">
        <f t="shared" si="35"/>
        <v>2000</v>
      </c>
      <c r="AL130" s="71">
        <f t="shared" si="35"/>
        <v>2000</v>
      </c>
      <c r="AM130" s="71">
        <f t="shared" si="35"/>
        <v>2000</v>
      </c>
      <c r="AN130" s="71">
        <f t="shared" si="35"/>
        <v>2000</v>
      </c>
      <c r="AO130" s="71">
        <f t="shared" si="35"/>
        <v>2000</v>
      </c>
      <c r="AP130" s="71">
        <f t="shared" si="35"/>
        <v>2000</v>
      </c>
      <c r="AQ130" s="71">
        <f t="shared" si="35"/>
        <v>2000</v>
      </c>
    </row>
    <row r="131" spans="1:51" s="71" customFormat="1">
      <c r="A131" s="71" t="s">
        <v>75</v>
      </c>
      <c r="C131" s="71">
        <f>IF(C120=0,2000,C120)</f>
        <v>2000</v>
      </c>
      <c r="D131" s="71">
        <f t="shared" ref="D131:AQ131" si="36">IF(D120=0,2000,D120)</f>
        <v>2000</v>
      </c>
      <c r="E131" s="71">
        <f t="shared" si="36"/>
        <v>2000</v>
      </c>
      <c r="F131" s="71">
        <f t="shared" si="36"/>
        <v>2000</v>
      </c>
      <c r="G131" s="71">
        <f t="shared" si="36"/>
        <v>2000</v>
      </c>
      <c r="H131" s="71">
        <f t="shared" si="36"/>
        <v>2000</v>
      </c>
      <c r="I131" s="71">
        <f t="shared" si="36"/>
        <v>2000</v>
      </c>
      <c r="J131" s="71">
        <f t="shared" si="36"/>
        <v>2000</v>
      </c>
      <c r="K131" s="71">
        <f t="shared" si="36"/>
        <v>2000</v>
      </c>
      <c r="L131" s="71">
        <f t="shared" si="36"/>
        <v>2000</v>
      </c>
      <c r="M131" s="71">
        <f t="shared" si="36"/>
        <v>2000</v>
      </c>
      <c r="N131" s="71">
        <f t="shared" si="36"/>
        <v>2000</v>
      </c>
      <c r="O131" s="71">
        <f t="shared" si="36"/>
        <v>2000</v>
      </c>
      <c r="P131" s="71">
        <f t="shared" si="36"/>
        <v>2000</v>
      </c>
      <c r="Q131" s="71">
        <f t="shared" si="36"/>
        <v>2000</v>
      </c>
      <c r="R131" s="71">
        <f t="shared" si="36"/>
        <v>2000</v>
      </c>
      <c r="S131" s="71">
        <f t="shared" si="36"/>
        <v>2000</v>
      </c>
      <c r="T131" s="71">
        <f t="shared" si="36"/>
        <v>2000</v>
      </c>
      <c r="U131" s="71">
        <f t="shared" si="36"/>
        <v>2000</v>
      </c>
      <c r="V131" s="71">
        <f t="shared" si="36"/>
        <v>2000</v>
      </c>
      <c r="W131" s="71">
        <f t="shared" si="36"/>
        <v>2000</v>
      </c>
      <c r="X131" s="71">
        <f t="shared" si="36"/>
        <v>2000</v>
      </c>
      <c r="Y131" s="71">
        <f t="shared" si="36"/>
        <v>2000</v>
      </c>
      <c r="Z131" s="71">
        <f t="shared" si="36"/>
        <v>2000</v>
      </c>
      <c r="AA131" s="71">
        <f t="shared" si="36"/>
        <v>2000</v>
      </c>
      <c r="AB131" s="71">
        <f t="shared" si="36"/>
        <v>2000</v>
      </c>
      <c r="AC131" s="71">
        <f t="shared" si="36"/>
        <v>2000</v>
      </c>
      <c r="AD131" s="71">
        <f t="shared" si="36"/>
        <v>2000</v>
      </c>
      <c r="AE131" s="71">
        <f t="shared" si="36"/>
        <v>2000</v>
      </c>
      <c r="AF131" s="71">
        <f t="shared" si="36"/>
        <v>2000</v>
      </c>
      <c r="AG131" s="71">
        <f t="shared" si="36"/>
        <v>2000</v>
      </c>
      <c r="AH131" s="71">
        <f t="shared" si="36"/>
        <v>2000</v>
      </c>
      <c r="AI131" s="71">
        <f t="shared" si="36"/>
        <v>2000</v>
      </c>
      <c r="AJ131" s="71">
        <f t="shared" si="36"/>
        <v>2000</v>
      </c>
      <c r="AK131" s="71">
        <f t="shared" si="36"/>
        <v>2000</v>
      </c>
      <c r="AL131" s="71">
        <f t="shared" si="36"/>
        <v>2000</v>
      </c>
      <c r="AM131" s="71">
        <f t="shared" si="36"/>
        <v>2000</v>
      </c>
      <c r="AN131" s="71">
        <f t="shared" si="36"/>
        <v>2000</v>
      </c>
      <c r="AO131" s="71">
        <f t="shared" si="36"/>
        <v>2000</v>
      </c>
      <c r="AP131" s="71">
        <f t="shared" si="36"/>
        <v>2000</v>
      </c>
      <c r="AQ131" s="71">
        <f t="shared" si="36"/>
        <v>2000</v>
      </c>
    </row>
    <row r="132" spans="1:51" s="71" customFormat="1">
      <c r="A132" s="71" t="s">
        <v>76</v>
      </c>
      <c r="C132" s="71">
        <f>IF(C1028=0,2000,C122)</f>
        <v>2000</v>
      </c>
      <c r="D132" s="71">
        <f t="shared" ref="D132:AQ132" si="37">IF(D1028=0,2000,D122)</f>
        <v>2000</v>
      </c>
      <c r="E132" s="71">
        <f t="shared" si="37"/>
        <v>2000</v>
      </c>
      <c r="F132" s="71">
        <f t="shared" si="37"/>
        <v>2000</v>
      </c>
      <c r="G132" s="71">
        <f t="shared" si="37"/>
        <v>2000</v>
      </c>
      <c r="H132" s="71">
        <f t="shared" si="37"/>
        <v>2000</v>
      </c>
      <c r="I132" s="71">
        <f t="shared" si="37"/>
        <v>2000</v>
      </c>
      <c r="J132" s="71">
        <f t="shared" si="37"/>
        <v>2000</v>
      </c>
      <c r="K132" s="71">
        <f t="shared" si="37"/>
        <v>2000</v>
      </c>
      <c r="L132" s="71">
        <f t="shared" si="37"/>
        <v>2000</v>
      </c>
      <c r="M132" s="71">
        <f t="shared" si="37"/>
        <v>2000</v>
      </c>
      <c r="N132" s="71">
        <f t="shared" si="37"/>
        <v>2000</v>
      </c>
      <c r="O132" s="71">
        <f t="shared" si="37"/>
        <v>2000</v>
      </c>
      <c r="P132" s="71">
        <f t="shared" si="37"/>
        <v>2000</v>
      </c>
      <c r="Q132" s="71">
        <f t="shared" si="37"/>
        <v>2000</v>
      </c>
      <c r="R132" s="71">
        <f t="shared" si="37"/>
        <v>2000</v>
      </c>
      <c r="S132" s="71">
        <f t="shared" si="37"/>
        <v>2000</v>
      </c>
      <c r="T132" s="71">
        <f t="shared" si="37"/>
        <v>2000</v>
      </c>
      <c r="U132" s="71">
        <f t="shared" si="37"/>
        <v>2000</v>
      </c>
      <c r="V132" s="71">
        <f t="shared" si="37"/>
        <v>2000</v>
      </c>
      <c r="W132" s="71">
        <f t="shared" si="37"/>
        <v>2000</v>
      </c>
      <c r="X132" s="71">
        <f t="shared" si="37"/>
        <v>2000</v>
      </c>
      <c r="Y132" s="71">
        <f t="shared" si="37"/>
        <v>2000</v>
      </c>
      <c r="Z132" s="71">
        <f t="shared" si="37"/>
        <v>2000</v>
      </c>
      <c r="AA132" s="71">
        <f t="shared" si="37"/>
        <v>2000</v>
      </c>
      <c r="AB132" s="71">
        <f t="shared" si="37"/>
        <v>2000</v>
      </c>
      <c r="AC132" s="71">
        <f t="shared" si="37"/>
        <v>2000</v>
      </c>
      <c r="AD132" s="71">
        <f t="shared" si="37"/>
        <v>2000</v>
      </c>
      <c r="AE132" s="71">
        <f t="shared" si="37"/>
        <v>2000</v>
      </c>
      <c r="AF132" s="71">
        <f t="shared" si="37"/>
        <v>2000</v>
      </c>
      <c r="AG132" s="71">
        <f t="shared" si="37"/>
        <v>2000</v>
      </c>
      <c r="AH132" s="71">
        <f t="shared" si="37"/>
        <v>2000</v>
      </c>
      <c r="AI132" s="71">
        <f t="shared" si="37"/>
        <v>2000</v>
      </c>
      <c r="AJ132" s="71">
        <f t="shared" si="37"/>
        <v>2000</v>
      </c>
      <c r="AK132" s="71">
        <f t="shared" si="37"/>
        <v>2000</v>
      </c>
      <c r="AL132" s="71">
        <f t="shared" si="37"/>
        <v>2000</v>
      </c>
      <c r="AM132" s="71">
        <f t="shared" si="37"/>
        <v>2000</v>
      </c>
      <c r="AN132" s="71">
        <f t="shared" si="37"/>
        <v>2000</v>
      </c>
      <c r="AO132" s="71">
        <f t="shared" si="37"/>
        <v>2000</v>
      </c>
      <c r="AP132" s="71">
        <f t="shared" si="37"/>
        <v>2000</v>
      </c>
      <c r="AQ132" s="71">
        <f t="shared" si="37"/>
        <v>2000</v>
      </c>
    </row>
    <row r="133" spans="1:51" s="71" customFormat="1">
      <c r="A133" s="71" t="s">
        <v>66</v>
      </c>
      <c r="C133" s="71">
        <f>MIN(C125:C132)</f>
        <v>1</v>
      </c>
      <c r="D133" s="71">
        <f t="shared" ref="D133:AQ133" si="38">MIN(D125:D132)</f>
        <v>1</v>
      </c>
      <c r="E133" s="71">
        <f t="shared" si="38"/>
        <v>2</v>
      </c>
      <c r="F133" s="71">
        <f t="shared" si="38"/>
        <v>1</v>
      </c>
      <c r="G133" s="71">
        <f t="shared" si="38"/>
        <v>2</v>
      </c>
      <c r="H133" s="71">
        <f t="shared" si="38"/>
        <v>3</v>
      </c>
      <c r="I133" s="71">
        <f t="shared" si="38"/>
        <v>4</v>
      </c>
      <c r="J133" s="71">
        <f t="shared" si="38"/>
        <v>5</v>
      </c>
      <c r="K133" s="71">
        <f t="shared" si="38"/>
        <v>6</v>
      </c>
      <c r="L133" s="71">
        <f t="shared" si="38"/>
        <v>7</v>
      </c>
      <c r="M133" s="71">
        <f t="shared" si="38"/>
        <v>8</v>
      </c>
      <c r="N133" s="71">
        <f t="shared" si="38"/>
        <v>9</v>
      </c>
      <c r="O133" s="71">
        <f t="shared" si="38"/>
        <v>10</v>
      </c>
      <c r="P133" s="71">
        <f t="shared" si="38"/>
        <v>11</v>
      </c>
      <c r="Q133" s="71">
        <f t="shared" si="38"/>
        <v>12</v>
      </c>
      <c r="R133" s="71">
        <f t="shared" si="38"/>
        <v>13</v>
      </c>
      <c r="S133" s="71">
        <f t="shared" si="38"/>
        <v>14</v>
      </c>
      <c r="T133" s="71">
        <f t="shared" si="38"/>
        <v>15</v>
      </c>
      <c r="U133" s="71">
        <f t="shared" si="38"/>
        <v>16</v>
      </c>
      <c r="V133" s="71">
        <f t="shared" si="38"/>
        <v>17</v>
      </c>
      <c r="W133" s="71">
        <f t="shared" si="38"/>
        <v>18</v>
      </c>
      <c r="X133" s="71">
        <f t="shared" si="38"/>
        <v>19</v>
      </c>
      <c r="Y133" s="71">
        <f t="shared" si="38"/>
        <v>20</v>
      </c>
      <c r="Z133" s="71">
        <f t="shared" si="38"/>
        <v>21</v>
      </c>
      <c r="AA133" s="71">
        <f t="shared" si="38"/>
        <v>22</v>
      </c>
      <c r="AB133" s="71">
        <f t="shared" si="38"/>
        <v>23</v>
      </c>
      <c r="AC133" s="71">
        <f t="shared" si="38"/>
        <v>24</v>
      </c>
      <c r="AD133" s="71">
        <f t="shared" si="38"/>
        <v>25</v>
      </c>
      <c r="AE133" s="71">
        <f t="shared" si="38"/>
        <v>26</v>
      </c>
      <c r="AF133" s="71">
        <f t="shared" si="38"/>
        <v>27</v>
      </c>
      <c r="AG133" s="71">
        <f t="shared" si="38"/>
        <v>28</v>
      </c>
      <c r="AH133" s="71">
        <f t="shared" si="38"/>
        <v>29</v>
      </c>
      <c r="AI133" s="71">
        <f t="shared" si="38"/>
        <v>30</v>
      </c>
      <c r="AJ133" s="71">
        <f t="shared" si="38"/>
        <v>31</v>
      </c>
      <c r="AK133" s="71">
        <f t="shared" si="38"/>
        <v>32</v>
      </c>
      <c r="AL133" s="71">
        <f t="shared" si="38"/>
        <v>33</v>
      </c>
      <c r="AM133" s="71">
        <f t="shared" si="38"/>
        <v>34</v>
      </c>
      <c r="AN133" s="71">
        <f t="shared" si="38"/>
        <v>35</v>
      </c>
      <c r="AO133" s="71">
        <f t="shared" si="38"/>
        <v>36</v>
      </c>
      <c r="AP133" s="71">
        <f t="shared" si="38"/>
        <v>37</v>
      </c>
      <c r="AQ133" s="71">
        <f t="shared" si="38"/>
        <v>38</v>
      </c>
    </row>
    <row r="136" spans="1:51" s="71" customFormat="1">
      <c r="A136" s="71" t="s">
        <v>168</v>
      </c>
    </row>
    <row r="137" spans="1:51" s="71" customFormat="1">
      <c r="A137" s="82" t="s">
        <v>169</v>
      </c>
      <c r="B137" s="83"/>
    </row>
    <row r="138" spans="1:51" s="71" customFormat="1">
      <c r="A138" s="83">
        <v>1</v>
      </c>
      <c r="B138" s="84">
        <v>0</v>
      </c>
    </row>
    <row r="139" spans="1:51" s="71" customFormat="1">
      <c r="A139" s="83">
        <v>2</v>
      </c>
      <c r="B139" s="84">
        <v>6018</v>
      </c>
    </row>
    <row r="140" spans="1:51" s="71" customFormat="1">
      <c r="A140" s="83">
        <v>3</v>
      </c>
      <c r="B140" s="84">
        <v>7117</v>
      </c>
    </row>
    <row r="141" spans="1:51" s="71" customFormat="1">
      <c r="A141" s="83">
        <v>4</v>
      </c>
      <c r="B141" s="84">
        <v>17316</v>
      </c>
    </row>
    <row r="142" spans="1:51" s="71" customFormat="1"/>
    <row r="143" spans="1:51" s="71" customFormat="1">
      <c r="A143" s="71" t="s">
        <v>99</v>
      </c>
      <c r="C143" s="71">
        <v>0</v>
      </c>
      <c r="D143" s="71">
        <v>1</v>
      </c>
      <c r="E143" s="71">
        <f>D143+1</f>
        <v>2</v>
      </c>
      <c r="F143" s="71">
        <f t="shared" ref="F143:AK143" si="39">E143+1</f>
        <v>3</v>
      </c>
      <c r="G143" s="71">
        <f t="shared" si="39"/>
        <v>4</v>
      </c>
      <c r="H143" s="71">
        <f t="shared" si="39"/>
        <v>5</v>
      </c>
      <c r="I143" s="71">
        <f t="shared" si="39"/>
        <v>6</v>
      </c>
      <c r="J143" s="71">
        <f t="shared" si="39"/>
        <v>7</v>
      </c>
      <c r="K143" s="71">
        <f t="shared" si="39"/>
        <v>8</v>
      </c>
      <c r="L143" s="71">
        <f t="shared" si="39"/>
        <v>9</v>
      </c>
      <c r="M143" s="71">
        <f t="shared" si="39"/>
        <v>10</v>
      </c>
      <c r="N143" s="71">
        <f t="shared" si="39"/>
        <v>11</v>
      </c>
      <c r="O143" s="71">
        <f t="shared" si="39"/>
        <v>12</v>
      </c>
      <c r="P143" s="71">
        <f t="shared" si="39"/>
        <v>13</v>
      </c>
      <c r="Q143" s="71">
        <f t="shared" si="39"/>
        <v>14</v>
      </c>
      <c r="R143" s="71">
        <f t="shared" si="39"/>
        <v>15</v>
      </c>
      <c r="S143" s="71">
        <f t="shared" si="39"/>
        <v>16</v>
      </c>
      <c r="T143" s="71">
        <f t="shared" si="39"/>
        <v>17</v>
      </c>
      <c r="U143" s="71">
        <f t="shared" si="39"/>
        <v>18</v>
      </c>
      <c r="V143" s="71">
        <f t="shared" si="39"/>
        <v>19</v>
      </c>
      <c r="W143" s="71">
        <f t="shared" si="39"/>
        <v>20</v>
      </c>
      <c r="X143" s="71">
        <f t="shared" si="39"/>
        <v>21</v>
      </c>
      <c r="Y143" s="71">
        <f t="shared" si="39"/>
        <v>22</v>
      </c>
      <c r="Z143" s="71">
        <f t="shared" si="39"/>
        <v>23</v>
      </c>
      <c r="AA143" s="71">
        <f t="shared" si="39"/>
        <v>24</v>
      </c>
      <c r="AB143" s="71">
        <f t="shared" si="39"/>
        <v>25</v>
      </c>
      <c r="AC143" s="71">
        <f t="shared" si="39"/>
        <v>26</v>
      </c>
      <c r="AD143" s="71">
        <f t="shared" si="39"/>
        <v>27</v>
      </c>
      <c r="AE143" s="71">
        <f t="shared" si="39"/>
        <v>28</v>
      </c>
      <c r="AF143" s="71">
        <f t="shared" si="39"/>
        <v>29</v>
      </c>
      <c r="AG143" s="71">
        <f t="shared" si="39"/>
        <v>30</v>
      </c>
      <c r="AH143" s="71">
        <f t="shared" si="39"/>
        <v>31</v>
      </c>
      <c r="AI143" s="71">
        <f t="shared" si="39"/>
        <v>32</v>
      </c>
      <c r="AJ143" s="71">
        <f t="shared" si="39"/>
        <v>33</v>
      </c>
      <c r="AK143" s="71">
        <f t="shared" si="39"/>
        <v>34</v>
      </c>
      <c r="AL143" s="71">
        <f t="shared" ref="AL143:AQ143" si="40">AK143+1</f>
        <v>35</v>
      </c>
      <c r="AM143" s="71">
        <f t="shared" si="40"/>
        <v>36</v>
      </c>
      <c r="AN143" s="71">
        <f t="shared" si="40"/>
        <v>37</v>
      </c>
      <c r="AO143" s="71">
        <f t="shared" si="40"/>
        <v>38</v>
      </c>
      <c r="AP143" s="71">
        <f t="shared" si="40"/>
        <v>39</v>
      </c>
      <c r="AQ143" s="71">
        <f t="shared" si="40"/>
        <v>40</v>
      </c>
      <c r="AX143" s="71" t="str">
        <f>A147</f>
        <v>Religious (non-Catholic)</v>
      </c>
      <c r="AY143" s="85">
        <v>0</v>
      </c>
    </row>
    <row r="144" spans="1:51" s="71" customFormat="1">
      <c r="A144" s="71" t="s">
        <v>170</v>
      </c>
      <c r="C144" s="71">
        <f>COUNTIF(C125:C132, "&gt;=4")-COUNTIF(C125:C132, "&gt;17")</f>
        <v>0</v>
      </c>
      <c r="D144" s="71">
        <f t="shared" ref="D144:AQ144" si="41">COUNTIF(D125:D132, "&gt;=4")-COUNTIF(D125:D132, "&gt;17")</f>
        <v>0</v>
      </c>
      <c r="E144" s="71">
        <f t="shared" si="41"/>
        <v>0</v>
      </c>
      <c r="F144" s="71">
        <f t="shared" si="41"/>
        <v>1</v>
      </c>
      <c r="G144" s="71">
        <f t="shared" si="41"/>
        <v>2</v>
      </c>
      <c r="H144" s="71">
        <f t="shared" si="41"/>
        <v>2</v>
      </c>
      <c r="I144" s="71">
        <f t="shared" si="41"/>
        <v>3</v>
      </c>
      <c r="J144" s="71">
        <f t="shared" si="41"/>
        <v>3</v>
      </c>
      <c r="K144" s="71">
        <f t="shared" si="41"/>
        <v>3</v>
      </c>
      <c r="L144" s="71">
        <f t="shared" si="41"/>
        <v>3</v>
      </c>
      <c r="M144" s="71">
        <f t="shared" si="41"/>
        <v>3</v>
      </c>
      <c r="N144" s="71">
        <f t="shared" si="41"/>
        <v>3</v>
      </c>
      <c r="O144" s="71">
        <f t="shared" si="41"/>
        <v>3</v>
      </c>
      <c r="P144" s="71">
        <f t="shared" si="41"/>
        <v>3</v>
      </c>
      <c r="Q144" s="71">
        <f t="shared" si="41"/>
        <v>3</v>
      </c>
      <c r="R144" s="71">
        <f t="shared" si="41"/>
        <v>3</v>
      </c>
      <c r="S144" s="71">
        <f t="shared" si="41"/>
        <v>3</v>
      </c>
      <c r="T144" s="71">
        <f t="shared" si="41"/>
        <v>2</v>
      </c>
      <c r="U144" s="71">
        <f t="shared" si="41"/>
        <v>1</v>
      </c>
      <c r="V144" s="71">
        <f t="shared" si="41"/>
        <v>1</v>
      </c>
      <c r="W144" s="71">
        <f t="shared" si="41"/>
        <v>0</v>
      </c>
      <c r="X144" s="71">
        <f t="shared" si="41"/>
        <v>0</v>
      </c>
      <c r="Y144" s="71">
        <f t="shared" si="41"/>
        <v>0</v>
      </c>
      <c r="Z144" s="71">
        <f t="shared" si="41"/>
        <v>0</v>
      </c>
      <c r="AA144" s="71">
        <f t="shared" si="41"/>
        <v>0</v>
      </c>
      <c r="AB144" s="71">
        <f t="shared" si="41"/>
        <v>0</v>
      </c>
      <c r="AC144" s="71">
        <f t="shared" si="41"/>
        <v>0</v>
      </c>
      <c r="AD144" s="71">
        <f t="shared" si="41"/>
        <v>0</v>
      </c>
      <c r="AE144" s="71">
        <f t="shared" si="41"/>
        <v>0</v>
      </c>
      <c r="AF144" s="71">
        <f t="shared" si="41"/>
        <v>0</v>
      </c>
      <c r="AG144" s="71">
        <f t="shared" si="41"/>
        <v>0</v>
      </c>
      <c r="AH144" s="71">
        <f t="shared" si="41"/>
        <v>0</v>
      </c>
      <c r="AI144" s="71">
        <f t="shared" si="41"/>
        <v>0</v>
      </c>
      <c r="AJ144" s="71">
        <f t="shared" si="41"/>
        <v>0</v>
      </c>
      <c r="AK144" s="71">
        <f t="shared" si="41"/>
        <v>0</v>
      </c>
      <c r="AL144" s="71">
        <f t="shared" si="41"/>
        <v>0</v>
      </c>
      <c r="AM144" s="71">
        <f t="shared" si="41"/>
        <v>0</v>
      </c>
      <c r="AN144" s="71">
        <f t="shared" si="41"/>
        <v>0</v>
      </c>
      <c r="AO144" s="71">
        <f t="shared" si="41"/>
        <v>0</v>
      </c>
      <c r="AP144" s="71">
        <f t="shared" si="41"/>
        <v>0</v>
      </c>
      <c r="AQ144" s="71">
        <f t="shared" si="41"/>
        <v>0</v>
      </c>
    </row>
    <row r="145" spans="1:43" s="71" customFormat="1">
      <c r="A145" s="77" t="s">
        <v>171</v>
      </c>
      <c r="B145" s="77"/>
      <c r="C145" s="86">
        <f>$B$138</f>
        <v>0</v>
      </c>
      <c r="D145" s="86">
        <f>$B$138</f>
        <v>0</v>
      </c>
      <c r="E145" s="86">
        <f>$B$138</f>
        <v>0</v>
      </c>
      <c r="F145" s="86">
        <f>$B$138</f>
        <v>0</v>
      </c>
      <c r="G145" s="86">
        <f>$B$138</f>
        <v>0</v>
      </c>
      <c r="H145" s="86">
        <f>$B$138</f>
        <v>0</v>
      </c>
      <c r="I145" s="86">
        <f>$B$138</f>
        <v>0</v>
      </c>
      <c r="J145" s="86">
        <f>$B$138</f>
        <v>0</v>
      </c>
      <c r="K145" s="86">
        <f>$B$138</f>
        <v>0</v>
      </c>
      <c r="L145" s="86">
        <f>$B$138</f>
        <v>0</v>
      </c>
      <c r="M145" s="86">
        <f>$B$138</f>
        <v>0</v>
      </c>
      <c r="N145" s="86">
        <f>$B$138</f>
        <v>0</v>
      </c>
      <c r="O145" s="86">
        <f>$B$138</f>
        <v>0</v>
      </c>
      <c r="P145" s="86">
        <f>$B$138</f>
        <v>0</v>
      </c>
      <c r="Q145" s="86">
        <f>$B$138</f>
        <v>0</v>
      </c>
      <c r="R145" s="86">
        <f>$B$138</f>
        <v>0</v>
      </c>
      <c r="S145" s="86">
        <f>$B$138</f>
        <v>0</v>
      </c>
      <c r="T145" s="86">
        <f>$B$138</f>
        <v>0</v>
      </c>
      <c r="U145" s="86">
        <f>$B$138</f>
        <v>0</v>
      </c>
      <c r="V145" s="86">
        <f>$B$138</f>
        <v>0</v>
      </c>
      <c r="W145" s="86">
        <f>$B$138</f>
        <v>0</v>
      </c>
      <c r="X145" s="86">
        <f>$B$138</f>
        <v>0</v>
      </c>
      <c r="Y145" s="86">
        <f>$B$138</f>
        <v>0</v>
      </c>
      <c r="Z145" s="86">
        <f>$B$138</f>
        <v>0</v>
      </c>
      <c r="AA145" s="86">
        <f>$B$138</f>
        <v>0</v>
      </c>
      <c r="AB145" s="86">
        <f>$B$138</f>
        <v>0</v>
      </c>
      <c r="AC145" s="86">
        <f>$B$138</f>
        <v>0</v>
      </c>
      <c r="AD145" s="86">
        <f>$B$138</f>
        <v>0</v>
      </c>
      <c r="AE145" s="86">
        <f>$B$138</f>
        <v>0</v>
      </c>
      <c r="AF145" s="86">
        <f>$B$138</f>
        <v>0</v>
      </c>
      <c r="AG145" s="86">
        <f>$B$138</f>
        <v>0</v>
      </c>
      <c r="AH145" s="86">
        <f>$B$138</f>
        <v>0</v>
      </c>
      <c r="AI145" s="86">
        <f>$B$138</f>
        <v>0</v>
      </c>
      <c r="AJ145" s="86">
        <f>$B$138</f>
        <v>0</v>
      </c>
      <c r="AK145" s="86">
        <f>$B$138</f>
        <v>0</v>
      </c>
      <c r="AL145" s="86">
        <f>$B$138</f>
        <v>0</v>
      </c>
      <c r="AM145" s="86">
        <f>$B$138</f>
        <v>0</v>
      </c>
      <c r="AN145" s="86">
        <f>$B$138</f>
        <v>0</v>
      </c>
      <c r="AO145" s="86">
        <f>$B$138</f>
        <v>0</v>
      </c>
      <c r="AP145" s="86">
        <f>$B$138</f>
        <v>0</v>
      </c>
      <c r="AQ145" s="86">
        <f>$B$138</f>
        <v>0</v>
      </c>
    </row>
    <row r="146" spans="1:43" s="71" customFormat="1">
      <c r="A146" s="77" t="s">
        <v>172</v>
      </c>
      <c r="B146" s="77"/>
      <c r="C146" s="86">
        <f>$B$138</f>
        <v>0</v>
      </c>
      <c r="D146" s="86">
        <f>$B$138</f>
        <v>0</v>
      </c>
      <c r="E146" s="86">
        <f>$B$138</f>
        <v>0</v>
      </c>
      <c r="F146" s="86">
        <f>F144*$B$139</f>
        <v>6018</v>
      </c>
      <c r="G146" s="86">
        <f t="shared" ref="G146:AQ146" si="42">G144*$B$139</f>
        <v>12036</v>
      </c>
      <c r="H146" s="86">
        <f t="shared" si="42"/>
        <v>12036</v>
      </c>
      <c r="I146" s="86">
        <f t="shared" si="42"/>
        <v>18054</v>
      </c>
      <c r="J146" s="86">
        <f t="shared" si="42"/>
        <v>18054</v>
      </c>
      <c r="K146" s="86">
        <f t="shared" si="42"/>
        <v>18054</v>
      </c>
      <c r="L146" s="86">
        <f t="shared" si="42"/>
        <v>18054</v>
      </c>
      <c r="M146" s="86">
        <f t="shared" si="42"/>
        <v>18054</v>
      </c>
      <c r="N146" s="86">
        <f t="shared" si="42"/>
        <v>18054</v>
      </c>
      <c r="O146" s="86">
        <f t="shared" si="42"/>
        <v>18054</v>
      </c>
      <c r="P146" s="86">
        <f t="shared" si="42"/>
        <v>18054</v>
      </c>
      <c r="Q146" s="86">
        <f t="shared" si="42"/>
        <v>18054</v>
      </c>
      <c r="R146" s="86">
        <f t="shared" si="42"/>
        <v>18054</v>
      </c>
      <c r="S146" s="86">
        <f t="shared" si="42"/>
        <v>18054</v>
      </c>
      <c r="T146" s="86">
        <f t="shared" si="42"/>
        <v>12036</v>
      </c>
      <c r="U146" s="86">
        <f t="shared" si="42"/>
        <v>6018</v>
      </c>
      <c r="V146" s="86">
        <f t="shared" si="42"/>
        <v>6018</v>
      </c>
      <c r="W146" s="86">
        <f t="shared" si="42"/>
        <v>0</v>
      </c>
      <c r="X146" s="86">
        <f t="shared" si="42"/>
        <v>0</v>
      </c>
      <c r="Y146" s="86">
        <f t="shared" si="42"/>
        <v>0</v>
      </c>
      <c r="Z146" s="86">
        <f t="shared" si="42"/>
        <v>0</v>
      </c>
      <c r="AA146" s="86">
        <f t="shared" si="42"/>
        <v>0</v>
      </c>
      <c r="AB146" s="86">
        <f t="shared" si="42"/>
        <v>0</v>
      </c>
      <c r="AC146" s="86">
        <f t="shared" si="42"/>
        <v>0</v>
      </c>
      <c r="AD146" s="86">
        <f t="shared" si="42"/>
        <v>0</v>
      </c>
      <c r="AE146" s="86">
        <f t="shared" si="42"/>
        <v>0</v>
      </c>
      <c r="AF146" s="86">
        <f t="shared" si="42"/>
        <v>0</v>
      </c>
      <c r="AG146" s="86">
        <f t="shared" si="42"/>
        <v>0</v>
      </c>
      <c r="AH146" s="86">
        <f t="shared" si="42"/>
        <v>0</v>
      </c>
      <c r="AI146" s="86">
        <f t="shared" si="42"/>
        <v>0</v>
      </c>
      <c r="AJ146" s="86">
        <f t="shared" si="42"/>
        <v>0</v>
      </c>
      <c r="AK146" s="86">
        <f t="shared" si="42"/>
        <v>0</v>
      </c>
      <c r="AL146" s="86">
        <f t="shared" si="42"/>
        <v>0</v>
      </c>
      <c r="AM146" s="86">
        <f t="shared" si="42"/>
        <v>0</v>
      </c>
      <c r="AN146" s="86">
        <f t="shared" si="42"/>
        <v>0</v>
      </c>
      <c r="AO146" s="86">
        <f t="shared" si="42"/>
        <v>0</v>
      </c>
      <c r="AP146" s="86">
        <f t="shared" si="42"/>
        <v>0</v>
      </c>
      <c r="AQ146" s="86">
        <f t="shared" si="42"/>
        <v>0</v>
      </c>
    </row>
    <row r="147" spans="1:43" s="71" customFormat="1">
      <c r="A147" s="77" t="s">
        <v>173</v>
      </c>
      <c r="B147" s="77"/>
      <c r="C147" s="86">
        <f>$B$138</f>
        <v>0</v>
      </c>
      <c r="D147" s="86">
        <f>$B$138</f>
        <v>0</v>
      </c>
      <c r="E147" s="86">
        <f>$B$138</f>
        <v>0</v>
      </c>
      <c r="F147" s="86">
        <f>F144*$B$140</f>
        <v>7117</v>
      </c>
      <c r="G147" s="86">
        <f t="shared" ref="G147:AQ147" si="43">G144*$B$140</f>
        <v>14234</v>
      </c>
      <c r="H147" s="86">
        <f t="shared" si="43"/>
        <v>14234</v>
      </c>
      <c r="I147" s="86">
        <f t="shared" si="43"/>
        <v>21351</v>
      </c>
      <c r="J147" s="86">
        <f t="shared" si="43"/>
        <v>21351</v>
      </c>
      <c r="K147" s="86">
        <f t="shared" si="43"/>
        <v>21351</v>
      </c>
      <c r="L147" s="86">
        <f t="shared" si="43"/>
        <v>21351</v>
      </c>
      <c r="M147" s="86">
        <f t="shared" si="43"/>
        <v>21351</v>
      </c>
      <c r="N147" s="86">
        <f t="shared" si="43"/>
        <v>21351</v>
      </c>
      <c r="O147" s="86">
        <f t="shared" si="43"/>
        <v>21351</v>
      </c>
      <c r="P147" s="86">
        <f t="shared" si="43"/>
        <v>21351</v>
      </c>
      <c r="Q147" s="86">
        <f t="shared" si="43"/>
        <v>21351</v>
      </c>
      <c r="R147" s="86">
        <f t="shared" si="43"/>
        <v>21351</v>
      </c>
      <c r="S147" s="86">
        <f t="shared" si="43"/>
        <v>21351</v>
      </c>
      <c r="T147" s="86">
        <f t="shared" si="43"/>
        <v>14234</v>
      </c>
      <c r="U147" s="86">
        <f t="shared" si="43"/>
        <v>7117</v>
      </c>
      <c r="V147" s="86">
        <f t="shared" si="43"/>
        <v>7117</v>
      </c>
      <c r="W147" s="86">
        <f t="shared" si="43"/>
        <v>0</v>
      </c>
      <c r="X147" s="86">
        <f t="shared" si="43"/>
        <v>0</v>
      </c>
      <c r="Y147" s="86">
        <f t="shared" si="43"/>
        <v>0</v>
      </c>
      <c r="Z147" s="86">
        <f t="shared" si="43"/>
        <v>0</v>
      </c>
      <c r="AA147" s="86">
        <f t="shared" si="43"/>
        <v>0</v>
      </c>
      <c r="AB147" s="86">
        <f t="shared" si="43"/>
        <v>0</v>
      </c>
      <c r="AC147" s="86">
        <f t="shared" si="43"/>
        <v>0</v>
      </c>
      <c r="AD147" s="86">
        <f t="shared" si="43"/>
        <v>0</v>
      </c>
      <c r="AE147" s="86">
        <f t="shared" si="43"/>
        <v>0</v>
      </c>
      <c r="AF147" s="86">
        <f t="shared" si="43"/>
        <v>0</v>
      </c>
      <c r="AG147" s="86">
        <f t="shared" si="43"/>
        <v>0</v>
      </c>
      <c r="AH147" s="86">
        <f t="shared" si="43"/>
        <v>0</v>
      </c>
      <c r="AI147" s="86">
        <f t="shared" si="43"/>
        <v>0</v>
      </c>
      <c r="AJ147" s="86">
        <f t="shared" si="43"/>
        <v>0</v>
      </c>
      <c r="AK147" s="86">
        <f t="shared" si="43"/>
        <v>0</v>
      </c>
      <c r="AL147" s="86">
        <f t="shared" si="43"/>
        <v>0</v>
      </c>
      <c r="AM147" s="86">
        <f t="shared" si="43"/>
        <v>0</v>
      </c>
      <c r="AN147" s="86">
        <f t="shared" si="43"/>
        <v>0</v>
      </c>
      <c r="AO147" s="86">
        <f t="shared" si="43"/>
        <v>0</v>
      </c>
      <c r="AP147" s="86">
        <f t="shared" si="43"/>
        <v>0</v>
      </c>
      <c r="AQ147" s="86">
        <f t="shared" si="43"/>
        <v>0</v>
      </c>
    </row>
    <row r="148" spans="1:43" s="71" customFormat="1">
      <c r="A148" s="77" t="s">
        <v>174</v>
      </c>
      <c r="B148" s="77"/>
      <c r="C148" s="86">
        <f>$B$138</f>
        <v>0</v>
      </c>
      <c r="D148" s="86">
        <f>$B$138</f>
        <v>0</v>
      </c>
      <c r="E148" s="86">
        <f>$B$138</f>
        <v>0</v>
      </c>
      <c r="F148" s="86">
        <f>F144*$B$141</f>
        <v>17316</v>
      </c>
      <c r="G148" s="86">
        <f t="shared" ref="G148:AQ148" si="44">G144*$B$141</f>
        <v>34632</v>
      </c>
      <c r="H148" s="86">
        <f t="shared" si="44"/>
        <v>34632</v>
      </c>
      <c r="I148" s="86">
        <f t="shared" si="44"/>
        <v>51948</v>
      </c>
      <c r="J148" s="86">
        <f t="shared" si="44"/>
        <v>51948</v>
      </c>
      <c r="K148" s="86">
        <f t="shared" si="44"/>
        <v>51948</v>
      </c>
      <c r="L148" s="86">
        <f t="shared" si="44"/>
        <v>51948</v>
      </c>
      <c r="M148" s="86">
        <f t="shared" si="44"/>
        <v>51948</v>
      </c>
      <c r="N148" s="86">
        <f t="shared" si="44"/>
        <v>51948</v>
      </c>
      <c r="O148" s="86">
        <f t="shared" si="44"/>
        <v>51948</v>
      </c>
      <c r="P148" s="86">
        <f t="shared" si="44"/>
        <v>51948</v>
      </c>
      <c r="Q148" s="86">
        <f t="shared" si="44"/>
        <v>51948</v>
      </c>
      <c r="R148" s="86">
        <f t="shared" si="44"/>
        <v>51948</v>
      </c>
      <c r="S148" s="86">
        <f t="shared" si="44"/>
        <v>51948</v>
      </c>
      <c r="T148" s="86">
        <f t="shared" si="44"/>
        <v>34632</v>
      </c>
      <c r="U148" s="86">
        <f t="shared" si="44"/>
        <v>17316</v>
      </c>
      <c r="V148" s="86">
        <f t="shared" si="44"/>
        <v>17316</v>
      </c>
      <c r="W148" s="86">
        <f t="shared" si="44"/>
        <v>0</v>
      </c>
      <c r="X148" s="86">
        <f t="shared" si="44"/>
        <v>0</v>
      </c>
      <c r="Y148" s="86">
        <f t="shared" si="44"/>
        <v>0</v>
      </c>
      <c r="Z148" s="86">
        <f t="shared" si="44"/>
        <v>0</v>
      </c>
      <c r="AA148" s="86">
        <f t="shared" si="44"/>
        <v>0</v>
      </c>
      <c r="AB148" s="86">
        <f t="shared" si="44"/>
        <v>0</v>
      </c>
      <c r="AC148" s="86">
        <f t="shared" si="44"/>
        <v>0</v>
      </c>
      <c r="AD148" s="86">
        <f t="shared" si="44"/>
        <v>0</v>
      </c>
      <c r="AE148" s="86">
        <f t="shared" si="44"/>
        <v>0</v>
      </c>
      <c r="AF148" s="86">
        <f t="shared" si="44"/>
        <v>0</v>
      </c>
      <c r="AG148" s="86">
        <f t="shared" si="44"/>
        <v>0</v>
      </c>
      <c r="AH148" s="86">
        <f t="shared" si="44"/>
        <v>0</v>
      </c>
      <c r="AI148" s="86">
        <f t="shared" si="44"/>
        <v>0</v>
      </c>
      <c r="AJ148" s="86">
        <f t="shared" si="44"/>
        <v>0</v>
      </c>
      <c r="AK148" s="86">
        <f t="shared" si="44"/>
        <v>0</v>
      </c>
      <c r="AL148" s="86">
        <f t="shared" si="44"/>
        <v>0</v>
      </c>
      <c r="AM148" s="86">
        <f t="shared" si="44"/>
        <v>0</v>
      </c>
      <c r="AN148" s="86">
        <f t="shared" si="44"/>
        <v>0</v>
      </c>
      <c r="AO148" s="86">
        <f t="shared" si="44"/>
        <v>0</v>
      </c>
      <c r="AP148" s="86">
        <f t="shared" si="44"/>
        <v>0</v>
      </c>
      <c r="AQ148" s="86">
        <f t="shared" si="44"/>
        <v>0</v>
      </c>
    </row>
    <row r="149" spans="1:43" s="71" customFormat="1"/>
    <row r="150" spans="1:43" s="71" customFormat="1">
      <c r="A150" s="77" t="s">
        <v>171</v>
      </c>
      <c r="C150" s="72">
        <f>$B$138</f>
        <v>0</v>
      </c>
      <c r="D150" s="72">
        <f>$B$138</f>
        <v>0</v>
      </c>
      <c r="E150" s="72">
        <f>$B$138</f>
        <v>0</v>
      </c>
      <c r="F150" s="72">
        <f>$B$138</f>
        <v>0</v>
      </c>
      <c r="G150" s="72">
        <f>$B$138</f>
        <v>0</v>
      </c>
      <c r="H150" s="72">
        <f>$B$138</f>
        <v>0</v>
      </c>
      <c r="I150" s="72">
        <f>$B$138</f>
        <v>0</v>
      </c>
      <c r="J150" s="72">
        <f>$B$138</f>
        <v>0</v>
      </c>
      <c r="K150" s="72">
        <f>$B$138</f>
        <v>0</v>
      </c>
      <c r="L150" s="72">
        <f>$B$138</f>
        <v>0</v>
      </c>
      <c r="M150" s="72">
        <f>$B$138</f>
        <v>0</v>
      </c>
      <c r="N150" s="72">
        <f>$B$138</f>
        <v>0</v>
      </c>
      <c r="O150" s="72">
        <f>$B$138</f>
        <v>0</v>
      </c>
      <c r="P150" s="72">
        <f>$B$138</f>
        <v>0</v>
      </c>
      <c r="Q150" s="72">
        <f>$B$138</f>
        <v>0</v>
      </c>
      <c r="R150" s="72">
        <f>$B$138</f>
        <v>0</v>
      </c>
      <c r="S150" s="72">
        <f>$B$138</f>
        <v>0</v>
      </c>
      <c r="T150" s="72">
        <f>$B$138</f>
        <v>0</v>
      </c>
      <c r="U150" s="72">
        <f>$B$138</f>
        <v>0</v>
      </c>
      <c r="V150" s="72">
        <f>$B$138</f>
        <v>0</v>
      </c>
      <c r="W150" s="72">
        <f>$B$138</f>
        <v>0</v>
      </c>
      <c r="X150" s="72">
        <f>$B$138</f>
        <v>0</v>
      </c>
      <c r="Y150" s="72">
        <f>$B$138</f>
        <v>0</v>
      </c>
      <c r="Z150" s="72">
        <f>$B$138</f>
        <v>0</v>
      </c>
      <c r="AA150" s="72">
        <f>$B$138</f>
        <v>0</v>
      </c>
      <c r="AB150" s="72">
        <f>$B$138</f>
        <v>0</v>
      </c>
      <c r="AC150" s="72">
        <f>$B$138</f>
        <v>0</v>
      </c>
      <c r="AD150" s="72">
        <f>$B$138</f>
        <v>0</v>
      </c>
      <c r="AE150" s="72">
        <f>$B$138</f>
        <v>0</v>
      </c>
      <c r="AF150" s="72">
        <f>$B$138</f>
        <v>0</v>
      </c>
      <c r="AG150" s="72">
        <f>$B$138</f>
        <v>0</v>
      </c>
      <c r="AH150" s="72">
        <f>$B$138</f>
        <v>0</v>
      </c>
      <c r="AI150" s="72">
        <f>$B$138</f>
        <v>0</v>
      </c>
      <c r="AJ150" s="72">
        <f>$B$138</f>
        <v>0</v>
      </c>
      <c r="AK150" s="72">
        <f>$B$138</f>
        <v>0</v>
      </c>
      <c r="AL150" s="72">
        <f>$B$138</f>
        <v>0</v>
      </c>
      <c r="AM150" s="72">
        <f>$B$138</f>
        <v>0</v>
      </c>
      <c r="AN150" s="72">
        <f>$B$138</f>
        <v>0</v>
      </c>
      <c r="AO150" s="72">
        <f>$B$138</f>
        <v>0</v>
      </c>
      <c r="AP150" s="72">
        <f>$B$138</f>
        <v>0</v>
      </c>
      <c r="AQ150" s="72">
        <f>$B$138</f>
        <v>0</v>
      </c>
    </row>
    <row r="151" spans="1:43" s="71" customFormat="1">
      <c r="A151" s="77" t="s">
        <v>172</v>
      </c>
      <c r="C151" s="72">
        <f>IF(Sheet1!$G$36=2,Sheet2!C146,0)</f>
        <v>0</v>
      </c>
      <c r="D151" s="72">
        <f>IF(Sheet1!$G$36=2,Sheet2!D146,0)</f>
        <v>0</v>
      </c>
      <c r="E151" s="72">
        <f>IF(Sheet1!$G$36=2,Sheet2!E146,0)</f>
        <v>0</v>
      </c>
      <c r="F151" s="72">
        <f>IF(Sheet1!$G$36=2,Sheet2!F146,0)</f>
        <v>0</v>
      </c>
      <c r="G151" s="72">
        <f>IF(Sheet1!$G$36=2,Sheet2!G146,0)</f>
        <v>0</v>
      </c>
      <c r="H151" s="72">
        <f>IF(Sheet1!$G$36=2,Sheet2!H146,0)</f>
        <v>0</v>
      </c>
      <c r="I151" s="72">
        <f>IF(Sheet1!$G$36=2,Sheet2!I146,0)</f>
        <v>0</v>
      </c>
      <c r="J151" s="72">
        <f>IF(Sheet1!$G$36=2,Sheet2!J146,0)</f>
        <v>0</v>
      </c>
      <c r="K151" s="72">
        <f>IF(Sheet1!$G$36=2,Sheet2!K146,0)</f>
        <v>0</v>
      </c>
      <c r="L151" s="72">
        <f>IF(Sheet1!$G$36=2,Sheet2!L146,0)</f>
        <v>0</v>
      </c>
      <c r="M151" s="72">
        <f>IF(Sheet1!$G$36=2,Sheet2!M146,0)</f>
        <v>0</v>
      </c>
      <c r="N151" s="72">
        <f>IF(Sheet1!$G$36=2,Sheet2!N146,0)</f>
        <v>0</v>
      </c>
      <c r="O151" s="72">
        <f>IF(Sheet1!$G$36=2,Sheet2!O146,0)</f>
        <v>0</v>
      </c>
      <c r="P151" s="72">
        <f>IF(Sheet1!$G$36=2,Sheet2!P146,0)</f>
        <v>0</v>
      </c>
      <c r="Q151" s="72">
        <f>IF(Sheet1!$G$36=2,Sheet2!Q146,0)</f>
        <v>0</v>
      </c>
      <c r="R151" s="72">
        <f>IF(Sheet1!$G$36=2,Sheet2!R146,0)</f>
        <v>0</v>
      </c>
      <c r="S151" s="72">
        <f>IF(Sheet1!$G$36=2,Sheet2!S146,0)</f>
        <v>0</v>
      </c>
      <c r="T151" s="72">
        <f>IF(Sheet1!$G$36=2,Sheet2!T146,0)</f>
        <v>0</v>
      </c>
      <c r="U151" s="72">
        <f>IF(Sheet1!$G$36=2,Sheet2!U146,0)</f>
        <v>0</v>
      </c>
      <c r="V151" s="72">
        <f>IF(Sheet1!$G$36=2,Sheet2!V146,0)</f>
        <v>0</v>
      </c>
      <c r="W151" s="72">
        <f>IF(Sheet1!$G$36=2,Sheet2!W146,0)</f>
        <v>0</v>
      </c>
      <c r="X151" s="72">
        <f>IF(Sheet1!$G$36=2,Sheet2!X146,0)</f>
        <v>0</v>
      </c>
      <c r="Y151" s="72">
        <f>IF(Sheet1!$G$36=2,Sheet2!Y146,0)</f>
        <v>0</v>
      </c>
      <c r="Z151" s="72">
        <f>IF(Sheet1!$G$36=2,Sheet2!Z146,0)</f>
        <v>0</v>
      </c>
      <c r="AA151" s="72">
        <f>IF(Sheet1!$G$36=2,Sheet2!AA146,0)</f>
        <v>0</v>
      </c>
      <c r="AB151" s="72">
        <f>IF(Sheet1!$G$36=2,Sheet2!AB146,0)</f>
        <v>0</v>
      </c>
      <c r="AC151" s="72">
        <f>IF(Sheet1!$G$36=2,Sheet2!AC146,0)</f>
        <v>0</v>
      </c>
      <c r="AD151" s="72">
        <f>IF(Sheet1!$G$36=2,Sheet2!AD146,0)</f>
        <v>0</v>
      </c>
      <c r="AE151" s="72">
        <f>IF(Sheet1!$G$36=2,Sheet2!AE146,0)</f>
        <v>0</v>
      </c>
      <c r="AF151" s="72">
        <f>IF(Sheet1!$G$36=2,Sheet2!AF146,0)</f>
        <v>0</v>
      </c>
      <c r="AG151" s="72">
        <f>IF(Sheet1!$G$36=2,Sheet2!AG146,0)</f>
        <v>0</v>
      </c>
      <c r="AH151" s="72">
        <f>IF(Sheet1!$G$36=2,Sheet2!AH146,0)</f>
        <v>0</v>
      </c>
      <c r="AI151" s="72">
        <f>IF(Sheet1!$G$36=2,Sheet2!AI146,0)</f>
        <v>0</v>
      </c>
      <c r="AJ151" s="72">
        <f>IF(Sheet1!$G$36=2,Sheet2!AJ146,0)</f>
        <v>0</v>
      </c>
      <c r="AK151" s="72">
        <f>IF(Sheet1!$G$36=2,Sheet2!AK146,0)</f>
        <v>0</v>
      </c>
      <c r="AL151" s="72">
        <f>IF(Sheet1!$G$36=2,Sheet2!AL146,0)</f>
        <v>0</v>
      </c>
      <c r="AM151" s="72">
        <f>IF(Sheet1!$G$36=2,Sheet2!AM146,0)</f>
        <v>0</v>
      </c>
      <c r="AN151" s="72">
        <f>IF(Sheet1!$G$36=2,Sheet2!AN146,0)</f>
        <v>0</v>
      </c>
      <c r="AO151" s="72">
        <f>IF(Sheet1!$G$36=2,Sheet2!AO146,0)</f>
        <v>0</v>
      </c>
      <c r="AP151" s="72">
        <f>IF(Sheet1!$G$36=2,Sheet2!AP146,0)</f>
        <v>0</v>
      </c>
      <c r="AQ151" s="72">
        <f>IF(Sheet1!$G$36=2,Sheet2!AQ146,0)</f>
        <v>0</v>
      </c>
    </row>
    <row r="152" spans="1:43" s="71" customFormat="1">
      <c r="A152" s="77" t="s">
        <v>173</v>
      </c>
      <c r="C152" s="72">
        <f>IF(Sheet1!$G$36=3,Sheet2!C147,0)</f>
        <v>0</v>
      </c>
      <c r="D152" s="72">
        <f>IF(Sheet1!$G$36=3,Sheet2!D147,0)</f>
        <v>0</v>
      </c>
      <c r="E152" s="72">
        <f>IF(Sheet1!$G$36=3,Sheet2!E147,0)</f>
        <v>0</v>
      </c>
      <c r="F152" s="72">
        <f>IF(Sheet1!$G$36=3,Sheet2!F147,0)</f>
        <v>0</v>
      </c>
      <c r="G152" s="72">
        <f>IF(Sheet1!$G$36=3,Sheet2!G147,0)</f>
        <v>0</v>
      </c>
      <c r="H152" s="72">
        <f>IF(Sheet1!$G$36=3,Sheet2!H147,0)</f>
        <v>0</v>
      </c>
      <c r="I152" s="72">
        <f>IF(Sheet1!$G$36=3,Sheet2!I147,0)</f>
        <v>0</v>
      </c>
      <c r="J152" s="72">
        <f>IF(Sheet1!$G$36=3,Sheet2!J147,0)</f>
        <v>0</v>
      </c>
      <c r="K152" s="72">
        <f>IF(Sheet1!$G$36=3,Sheet2!K147,0)</f>
        <v>0</v>
      </c>
      <c r="L152" s="72">
        <f>IF(Sheet1!$G$36=3,Sheet2!L147,0)</f>
        <v>0</v>
      </c>
      <c r="M152" s="72">
        <f>IF(Sheet1!$G$36=3,Sheet2!M147,0)</f>
        <v>0</v>
      </c>
      <c r="N152" s="72">
        <f>IF(Sheet1!$G$36=3,Sheet2!N147,0)</f>
        <v>0</v>
      </c>
      <c r="O152" s="72">
        <f>IF(Sheet1!$G$36=3,Sheet2!O147,0)</f>
        <v>0</v>
      </c>
      <c r="P152" s="72">
        <f>IF(Sheet1!$G$36=3,Sheet2!P147,0)</f>
        <v>0</v>
      </c>
      <c r="Q152" s="72">
        <f>IF(Sheet1!$G$36=3,Sheet2!Q147,0)</f>
        <v>0</v>
      </c>
      <c r="R152" s="72">
        <f>IF(Sheet1!$G$36=3,Sheet2!R147,0)</f>
        <v>0</v>
      </c>
      <c r="S152" s="72">
        <f>IF(Sheet1!$G$36=3,Sheet2!S147,0)</f>
        <v>0</v>
      </c>
      <c r="T152" s="72">
        <f>IF(Sheet1!$G$36=3,Sheet2!T147,0)</f>
        <v>0</v>
      </c>
      <c r="U152" s="72">
        <f>IF(Sheet1!$G$36=3,Sheet2!U147,0)</f>
        <v>0</v>
      </c>
      <c r="V152" s="72">
        <f>IF(Sheet1!$G$36=3,Sheet2!V147,0)</f>
        <v>0</v>
      </c>
      <c r="W152" s="72">
        <f>IF(Sheet1!$G$36=3,Sheet2!W147,0)</f>
        <v>0</v>
      </c>
      <c r="X152" s="72">
        <f>IF(Sheet1!$G$36=3,Sheet2!X147,0)</f>
        <v>0</v>
      </c>
      <c r="Y152" s="72">
        <f>IF(Sheet1!$G$36=3,Sheet2!Y147,0)</f>
        <v>0</v>
      </c>
      <c r="Z152" s="72">
        <f>IF(Sheet1!$G$36=3,Sheet2!Z147,0)</f>
        <v>0</v>
      </c>
      <c r="AA152" s="72">
        <f>IF(Sheet1!$G$36=3,Sheet2!AA147,0)</f>
        <v>0</v>
      </c>
      <c r="AB152" s="72">
        <f>IF(Sheet1!$G$36=3,Sheet2!AB147,0)</f>
        <v>0</v>
      </c>
      <c r="AC152" s="72">
        <f>IF(Sheet1!$G$36=3,Sheet2!AC147,0)</f>
        <v>0</v>
      </c>
      <c r="AD152" s="72">
        <f>IF(Sheet1!$G$36=3,Sheet2!AD147,0)</f>
        <v>0</v>
      </c>
      <c r="AE152" s="72">
        <f>IF(Sheet1!$G$36=3,Sheet2!AE147,0)</f>
        <v>0</v>
      </c>
      <c r="AF152" s="72">
        <f>IF(Sheet1!$G$36=3,Sheet2!AF147,0)</f>
        <v>0</v>
      </c>
      <c r="AG152" s="72">
        <f>IF(Sheet1!$G$36=3,Sheet2!AG147,0)</f>
        <v>0</v>
      </c>
      <c r="AH152" s="72">
        <f>IF(Sheet1!$G$36=3,Sheet2!AH147,0)</f>
        <v>0</v>
      </c>
      <c r="AI152" s="72">
        <f>IF(Sheet1!$G$36=3,Sheet2!AI147,0)</f>
        <v>0</v>
      </c>
      <c r="AJ152" s="72">
        <f>IF(Sheet1!$G$36=3,Sheet2!AJ147,0)</f>
        <v>0</v>
      </c>
      <c r="AK152" s="72">
        <f>IF(Sheet1!$G$36=3,Sheet2!AK147,0)</f>
        <v>0</v>
      </c>
      <c r="AL152" s="72">
        <f>IF(Sheet1!$G$36=3,Sheet2!AL147,0)</f>
        <v>0</v>
      </c>
      <c r="AM152" s="72">
        <f>IF(Sheet1!$G$36=3,Sheet2!AM147,0)</f>
        <v>0</v>
      </c>
      <c r="AN152" s="72">
        <f>IF(Sheet1!$G$36=3,Sheet2!AN147,0)</f>
        <v>0</v>
      </c>
      <c r="AO152" s="72">
        <f>IF(Sheet1!$G$36=3,Sheet2!AO147,0)</f>
        <v>0</v>
      </c>
      <c r="AP152" s="72">
        <f>IF(Sheet1!$G$36=3,Sheet2!AP147,0)</f>
        <v>0</v>
      </c>
      <c r="AQ152" s="72">
        <f>IF(Sheet1!$G$36=3,Sheet2!AQ147,0)</f>
        <v>0</v>
      </c>
    </row>
    <row r="153" spans="1:43" s="71" customFormat="1">
      <c r="A153" s="77" t="s">
        <v>174</v>
      </c>
      <c r="C153" s="72">
        <f>IF(Sheet1!$G$36=4,Sheet2!C148,0)</f>
        <v>0</v>
      </c>
      <c r="D153" s="72">
        <f>IF(Sheet1!$G$36=4,Sheet2!D148,0)</f>
        <v>0</v>
      </c>
      <c r="E153" s="72">
        <f>IF(Sheet1!$G$36=4,Sheet2!E148,0)</f>
        <v>0</v>
      </c>
      <c r="F153" s="72">
        <f>IF(Sheet1!$G$36=4,Sheet2!F148,0)</f>
        <v>17316</v>
      </c>
      <c r="G153" s="72">
        <f>IF(Sheet1!$G$36=4,Sheet2!G148,0)</f>
        <v>34632</v>
      </c>
      <c r="H153" s="72">
        <f>IF(Sheet1!$G$36=4,Sheet2!H148,0)</f>
        <v>34632</v>
      </c>
      <c r="I153" s="72">
        <f>IF(Sheet1!$G$36=4,Sheet2!I148,0)</f>
        <v>51948</v>
      </c>
      <c r="J153" s="72">
        <f>IF(Sheet1!$G$36=4,Sheet2!J148,0)</f>
        <v>51948</v>
      </c>
      <c r="K153" s="72">
        <f>IF(Sheet1!$G$36=4,Sheet2!K148,0)</f>
        <v>51948</v>
      </c>
      <c r="L153" s="72">
        <f>IF(Sheet1!$G$36=4,Sheet2!L148,0)</f>
        <v>51948</v>
      </c>
      <c r="M153" s="72">
        <f>IF(Sheet1!$G$36=4,Sheet2!M148,0)</f>
        <v>51948</v>
      </c>
      <c r="N153" s="72">
        <f>IF(Sheet1!$G$36=4,Sheet2!N148,0)</f>
        <v>51948</v>
      </c>
      <c r="O153" s="72">
        <f>IF(Sheet1!$G$36=4,Sheet2!O148,0)</f>
        <v>51948</v>
      </c>
      <c r="P153" s="72">
        <f>IF(Sheet1!$G$36=4,Sheet2!P148,0)</f>
        <v>51948</v>
      </c>
      <c r="Q153" s="72">
        <f>IF(Sheet1!$G$36=4,Sheet2!Q148,0)</f>
        <v>51948</v>
      </c>
      <c r="R153" s="72">
        <f>IF(Sheet1!$G$36=4,Sheet2!R148,0)</f>
        <v>51948</v>
      </c>
      <c r="S153" s="72">
        <f>IF(Sheet1!$G$36=4,Sheet2!S148,0)</f>
        <v>51948</v>
      </c>
      <c r="T153" s="72">
        <f>IF(Sheet1!$G$36=4,Sheet2!T148,0)</f>
        <v>34632</v>
      </c>
      <c r="U153" s="72">
        <f>IF(Sheet1!$G$36=4,Sheet2!U148,0)</f>
        <v>17316</v>
      </c>
      <c r="V153" s="72">
        <f>IF(Sheet1!$G$36=4,Sheet2!V148,0)</f>
        <v>17316</v>
      </c>
      <c r="W153" s="72">
        <f>IF(Sheet1!$G$36=4,Sheet2!W148,0)</f>
        <v>0</v>
      </c>
      <c r="X153" s="72">
        <f>IF(Sheet1!$G$36=4,Sheet2!X148,0)</f>
        <v>0</v>
      </c>
      <c r="Y153" s="72">
        <f>IF(Sheet1!$G$36=4,Sheet2!Y148,0)</f>
        <v>0</v>
      </c>
      <c r="Z153" s="72">
        <f>IF(Sheet1!$G$36=4,Sheet2!Z148,0)</f>
        <v>0</v>
      </c>
      <c r="AA153" s="72">
        <f>IF(Sheet1!$G$36=4,Sheet2!AA148,0)</f>
        <v>0</v>
      </c>
      <c r="AB153" s="72">
        <f>IF(Sheet1!$G$36=4,Sheet2!AB148,0)</f>
        <v>0</v>
      </c>
      <c r="AC153" s="72">
        <f>IF(Sheet1!$G$36=4,Sheet2!AC148,0)</f>
        <v>0</v>
      </c>
      <c r="AD153" s="72">
        <f>IF(Sheet1!$G$36=4,Sheet2!AD148,0)</f>
        <v>0</v>
      </c>
      <c r="AE153" s="72">
        <f>IF(Sheet1!$G$36=4,Sheet2!AE148,0)</f>
        <v>0</v>
      </c>
      <c r="AF153" s="72">
        <f>IF(Sheet1!$G$36=4,Sheet2!AF148,0)</f>
        <v>0</v>
      </c>
      <c r="AG153" s="72">
        <f>IF(Sheet1!$G$36=4,Sheet2!AG148,0)</f>
        <v>0</v>
      </c>
      <c r="AH153" s="72">
        <f>IF(Sheet1!$G$36=4,Sheet2!AH148,0)</f>
        <v>0</v>
      </c>
      <c r="AI153" s="72">
        <f>IF(Sheet1!$G$36=4,Sheet2!AI148,0)</f>
        <v>0</v>
      </c>
      <c r="AJ153" s="72">
        <f>IF(Sheet1!$G$36=4,Sheet2!AJ148,0)</f>
        <v>0</v>
      </c>
      <c r="AK153" s="72">
        <f>IF(Sheet1!$G$36=4,Sheet2!AK148,0)</f>
        <v>0</v>
      </c>
      <c r="AL153" s="72">
        <f>IF(Sheet1!$G$36=4,Sheet2!AL148,0)</f>
        <v>0</v>
      </c>
      <c r="AM153" s="72">
        <f>IF(Sheet1!$G$36=4,Sheet2!AM148,0)</f>
        <v>0</v>
      </c>
      <c r="AN153" s="72">
        <f>IF(Sheet1!$G$36=4,Sheet2!AN148,0)</f>
        <v>0</v>
      </c>
      <c r="AO153" s="72">
        <f>IF(Sheet1!$G$36=4,Sheet2!AO148,0)</f>
        <v>0</v>
      </c>
      <c r="AP153" s="72">
        <f>IF(Sheet1!$G$36=4,Sheet2!AP148,0)</f>
        <v>0</v>
      </c>
      <c r="AQ153" s="72">
        <f>IF(Sheet1!$G$36=4,Sheet2!AQ148,0)</f>
        <v>0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F5"/>
  <sheetViews>
    <sheetView workbookViewId="0">
      <selection activeCell="A10" sqref="A10:B10"/>
    </sheetView>
  </sheetViews>
  <sheetFormatPr defaultColWidth="8.85546875" defaultRowHeight="15"/>
  <cols>
    <col min="2" max="2" width="19" bestFit="1" customWidth="1"/>
    <col min="3" max="3" width="28.85546875" bestFit="1" customWidth="1"/>
    <col min="4" max="4" width="26.85546875" bestFit="1" customWidth="1"/>
    <col min="5" max="5" width="31" bestFit="1" customWidth="1"/>
    <col min="6" max="6" width="27" bestFit="1" customWidth="1"/>
  </cols>
  <sheetData>
    <row r="1" spans="1:6">
      <c r="A1" t="s">
        <v>65</v>
      </c>
    </row>
    <row r="3" spans="1:6" ht="94.5">
      <c r="A3" s="4" t="s">
        <v>8</v>
      </c>
      <c r="B3" s="8" t="s">
        <v>9</v>
      </c>
      <c r="C3" s="8" t="s">
        <v>4</v>
      </c>
      <c r="D3" s="8" t="s">
        <v>10</v>
      </c>
      <c r="E3" s="8" t="s">
        <v>11</v>
      </c>
      <c r="F3" s="12" t="s">
        <v>12</v>
      </c>
    </row>
    <row r="4" spans="1:6" ht="94.5">
      <c r="A4" s="4" t="s">
        <v>104</v>
      </c>
      <c r="B4" s="8" t="s">
        <v>103</v>
      </c>
      <c r="C4" s="8" t="s">
        <v>105</v>
      </c>
      <c r="D4" s="8" t="s">
        <v>106</v>
      </c>
      <c r="E4" s="8" t="s">
        <v>84</v>
      </c>
      <c r="F4" s="12" t="s">
        <v>85</v>
      </c>
    </row>
    <row r="5" spans="1:6" ht="94.5">
      <c r="A5" s="4" t="s">
        <v>7</v>
      </c>
      <c r="B5" s="8" t="s">
        <v>0</v>
      </c>
      <c r="C5" s="8" t="s">
        <v>4</v>
      </c>
      <c r="D5" s="8" t="s">
        <v>1</v>
      </c>
      <c r="E5" s="8" t="s">
        <v>5</v>
      </c>
      <c r="F5" s="12" t="s">
        <v>6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G82"/>
  <sheetViews>
    <sheetView workbookViewId="0">
      <selection activeCell="D82" sqref="D82"/>
    </sheetView>
  </sheetViews>
  <sheetFormatPr defaultRowHeight="15"/>
  <cols>
    <col min="2" max="2" width="33.85546875" bestFit="1" customWidth="1"/>
    <col min="3" max="3" width="21.7109375" bestFit="1" customWidth="1"/>
    <col min="4" max="4" width="17.5703125" bestFit="1" customWidth="1"/>
    <col min="6" max="6" width="22.42578125" bestFit="1" customWidth="1"/>
    <col min="7" max="7" width="9" bestFit="1" customWidth="1"/>
  </cols>
  <sheetData>
    <row r="1" spans="1:7">
      <c r="A1" t="s">
        <v>151</v>
      </c>
      <c r="B1" s="48" t="s">
        <v>152</v>
      </c>
      <c r="C1" t="s">
        <v>155</v>
      </c>
      <c r="D1" t="s">
        <v>156</v>
      </c>
    </row>
    <row r="2" spans="1:7">
      <c r="A2" s="28">
        <v>20</v>
      </c>
      <c r="B2" s="48">
        <f>1/525</f>
        <v>1.9047619047619048E-3</v>
      </c>
      <c r="C2" s="49">
        <f t="shared" ref="C2:C31" si="0">B2*$G$4</f>
        <v>1.4742857142857142</v>
      </c>
      <c r="D2" s="49">
        <f t="shared" ref="D2:D31" si="1">$G$3*C2</f>
        <v>72.239999999999995</v>
      </c>
    </row>
    <row r="3" spans="1:7">
      <c r="A3" s="28">
        <v>21</v>
      </c>
      <c r="B3" s="48">
        <f>1/526</f>
        <v>1.9011406844106464E-3</v>
      </c>
      <c r="C3" s="49">
        <f t="shared" si="0"/>
        <v>1.4714828897338403</v>
      </c>
      <c r="D3" s="49">
        <f t="shared" si="1"/>
        <v>72.102661596958171</v>
      </c>
      <c r="F3" s="48" t="s">
        <v>153</v>
      </c>
      <c r="G3">
        <v>49</v>
      </c>
    </row>
    <row r="4" spans="1:7">
      <c r="A4" s="28">
        <v>22</v>
      </c>
      <c r="B4" s="48">
        <f>1/500</f>
        <v>2E-3</v>
      </c>
      <c r="C4" s="49">
        <f t="shared" si="0"/>
        <v>1.548</v>
      </c>
      <c r="D4" s="49">
        <f t="shared" si="1"/>
        <v>75.852000000000004</v>
      </c>
      <c r="F4" s="48" t="s">
        <v>154</v>
      </c>
      <c r="G4" s="19">
        <v>774</v>
      </c>
    </row>
    <row r="5" spans="1:7">
      <c r="A5" s="28">
        <v>23</v>
      </c>
      <c r="B5" s="48">
        <f>1/500</f>
        <v>2E-3</v>
      </c>
      <c r="C5" s="49">
        <f t="shared" si="0"/>
        <v>1.548</v>
      </c>
      <c r="D5" s="49">
        <f t="shared" si="1"/>
        <v>75.852000000000004</v>
      </c>
      <c r="F5" t="s">
        <v>157</v>
      </c>
      <c r="G5">
        <v>1.1499999999999999</v>
      </c>
    </row>
    <row r="6" spans="1:7">
      <c r="A6" s="28">
        <v>24</v>
      </c>
      <c r="B6" s="48">
        <f>1/476</f>
        <v>2.1008403361344537E-3</v>
      </c>
      <c r="C6" s="49">
        <f t="shared" si="0"/>
        <v>1.6260504201680672</v>
      </c>
      <c r="D6" s="49">
        <f t="shared" si="1"/>
        <v>79.67647058823529</v>
      </c>
    </row>
    <row r="7" spans="1:7">
      <c r="A7" s="28">
        <v>25</v>
      </c>
      <c r="B7" s="48">
        <f>1/476</f>
        <v>2.1008403361344537E-3</v>
      </c>
      <c r="C7" s="49">
        <f t="shared" si="0"/>
        <v>1.6260504201680672</v>
      </c>
      <c r="D7" s="49">
        <f t="shared" si="1"/>
        <v>79.67647058823529</v>
      </c>
    </row>
    <row r="8" spans="1:7">
      <c r="A8" s="28">
        <v>26</v>
      </c>
      <c r="B8" s="48">
        <f>1/476</f>
        <v>2.1008403361344537E-3</v>
      </c>
      <c r="C8" s="49">
        <f t="shared" si="0"/>
        <v>1.6260504201680672</v>
      </c>
      <c r="D8" s="49">
        <f t="shared" si="1"/>
        <v>79.67647058823529</v>
      </c>
    </row>
    <row r="9" spans="1:7">
      <c r="A9" s="28">
        <v>27</v>
      </c>
      <c r="B9" s="48">
        <f>1/455</f>
        <v>2.1978021978021978E-3</v>
      </c>
      <c r="C9" s="49">
        <f t="shared" si="0"/>
        <v>1.7010989010989011</v>
      </c>
      <c r="D9" s="49">
        <f t="shared" si="1"/>
        <v>83.353846153846149</v>
      </c>
    </row>
    <row r="10" spans="1:7">
      <c r="A10" s="28">
        <v>28</v>
      </c>
      <c r="B10" s="48">
        <f>1/435</f>
        <v>2.2988505747126436E-3</v>
      </c>
      <c r="C10" s="49">
        <f t="shared" si="0"/>
        <v>1.7793103448275862</v>
      </c>
      <c r="D10" s="49">
        <f t="shared" si="1"/>
        <v>87.186206896551724</v>
      </c>
    </row>
    <row r="11" spans="1:7">
      <c r="A11" s="28">
        <v>29</v>
      </c>
      <c r="B11" s="48">
        <f>1/417</f>
        <v>2.3980815347721821E-3</v>
      </c>
      <c r="C11" s="49">
        <f t="shared" si="0"/>
        <v>1.8561151079136688</v>
      </c>
      <c r="D11" s="49">
        <f t="shared" si="1"/>
        <v>90.949640287769768</v>
      </c>
    </row>
    <row r="12" spans="1:7">
      <c r="A12" s="28">
        <v>30</v>
      </c>
      <c r="B12" s="48">
        <f>1/384</f>
        <v>2.6041666666666665E-3</v>
      </c>
      <c r="C12" s="49">
        <f t="shared" si="0"/>
        <v>2.015625</v>
      </c>
      <c r="D12" s="49">
        <f t="shared" si="1"/>
        <v>98.765625</v>
      </c>
    </row>
    <row r="13" spans="1:7">
      <c r="A13" s="28">
        <v>31</v>
      </c>
      <c r="B13" s="48">
        <f>1/384</f>
        <v>2.6041666666666665E-3</v>
      </c>
      <c r="C13" s="49">
        <f t="shared" si="0"/>
        <v>2.015625</v>
      </c>
      <c r="D13" s="49">
        <f t="shared" si="1"/>
        <v>98.765625</v>
      </c>
    </row>
    <row r="14" spans="1:7">
      <c r="A14" s="28">
        <v>32</v>
      </c>
      <c r="B14" s="48">
        <f>1/323</f>
        <v>3.0959752321981426E-3</v>
      </c>
      <c r="C14" s="49">
        <f t="shared" si="0"/>
        <v>2.3962848297213624</v>
      </c>
      <c r="D14" s="49">
        <f t="shared" si="1"/>
        <v>117.41795665634676</v>
      </c>
    </row>
    <row r="15" spans="1:7">
      <c r="A15" s="28">
        <v>33</v>
      </c>
      <c r="B15" s="48">
        <f>1/286</f>
        <v>3.4965034965034965E-3</v>
      </c>
      <c r="C15" s="49">
        <f t="shared" si="0"/>
        <v>2.7062937062937062</v>
      </c>
      <c r="D15" s="49">
        <f t="shared" si="1"/>
        <v>132.6083916083916</v>
      </c>
    </row>
    <row r="16" spans="1:7">
      <c r="A16" s="28">
        <v>34</v>
      </c>
      <c r="B16" s="48">
        <f>1/238</f>
        <v>4.2016806722689074E-3</v>
      </c>
      <c r="C16" s="49">
        <f t="shared" si="0"/>
        <v>3.2521008403361344</v>
      </c>
      <c r="D16" s="49">
        <f t="shared" si="1"/>
        <v>159.35294117647058</v>
      </c>
    </row>
    <row r="17" spans="1:4">
      <c r="A17" s="28">
        <v>35</v>
      </c>
      <c r="B17" s="48">
        <f>1/192</f>
        <v>5.208333333333333E-3</v>
      </c>
      <c r="C17" s="49">
        <f t="shared" si="0"/>
        <v>4.03125</v>
      </c>
      <c r="D17" s="49">
        <f t="shared" si="1"/>
        <v>197.53125</v>
      </c>
    </row>
    <row r="18" spans="1:4">
      <c r="A18" s="28">
        <v>36</v>
      </c>
      <c r="B18" s="48">
        <f>1/156</f>
        <v>6.41025641025641E-3</v>
      </c>
      <c r="C18" s="49">
        <f t="shared" si="0"/>
        <v>4.9615384615384617</v>
      </c>
      <c r="D18" s="49">
        <f t="shared" si="1"/>
        <v>243.11538461538461</v>
      </c>
    </row>
    <row r="19" spans="1:4">
      <c r="A19" s="28">
        <v>37</v>
      </c>
      <c r="B19" s="48">
        <f>1/127</f>
        <v>7.874015748031496E-3</v>
      </c>
      <c r="C19" s="49">
        <f t="shared" si="0"/>
        <v>6.0944881889763778</v>
      </c>
      <c r="D19" s="49">
        <f t="shared" si="1"/>
        <v>298.62992125984249</v>
      </c>
    </row>
    <row r="20" spans="1:4">
      <c r="A20" s="28">
        <v>38</v>
      </c>
      <c r="B20" s="48">
        <f>1/102</f>
        <v>9.8039215686274508E-3</v>
      </c>
      <c r="C20" s="49">
        <f t="shared" si="0"/>
        <v>7.5882352941176467</v>
      </c>
      <c r="D20" s="49">
        <f t="shared" si="1"/>
        <v>371.8235294117647</v>
      </c>
    </row>
    <row r="21" spans="1:4">
      <c r="A21" s="28">
        <v>39</v>
      </c>
      <c r="B21" s="48">
        <f>1/83</f>
        <v>1.2048192771084338E-2</v>
      </c>
      <c r="C21" s="49">
        <f t="shared" si="0"/>
        <v>9.3253012048192776</v>
      </c>
      <c r="D21" s="49">
        <f t="shared" si="1"/>
        <v>456.93975903614461</v>
      </c>
    </row>
    <row r="22" spans="1:4">
      <c r="A22" s="28">
        <v>40</v>
      </c>
      <c r="B22" s="48">
        <f>1/66</f>
        <v>1.5151515151515152E-2</v>
      </c>
      <c r="C22" s="49">
        <f t="shared" si="0"/>
        <v>11.727272727272728</v>
      </c>
      <c r="D22" s="49">
        <f t="shared" si="1"/>
        <v>574.63636363636374</v>
      </c>
    </row>
    <row r="23" spans="1:4">
      <c r="A23" s="28">
        <v>41</v>
      </c>
      <c r="B23" s="48">
        <f>1/53</f>
        <v>1.8867924528301886E-2</v>
      </c>
      <c r="C23" s="49">
        <f t="shared" si="0"/>
        <v>14.60377358490566</v>
      </c>
      <c r="D23" s="49">
        <f t="shared" si="1"/>
        <v>715.58490566037733</v>
      </c>
    </row>
    <row r="24" spans="1:4">
      <c r="A24" s="28">
        <v>42</v>
      </c>
      <c r="B24" s="48">
        <f>1/42</f>
        <v>2.3809523809523808E-2</v>
      </c>
      <c r="C24" s="49">
        <f t="shared" si="0"/>
        <v>18.428571428571427</v>
      </c>
      <c r="D24" s="49">
        <f t="shared" si="1"/>
        <v>902.99999999999989</v>
      </c>
    </row>
    <row r="25" spans="1:4">
      <c r="A25" s="28">
        <v>43</v>
      </c>
      <c r="B25" s="48">
        <f>1/33</f>
        <v>3.0303030303030304E-2</v>
      </c>
      <c r="C25" s="49">
        <f t="shared" si="0"/>
        <v>23.454545454545457</v>
      </c>
      <c r="D25" s="49">
        <f t="shared" si="1"/>
        <v>1149.2727272727275</v>
      </c>
    </row>
    <row r="26" spans="1:4">
      <c r="A26" s="28">
        <v>44</v>
      </c>
      <c r="B26" s="48">
        <f>1/26</f>
        <v>3.8461538461538464E-2</v>
      </c>
      <c r="C26" s="49">
        <f t="shared" si="0"/>
        <v>29.76923076923077</v>
      </c>
      <c r="D26" s="49">
        <f t="shared" si="1"/>
        <v>1458.6923076923076</v>
      </c>
    </row>
    <row r="27" spans="1:4">
      <c r="A27" s="28">
        <v>45</v>
      </c>
      <c r="B27" s="48">
        <f>1/21</f>
        <v>4.7619047619047616E-2</v>
      </c>
      <c r="C27" s="49">
        <f t="shared" si="0"/>
        <v>36.857142857142854</v>
      </c>
      <c r="D27" s="49">
        <f t="shared" si="1"/>
        <v>1805.9999999999998</v>
      </c>
    </row>
    <row r="28" spans="1:4">
      <c r="A28" s="28">
        <v>46</v>
      </c>
      <c r="B28" s="48">
        <f>1/16</f>
        <v>6.25E-2</v>
      </c>
      <c r="C28" s="49">
        <f t="shared" si="0"/>
        <v>48.375</v>
      </c>
      <c r="D28" s="49">
        <f t="shared" si="1"/>
        <v>2370.375</v>
      </c>
    </row>
    <row r="29" spans="1:4">
      <c r="A29" s="28">
        <v>47</v>
      </c>
      <c r="B29" s="48">
        <f>1/13</f>
        <v>7.6923076923076927E-2</v>
      </c>
      <c r="C29" s="49">
        <f t="shared" si="0"/>
        <v>59.53846153846154</v>
      </c>
      <c r="D29" s="49">
        <f t="shared" si="1"/>
        <v>2917.3846153846152</v>
      </c>
    </row>
    <row r="30" spans="1:4">
      <c r="A30" s="28">
        <v>48</v>
      </c>
      <c r="B30" s="48">
        <f>1/10</f>
        <v>0.1</v>
      </c>
      <c r="C30" s="49">
        <f t="shared" si="0"/>
        <v>77.400000000000006</v>
      </c>
      <c r="D30" s="49">
        <f t="shared" si="1"/>
        <v>3792.6000000000004</v>
      </c>
    </row>
    <row r="31" spans="1:4">
      <c r="A31" s="28">
        <v>49</v>
      </c>
      <c r="B31" s="48">
        <f>1/8</f>
        <v>0.125</v>
      </c>
      <c r="C31" s="49">
        <f t="shared" si="0"/>
        <v>96.75</v>
      </c>
      <c r="D31" s="49">
        <f t="shared" si="1"/>
        <v>4740.75</v>
      </c>
    </row>
    <row r="32" spans="1:4">
      <c r="A32" s="28">
        <v>50</v>
      </c>
      <c r="B32" s="48">
        <f>IF(B31*$G$5&gt;1,1,B31*$G$5)</f>
        <v>0.14374999999999999</v>
      </c>
      <c r="C32" s="49">
        <f t="shared" ref="C32:C82" si="2">B32*$G$4</f>
        <v>111.26249999999999</v>
      </c>
      <c r="D32" s="49">
        <f t="shared" ref="D32:D82" si="3">$G$3*C32</f>
        <v>5451.8624999999993</v>
      </c>
    </row>
    <row r="33" spans="1:4">
      <c r="A33" s="28">
        <v>51</v>
      </c>
      <c r="B33" s="48">
        <f t="shared" ref="B33:B82" si="4">IF(B32*$G$5&gt;1,1,B32*$G$5)</f>
        <v>0.16531249999999997</v>
      </c>
      <c r="C33" s="49">
        <f t="shared" si="2"/>
        <v>127.95187499999997</v>
      </c>
      <c r="D33" s="49">
        <f t="shared" si="3"/>
        <v>6269.6418749999984</v>
      </c>
    </row>
    <row r="34" spans="1:4">
      <c r="A34" s="28">
        <v>52</v>
      </c>
      <c r="B34" s="48">
        <f t="shared" si="4"/>
        <v>0.19010937499999994</v>
      </c>
      <c r="C34" s="49">
        <f t="shared" si="2"/>
        <v>147.14465624999997</v>
      </c>
      <c r="D34" s="49">
        <f t="shared" si="3"/>
        <v>7210.0881562499981</v>
      </c>
    </row>
    <row r="35" spans="1:4">
      <c r="A35" s="28">
        <v>53</v>
      </c>
      <c r="B35" s="48">
        <f t="shared" si="4"/>
        <v>0.21862578124999993</v>
      </c>
      <c r="C35" s="49">
        <f t="shared" si="2"/>
        <v>169.21635468749994</v>
      </c>
      <c r="D35" s="49">
        <f t="shared" si="3"/>
        <v>8291.6013796874977</v>
      </c>
    </row>
    <row r="36" spans="1:4">
      <c r="A36" s="28">
        <v>54</v>
      </c>
      <c r="B36" s="48">
        <f t="shared" si="4"/>
        <v>0.25141964843749992</v>
      </c>
      <c r="C36" s="49">
        <f t="shared" si="2"/>
        <v>194.59880789062493</v>
      </c>
      <c r="D36" s="49">
        <f t="shared" si="3"/>
        <v>9535.3415866406212</v>
      </c>
    </row>
    <row r="37" spans="1:4">
      <c r="A37" s="28">
        <v>55</v>
      </c>
      <c r="B37" s="48">
        <f t="shared" si="4"/>
        <v>0.28913259570312488</v>
      </c>
      <c r="C37" s="49">
        <f t="shared" si="2"/>
        <v>223.78862907421865</v>
      </c>
      <c r="D37" s="49">
        <f t="shared" si="3"/>
        <v>10965.642824636714</v>
      </c>
    </row>
    <row r="38" spans="1:4">
      <c r="A38" s="28">
        <v>56</v>
      </c>
      <c r="B38" s="48">
        <f t="shared" si="4"/>
        <v>0.33250248505859359</v>
      </c>
      <c r="C38" s="49">
        <f t="shared" si="2"/>
        <v>257.35692343535146</v>
      </c>
      <c r="D38" s="49">
        <f t="shared" si="3"/>
        <v>12610.489248332222</v>
      </c>
    </row>
    <row r="39" spans="1:4">
      <c r="A39" s="28">
        <v>57</v>
      </c>
      <c r="B39" s="48">
        <f t="shared" si="4"/>
        <v>0.38237785781738259</v>
      </c>
      <c r="C39" s="49">
        <f t="shared" si="2"/>
        <v>295.96046195065412</v>
      </c>
      <c r="D39" s="49">
        <f t="shared" si="3"/>
        <v>14502.062635582051</v>
      </c>
    </row>
    <row r="40" spans="1:4">
      <c r="A40" s="28">
        <v>58</v>
      </c>
      <c r="B40" s="48">
        <f t="shared" si="4"/>
        <v>0.43973453648998995</v>
      </c>
      <c r="C40" s="49">
        <f t="shared" si="2"/>
        <v>340.35453124325221</v>
      </c>
      <c r="D40" s="49">
        <f t="shared" si="3"/>
        <v>16677.37203091936</v>
      </c>
    </row>
    <row r="41" spans="1:4">
      <c r="A41" s="28">
        <v>59</v>
      </c>
      <c r="B41" s="48">
        <f t="shared" si="4"/>
        <v>0.50569471696348844</v>
      </c>
      <c r="C41" s="49">
        <f t="shared" si="2"/>
        <v>391.40771092974006</v>
      </c>
      <c r="D41" s="49">
        <f t="shared" si="3"/>
        <v>19178.977835557263</v>
      </c>
    </row>
    <row r="42" spans="1:4">
      <c r="A42" s="28">
        <v>60</v>
      </c>
      <c r="B42" s="48">
        <f t="shared" si="4"/>
        <v>0.58154892450801166</v>
      </c>
      <c r="C42" s="49">
        <f t="shared" si="2"/>
        <v>450.11886756920103</v>
      </c>
      <c r="D42" s="49">
        <f t="shared" si="3"/>
        <v>22055.824510890852</v>
      </c>
    </row>
    <row r="43" spans="1:4">
      <c r="A43" s="28">
        <v>61</v>
      </c>
      <c r="B43" s="48">
        <f t="shared" si="4"/>
        <v>0.66878126318421338</v>
      </c>
      <c r="C43" s="49">
        <f t="shared" si="2"/>
        <v>517.63669770458114</v>
      </c>
      <c r="D43" s="49">
        <f t="shared" si="3"/>
        <v>25364.198187524475</v>
      </c>
    </row>
    <row r="44" spans="1:4">
      <c r="A44" s="28">
        <v>62</v>
      </c>
      <c r="B44" s="48">
        <f t="shared" si="4"/>
        <v>0.76909845266184529</v>
      </c>
      <c r="C44" s="49">
        <f t="shared" si="2"/>
        <v>595.28220236026823</v>
      </c>
      <c r="D44" s="49">
        <f t="shared" si="3"/>
        <v>29168.827915653143</v>
      </c>
    </row>
    <row r="45" spans="1:4">
      <c r="A45" s="28">
        <v>63</v>
      </c>
      <c r="B45" s="48">
        <f t="shared" si="4"/>
        <v>0.88446322056112203</v>
      </c>
      <c r="C45" s="49">
        <f t="shared" si="2"/>
        <v>684.57453271430848</v>
      </c>
      <c r="D45" s="49">
        <f t="shared" si="3"/>
        <v>33544.152103001114</v>
      </c>
    </row>
    <row r="46" spans="1:4">
      <c r="A46" s="28">
        <v>64</v>
      </c>
      <c r="B46" s="48">
        <f t="shared" si="4"/>
        <v>1</v>
      </c>
      <c r="C46" s="49">
        <f t="shared" si="2"/>
        <v>774</v>
      </c>
      <c r="D46" s="49">
        <f t="shared" si="3"/>
        <v>37926</v>
      </c>
    </row>
    <row r="47" spans="1:4">
      <c r="A47" s="28">
        <v>65</v>
      </c>
      <c r="B47" s="48">
        <f t="shared" si="4"/>
        <v>1</v>
      </c>
      <c r="C47" s="49">
        <f t="shared" si="2"/>
        <v>774</v>
      </c>
      <c r="D47" s="49">
        <f t="shared" si="3"/>
        <v>37926</v>
      </c>
    </row>
    <row r="48" spans="1:4">
      <c r="A48" s="28">
        <v>66</v>
      </c>
      <c r="B48" s="48">
        <f t="shared" si="4"/>
        <v>1</v>
      </c>
      <c r="C48" s="49">
        <f t="shared" si="2"/>
        <v>774</v>
      </c>
      <c r="D48" s="49">
        <f t="shared" si="3"/>
        <v>37926</v>
      </c>
    </row>
    <row r="49" spans="1:4">
      <c r="A49" s="28">
        <v>67</v>
      </c>
      <c r="B49" s="48">
        <f t="shared" si="4"/>
        <v>1</v>
      </c>
      <c r="C49" s="49">
        <f t="shared" si="2"/>
        <v>774</v>
      </c>
      <c r="D49" s="49">
        <f t="shared" si="3"/>
        <v>37926</v>
      </c>
    </row>
    <row r="50" spans="1:4">
      <c r="A50" s="28">
        <v>68</v>
      </c>
      <c r="B50" s="48">
        <f t="shared" si="4"/>
        <v>1</v>
      </c>
      <c r="C50" s="49">
        <f t="shared" si="2"/>
        <v>774</v>
      </c>
      <c r="D50" s="49">
        <f t="shared" si="3"/>
        <v>37926</v>
      </c>
    </row>
    <row r="51" spans="1:4">
      <c r="A51" s="28">
        <v>69</v>
      </c>
      <c r="B51" s="48">
        <f t="shared" si="4"/>
        <v>1</v>
      </c>
      <c r="C51" s="49">
        <f t="shared" si="2"/>
        <v>774</v>
      </c>
      <c r="D51" s="49">
        <f t="shared" si="3"/>
        <v>37926</v>
      </c>
    </row>
    <row r="52" spans="1:4">
      <c r="A52" s="28">
        <v>70</v>
      </c>
      <c r="B52" s="48">
        <f t="shared" si="4"/>
        <v>1</v>
      </c>
      <c r="C52" s="49">
        <f t="shared" si="2"/>
        <v>774</v>
      </c>
      <c r="D52" s="49">
        <f t="shared" si="3"/>
        <v>37926</v>
      </c>
    </row>
    <row r="53" spans="1:4">
      <c r="A53" s="28">
        <v>71</v>
      </c>
      <c r="B53" s="48">
        <f t="shared" si="4"/>
        <v>1</v>
      </c>
      <c r="C53" s="49">
        <f t="shared" si="2"/>
        <v>774</v>
      </c>
      <c r="D53" s="49">
        <f t="shared" si="3"/>
        <v>37926</v>
      </c>
    </row>
    <row r="54" spans="1:4">
      <c r="A54" s="28">
        <v>72</v>
      </c>
      <c r="B54" s="48">
        <f t="shared" si="4"/>
        <v>1</v>
      </c>
      <c r="C54" s="49">
        <f t="shared" si="2"/>
        <v>774</v>
      </c>
      <c r="D54" s="49">
        <f t="shared" si="3"/>
        <v>37926</v>
      </c>
    </row>
    <row r="55" spans="1:4">
      <c r="A55" s="28">
        <v>73</v>
      </c>
      <c r="B55" s="48">
        <f t="shared" si="4"/>
        <v>1</v>
      </c>
      <c r="C55" s="49">
        <f t="shared" si="2"/>
        <v>774</v>
      </c>
      <c r="D55" s="49">
        <f t="shared" si="3"/>
        <v>37926</v>
      </c>
    </row>
    <row r="56" spans="1:4">
      <c r="A56" s="28">
        <v>74</v>
      </c>
      <c r="B56" s="48">
        <f t="shared" si="4"/>
        <v>1</v>
      </c>
      <c r="C56" s="49">
        <f t="shared" si="2"/>
        <v>774</v>
      </c>
      <c r="D56" s="49">
        <f t="shared" si="3"/>
        <v>37926</v>
      </c>
    </row>
    <row r="57" spans="1:4">
      <c r="A57" s="28">
        <v>75</v>
      </c>
      <c r="B57" s="48">
        <f t="shared" si="4"/>
        <v>1</v>
      </c>
      <c r="C57" s="49">
        <f t="shared" si="2"/>
        <v>774</v>
      </c>
      <c r="D57" s="49">
        <f t="shared" si="3"/>
        <v>37926</v>
      </c>
    </row>
    <row r="58" spans="1:4">
      <c r="A58" s="28">
        <v>76</v>
      </c>
      <c r="B58" s="48">
        <f t="shared" si="4"/>
        <v>1</v>
      </c>
      <c r="C58" s="49">
        <f t="shared" si="2"/>
        <v>774</v>
      </c>
      <c r="D58" s="49">
        <f t="shared" si="3"/>
        <v>37926</v>
      </c>
    </row>
    <row r="59" spans="1:4">
      <c r="A59" s="28">
        <v>77</v>
      </c>
      <c r="B59" s="48">
        <f t="shared" si="4"/>
        <v>1</v>
      </c>
      <c r="C59" s="49">
        <f t="shared" si="2"/>
        <v>774</v>
      </c>
      <c r="D59" s="49">
        <f t="shared" si="3"/>
        <v>37926</v>
      </c>
    </row>
    <row r="60" spans="1:4">
      <c r="A60" s="28">
        <v>78</v>
      </c>
      <c r="B60" s="48">
        <f t="shared" si="4"/>
        <v>1</v>
      </c>
      <c r="C60" s="49">
        <f t="shared" si="2"/>
        <v>774</v>
      </c>
      <c r="D60" s="49">
        <f t="shared" si="3"/>
        <v>37926</v>
      </c>
    </row>
    <row r="61" spans="1:4">
      <c r="A61" s="28">
        <v>79</v>
      </c>
      <c r="B61" s="48">
        <f t="shared" si="4"/>
        <v>1</v>
      </c>
      <c r="C61" s="49">
        <f t="shared" si="2"/>
        <v>774</v>
      </c>
      <c r="D61" s="49">
        <f t="shared" si="3"/>
        <v>37926</v>
      </c>
    </row>
    <row r="62" spans="1:4">
      <c r="A62" s="28">
        <v>80</v>
      </c>
      <c r="B62" s="48">
        <f t="shared" si="4"/>
        <v>1</v>
      </c>
      <c r="C62" s="49">
        <f t="shared" si="2"/>
        <v>774</v>
      </c>
      <c r="D62" s="49">
        <f t="shared" si="3"/>
        <v>37926</v>
      </c>
    </row>
    <row r="63" spans="1:4">
      <c r="A63" s="28">
        <v>81</v>
      </c>
      <c r="B63" s="48">
        <f t="shared" si="4"/>
        <v>1</v>
      </c>
      <c r="C63" s="49">
        <f t="shared" si="2"/>
        <v>774</v>
      </c>
      <c r="D63" s="49">
        <f t="shared" si="3"/>
        <v>37926</v>
      </c>
    </row>
    <row r="64" spans="1:4">
      <c r="A64" s="28">
        <v>82</v>
      </c>
      <c r="B64" s="48">
        <f t="shared" si="4"/>
        <v>1</v>
      </c>
      <c r="C64" s="49">
        <f t="shared" si="2"/>
        <v>774</v>
      </c>
      <c r="D64" s="49">
        <f t="shared" si="3"/>
        <v>37926</v>
      </c>
    </row>
    <row r="65" spans="1:4">
      <c r="A65" s="28">
        <v>83</v>
      </c>
      <c r="B65" s="48">
        <f t="shared" si="4"/>
        <v>1</v>
      </c>
      <c r="C65" s="49">
        <f t="shared" si="2"/>
        <v>774</v>
      </c>
      <c r="D65" s="49">
        <f t="shared" si="3"/>
        <v>37926</v>
      </c>
    </row>
    <row r="66" spans="1:4">
      <c r="A66" s="28">
        <v>84</v>
      </c>
      <c r="B66" s="48">
        <f t="shared" si="4"/>
        <v>1</v>
      </c>
      <c r="C66" s="49">
        <f t="shared" si="2"/>
        <v>774</v>
      </c>
      <c r="D66" s="49">
        <f t="shared" si="3"/>
        <v>37926</v>
      </c>
    </row>
    <row r="67" spans="1:4">
      <c r="A67" s="28">
        <v>85</v>
      </c>
      <c r="B67" s="48">
        <f t="shared" si="4"/>
        <v>1</v>
      </c>
      <c r="C67" s="49">
        <f t="shared" si="2"/>
        <v>774</v>
      </c>
      <c r="D67" s="49">
        <f t="shared" si="3"/>
        <v>37926</v>
      </c>
    </row>
    <row r="68" spans="1:4">
      <c r="A68" s="28">
        <v>86</v>
      </c>
      <c r="B68" s="48">
        <f t="shared" si="4"/>
        <v>1</v>
      </c>
      <c r="C68" s="49">
        <f t="shared" si="2"/>
        <v>774</v>
      </c>
      <c r="D68" s="49">
        <f t="shared" si="3"/>
        <v>37926</v>
      </c>
    </row>
    <row r="69" spans="1:4">
      <c r="A69" s="28">
        <v>87</v>
      </c>
      <c r="B69" s="48">
        <f t="shared" si="4"/>
        <v>1</v>
      </c>
      <c r="C69" s="49">
        <f t="shared" si="2"/>
        <v>774</v>
      </c>
      <c r="D69" s="49">
        <f t="shared" si="3"/>
        <v>37926</v>
      </c>
    </row>
    <row r="70" spans="1:4">
      <c r="A70" s="28">
        <v>88</v>
      </c>
      <c r="B70" s="48">
        <f t="shared" si="4"/>
        <v>1</v>
      </c>
      <c r="C70" s="49">
        <f t="shared" si="2"/>
        <v>774</v>
      </c>
      <c r="D70" s="49">
        <f t="shared" si="3"/>
        <v>37926</v>
      </c>
    </row>
    <row r="71" spans="1:4">
      <c r="A71" s="28">
        <v>89</v>
      </c>
      <c r="B71" s="48">
        <f t="shared" si="4"/>
        <v>1</v>
      </c>
      <c r="C71" s="49">
        <f t="shared" si="2"/>
        <v>774</v>
      </c>
      <c r="D71" s="49">
        <f t="shared" si="3"/>
        <v>37926</v>
      </c>
    </row>
    <row r="72" spans="1:4">
      <c r="A72" s="28">
        <v>90</v>
      </c>
      <c r="B72" s="48">
        <f t="shared" si="4"/>
        <v>1</v>
      </c>
      <c r="C72" s="49">
        <f t="shared" si="2"/>
        <v>774</v>
      </c>
      <c r="D72" s="49">
        <f t="shared" si="3"/>
        <v>37926</v>
      </c>
    </row>
    <row r="73" spans="1:4">
      <c r="A73" s="28">
        <v>91</v>
      </c>
      <c r="B73" s="48">
        <f t="shared" si="4"/>
        <v>1</v>
      </c>
      <c r="C73" s="49">
        <f t="shared" si="2"/>
        <v>774</v>
      </c>
      <c r="D73" s="49">
        <f t="shared" si="3"/>
        <v>37926</v>
      </c>
    </row>
    <row r="74" spans="1:4">
      <c r="A74" s="28">
        <v>92</v>
      </c>
      <c r="B74" s="48">
        <f t="shared" si="4"/>
        <v>1</v>
      </c>
      <c r="C74" s="49">
        <f t="shared" si="2"/>
        <v>774</v>
      </c>
      <c r="D74" s="49">
        <f t="shared" si="3"/>
        <v>37926</v>
      </c>
    </row>
    <row r="75" spans="1:4">
      <c r="A75" s="28">
        <v>93</v>
      </c>
      <c r="B75" s="48">
        <f t="shared" si="4"/>
        <v>1</v>
      </c>
      <c r="C75" s="49">
        <f t="shared" si="2"/>
        <v>774</v>
      </c>
      <c r="D75" s="49">
        <f t="shared" si="3"/>
        <v>37926</v>
      </c>
    </row>
    <row r="76" spans="1:4">
      <c r="A76" s="28">
        <v>94</v>
      </c>
      <c r="B76" s="48">
        <f t="shared" si="4"/>
        <v>1</v>
      </c>
      <c r="C76" s="49">
        <f t="shared" si="2"/>
        <v>774</v>
      </c>
      <c r="D76" s="49">
        <f t="shared" si="3"/>
        <v>37926</v>
      </c>
    </row>
    <row r="77" spans="1:4">
      <c r="A77" s="28">
        <v>95</v>
      </c>
      <c r="B77" s="48">
        <f t="shared" si="4"/>
        <v>1</v>
      </c>
      <c r="C77" s="49">
        <f t="shared" si="2"/>
        <v>774</v>
      </c>
      <c r="D77" s="49">
        <f t="shared" si="3"/>
        <v>37926</v>
      </c>
    </row>
    <row r="78" spans="1:4">
      <c r="A78" s="28">
        <v>96</v>
      </c>
      <c r="B78" s="48">
        <f t="shared" si="4"/>
        <v>1</v>
      </c>
      <c r="C78" s="49">
        <f t="shared" si="2"/>
        <v>774</v>
      </c>
      <c r="D78" s="49">
        <f t="shared" si="3"/>
        <v>37926</v>
      </c>
    </row>
    <row r="79" spans="1:4">
      <c r="A79" s="28">
        <v>97</v>
      </c>
      <c r="B79" s="48">
        <f t="shared" si="4"/>
        <v>1</v>
      </c>
      <c r="C79" s="49">
        <f t="shared" si="2"/>
        <v>774</v>
      </c>
      <c r="D79" s="49">
        <f t="shared" si="3"/>
        <v>37926</v>
      </c>
    </row>
    <row r="80" spans="1:4">
      <c r="A80" s="28">
        <v>98</v>
      </c>
      <c r="B80" s="48">
        <f t="shared" si="4"/>
        <v>1</v>
      </c>
      <c r="C80" s="49">
        <f t="shared" si="2"/>
        <v>774</v>
      </c>
      <c r="D80" s="49">
        <f t="shared" si="3"/>
        <v>37926</v>
      </c>
    </row>
    <row r="81" spans="1:4">
      <c r="A81" s="28">
        <v>99</v>
      </c>
      <c r="B81" s="48">
        <f t="shared" si="4"/>
        <v>1</v>
      </c>
      <c r="C81" s="49">
        <f t="shared" si="2"/>
        <v>774</v>
      </c>
      <c r="D81" s="49">
        <f t="shared" si="3"/>
        <v>37926</v>
      </c>
    </row>
    <row r="82" spans="1:4">
      <c r="A82" s="28">
        <v>100</v>
      </c>
      <c r="B82" s="48">
        <f t="shared" si="4"/>
        <v>1</v>
      </c>
      <c r="C82" s="49">
        <f t="shared" si="2"/>
        <v>774</v>
      </c>
      <c r="D82" s="49">
        <f t="shared" si="3"/>
        <v>37926</v>
      </c>
    </row>
  </sheetData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Birth Defects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2010-11-19T20:44:10Z</dcterms:created>
  <dcterms:modified xsi:type="dcterms:W3CDTF">2010-12-14T06:35:30Z</dcterms:modified>
</cp:coreProperties>
</file>