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80" yWindow="60" windowWidth="19155" windowHeight="3660" activeTab="3"/>
  </bookViews>
  <sheets>
    <sheet name="Data" sheetId="1" r:id="rId1"/>
    <sheet name="Worksheet" sheetId="5" r:id="rId2"/>
    <sheet name="CB_DATA_" sheetId="24" state="veryHidden" r:id="rId3"/>
    <sheet name="Playoffs" sheetId="19" r:id="rId4"/>
    <sheet name="TCU" sheetId="7" r:id="rId5"/>
    <sheet name="Virginia Tech" sheetId="8" r:id="rId6"/>
    <sheet name="Missouri" sheetId="9" r:id="rId7"/>
    <sheet name="LSU" sheetId="10" r:id="rId8"/>
    <sheet name="Oklahoma" sheetId="11" r:id="rId9"/>
    <sheet name="Michigan State" sheetId="12" r:id="rId10"/>
    <sheet name="Alabama" sheetId="13" r:id="rId11"/>
    <sheet name="Ohio State" sheetId="14" r:id="rId12"/>
    <sheet name="Boise State" sheetId="15" r:id="rId13"/>
    <sheet name="Oregon" sheetId="16" r:id="rId14"/>
    <sheet name="Oklahoma State" sheetId="17" r:id="rId15"/>
    <sheet name="Arkansas" sheetId="18" r:id="rId16"/>
    <sheet name="Stanford" sheetId="20" r:id="rId17"/>
    <sheet name="Auburn" sheetId="21" r:id="rId18"/>
    <sheet name="Nevada" sheetId="22" r:id="rId19"/>
    <sheet name="Wisconsin" sheetId="23" r:id="rId20"/>
  </sheets>
  <definedNames>
    <definedName name="CB_03b731005481450c90eaf561acdd64c4" localSheetId="3" hidden="1">Playoffs!$W$19</definedName>
    <definedName name="CB_069e450b14704d22822e0fe0a60ba96a" localSheetId="3" hidden="1">Playoffs!$BD$4</definedName>
    <definedName name="CB_096955c5688d43dd8c096c36f2e57cf2" localSheetId="3" hidden="1">Playoffs!$X$10</definedName>
    <definedName name="CB_0a5e03f568884e60aa58eaf33c0dda45" localSheetId="3" hidden="1">Playoffs!$F$25</definedName>
    <definedName name="CB_134f293f96a74d6e8a92dfeba20f0e79" localSheetId="3" hidden="1">Playoffs!$W$25</definedName>
    <definedName name="CB_14a57964db204ffd990d7fa958d0472d" localSheetId="3" hidden="1">Playoffs!$AN$4</definedName>
    <definedName name="CB_1796f68c5d614ddaacf3308ee62f50ca" localSheetId="3" hidden="1">Playoffs!$F$11</definedName>
    <definedName name="CB_188376d274ef4583be2dcd3a9c67211d" localSheetId="3" hidden="1">Playoffs!$G$20</definedName>
    <definedName name="CB_19d571590273457e8ac3ff365ff0276e" localSheetId="3" hidden="1">Playoffs!$BP$10</definedName>
    <definedName name="CB_19ef37c3013c4c64b726b558ee3d7475" localSheetId="3" hidden="1">Playoffs!$V$13</definedName>
    <definedName name="CB_1b7c6d961a4e4442b17381004571100a" localSheetId="3" hidden="1">Playoffs!$H$19</definedName>
    <definedName name="CB_1bcf15e07da949f29f76fc2a5fbc20fa" localSheetId="3" hidden="1">Playoffs!$X$19</definedName>
    <definedName name="CB_214c7118da7d4fb8a4f0dad608fb0887" localSheetId="3" hidden="1">Playoffs!$H$4</definedName>
    <definedName name="CB_228282ffba674bccab4a81312a988a9f" localSheetId="3" hidden="1">Playoffs!$AL$10</definedName>
    <definedName name="CB_2393fab53dbe45d69a22c7b4ca283032" localSheetId="3" hidden="1">Playoffs!$BD$16</definedName>
    <definedName name="CB_24d5dcb24d904644a4908a3203f01d7d" localSheetId="3" hidden="1">Playoffs!$V$16</definedName>
    <definedName name="CB_253ab942939844d0ad8656548448f07e" localSheetId="3" hidden="1">Playoffs!$H$7</definedName>
    <definedName name="CB_2584b52d39c14090a042ca83b63b7ae0" localSheetId="3" hidden="1">Playoffs!$F$16</definedName>
    <definedName name="CB_265607c15b08482cbed8b4b6965fa432" localSheetId="3" hidden="1">Playoffs!$AM$4</definedName>
    <definedName name="CB_265b5c5f29f64c6dbac3361d8b7fd4c9" localSheetId="3" hidden="1">Playoffs!$F$22</definedName>
    <definedName name="CB_2693976034c34978b976531758bf6f93" localSheetId="3" hidden="1">Playoffs!$X$25</definedName>
    <definedName name="CB_2c2765a2fb9a4012b80b1490615d275b" localSheetId="3" hidden="1">Playoffs!$AL$4</definedName>
    <definedName name="CB_2e3f64c4aa9741039ebc177ea6cab97c" localSheetId="3" hidden="1">Playoffs!$V$22</definedName>
    <definedName name="CB_2ff51ba6aba9471ead050f5e0aa0b2ba" localSheetId="3" hidden="1">Playoffs!$AL$16</definedName>
    <definedName name="CB_307eb5928df548389a5f096ef55f9e74" localSheetId="3" hidden="1">Playoffs!$H$8</definedName>
    <definedName name="CB_31027bfa18a54560b67259322088c33b" localSheetId="3" hidden="1">Playoffs!$W$7</definedName>
    <definedName name="CB_32c452e6ed604cda934da755db098e93" localSheetId="3" hidden="1">Playoffs!$AL$22</definedName>
    <definedName name="CB_3731dab2734d4a158818004bc1ba2fa7" localSheetId="3" hidden="1">Playoffs!$BC$16</definedName>
    <definedName name="CB_37831241285f436ab258ef9395596b16" localSheetId="3" hidden="1">Playoffs!$G$22</definedName>
    <definedName name="CB_3de262f92b4e4bb09fb00c10501007c8" localSheetId="3" hidden="1">Playoffs!$F$23</definedName>
    <definedName name="CB_3e2ac74df67d48ea92694757abec6bf1" localSheetId="3" hidden="1">Playoffs!$G$19</definedName>
    <definedName name="CB_414214a06292463dbed8247d7dfa552f" localSheetId="3" hidden="1">Playoffs!$G$16</definedName>
    <definedName name="CB_419c76b5fdcb4705a275a6596de3fc1b" localSheetId="3" hidden="1">Playoffs!$G$14</definedName>
    <definedName name="CB_46380722a55c4096a058f405b3430c92" localSheetId="3" hidden="1">Playoffs!$H$25</definedName>
    <definedName name="CB_47772deb4dc440dd80196cb671cdc663" localSheetId="3" hidden="1">Playoffs!$X$16</definedName>
    <definedName name="CB_4951c83ef1f24dc289f42ff66ddacf4f" localSheetId="3" hidden="1">Playoffs!$F$20</definedName>
    <definedName name="CB_4970e2ad39994ac5b26cacdcb6518b8b" localSheetId="3" hidden="1">Playoffs!$BB$16</definedName>
    <definedName name="CB_4a922d9389064702b95b4a2aa5074bca" localSheetId="3" hidden="1">Playoffs!$V$4</definedName>
    <definedName name="CB_4e69033f35a0481dbc6044157b977f8d" localSheetId="3" hidden="1">Playoffs!$F$17</definedName>
    <definedName name="CB_51f9bc3070174e72b91c1f9764496be3" localSheetId="3" hidden="1">Playoffs!$W$10</definedName>
    <definedName name="CB_5658f29fe2f547f9879728231cbbba9a" localSheetId="3" hidden="1">Playoffs!$H$10</definedName>
    <definedName name="CB_56a320944067445b9bb30689697112be" localSheetId="3" hidden="1">Playoffs!$F$13</definedName>
    <definedName name="CB_56e65b4bb77246eabf00532ea828b856" localSheetId="3" hidden="1">Playoffs!$H$17</definedName>
    <definedName name="CB_5ba0eb87abc546c6a3550f2ea1b56de8" localSheetId="3" hidden="1">Playoffs!$H$5</definedName>
    <definedName name="CB_5da73b057fc04b69a7119aea9ee67599" localSheetId="3" hidden="1">Playoffs!$V$25</definedName>
    <definedName name="CB_5e2f431047734a76ab9491057cd0513e" localSheetId="3" hidden="1">Playoffs!$V$19</definedName>
    <definedName name="CB_6240c0eb6dd54fc6a07f805fe5fddb98" localSheetId="3" hidden="1">Playoffs!$G$10</definedName>
    <definedName name="CB_69558b13a66b46e5923369abfc7d0b1d" localSheetId="3" hidden="1">Playoffs!$H$20</definedName>
    <definedName name="CB_6f6a7b292fb34333b01f514a1091eb20" localSheetId="3" hidden="1">Playoffs!$W$16</definedName>
    <definedName name="CB_701f6bcad34b4d3d9e33c0a42472b634" localSheetId="3" hidden="1">Playoffs!$AM$22</definedName>
    <definedName name="CB_78116a1b539c44aea077ef54bdd08a49" localSheetId="3" hidden="1">Playoffs!$AM$16</definedName>
    <definedName name="CB_7c98e00cde0b4d91a3ed471b9e3e1cc8" localSheetId="3" hidden="1">Playoffs!$G$11</definedName>
    <definedName name="CB_80225aa9341649a28f3941a768239819" localSheetId="3" hidden="1">Playoffs!$V$10</definedName>
    <definedName name="CB_80f5823e66de484993713337d5fa4195" localSheetId="3" hidden="1">Playoffs!$BB$4</definedName>
    <definedName name="CB_87c845033f1c4887a5aa14740a5280cf" localSheetId="3" hidden="1">Playoffs!$G$8</definedName>
    <definedName name="CB_8c5ea5fad50945669906cf38831a8ae7" localSheetId="3" hidden="1">Playoffs!$G$13</definedName>
    <definedName name="CB_8cc6798015834dc2a04730c5c5102edd" localSheetId="3" hidden="1">Playoffs!$H$11</definedName>
    <definedName name="CB_92b0ccdbd7ad4da19adfe852958f2872" localSheetId="3" hidden="1">Playoffs!$X$13</definedName>
    <definedName name="CB_9acc74d7f2fb42bfa977f95fed974c45" localSheetId="3" hidden="1">Playoffs!$W$22</definedName>
    <definedName name="CB_9c90255f853a40eea8886e2a19a1c36c" localSheetId="3" hidden="1">Playoffs!$H$14</definedName>
    <definedName name="CB_9d7ace4b6d4146d1aa8c554f16afda18" localSheetId="3" hidden="1">Playoffs!$X$7</definedName>
    <definedName name="CB_a2fdaccc76374659af9a5070f47721d9" localSheetId="3" hidden="1">Playoffs!$F$26</definedName>
    <definedName name="CB_aeb8329e70c4428d83c3a6e97c0a3240" localSheetId="3" hidden="1">Playoffs!$V$7</definedName>
    <definedName name="CB_b31abfa3bda54aab871eeea463e06b61" localSheetId="3" hidden="1">Playoffs!$G$4</definedName>
    <definedName name="CB_b51bade02ce141b584dbcca5797b24e4" localSheetId="3" hidden="1">Playoffs!$F$10</definedName>
    <definedName name="CB_b64b6b244b91428b80ab46ae37aa079b" localSheetId="3" hidden="1">Playoffs!$AN$22</definedName>
    <definedName name="CB_b66ce6ca62d9418cb0ab9b2963f58c3a" localSheetId="3" hidden="1">Playoffs!$W$13</definedName>
    <definedName name="CB_ba0b49066034476d9756e7db7d244393" localSheetId="3" hidden="1">Playoffs!$F$19</definedName>
    <definedName name="CB_ba0c11d02aae414e803e3757b7ba7d7c" localSheetId="3" hidden="1">Playoffs!$G$7</definedName>
    <definedName name="CB_bd22929389d34eed8967c88cdff2e2ba" localSheetId="3" hidden="1">Playoffs!$AM$10</definedName>
    <definedName name="CB_be20efbc395648a28fd3f3c5d35d4541" localSheetId="3" hidden="1">Playoffs!$G$5</definedName>
    <definedName name="CB_bf67a561912a48f7b0b9b81e4a46842a" localSheetId="3" hidden="1">Playoffs!$G$23</definedName>
    <definedName name="CB_bfb4f6aa1cb3416caef4b07fb3f8bf9d" localSheetId="3" hidden="1">Playoffs!$BP$15</definedName>
    <definedName name="CB_Block_00000000000000000000000000000000" localSheetId="3" hidden="1">"'7.0.0.0"</definedName>
    <definedName name="CB_Block_00000000000000000000000000000001" localSheetId="2" hidden="1">"'634591161961874325"</definedName>
    <definedName name="CB_Block_00000000000000000000000000000001" localSheetId="3" hidden="1">"'634591161961845021"</definedName>
    <definedName name="CB_Block_00000000000000000000000000000003" localSheetId="3" hidden="1">"'11.1.2391.0"</definedName>
    <definedName name="CB_BlockExt_00000000000000000000000000000003" localSheetId="3" hidden="1">"'11.1.2.1.000"</definedName>
    <definedName name="CB_c25a809acd2f441f8652f680aa138c69" localSheetId="3" hidden="1">Playoffs!$H$16</definedName>
    <definedName name="CB_c47453aeab024fd58b730860aa485d93" localSheetId="3" hidden="1">Playoffs!$X$4</definedName>
    <definedName name="CB_d393015a674b4ff7a90c7087ad656f3b" localSheetId="3" hidden="1">Playoffs!$AN$16</definedName>
    <definedName name="CB_d4fbfa836e314b769e771d5134087cde" localSheetId="3" hidden="1">Playoffs!$H$13</definedName>
    <definedName name="CB_d67639eebe264e0d9288a81942c69f71" localSheetId="3" hidden="1">Playoffs!$G$17</definedName>
    <definedName name="CB_d6c2e922406446e894b37f51517eea7e" localSheetId="3" hidden="1">Playoffs!$BC$4</definedName>
    <definedName name="CB_d9a22fcd94de43378b855f8b0b8179d9" localSheetId="3" hidden="1">Playoffs!$X$22</definedName>
    <definedName name="CB_da4eac84c6a341e5bf544e4d4e2afa20" localSheetId="3" hidden="1">Playoffs!$G$26</definedName>
    <definedName name="CB_e1d6b481da654bd6ac22aa551a32eb7c" localSheetId="3" hidden="1">Playoffs!$F$7</definedName>
    <definedName name="CB_e6ba21ee5b3b4a909e3038a1d8977864" localSheetId="3" hidden="1">Playoffs!$G$25</definedName>
    <definedName name="CB_e6c2aaa624154d5793be3b42a68d0384" localSheetId="3" hidden="1">Playoffs!$F$14</definedName>
    <definedName name="CB_e8de366ec8cc4d21a15399050da72bc0" localSheetId="3" hidden="1">Playoffs!$F$4</definedName>
    <definedName name="CB_eb8ed38007084792b902fd00fe90b29d" localSheetId="3" hidden="1">Playoffs!$H$22</definedName>
    <definedName name="CB_edf2c3c3cb69409c95201f15220b5758" localSheetId="3" hidden="1">Playoffs!$H$26</definedName>
    <definedName name="CB_edf50b8cdc324cbfadbeb643d2014bdf" localSheetId="3" hidden="1">Playoffs!$H$23</definedName>
    <definedName name="CB_f0119d82a0d54de89cbbae453d393e26" localSheetId="3" hidden="1">Playoffs!$F$5</definedName>
    <definedName name="CB_f1ad521ef381435d9bc68906d2d64143" localSheetId="3" hidden="1">Playoffs!$W$4</definedName>
    <definedName name="CB_f4e908f5dc2847d3b87b29ed56fe9592" localSheetId="3" hidden="1">Playoffs!$F$8</definedName>
    <definedName name="CB_fdcaa4d7befe4a31a9baa49c3355ae8f" localSheetId="3" hidden="1">Playoffs!$AN$10</definedName>
    <definedName name="CBCR_0726af9576df4d10b9080d5d152e221b" localSheetId="3" hidden="1">Playoffs!$F$1</definedName>
    <definedName name="CBCR_093269bee2ec4324826f71ff26a3b139" localSheetId="3" hidden="1">Playoffs!$AK$16+1.51</definedName>
    <definedName name="CBCR_09433518e53b476ebb4100777a4fd52e" localSheetId="3" hidden="1">Playoffs!$T$4+1.49</definedName>
    <definedName name="CBCR_0943ab886ad64e38a4d355d8303ffd69" localSheetId="3" hidden="1">Playoffs!$E$11+1.51</definedName>
    <definedName name="CBCR_0a806646d82d479e83b681a8b1f47343" localSheetId="3" hidden="1">Playoffs!$F$1</definedName>
    <definedName name="CBCR_0d0850069aca45038286cdd1c89029f5" localSheetId="3" hidden="1">Playoffs!$U$10+1.49</definedName>
    <definedName name="CBCR_168b8751c2624fa395f9d9a0843c7b17" localSheetId="3" hidden="1">Playoffs!$E$10+1.49</definedName>
    <definedName name="CBCR_1a996fdabf01478bb9b2ac5cfcdbd6b2" localSheetId="3" hidden="1">Playoffs!$F$1</definedName>
    <definedName name="CBCR_1aa1d5649de449e4980dfca5cf89b868" localSheetId="3" hidden="1">Playoffs!$E$20+1.49</definedName>
    <definedName name="CBCR_1e37fbdcd8964fe8bc25cfbbf4b26b34" localSheetId="3" hidden="1">Playoffs!$F$1</definedName>
    <definedName name="CBCR_2192d538df674d0a9bdb1e43a5c6ea6f" localSheetId="3" hidden="1">Playoffs!$U$25+1.51</definedName>
    <definedName name="CBCR_2e00a4b8166949a3b2e35303aaa71cd7" localSheetId="3" hidden="1">Playoffs!$BA$16+1.51</definedName>
    <definedName name="CBCR_2e5d56fe85a842fdb249f9eb412672c5" localSheetId="3" hidden="1">Playoffs!$F$1</definedName>
    <definedName name="CBCR_3097df58d96c445ab33565fd226cbbfc" localSheetId="3" hidden="1">Playoffs!$E$22+1.49</definedName>
    <definedName name="CBCR_332791451ac748998516d1162ea02a8b" localSheetId="3" hidden="1">Playoffs!$T$13+1.49</definedName>
    <definedName name="CBCR_33c4d37535364ab38e5c95a729f56dcc" localSheetId="3" hidden="1">Playoffs!$D$14+1.49</definedName>
    <definedName name="CBCR_3d115e217753481098f70d73069017d3" localSheetId="3" hidden="1">Playoffs!$F$1</definedName>
    <definedName name="CBCR_3e3c95c095884646a7351b12a6904302" localSheetId="3" hidden="1">Playoffs!$U$4+1.49</definedName>
    <definedName name="CBCR_3e3c9a1d5d3f4fa6a6ac05fc141f0959" localSheetId="3" hidden="1">Playoffs!$F$1</definedName>
    <definedName name="CBCR_3eef3a8c9e1849f688e7c6629222ad01" localSheetId="3" hidden="1">Playoffs!$D$5+1.49</definedName>
    <definedName name="CBCR_3ef62ae2a2464b0cb27a39633136f78f" localSheetId="3" hidden="1">Playoffs!$AK$4+1.49</definedName>
    <definedName name="CBCR_402d90a7e84942a9966f1f085d737cd0" localSheetId="3" hidden="1">Playoffs!$E$7+1.51</definedName>
    <definedName name="CBCR_408fb35e1cb14d1880f6f54531ead04c" localSheetId="3" hidden="1">Playoffs!$E$13+1.51</definedName>
    <definedName name="CBCR_40f52b0116664d6b837275d2c5d6f17a" localSheetId="3" hidden="1">Playoffs!$AJ$22+1.49</definedName>
    <definedName name="CBCR_41db8f0315a34a1d98cd408442fd91e2" localSheetId="3" hidden="1">Playoffs!$T$10+1.49</definedName>
    <definedName name="CBCR_41dd26724a8d4b34b4f8771602eee061" localSheetId="3" hidden="1">Playoffs!$U$22+1.51</definedName>
    <definedName name="CBCR_442cfbd3429e4038b65c3ac28b7b2d9b" localSheetId="3" hidden="1">Playoffs!$F$1</definedName>
    <definedName name="CBCR_443ab2c0357b439abad1ba3b8fc5ce97" localSheetId="3" hidden="1">Playoffs!$F$1</definedName>
    <definedName name="CBCR_4638e9348b1244e98e740b2952f9edd6" localSheetId="3" hidden="1">Playoffs!$T$7+1.49</definedName>
    <definedName name="CBCR_48122bfde29b4acb8874eb14d454dbd1" localSheetId="3" hidden="1">Playoffs!$D$16+1.49</definedName>
    <definedName name="CBCR_487ee8386b324be398141c5f767b8db1" localSheetId="3" hidden="1">Playoffs!$D$19+1.49</definedName>
    <definedName name="CBCR_4a2c8eb7ead546f48cf354be91bf7a5d" localSheetId="3" hidden="1">Playoffs!$E$8+1.49</definedName>
    <definedName name="CBCR_4d97a51632c440b69682d3b475f17633" localSheetId="3" hidden="1">Playoffs!$E$25+1.51</definedName>
    <definedName name="CBCR_4e4eb54eb7d44ff2833f55844c44459b" localSheetId="3" hidden="1">Playoffs!$D$25+1.49</definedName>
    <definedName name="CBCR_4e58b125f42a4d43a4f0cc85be1887a9" localSheetId="3" hidden="1">Playoffs!$E$4+1.51</definedName>
    <definedName name="CBCR_4f0abbacce354cd081258b61b0610c3a" localSheetId="3" hidden="1">Playoffs!$D$26+1.49</definedName>
    <definedName name="CBCR_4f6b3e0c730e491b889f18948b81a870" localSheetId="3" hidden="1">Playoffs!$E$4+1.49</definedName>
    <definedName name="CBCR_4f958a230b1640a88c573f4038abcc18" localSheetId="3" hidden="1">Playoffs!$U$19+1.49</definedName>
    <definedName name="CBCR_50c37ba6f874412db214a4551b10320d" localSheetId="3" hidden="1">Playoffs!$U$7+1.49</definedName>
    <definedName name="CBCR_5540c6e10223433ab01e831d77aa5e5d" localSheetId="3" hidden="1">Playoffs!$D$17+1.49</definedName>
    <definedName name="CBCR_589cc11cc6fa41808bc320df43b9ec46" localSheetId="3" hidden="1">Playoffs!$F$1</definedName>
    <definedName name="CBCR_5b0b680e3ce34f57ad9e7d24a8d2220e" localSheetId="3" hidden="1">Playoffs!$AK$22+1.51</definedName>
    <definedName name="CBCR_5bc5f946df1f4cc29506434d6ca697ac" localSheetId="3" hidden="1">Playoffs!$AK$4+1.51</definedName>
    <definedName name="CBCR_5cc87716757a47148b196765c51996d6" localSheetId="3" hidden="1">Playoffs!$E$16+1.51</definedName>
    <definedName name="CBCR_5d1f70d947f649b6bd84c6cc16d24ed0" localSheetId="3" hidden="1">Playoffs!$U$4+1.51</definedName>
    <definedName name="CBCR_5ed7f7593f984c0187c08cb2ecf2d824" localSheetId="3" hidden="1">Playoffs!$E$11+1.49</definedName>
    <definedName name="CBCR_60d89460ff7c4e9e9eed628a5305fe62" localSheetId="3" hidden="1">Playoffs!$BA$16+1.49</definedName>
    <definedName name="CBCR_6119e4aab8b0490991c3679470e0064d" localSheetId="3" hidden="1">Playoffs!$D$20+1.49</definedName>
    <definedName name="CBCR_6362516e5e9e434199ff626aeee92993" localSheetId="3" hidden="1">Playoffs!$E$23+1.51</definedName>
    <definedName name="CBCR_63af273a046c41069657a1bc724c9b9f" localSheetId="3" hidden="1">Playoffs!$E$26+1.51</definedName>
    <definedName name="CBCR_66404563164840b9b99adb5eb6de13e1" localSheetId="3" hidden="1">Playoffs!$U$7+1.51</definedName>
    <definedName name="CBCR_669ebac99b8440c9bc6778ec4efce7da" localSheetId="3" hidden="1">Playoffs!$E$19+1.51</definedName>
    <definedName name="CBCR_67dac736b15540bbbdc847b75a0730df" localSheetId="3" hidden="1">Playoffs!$U$13+1.51</definedName>
    <definedName name="CBCR_6893b2beebe3418488ee993f6035c4d4" localSheetId="3" hidden="1">Playoffs!$F$1</definedName>
    <definedName name="CBCR_6a6a2f4d22644cbca32bc15c4630eb08" localSheetId="3" hidden="1">Playoffs!$E$8+1.51</definedName>
    <definedName name="CBCR_6d1866738166428981625b0c5d1c3daa" localSheetId="3" hidden="1">Playoffs!$AZ$16+1.49</definedName>
    <definedName name="CBCR_6f5fbda92f1440149a650f4acfabac5f" localSheetId="3" hidden="1">Playoffs!$F$1</definedName>
    <definedName name="CBCR_707ad63354924e2aab50941dcd88da9d" localSheetId="3" hidden="1">Playoffs!$AJ$4+1.49</definedName>
    <definedName name="CBCR_7174ffa25b62409da9c4a208d6d6a0ee" localSheetId="3" hidden="1">Playoffs!$E$20+1.51</definedName>
    <definedName name="CBCR_7279d6cfebe44e388c24df35f6f65392" localSheetId="3" hidden="1">Playoffs!$T$25+1.49</definedName>
    <definedName name="CBCR_72e38d3e9c5340678c2372fcb4b6b4d8" localSheetId="3" hidden="1">Playoffs!$E$26+1.49</definedName>
    <definedName name="CBCR_742e463b0a494c458312a66e13f7be03" localSheetId="3" hidden="1">Playoffs!$U$19+1.51</definedName>
    <definedName name="CBCR_766635411f9a43be8636b3a693250945" localSheetId="3" hidden="1">Playoffs!$F$1</definedName>
    <definedName name="CBCR_77cbc2ace04f4f1b8b83c33fe3f74d30" localSheetId="3" hidden="1">Playoffs!$E$17+1.51</definedName>
    <definedName name="CBCR_77ddfd3f673545679d92c8896eaa8650" localSheetId="3" hidden="1">Playoffs!$F$1</definedName>
    <definedName name="CBCR_7b6a00eaec934ba999bbcd716a0a9e1c" localSheetId="3" hidden="1">Playoffs!$F$1</definedName>
    <definedName name="CBCR_7b8cd9c31b404d59b2720738960e9fe3" localSheetId="3" hidden="1">Playoffs!$F$1</definedName>
    <definedName name="CBCR_7c0b5d40dc0f4ab3a6630bcb4aa3cef5" localSheetId="3" hidden="1">Playoffs!$F$1</definedName>
    <definedName name="CBCR_7e75d58c78bf4b419693a3a85bf79f4c" localSheetId="3" hidden="1">Playoffs!$E$25+1.49</definedName>
    <definedName name="CBCR_7e8378e4c1cd49168ce9725c17a23a98" localSheetId="3" hidden="1">Playoffs!$E$5+1.51</definedName>
    <definedName name="CBCR_7e9ffa08a71c49958e69648a61e68cc2" localSheetId="3" hidden="1">Playoffs!$U$10+1.51</definedName>
    <definedName name="CBCR_7eddd77ef11c4ce2a95db1a2e4918278" localSheetId="3" hidden="1">Playoffs!$U$22+1.49</definedName>
    <definedName name="CBCR_7fd8501b86bf41e495e8a84279d3a3da" localSheetId="3" hidden="1">Playoffs!$D$22+1.49</definedName>
    <definedName name="CBCR_820e0180e3ca48efaae173961c6c43f0" localSheetId="3" hidden="1">Playoffs!$F$1</definedName>
    <definedName name="CBCR_868385340f6540f0b5b88f172490967c" localSheetId="3" hidden="1">Playoffs!$D$10+1.49</definedName>
    <definedName name="CBCR_8722795cad864b82a063c7bac79fc0c7" localSheetId="3" hidden="1">Playoffs!$F$1</definedName>
    <definedName name="CBCR_889465b2296641748cbf1f8a92e734e9" localSheetId="3" hidden="1">Playoffs!$E$19+1.49</definedName>
    <definedName name="CBCR_88b7dcfef8c84484bb70dfce8b41bd4b" localSheetId="3" hidden="1">Playoffs!$F$1</definedName>
    <definedName name="CBCR_88fe79dd8c9d4c649a7cfd6078f17860" localSheetId="3" hidden="1">Playoffs!$F$1</definedName>
    <definedName name="CBCR_8fb979b2260845979bd27b59381d00a3" localSheetId="3" hidden="1">Playoffs!$D$11+1.49</definedName>
    <definedName name="CBCR_922a7ae9697140d7843b59da1a307147" localSheetId="3" hidden="1">Playoffs!$F$1</definedName>
    <definedName name="CBCR_9760165ef20544e9990a0327aa6d7a16" localSheetId="3" hidden="1">Playoffs!$F$1</definedName>
    <definedName name="CBCR_a16508b897ea4a15a892f1319fdaf6b9" localSheetId="3" hidden="1">Playoffs!$E$16+1.49</definedName>
    <definedName name="CBCR_aadca0a98fa6475294e2a13baf61bf2b" localSheetId="3" hidden="1">Playoffs!$T$16+1.49</definedName>
    <definedName name="CBCR_b15359c993b2496b8e526e8657577222" localSheetId="3" hidden="1">Playoffs!$BA$4+1.51</definedName>
    <definedName name="CBCR_b44927d7477e458b89614f48f46c60a0" localSheetId="3" hidden="1">Playoffs!$U$16+1.51</definedName>
    <definedName name="CBCR_b55dfa2ff3f34eeba994c63349319fca" localSheetId="3" hidden="1">Playoffs!$F$1</definedName>
    <definedName name="CBCR_b69b0a6a4ae9475fa39a8889e9ed6bfa" localSheetId="3" hidden="1">Playoffs!$AK$16+1.49</definedName>
    <definedName name="CBCR_bde815bfb704491390a0ad8aa020c3d1" localSheetId="3" hidden="1">Playoffs!$D$4+1.49</definedName>
    <definedName name="CBCR_bf6768f61e34427ba8797d0c3864fa56" localSheetId="3" hidden="1">Playoffs!$E$7+1.49</definedName>
    <definedName name="CBCR_bf8004ee4efc457c8115b5fa3288c504" localSheetId="3" hidden="1">Playoffs!$D$13+1.49</definedName>
    <definedName name="CBCR_c03d35d25c4b494099d42dff55e32f11" localSheetId="3" hidden="1">Playoffs!$AJ$16+1.49</definedName>
    <definedName name="CBCR_c11d8f1448364459ba1486612bf64873" localSheetId="3" hidden="1">Playoffs!$E$23+1.49</definedName>
    <definedName name="CBCR_c6588063871d4474ac27135126741c35" localSheetId="3" hidden="1">Playoffs!$E$17+1.49</definedName>
    <definedName name="CBCR_c69c50b370584b6cb2ca44ebabad4345" localSheetId="3" hidden="1">Playoffs!$D$23+1.49</definedName>
    <definedName name="CBCR_caeeb1b34a4840d296731bda7c24121e" localSheetId="3" hidden="1">Playoffs!$E$5+1.49</definedName>
    <definedName name="CBCR_d08e0ec682e8477b95e7c0abb10a848c" localSheetId="3" hidden="1">Playoffs!$D$8+1.49</definedName>
    <definedName name="CBCR_d0e7c1ec879a4672bbdb4d4dd8b41d31" localSheetId="3" hidden="1">Playoffs!$F$1</definedName>
    <definedName name="CBCR_d1b522877e044d60adcd8068fb38bc73" localSheetId="3" hidden="1">Playoffs!$E$14+1.49</definedName>
    <definedName name="CBCR_d47d83f7ba1d4a2face3265c8a1c774a" localSheetId="3" hidden="1">Playoffs!$D$7+1.49</definedName>
    <definedName name="CBCR_d5bcfd1eb3804d80ac50ff747e7e7009" localSheetId="3" hidden="1">Playoffs!$BA$4+1.49</definedName>
    <definedName name="CBCR_dbc6993a117f4fcbb6963f87de36057e" localSheetId="3" hidden="1">Playoffs!$U$25+1.49</definedName>
    <definedName name="CBCR_dca8fa87b74347459a22cbbbcd5fe9f6" localSheetId="3" hidden="1">Playoffs!$AK$10+1.49</definedName>
    <definedName name="CBCR_dd9efa682f8f4fed8265a87a77b47d1c" localSheetId="3" hidden="1">Playoffs!$AZ$4+1.49</definedName>
    <definedName name="CBCR_ddcaf763d9274acc904747f040b267f5" localSheetId="3" hidden="1">Playoffs!$E$13+1.49</definedName>
    <definedName name="CBCR_decfcae21aa644a3a5f31a0c40541f14" localSheetId="3" hidden="1">Playoffs!$E$10+1.51</definedName>
    <definedName name="CBCR_df61e6438bdf4402a44d61c9a67e2471" localSheetId="3" hidden="1">Playoffs!$U$16+1.49</definedName>
    <definedName name="CBCR_e368daf44f54443b8d8c0a4fba118255" localSheetId="3" hidden="1">Playoffs!$AK$10+1.51</definedName>
    <definedName name="CBCR_e997fea71fa84ac19ddc09867dae19c4" localSheetId="3" hidden="1">Playoffs!$AJ$10+1.49</definedName>
    <definedName name="CBCR_ea0fd935540c4714af364c5e3c5ad2e2" localSheetId="3" hidden="1">Playoffs!$F$1</definedName>
    <definedName name="CBCR_eb4e229a526e4faa94a0ed604f2dbd13" localSheetId="3" hidden="1">Playoffs!$T$19+1.49</definedName>
    <definedName name="CBCR_edd20d2ed2fb4f2587e2b20232a1c46d" localSheetId="3" hidden="1">Playoffs!$U$13+1.49</definedName>
    <definedName name="CBCR_f2813be9e56e4a63bd57eb43af451e3a" localSheetId="3" hidden="1">Playoffs!$F$1</definedName>
    <definedName name="CBCR_f2b7eb2c6c8542949236a5ec66c3388f" localSheetId="3" hidden="1">Playoffs!$T$22+1.49</definedName>
    <definedName name="CBCR_f37b3cbbf9004ed48c8f280cb3860c75" localSheetId="3" hidden="1">Playoffs!$E$14+1.51</definedName>
    <definedName name="CBCR_f3cbb369000340e9bc6d693f8db78069" localSheetId="3" hidden="1">Playoffs!$E$22+1.51</definedName>
    <definedName name="CBCR_f6c8d56f93e94866a590fea9a0bef4c4" localSheetId="3" hidden="1">Playoffs!$AK$22+1.49</definedName>
    <definedName name="CBCR_fc9a999e7b12405da8a4e55d45aee348" localSheetId="3" hidden="1">Playoffs!$F$1</definedName>
    <definedName name="CBCR_fda3ecac1aea46818edd1950c6e75c59" localSheetId="3" hidden="1">Playoffs!$F$1</definedName>
    <definedName name="CBCR_fe5b4d92cd794f2aaddb910acfc7af28" localSheetId="3" hidden="1">Playoffs!$F$1</definedName>
    <definedName name="CBWorkbookPriority" localSheetId="2" hidden="1">-119375163</definedName>
    <definedName name="CBx_935bb0a5259e42d89bd637522451b0be" localSheetId="2" hidden="1">"'Playoffs'!$A$1"</definedName>
    <definedName name="CBx_b6f62e2c8ee94b8f9b0fd0303577b9ad" localSheetId="2" hidden="1">"'CB_DATA_'!$A$1"</definedName>
    <definedName name="CBx_Sheet_Guid" localSheetId="2" hidden="1">"'b6f62e2c-8ee9-4b8f-9b0f-d0303577b9ad"</definedName>
    <definedName name="CBx_Sheet_Guid" localSheetId="3" hidden="1">"'935bb0a5-259e-42d8-9bd6-37522451b0be"</definedName>
    <definedName name="CBx_SheetRef" localSheetId="2" hidden="1">CB_DATA_!$A$14</definedName>
    <definedName name="CBx_SheetRef" localSheetId="3" hidden="1">CB_DATA_!$B$14</definedName>
    <definedName name="CBx_StorageType" localSheetId="2" hidden="1">2</definedName>
    <definedName name="CBx_StorageType" localSheetId="3" hidden="1">2</definedName>
    <definedName name="gamelog" localSheetId="15">Arkansas!#REF!</definedName>
    <definedName name="gamelog" localSheetId="14">'Oklahoma State'!#REF!</definedName>
    <definedName name="gamelog_1" localSheetId="14">'Oklahoma State'!#REF!</definedName>
    <definedName name="solver_adj" localSheetId="1" hidden="1">Worksheet!$AB$3:$AD$3</definedName>
    <definedName name="solver_cvg" localSheetId="1" hidden="1">0.0001</definedName>
    <definedName name="solver_drv" localSheetId="1" hidden="1">1</definedName>
    <definedName name="solver_eng" localSheetId="1" hidden="1">1</definedName>
    <definedName name="solver_est" localSheetId="1" hidden="1">1</definedName>
    <definedName name="solver_itr" localSheetId="1" hidden="1">2147483647</definedName>
    <definedName name="solver_lhs1" localSheetId="1" hidden="1">Worksheet!$S$3:$S$121</definedName>
    <definedName name="solver_lhs2" localSheetId="1" hidden="1">Worksheet!$S$3:$S$121</definedName>
    <definedName name="solver_mip" localSheetId="1" hidden="1">2147483647</definedName>
    <definedName name="solver_mni" localSheetId="1" hidden="1">30</definedName>
    <definedName name="solver_mrt" localSheetId="1" hidden="1">0.075</definedName>
    <definedName name="solver_msl" localSheetId="1" hidden="1">2</definedName>
    <definedName name="solver_neg" localSheetId="1" hidden="1">2</definedName>
    <definedName name="solver_nod" localSheetId="1" hidden="1">2147483647</definedName>
    <definedName name="solver_num" localSheetId="1" hidden="1">0</definedName>
    <definedName name="solver_nwt" localSheetId="1" hidden="1">1</definedName>
    <definedName name="solver_opt" localSheetId="1" hidden="1">Worksheet!$AI$123</definedName>
    <definedName name="solver_pre" localSheetId="1" hidden="1">0.000001</definedName>
    <definedName name="solver_rbv" localSheetId="1" hidden="1">1</definedName>
    <definedName name="solver_rel1" localSheetId="1" hidden="1">1</definedName>
    <definedName name="solver_rel2" localSheetId="1" hidden="1">3</definedName>
    <definedName name="solver_rhs1" localSheetId="1" hidden="1">1</definedName>
    <definedName name="solver_rhs2" localSheetId="1" hidden="1">0</definedName>
    <definedName name="solver_rlx" localSheetId="1" hidden="1">2</definedName>
    <definedName name="solver_rsd" localSheetId="1" hidden="1">0</definedName>
    <definedName name="solver_scl" localSheetId="1" hidden="1">1</definedName>
    <definedName name="solver_sho" localSheetId="1" hidden="1">2</definedName>
    <definedName name="solver_ssz" localSheetId="1" hidden="1">100</definedName>
    <definedName name="solver_tim" localSheetId="1" hidden="1">2147483647</definedName>
    <definedName name="solver_tol" localSheetId="1" hidden="1">0.01</definedName>
    <definedName name="solver_typ" localSheetId="1" hidden="1">2</definedName>
    <definedName name="solver_val" localSheetId="1" hidden="1">0</definedName>
    <definedName name="solver_ver" localSheetId="1" hidden="1">3</definedName>
  </definedNames>
  <calcPr calcId="145621"/>
</workbook>
</file>

<file path=xl/calcChain.xml><?xml version="1.0" encoding="utf-8"?>
<calcChain xmlns="http://schemas.openxmlformats.org/spreadsheetml/2006/main">
  <c r="B11" i="24" l="1"/>
  <c r="A11" i="24"/>
  <c r="P2" i="24"/>
  <c r="O8" i="21" l="1"/>
  <c r="O12" i="22"/>
  <c r="N4" i="23"/>
  <c r="O4" i="23" s="1"/>
  <c r="L4" i="23"/>
  <c r="M4" i="23" s="1"/>
  <c r="N14" i="23"/>
  <c r="O14" i="23" s="1"/>
  <c r="L14" i="23"/>
  <c r="M14" i="23" s="1"/>
  <c r="N13" i="23"/>
  <c r="O13" i="23" s="1"/>
  <c r="L13" i="23"/>
  <c r="M13" i="23" s="1"/>
  <c r="N12" i="23"/>
  <c r="O12" i="23" s="1"/>
  <c r="L12" i="23"/>
  <c r="M12" i="23" s="1"/>
  <c r="N11" i="23"/>
  <c r="O11" i="23" s="1"/>
  <c r="L11" i="23"/>
  <c r="M11" i="23" s="1"/>
  <c r="N3" i="23"/>
  <c r="O3" i="23" s="1"/>
  <c r="L3" i="23"/>
  <c r="M3" i="23" s="1"/>
  <c r="N2" i="23"/>
  <c r="O2" i="23" s="1"/>
  <c r="L2" i="23"/>
  <c r="M2" i="23" s="1"/>
  <c r="N10" i="23"/>
  <c r="O10" i="23" s="1"/>
  <c r="L10" i="23"/>
  <c r="M10" i="23" s="1"/>
  <c r="O9" i="23"/>
  <c r="N9" i="23"/>
  <c r="L9" i="23"/>
  <c r="M9" i="23" s="1"/>
  <c r="N8" i="23"/>
  <c r="O8" i="23" s="1"/>
  <c r="L8" i="23"/>
  <c r="M8" i="23" s="1"/>
  <c r="N7" i="23"/>
  <c r="O7" i="23" s="1"/>
  <c r="L7" i="23"/>
  <c r="M7" i="23" s="1"/>
  <c r="N6" i="23"/>
  <c r="O6" i="23" s="1"/>
  <c r="L6" i="23"/>
  <c r="M6" i="23" s="1"/>
  <c r="N5" i="23"/>
  <c r="O5" i="23" s="1"/>
  <c r="L5" i="23"/>
  <c r="M5" i="23" s="1"/>
  <c r="N15" i="22"/>
  <c r="O15" i="22" s="1"/>
  <c r="L15" i="22"/>
  <c r="M15" i="22" s="1"/>
  <c r="N14" i="22"/>
  <c r="O14" i="22" s="1"/>
  <c r="L14" i="22"/>
  <c r="M14" i="22" s="1"/>
  <c r="N2" i="22"/>
  <c r="O2" i="22" s="1"/>
  <c r="L2" i="22"/>
  <c r="M2" i="22" s="1"/>
  <c r="N13" i="22"/>
  <c r="O13" i="22" s="1"/>
  <c r="L13" i="22"/>
  <c r="M13" i="22" s="1"/>
  <c r="N12" i="22"/>
  <c r="L12" i="22"/>
  <c r="M12" i="22" s="1"/>
  <c r="N11" i="22"/>
  <c r="O11" i="22" s="1"/>
  <c r="L11" i="22"/>
  <c r="M11" i="22" s="1"/>
  <c r="N10" i="22"/>
  <c r="O10" i="22" s="1"/>
  <c r="L10" i="22"/>
  <c r="M10" i="22" s="1"/>
  <c r="N9" i="22"/>
  <c r="O9" i="22" s="1"/>
  <c r="L9" i="22"/>
  <c r="M9" i="22" s="1"/>
  <c r="N8" i="22"/>
  <c r="O8" i="22" s="1"/>
  <c r="L8" i="22"/>
  <c r="M8" i="22" s="1"/>
  <c r="N7" i="22"/>
  <c r="O7" i="22" s="1"/>
  <c r="L7" i="22"/>
  <c r="M7" i="22" s="1"/>
  <c r="N6" i="22"/>
  <c r="O6" i="22" s="1"/>
  <c r="L6" i="22"/>
  <c r="M6" i="22" s="1"/>
  <c r="N5" i="22"/>
  <c r="O5" i="22" s="1"/>
  <c r="L5" i="22"/>
  <c r="M5" i="22" s="1"/>
  <c r="N4" i="22"/>
  <c r="O4" i="22" s="1"/>
  <c r="L4" i="22"/>
  <c r="M4" i="22" s="1"/>
  <c r="N3" i="22"/>
  <c r="O3" i="22" s="1"/>
  <c r="L3" i="22"/>
  <c r="M3" i="22" s="1"/>
  <c r="N8" i="21"/>
  <c r="L8" i="21"/>
  <c r="M8" i="21" s="1"/>
  <c r="N7" i="21"/>
  <c r="O7" i="21" s="1"/>
  <c r="L7" i="21"/>
  <c r="M7" i="21" s="1"/>
  <c r="N6" i="21"/>
  <c r="O6" i="21" s="1"/>
  <c r="L6" i="21"/>
  <c r="M6" i="21" s="1"/>
  <c r="N15" i="21"/>
  <c r="O15" i="21" s="1"/>
  <c r="L15" i="21"/>
  <c r="M15" i="21" s="1"/>
  <c r="N14" i="21"/>
  <c r="O14" i="21" s="1"/>
  <c r="L14" i="21"/>
  <c r="M14" i="21" s="1"/>
  <c r="N13" i="21"/>
  <c r="O13" i="21" s="1"/>
  <c r="L13" i="21"/>
  <c r="M13" i="21" s="1"/>
  <c r="N5" i="21"/>
  <c r="O5" i="21" s="1"/>
  <c r="L5" i="21"/>
  <c r="M5" i="21" s="1"/>
  <c r="N4" i="21"/>
  <c r="O4" i="21" s="1"/>
  <c r="L4" i="21"/>
  <c r="M4" i="21" s="1"/>
  <c r="N12" i="21"/>
  <c r="O12" i="21" s="1"/>
  <c r="L12" i="21"/>
  <c r="M12" i="21" s="1"/>
  <c r="N11" i="21"/>
  <c r="O11" i="21" s="1"/>
  <c r="L11" i="21"/>
  <c r="M11" i="21" s="1"/>
  <c r="N3" i="21"/>
  <c r="O3" i="21" s="1"/>
  <c r="L3" i="21"/>
  <c r="M3" i="21" s="1"/>
  <c r="N10" i="21"/>
  <c r="O10" i="21" s="1"/>
  <c r="L10" i="21"/>
  <c r="M10" i="21" s="1"/>
  <c r="N2" i="21"/>
  <c r="O2" i="21" s="1"/>
  <c r="L2" i="21"/>
  <c r="M2" i="21" s="1"/>
  <c r="N9" i="21"/>
  <c r="O9" i="21" s="1"/>
  <c r="L9" i="21"/>
  <c r="M9" i="21" s="1"/>
  <c r="N7" i="20"/>
  <c r="O7" i="20" s="1"/>
  <c r="L7" i="20"/>
  <c r="M7" i="20" s="1"/>
  <c r="N14" i="20"/>
  <c r="L14" i="20"/>
  <c r="M14" i="20" s="1"/>
  <c r="N13" i="20"/>
  <c r="O13" i="20" s="1"/>
  <c r="L13" i="20"/>
  <c r="M13" i="20" s="1"/>
  <c r="N12" i="20"/>
  <c r="O12" i="20" s="1"/>
  <c r="L12" i="20"/>
  <c r="M12" i="20" s="1"/>
  <c r="N6" i="20"/>
  <c r="O6" i="20" s="1"/>
  <c r="L6" i="20"/>
  <c r="M6" i="20" s="1"/>
  <c r="N5" i="20"/>
  <c r="L5" i="20"/>
  <c r="M5" i="20" s="1"/>
  <c r="N11" i="20"/>
  <c r="O11" i="20" s="1"/>
  <c r="L11" i="20"/>
  <c r="M11" i="20" s="1"/>
  <c r="N4" i="20"/>
  <c r="O4" i="20" s="1"/>
  <c r="L4" i="20"/>
  <c r="M4" i="20" s="1"/>
  <c r="N3" i="20"/>
  <c r="O3" i="20" s="1"/>
  <c r="L3" i="20"/>
  <c r="M3" i="20" s="1"/>
  <c r="N2" i="20"/>
  <c r="O2" i="20" s="1"/>
  <c r="L2" i="20"/>
  <c r="M2" i="20" s="1"/>
  <c r="N10" i="20"/>
  <c r="O10" i="20" s="1"/>
  <c r="L10" i="20"/>
  <c r="M10" i="20" s="1"/>
  <c r="N9" i="20"/>
  <c r="L9" i="20"/>
  <c r="M9" i="20" s="1"/>
  <c r="N8" i="20"/>
  <c r="L8" i="20"/>
  <c r="M8" i="20" s="1"/>
  <c r="R4" i="23"/>
  <c r="R14" i="23"/>
  <c r="R13" i="23"/>
  <c r="R12" i="23"/>
  <c r="R11" i="23"/>
  <c r="R3" i="23"/>
  <c r="R2" i="23"/>
  <c r="R10" i="23"/>
  <c r="R9" i="23"/>
  <c r="R8" i="23"/>
  <c r="R7" i="23"/>
  <c r="R6" i="23"/>
  <c r="R5" i="23"/>
  <c r="R15" i="22"/>
  <c r="R14" i="22"/>
  <c r="R2" i="22"/>
  <c r="R13" i="22"/>
  <c r="R12" i="22"/>
  <c r="R11" i="22"/>
  <c r="R10" i="22"/>
  <c r="R9" i="22"/>
  <c r="R8" i="22"/>
  <c r="R7" i="22"/>
  <c r="R6" i="22"/>
  <c r="R5" i="22"/>
  <c r="R4" i="22"/>
  <c r="R3" i="22"/>
  <c r="R8" i="21"/>
  <c r="R7" i="21"/>
  <c r="R6" i="21"/>
  <c r="R15" i="21"/>
  <c r="R14" i="21"/>
  <c r="R13" i="21"/>
  <c r="R5" i="21"/>
  <c r="R4" i="21"/>
  <c r="R12" i="21"/>
  <c r="R11" i="21"/>
  <c r="R3" i="21"/>
  <c r="R10" i="21"/>
  <c r="R2" i="21"/>
  <c r="R9" i="21"/>
  <c r="R7" i="20"/>
  <c r="R14" i="20"/>
  <c r="R13" i="20"/>
  <c r="R12" i="20"/>
  <c r="R6" i="20"/>
  <c r="R5" i="20"/>
  <c r="R11" i="20"/>
  <c r="R4" i="20"/>
  <c r="R3" i="20"/>
  <c r="R2" i="20"/>
  <c r="R10" i="20"/>
  <c r="R9" i="20"/>
  <c r="R8" i="20"/>
  <c r="O14" i="20" l="1"/>
  <c r="O9" i="20"/>
  <c r="O8" i="20"/>
  <c r="O5" i="20"/>
  <c r="AF3" i="19" l="1"/>
  <c r="AV3" i="19" s="1"/>
  <c r="BL3" i="19" s="1"/>
  <c r="AH3" i="19"/>
  <c r="AX3" i="19" s="1"/>
  <c r="Z3" i="19"/>
  <c r="AP3" i="19" s="1"/>
  <c r="BF3" i="19" s="1"/>
  <c r="AA3" i="19"/>
  <c r="AQ3" i="19" s="1"/>
  <c r="BG3" i="19" s="1"/>
  <c r="AB3" i="19"/>
  <c r="AR3" i="19" s="1"/>
  <c r="BH3" i="19" s="1"/>
  <c r="AC3" i="19"/>
  <c r="AS3" i="19" s="1"/>
  <c r="BI3" i="19" s="1"/>
  <c r="AD3" i="19"/>
  <c r="AT3" i="19" s="1"/>
  <c r="BJ3" i="19" s="1"/>
  <c r="AE3" i="19"/>
  <c r="AU3" i="19" s="1"/>
  <c r="BK3" i="19" s="1"/>
  <c r="Y3" i="19"/>
  <c r="AO3" i="19" s="1"/>
  <c r="BE3" i="19" s="1"/>
  <c r="O2" i="19" l="1"/>
  <c r="N2" i="19"/>
  <c r="M2" i="19"/>
  <c r="L2" i="19"/>
  <c r="K2" i="19"/>
  <c r="J2" i="19"/>
  <c r="I2" i="19"/>
  <c r="AP121" i="5" l="1"/>
  <c r="AP120" i="5"/>
  <c r="AP119" i="5"/>
  <c r="AP118" i="5"/>
  <c r="AP117" i="5"/>
  <c r="AP116" i="5"/>
  <c r="AP115" i="5"/>
  <c r="AP114" i="5"/>
  <c r="AP113" i="5"/>
  <c r="AP112" i="5"/>
  <c r="AP111" i="5"/>
  <c r="AP110" i="5"/>
  <c r="AP109" i="5"/>
  <c r="AP108" i="5"/>
  <c r="AP107" i="5"/>
  <c r="AP106" i="5"/>
  <c r="AP105" i="5"/>
  <c r="AP104" i="5"/>
  <c r="AP103" i="5"/>
  <c r="AP102" i="5"/>
  <c r="AP101" i="5"/>
  <c r="AP100" i="5"/>
  <c r="AP99" i="5"/>
  <c r="AP98" i="5"/>
  <c r="AP97" i="5"/>
  <c r="AP96" i="5"/>
  <c r="AP95" i="5"/>
  <c r="AP94" i="5"/>
  <c r="AP93" i="5"/>
  <c r="AP92" i="5"/>
  <c r="AP91" i="5"/>
  <c r="AP90" i="5"/>
  <c r="AP89" i="5"/>
  <c r="AP88" i="5"/>
  <c r="AP87" i="5"/>
  <c r="AP86" i="5"/>
  <c r="AP85" i="5"/>
  <c r="AP84" i="5"/>
  <c r="AP83" i="5"/>
  <c r="AP82" i="5"/>
  <c r="AP81" i="5"/>
  <c r="AP80" i="5"/>
  <c r="AP79" i="5"/>
  <c r="AP78" i="5"/>
  <c r="AP77" i="5"/>
  <c r="AP76" i="5"/>
  <c r="AP75" i="5"/>
  <c r="AP74" i="5"/>
  <c r="AP73" i="5"/>
  <c r="AP72" i="5"/>
  <c r="AP71" i="5"/>
  <c r="AP70" i="5"/>
  <c r="AP69" i="5"/>
  <c r="AP68" i="5"/>
  <c r="AP67" i="5"/>
  <c r="AP66" i="5"/>
  <c r="AP65" i="5"/>
  <c r="AP64" i="5"/>
  <c r="AP63" i="5"/>
  <c r="AP62" i="5"/>
  <c r="AP61" i="5"/>
  <c r="AP60" i="5"/>
  <c r="AP59" i="5"/>
  <c r="AP58" i="5"/>
  <c r="AP57" i="5"/>
  <c r="AP56" i="5"/>
  <c r="AP55" i="5"/>
  <c r="AP54" i="5"/>
  <c r="AP53" i="5"/>
  <c r="AP52" i="5"/>
  <c r="AP51" i="5"/>
  <c r="AP50" i="5"/>
  <c r="AP49" i="5"/>
  <c r="AP48" i="5"/>
  <c r="AP47" i="5"/>
  <c r="AP46" i="5"/>
  <c r="AP45" i="5"/>
  <c r="AP44" i="5"/>
  <c r="AP43" i="5"/>
  <c r="AP42" i="5"/>
  <c r="AP41" i="5"/>
  <c r="AP40" i="5"/>
  <c r="AP39" i="5"/>
  <c r="AP38" i="5"/>
  <c r="AP37" i="5"/>
  <c r="AP36" i="5"/>
  <c r="AP35" i="5"/>
  <c r="AP34" i="5"/>
  <c r="AP33" i="5"/>
  <c r="AP32" i="5"/>
  <c r="AP31" i="5"/>
  <c r="AP30" i="5"/>
  <c r="AP29" i="5"/>
  <c r="AP28" i="5"/>
  <c r="AP27" i="5"/>
  <c r="AP26" i="5"/>
  <c r="AP25" i="5"/>
  <c r="AP24" i="5"/>
  <c r="AP23" i="5"/>
  <c r="AP22" i="5"/>
  <c r="AP21" i="5"/>
  <c r="AP20" i="5"/>
  <c r="AP19" i="5"/>
  <c r="AP18" i="5"/>
  <c r="AP17" i="5"/>
  <c r="AP16" i="5"/>
  <c r="AP15" i="5"/>
  <c r="AP14" i="5"/>
  <c r="AP13" i="5"/>
  <c r="AP12" i="5"/>
  <c r="AP11" i="5"/>
  <c r="AP10" i="5"/>
  <c r="AP9" i="5"/>
  <c r="AP8" i="5"/>
  <c r="AP7" i="5"/>
  <c r="AP6" i="5"/>
  <c r="AP5" i="5"/>
  <c r="AP4" i="5"/>
  <c r="AP3" i="5"/>
  <c r="N8" i="18"/>
  <c r="O8" i="18" s="1"/>
  <c r="L8" i="18"/>
  <c r="M8" i="18" s="1"/>
  <c r="N7" i="18"/>
  <c r="O7" i="18" s="1"/>
  <c r="L7" i="18"/>
  <c r="M7" i="18" s="1"/>
  <c r="N6" i="18"/>
  <c r="O6" i="18" s="1"/>
  <c r="L6" i="18"/>
  <c r="M6" i="18" s="1"/>
  <c r="N14" i="18"/>
  <c r="O14" i="18" s="1"/>
  <c r="L14" i="18"/>
  <c r="M14" i="18" s="1"/>
  <c r="N5" i="18"/>
  <c r="O5" i="18" s="1"/>
  <c r="L5" i="18"/>
  <c r="M5" i="18" s="1"/>
  <c r="N13" i="18"/>
  <c r="O13" i="18" s="1"/>
  <c r="L13" i="18"/>
  <c r="M13" i="18" s="1"/>
  <c r="N12" i="18"/>
  <c r="O12" i="18" s="1"/>
  <c r="L12" i="18"/>
  <c r="M12" i="18" s="1"/>
  <c r="N4" i="18"/>
  <c r="O4" i="18" s="1"/>
  <c r="L4" i="18"/>
  <c r="M4" i="18" s="1"/>
  <c r="N3" i="18"/>
  <c r="O3" i="18" s="1"/>
  <c r="L3" i="18"/>
  <c r="M3" i="18" s="1"/>
  <c r="N2" i="18"/>
  <c r="O2" i="18" s="1"/>
  <c r="L2" i="18"/>
  <c r="M2" i="18" s="1"/>
  <c r="N11" i="18"/>
  <c r="O11" i="18" s="1"/>
  <c r="L11" i="18"/>
  <c r="M11" i="18" s="1"/>
  <c r="N10" i="18"/>
  <c r="O10" i="18" s="1"/>
  <c r="L10" i="18"/>
  <c r="M10" i="18" s="1"/>
  <c r="N9" i="18"/>
  <c r="O9" i="18" s="1"/>
  <c r="L9" i="18"/>
  <c r="M9" i="18" s="1"/>
  <c r="N14" i="17"/>
  <c r="O14" i="17" s="1"/>
  <c r="L14" i="17"/>
  <c r="M14" i="17" s="1"/>
  <c r="N4" i="17"/>
  <c r="O4" i="17" s="1"/>
  <c r="L4" i="17"/>
  <c r="M4" i="17" s="1"/>
  <c r="N13" i="17"/>
  <c r="O13" i="17" s="1"/>
  <c r="L13" i="17"/>
  <c r="M13" i="17" s="1"/>
  <c r="N12" i="17"/>
  <c r="O12" i="17" s="1"/>
  <c r="L12" i="17"/>
  <c r="M12" i="17" s="1"/>
  <c r="N11" i="17"/>
  <c r="O11" i="17" s="1"/>
  <c r="L11" i="17"/>
  <c r="M11" i="17" s="1"/>
  <c r="N10" i="17"/>
  <c r="O10" i="17" s="1"/>
  <c r="L10" i="17"/>
  <c r="M10" i="17" s="1"/>
  <c r="N3" i="17"/>
  <c r="O3" i="17" s="1"/>
  <c r="L3" i="17"/>
  <c r="M3" i="17" s="1"/>
  <c r="N9" i="17"/>
  <c r="O9" i="17" s="1"/>
  <c r="L9" i="17"/>
  <c r="M9" i="17" s="1"/>
  <c r="N8" i="17"/>
  <c r="O8" i="17" s="1"/>
  <c r="L8" i="17"/>
  <c r="M8" i="17" s="1"/>
  <c r="N2" i="17"/>
  <c r="O2" i="17" s="1"/>
  <c r="L2" i="17"/>
  <c r="M2" i="17" s="1"/>
  <c r="N7" i="17"/>
  <c r="O7" i="17" s="1"/>
  <c r="L7" i="17"/>
  <c r="M7" i="17" s="1"/>
  <c r="N6" i="17"/>
  <c r="O6" i="17" s="1"/>
  <c r="L6" i="17"/>
  <c r="M6" i="17" s="1"/>
  <c r="N5" i="17"/>
  <c r="O5" i="17" s="1"/>
  <c r="L5" i="17"/>
  <c r="M5" i="17" s="1"/>
  <c r="N8" i="16"/>
  <c r="O8" i="16" s="1"/>
  <c r="L8" i="16"/>
  <c r="M8" i="16" s="1"/>
  <c r="N7" i="16"/>
  <c r="O7" i="16" s="1"/>
  <c r="L7" i="16"/>
  <c r="M7" i="16" s="1"/>
  <c r="N6" i="16"/>
  <c r="O6" i="16" s="1"/>
  <c r="L6" i="16"/>
  <c r="M6" i="16" s="1"/>
  <c r="N14" i="16"/>
  <c r="O14" i="16" s="1"/>
  <c r="L14" i="16"/>
  <c r="M14" i="16" s="1"/>
  <c r="N5" i="16"/>
  <c r="O5" i="16" s="1"/>
  <c r="L5" i="16"/>
  <c r="M5" i="16" s="1"/>
  <c r="N4" i="16"/>
  <c r="O4" i="16" s="1"/>
  <c r="L4" i="16"/>
  <c r="M4" i="16" s="1"/>
  <c r="N13" i="16"/>
  <c r="O13" i="16" s="1"/>
  <c r="L13" i="16"/>
  <c r="M13" i="16" s="1"/>
  <c r="N12" i="16"/>
  <c r="O12" i="16" s="1"/>
  <c r="L12" i="16"/>
  <c r="M12" i="16" s="1"/>
  <c r="N3" i="16"/>
  <c r="O3" i="16" s="1"/>
  <c r="L3" i="16"/>
  <c r="M3" i="16" s="1"/>
  <c r="N2" i="16"/>
  <c r="O2" i="16" s="1"/>
  <c r="L2" i="16"/>
  <c r="M2" i="16" s="1"/>
  <c r="N11" i="16"/>
  <c r="L11" i="16"/>
  <c r="M11" i="16" s="1"/>
  <c r="N10" i="16"/>
  <c r="O10" i="16" s="1"/>
  <c r="L10" i="16"/>
  <c r="M10" i="16" s="1"/>
  <c r="N9" i="16"/>
  <c r="L9" i="16"/>
  <c r="M9" i="16" s="1"/>
  <c r="N5" i="15"/>
  <c r="O5" i="15" s="1"/>
  <c r="L5" i="15"/>
  <c r="M5" i="15" s="1"/>
  <c r="N14" i="15"/>
  <c r="O14" i="15" s="1"/>
  <c r="L14" i="15"/>
  <c r="M14" i="15" s="1"/>
  <c r="N4" i="15"/>
  <c r="O4" i="15" s="1"/>
  <c r="L4" i="15"/>
  <c r="M4" i="15" s="1"/>
  <c r="N13" i="15"/>
  <c r="L13" i="15"/>
  <c r="M13" i="15" s="1"/>
  <c r="N12" i="15"/>
  <c r="O12" i="15" s="1"/>
  <c r="L12" i="15"/>
  <c r="M12" i="15" s="1"/>
  <c r="N11" i="15"/>
  <c r="O11" i="15" s="1"/>
  <c r="L11" i="15"/>
  <c r="M11" i="15" s="1"/>
  <c r="N10" i="15"/>
  <c r="O10" i="15" s="1"/>
  <c r="L10" i="15"/>
  <c r="M10" i="15" s="1"/>
  <c r="N9" i="15"/>
  <c r="L9" i="15"/>
  <c r="M9" i="15" s="1"/>
  <c r="N8" i="15"/>
  <c r="O8" i="15" s="1"/>
  <c r="L8" i="15"/>
  <c r="M8" i="15" s="1"/>
  <c r="N7" i="15"/>
  <c r="L7" i="15"/>
  <c r="M7" i="15" s="1"/>
  <c r="N3" i="15"/>
  <c r="O3" i="15" s="1"/>
  <c r="L3" i="15"/>
  <c r="M3" i="15" s="1"/>
  <c r="N6" i="15"/>
  <c r="O6" i="15" s="1"/>
  <c r="L6" i="15"/>
  <c r="M6" i="15" s="1"/>
  <c r="N2" i="15"/>
  <c r="L2" i="15"/>
  <c r="M2" i="15" s="1"/>
  <c r="N4" i="14"/>
  <c r="O4" i="14" s="1"/>
  <c r="L4" i="14"/>
  <c r="M4" i="14" s="1"/>
  <c r="N14" i="14"/>
  <c r="O14" i="14" s="1"/>
  <c r="L14" i="14"/>
  <c r="M14" i="14" s="1"/>
  <c r="N3" i="14"/>
  <c r="O3" i="14" s="1"/>
  <c r="L3" i="14"/>
  <c r="M3" i="14" s="1"/>
  <c r="N13" i="14"/>
  <c r="O13" i="14" s="1"/>
  <c r="L13" i="14"/>
  <c r="M13" i="14" s="1"/>
  <c r="N12" i="14"/>
  <c r="O12" i="14" s="1"/>
  <c r="L12" i="14"/>
  <c r="M12" i="14" s="1"/>
  <c r="N11" i="14"/>
  <c r="L11" i="14"/>
  <c r="M11" i="14" s="1"/>
  <c r="N2" i="14"/>
  <c r="O2" i="14" s="1"/>
  <c r="L2" i="14"/>
  <c r="M2" i="14" s="1"/>
  <c r="N10" i="14"/>
  <c r="O10" i="14" s="1"/>
  <c r="L10" i="14"/>
  <c r="M10" i="14" s="1"/>
  <c r="N9" i="14"/>
  <c r="O9" i="14" s="1"/>
  <c r="L9" i="14"/>
  <c r="M9" i="14" s="1"/>
  <c r="N8" i="14"/>
  <c r="O8" i="14" s="1"/>
  <c r="L8" i="14"/>
  <c r="M8" i="14" s="1"/>
  <c r="N7" i="14"/>
  <c r="O7" i="14" s="1"/>
  <c r="L7" i="14"/>
  <c r="M7" i="14" s="1"/>
  <c r="N6" i="14"/>
  <c r="O6" i="14" s="1"/>
  <c r="L6" i="14"/>
  <c r="M6" i="14" s="1"/>
  <c r="N5" i="14"/>
  <c r="L5" i="14"/>
  <c r="M5" i="14" s="1"/>
  <c r="N14" i="13"/>
  <c r="O14" i="13" s="1"/>
  <c r="L14" i="13"/>
  <c r="M14" i="13" s="1"/>
  <c r="N7" i="13"/>
  <c r="O7" i="13" s="1"/>
  <c r="L7" i="13"/>
  <c r="M7" i="13" s="1"/>
  <c r="N13" i="13"/>
  <c r="O13" i="13" s="1"/>
  <c r="L13" i="13"/>
  <c r="M13" i="13" s="1"/>
  <c r="O6" i="13"/>
  <c r="N6" i="13"/>
  <c r="L6" i="13"/>
  <c r="M6" i="13" s="1"/>
  <c r="N5" i="13"/>
  <c r="O5" i="13" s="1"/>
  <c r="L5" i="13"/>
  <c r="M5" i="13" s="1"/>
  <c r="N12" i="13"/>
  <c r="O12" i="13" s="1"/>
  <c r="L12" i="13"/>
  <c r="M12" i="13" s="1"/>
  <c r="N11" i="13"/>
  <c r="O11" i="13" s="1"/>
  <c r="L11" i="13"/>
  <c r="M11" i="13" s="1"/>
  <c r="N4" i="13"/>
  <c r="O4" i="13" s="1"/>
  <c r="L4" i="13"/>
  <c r="M4" i="13" s="1"/>
  <c r="N3" i="13"/>
  <c r="O3" i="13" s="1"/>
  <c r="L3" i="13"/>
  <c r="M3" i="13" s="1"/>
  <c r="N2" i="13"/>
  <c r="O2" i="13" s="1"/>
  <c r="L2" i="13"/>
  <c r="M2" i="13" s="1"/>
  <c r="N10" i="13"/>
  <c r="O10" i="13" s="1"/>
  <c r="L10" i="13"/>
  <c r="M10" i="13" s="1"/>
  <c r="N9" i="13"/>
  <c r="O9" i="13" s="1"/>
  <c r="L9" i="13"/>
  <c r="M9" i="13" s="1"/>
  <c r="N8" i="13"/>
  <c r="O8" i="13" s="1"/>
  <c r="L8" i="13"/>
  <c r="M8" i="13" s="1"/>
  <c r="N5" i="12"/>
  <c r="O5" i="12" s="1"/>
  <c r="L5" i="12"/>
  <c r="M5" i="12" s="1"/>
  <c r="N14" i="12"/>
  <c r="O14" i="12" s="1"/>
  <c r="L14" i="12"/>
  <c r="M14" i="12" s="1"/>
  <c r="N13" i="12"/>
  <c r="O13" i="12" s="1"/>
  <c r="L13" i="12"/>
  <c r="M13" i="12" s="1"/>
  <c r="N12" i="12"/>
  <c r="O12" i="12" s="1"/>
  <c r="L12" i="12"/>
  <c r="M12" i="12" s="1"/>
  <c r="N4" i="12"/>
  <c r="O4" i="12" s="1"/>
  <c r="L4" i="12"/>
  <c r="M4" i="12" s="1"/>
  <c r="N11" i="12"/>
  <c r="O11" i="12" s="1"/>
  <c r="L11" i="12"/>
  <c r="M11" i="12" s="1"/>
  <c r="N10" i="12"/>
  <c r="O10" i="12" s="1"/>
  <c r="L10" i="12"/>
  <c r="M10" i="12" s="1"/>
  <c r="N9" i="12"/>
  <c r="O9" i="12" s="1"/>
  <c r="L9" i="12"/>
  <c r="M9" i="12" s="1"/>
  <c r="N3" i="12"/>
  <c r="O3" i="12" s="1"/>
  <c r="L3" i="12"/>
  <c r="M3" i="12" s="1"/>
  <c r="N8" i="12"/>
  <c r="O8" i="12" s="1"/>
  <c r="L8" i="12"/>
  <c r="M8" i="12" s="1"/>
  <c r="N2" i="12"/>
  <c r="O2" i="12" s="1"/>
  <c r="L2" i="12"/>
  <c r="M2" i="12" s="1"/>
  <c r="N7" i="12"/>
  <c r="O7" i="12" s="1"/>
  <c r="L7" i="12"/>
  <c r="M7" i="12" s="1"/>
  <c r="N6" i="12"/>
  <c r="O6" i="12" s="1"/>
  <c r="L6" i="12"/>
  <c r="M6" i="12" s="1"/>
  <c r="N15" i="11"/>
  <c r="O15" i="11" s="1"/>
  <c r="L15" i="11"/>
  <c r="M15" i="11" s="1"/>
  <c r="N6" i="11"/>
  <c r="O6" i="11" s="1"/>
  <c r="L6" i="11"/>
  <c r="M6" i="11" s="1"/>
  <c r="N5" i="11"/>
  <c r="O5" i="11" s="1"/>
  <c r="L5" i="11"/>
  <c r="M5" i="11" s="1"/>
  <c r="N14" i="11"/>
  <c r="O14" i="11" s="1"/>
  <c r="L14" i="11"/>
  <c r="M14" i="11" s="1"/>
  <c r="N13" i="11"/>
  <c r="O13" i="11" s="1"/>
  <c r="L13" i="11"/>
  <c r="M13" i="11" s="1"/>
  <c r="N4" i="11"/>
  <c r="O4" i="11" s="1"/>
  <c r="L4" i="11"/>
  <c r="M4" i="11" s="1"/>
  <c r="N12" i="11"/>
  <c r="O12" i="11" s="1"/>
  <c r="L12" i="11"/>
  <c r="M12" i="11" s="1"/>
  <c r="N3" i="11"/>
  <c r="O3" i="11" s="1"/>
  <c r="L3" i="11"/>
  <c r="M3" i="11" s="1"/>
  <c r="N11" i="11"/>
  <c r="L11" i="11"/>
  <c r="M11" i="11" s="1"/>
  <c r="N10" i="11"/>
  <c r="O10" i="11" s="1"/>
  <c r="L10" i="11"/>
  <c r="M10" i="11" s="1"/>
  <c r="N9" i="11"/>
  <c r="O9" i="11" s="1"/>
  <c r="L9" i="11"/>
  <c r="M9" i="11" s="1"/>
  <c r="N8" i="11"/>
  <c r="O8" i="11" s="1"/>
  <c r="L8" i="11"/>
  <c r="M8" i="11" s="1"/>
  <c r="N2" i="11"/>
  <c r="L2" i="11"/>
  <c r="M2" i="11" s="1"/>
  <c r="N7" i="11"/>
  <c r="O7" i="11" s="1"/>
  <c r="L7" i="11"/>
  <c r="M7" i="11" s="1"/>
  <c r="N7" i="10"/>
  <c r="O7" i="10" s="1"/>
  <c r="L7" i="10"/>
  <c r="M7" i="10" s="1"/>
  <c r="N6" i="10"/>
  <c r="O6" i="10" s="1"/>
  <c r="L6" i="10"/>
  <c r="M6" i="10" s="1"/>
  <c r="N14" i="10"/>
  <c r="O14" i="10" s="1"/>
  <c r="L14" i="10"/>
  <c r="M14" i="10" s="1"/>
  <c r="N13" i="10"/>
  <c r="L13" i="10"/>
  <c r="M13" i="10" s="1"/>
  <c r="N5" i="10"/>
  <c r="O5" i="10" s="1"/>
  <c r="L5" i="10"/>
  <c r="M5" i="10" s="1"/>
  <c r="N4" i="10"/>
  <c r="O4" i="10" s="1"/>
  <c r="L4" i="10"/>
  <c r="M4" i="10" s="1"/>
  <c r="N12" i="10"/>
  <c r="O12" i="10" s="1"/>
  <c r="L12" i="10"/>
  <c r="M12" i="10" s="1"/>
  <c r="N3" i="10"/>
  <c r="O3" i="10" s="1"/>
  <c r="L3" i="10"/>
  <c r="M3" i="10" s="1"/>
  <c r="N11" i="10"/>
  <c r="O11" i="10" s="1"/>
  <c r="L11" i="10"/>
  <c r="M11" i="10" s="1"/>
  <c r="N10" i="10"/>
  <c r="O10" i="10" s="1"/>
  <c r="L10" i="10"/>
  <c r="M10" i="10" s="1"/>
  <c r="N2" i="10"/>
  <c r="O2" i="10" s="1"/>
  <c r="L2" i="10"/>
  <c r="M2" i="10" s="1"/>
  <c r="N9" i="10"/>
  <c r="O9" i="10" s="1"/>
  <c r="L9" i="10"/>
  <c r="M9" i="10" s="1"/>
  <c r="N8" i="10"/>
  <c r="L8" i="10"/>
  <c r="M8" i="10" s="1"/>
  <c r="N5" i="9"/>
  <c r="O5" i="9" s="1"/>
  <c r="L5" i="9"/>
  <c r="M5" i="9" s="1"/>
  <c r="N14" i="9"/>
  <c r="O14" i="9" s="1"/>
  <c r="L14" i="9"/>
  <c r="M14" i="9" s="1"/>
  <c r="N13" i="9"/>
  <c r="L13" i="9"/>
  <c r="M13" i="9" s="1"/>
  <c r="N12" i="9"/>
  <c r="O12" i="9" s="1"/>
  <c r="L12" i="9"/>
  <c r="M12" i="9" s="1"/>
  <c r="N11" i="9"/>
  <c r="O11" i="9" s="1"/>
  <c r="L11" i="9"/>
  <c r="M11" i="9" s="1"/>
  <c r="N4" i="9"/>
  <c r="O4" i="9" s="1"/>
  <c r="L4" i="9"/>
  <c r="M4" i="9" s="1"/>
  <c r="N3" i="9"/>
  <c r="O3" i="9" s="1"/>
  <c r="L3" i="9"/>
  <c r="M3" i="9" s="1"/>
  <c r="N2" i="9"/>
  <c r="O2" i="9" s="1"/>
  <c r="L2" i="9"/>
  <c r="M2" i="9" s="1"/>
  <c r="N10" i="9"/>
  <c r="L10" i="9"/>
  <c r="M10" i="9" s="1"/>
  <c r="N9" i="9"/>
  <c r="O9" i="9" s="1"/>
  <c r="L9" i="9"/>
  <c r="M9" i="9" s="1"/>
  <c r="N8" i="9"/>
  <c r="O8" i="9" s="1"/>
  <c r="L8" i="9"/>
  <c r="M8" i="9" s="1"/>
  <c r="N7" i="9"/>
  <c r="O7" i="9" s="1"/>
  <c r="L7" i="9"/>
  <c r="M7" i="9" s="1"/>
  <c r="N6" i="9"/>
  <c r="L6" i="9"/>
  <c r="M6" i="9" s="1"/>
  <c r="N4" i="8"/>
  <c r="O4" i="8" s="1"/>
  <c r="L4" i="8"/>
  <c r="M4" i="8" s="1"/>
  <c r="N3" i="8"/>
  <c r="O3" i="8" s="1"/>
  <c r="L3" i="8"/>
  <c r="M3" i="8" s="1"/>
  <c r="N15" i="8"/>
  <c r="O15" i="8" s="1"/>
  <c r="L15" i="8"/>
  <c r="M15" i="8" s="1"/>
  <c r="N14" i="8"/>
  <c r="O14" i="8" s="1"/>
  <c r="L14" i="8"/>
  <c r="M14" i="8" s="1"/>
  <c r="N13" i="8"/>
  <c r="O13" i="8" s="1"/>
  <c r="L13" i="8"/>
  <c r="M13" i="8" s="1"/>
  <c r="N12" i="8"/>
  <c r="O12" i="8" s="1"/>
  <c r="L12" i="8"/>
  <c r="M12" i="8" s="1"/>
  <c r="N11" i="8"/>
  <c r="O11" i="8" s="1"/>
  <c r="L11" i="8"/>
  <c r="M11" i="8" s="1"/>
  <c r="N10" i="8"/>
  <c r="O10" i="8" s="1"/>
  <c r="L10" i="8"/>
  <c r="M10" i="8" s="1"/>
  <c r="N9" i="8"/>
  <c r="O9" i="8" s="1"/>
  <c r="L9" i="8"/>
  <c r="M9" i="8" s="1"/>
  <c r="N8" i="8"/>
  <c r="O8" i="8" s="1"/>
  <c r="L8" i="8"/>
  <c r="M8" i="8" s="1"/>
  <c r="N7" i="8"/>
  <c r="L7" i="8"/>
  <c r="M7" i="8" s="1"/>
  <c r="N6" i="8"/>
  <c r="O6" i="8" s="1"/>
  <c r="L6" i="8"/>
  <c r="M6" i="8" s="1"/>
  <c r="N5" i="8"/>
  <c r="O5" i="8" s="1"/>
  <c r="L5" i="8"/>
  <c r="M5" i="8" s="1"/>
  <c r="N2" i="8"/>
  <c r="L2" i="8"/>
  <c r="M2" i="8" s="1"/>
  <c r="O7" i="8" l="1"/>
  <c r="O13" i="9"/>
  <c r="O13" i="15"/>
  <c r="O13" i="10"/>
  <c r="O11" i="16"/>
  <c r="O11" i="14"/>
  <c r="O11" i="11"/>
  <c r="O2" i="11"/>
  <c r="O9" i="16"/>
  <c r="O2" i="15"/>
  <c r="O7" i="15"/>
  <c r="O9" i="15"/>
  <c r="O5" i="14"/>
  <c r="O8" i="10"/>
  <c r="O6" i="9"/>
  <c r="O10" i="9"/>
  <c r="O2" i="8"/>
  <c r="N3" i="7"/>
  <c r="N14" i="7"/>
  <c r="O14" i="7" s="1"/>
  <c r="N13" i="7"/>
  <c r="O13" i="7" s="1"/>
  <c r="N2" i="7"/>
  <c r="O2" i="7" s="1"/>
  <c r="N12" i="7"/>
  <c r="N11" i="7"/>
  <c r="N10" i="7"/>
  <c r="O10" i="7" s="1"/>
  <c r="N9" i="7"/>
  <c r="N8" i="7"/>
  <c r="N7" i="7"/>
  <c r="N6" i="7"/>
  <c r="O6" i="7" s="1"/>
  <c r="N5" i="7"/>
  <c r="N4" i="7"/>
  <c r="L3" i="7"/>
  <c r="L14" i="7"/>
  <c r="M14" i="7" s="1"/>
  <c r="L13" i="7"/>
  <c r="M13" i="7" s="1"/>
  <c r="L2" i="7"/>
  <c r="L12" i="7"/>
  <c r="M12" i="7" s="1"/>
  <c r="L11" i="7"/>
  <c r="M11" i="7" s="1"/>
  <c r="L10" i="7"/>
  <c r="M10" i="7" s="1"/>
  <c r="L9" i="7"/>
  <c r="L8" i="7"/>
  <c r="M8" i="7" s="1"/>
  <c r="L7" i="7"/>
  <c r="M7" i="7" s="1"/>
  <c r="L6" i="7"/>
  <c r="L5" i="7"/>
  <c r="M5" i="7" s="1"/>
  <c r="L4" i="7"/>
  <c r="M4" i="7" s="1"/>
  <c r="R8" i="18"/>
  <c r="R7" i="18"/>
  <c r="R6" i="18"/>
  <c r="R14" i="18"/>
  <c r="R5" i="18"/>
  <c r="R13" i="18"/>
  <c r="R12" i="18"/>
  <c r="R4" i="18"/>
  <c r="R3" i="18"/>
  <c r="R2" i="18"/>
  <c r="R11" i="18"/>
  <c r="R10" i="18"/>
  <c r="R9" i="18"/>
  <c r="R14" i="17"/>
  <c r="R4" i="17"/>
  <c r="R13" i="17"/>
  <c r="R12" i="17"/>
  <c r="R11" i="17"/>
  <c r="R10" i="17"/>
  <c r="R3" i="17"/>
  <c r="R9" i="17"/>
  <c r="R8" i="17"/>
  <c r="R2" i="17"/>
  <c r="R7" i="17"/>
  <c r="R6" i="17"/>
  <c r="R5" i="17"/>
  <c r="R8" i="16"/>
  <c r="R7" i="16"/>
  <c r="R6" i="16"/>
  <c r="R14" i="16"/>
  <c r="R5" i="16"/>
  <c r="R4" i="16"/>
  <c r="R13" i="16"/>
  <c r="R12" i="16"/>
  <c r="R3" i="16"/>
  <c r="R2" i="16"/>
  <c r="R11" i="16"/>
  <c r="R10" i="16"/>
  <c r="R9" i="16"/>
  <c r="R5" i="15"/>
  <c r="R14" i="15"/>
  <c r="R4" i="15"/>
  <c r="R13" i="15"/>
  <c r="R12" i="15"/>
  <c r="R11" i="15"/>
  <c r="R10" i="15"/>
  <c r="R9" i="15"/>
  <c r="R8" i="15"/>
  <c r="R7" i="15"/>
  <c r="R3" i="15"/>
  <c r="R6" i="15"/>
  <c r="R2" i="15"/>
  <c r="R4" i="14"/>
  <c r="R14" i="14"/>
  <c r="R3" i="14"/>
  <c r="R13" i="14"/>
  <c r="R12" i="14"/>
  <c r="R11" i="14"/>
  <c r="R2" i="14"/>
  <c r="R10" i="14"/>
  <c r="R9" i="14"/>
  <c r="R8" i="14"/>
  <c r="R7" i="14"/>
  <c r="R6" i="14"/>
  <c r="R5" i="14"/>
  <c r="R14" i="13"/>
  <c r="R7" i="13"/>
  <c r="R13" i="13"/>
  <c r="R6" i="13"/>
  <c r="R5" i="13"/>
  <c r="R12" i="13"/>
  <c r="R11" i="13"/>
  <c r="R4" i="13"/>
  <c r="R3" i="13"/>
  <c r="R2" i="13"/>
  <c r="R10" i="13"/>
  <c r="R9" i="13"/>
  <c r="R8" i="13"/>
  <c r="R5" i="12"/>
  <c r="P5" i="12"/>
  <c r="R14" i="12"/>
  <c r="P14" i="12"/>
  <c r="R13" i="12"/>
  <c r="P13" i="12"/>
  <c r="R12" i="12"/>
  <c r="P12" i="12"/>
  <c r="R4" i="12"/>
  <c r="P4" i="12"/>
  <c r="R11" i="12"/>
  <c r="P11" i="12"/>
  <c r="R10" i="12"/>
  <c r="P10" i="12"/>
  <c r="R9" i="12"/>
  <c r="P9" i="12"/>
  <c r="R3" i="12"/>
  <c r="P3" i="12"/>
  <c r="R8" i="12"/>
  <c r="P8" i="12"/>
  <c r="R2" i="12"/>
  <c r="P2" i="12"/>
  <c r="R7" i="12"/>
  <c r="P7" i="12"/>
  <c r="R6" i="12"/>
  <c r="P6" i="12"/>
  <c r="R15" i="11"/>
  <c r="P15" i="11"/>
  <c r="R6" i="11"/>
  <c r="P6" i="11"/>
  <c r="R5" i="11"/>
  <c r="P5" i="11"/>
  <c r="R14" i="11"/>
  <c r="P14" i="11"/>
  <c r="R13" i="11"/>
  <c r="P13" i="11"/>
  <c r="R4" i="11"/>
  <c r="P4" i="11"/>
  <c r="R12" i="11"/>
  <c r="P12" i="11"/>
  <c r="R3" i="11"/>
  <c r="P3" i="11"/>
  <c r="R11" i="11"/>
  <c r="P11" i="11"/>
  <c r="R10" i="11"/>
  <c r="P10" i="11"/>
  <c r="R9" i="11"/>
  <c r="P9" i="11"/>
  <c r="R8" i="11"/>
  <c r="P8" i="11"/>
  <c r="R2" i="11"/>
  <c r="P2" i="11"/>
  <c r="R7" i="11"/>
  <c r="P7" i="11"/>
  <c r="R7" i="10"/>
  <c r="P7" i="10"/>
  <c r="R6" i="10"/>
  <c r="P6" i="10"/>
  <c r="R14" i="10"/>
  <c r="P14" i="10"/>
  <c r="R13" i="10"/>
  <c r="P13" i="10"/>
  <c r="R5" i="10"/>
  <c r="P5" i="10"/>
  <c r="R4" i="10"/>
  <c r="P4" i="10"/>
  <c r="R12" i="10"/>
  <c r="P12" i="10"/>
  <c r="R3" i="10"/>
  <c r="P3" i="10"/>
  <c r="R11" i="10"/>
  <c r="P11" i="10"/>
  <c r="R10" i="10"/>
  <c r="P10" i="10"/>
  <c r="R2" i="10"/>
  <c r="P2" i="10"/>
  <c r="R9" i="10"/>
  <c r="P9" i="10"/>
  <c r="R8" i="10"/>
  <c r="P8" i="10"/>
  <c r="R5" i="9"/>
  <c r="R14" i="9"/>
  <c r="R13" i="9"/>
  <c r="R12" i="9"/>
  <c r="R11" i="9"/>
  <c r="R4" i="9"/>
  <c r="R3" i="9"/>
  <c r="R2" i="9"/>
  <c r="R10" i="9"/>
  <c r="R9" i="9"/>
  <c r="R8" i="9"/>
  <c r="R7" i="9"/>
  <c r="R6" i="9"/>
  <c r="R4" i="8"/>
  <c r="R3" i="8"/>
  <c r="R15" i="8"/>
  <c r="R14" i="8"/>
  <c r="R13" i="8"/>
  <c r="R12" i="8"/>
  <c r="R11" i="8"/>
  <c r="R10" i="8"/>
  <c r="R9" i="8"/>
  <c r="R8" i="8"/>
  <c r="R7" i="8"/>
  <c r="R6" i="8"/>
  <c r="R5" i="8"/>
  <c r="R2" i="8"/>
  <c r="R3" i="7"/>
  <c r="O3" i="7"/>
  <c r="M3" i="7"/>
  <c r="R14" i="7"/>
  <c r="R13" i="7"/>
  <c r="R2" i="7"/>
  <c r="M2" i="7"/>
  <c r="R12" i="7"/>
  <c r="O12" i="7"/>
  <c r="R11" i="7"/>
  <c r="O11" i="7"/>
  <c r="R10" i="7"/>
  <c r="R9" i="7"/>
  <c r="M9" i="7"/>
  <c r="R8" i="7"/>
  <c r="R7" i="7"/>
  <c r="O7" i="7"/>
  <c r="R6" i="7"/>
  <c r="M6" i="7"/>
  <c r="R5" i="7"/>
  <c r="R4" i="7"/>
  <c r="O8" i="7" l="1"/>
  <c r="O5" i="7"/>
  <c r="O4" i="7"/>
  <c r="O9" i="7"/>
  <c r="S121" i="5"/>
  <c r="S120" i="5"/>
  <c r="S119" i="5"/>
  <c r="T119" i="5" s="1"/>
  <c r="S118" i="5"/>
  <c r="S117" i="5"/>
  <c r="S116" i="5"/>
  <c r="AF116" i="5" s="1"/>
  <c r="S115" i="5"/>
  <c r="T115" i="5" s="1"/>
  <c r="S114" i="5"/>
  <c r="AF114" i="5" s="1"/>
  <c r="AH114" i="5" s="1"/>
  <c r="S113" i="5"/>
  <c r="S112" i="5"/>
  <c r="S111" i="5"/>
  <c r="AF111" i="5"/>
  <c r="S110" i="5"/>
  <c r="AF110" i="5" s="1"/>
  <c r="AH110" i="5" s="1"/>
  <c r="AI110" i="5" s="1"/>
  <c r="S109" i="5"/>
  <c r="T109" i="5"/>
  <c r="S108" i="5"/>
  <c r="T108" i="5" s="1"/>
  <c r="S107" i="5"/>
  <c r="T107" i="5"/>
  <c r="S106" i="5"/>
  <c r="T106" i="5" s="1"/>
  <c r="S105" i="5"/>
  <c r="T105" i="5"/>
  <c r="S104" i="5"/>
  <c r="S103" i="5"/>
  <c r="AF103" i="5"/>
  <c r="S102" i="5"/>
  <c r="AF102" i="5" s="1"/>
  <c r="AH102" i="5" s="1"/>
  <c r="AI102" i="5" s="1"/>
  <c r="S101" i="5"/>
  <c r="S100" i="5"/>
  <c r="T100" i="5"/>
  <c r="S99" i="5"/>
  <c r="S98" i="5"/>
  <c r="S97" i="5"/>
  <c r="AF97" i="5"/>
  <c r="S96" i="5"/>
  <c r="T96" i="5" s="1"/>
  <c r="S95" i="5"/>
  <c r="S94" i="5"/>
  <c r="T94" i="5" s="1"/>
  <c r="S93" i="5"/>
  <c r="T93" i="5" s="1"/>
  <c r="S92" i="5"/>
  <c r="AF92" i="5"/>
  <c r="AH92" i="5" s="1"/>
  <c r="AI92" i="5" s="1"/>
  <c r="S91" i="5"/>
  <c r="AF91" i="5" s="1"/>
  <c r="S90" i="5"/>
  <c r="S89" i="5"/>
  <c r="S88" i="5"/>
  <c r="AF88" i="5" s="1"/>
  <c r="AH88" i="5" s="1"/>
  <c r="S87" i="5"/>
  <c r="S86" i="5"/>
  <c r="AF86" i="5"/>
  <c r="AH86" i="5" s="1"/>
  <c r="AI86" i="5" s="1"/>
  <c r="S85" i="5"/>
  <c r="T85" i="5" s="1"/>
  <c r="S84" i="5"/>
  <c r="T84" i="5"/>
  <c r="S83" i="5"/>
  <c r="AF83" i="5" s="1"/>
  <c r="AG83" i="5" s="1"/>
  <c r="S82" i="5"/>
  <c r="T82" i="5" s="1"/>
  <c r="S81" i="5"/>
  <c r="S80" i="5"/>
  <c r="AF80" i="5" s="1"/>
  <c r="AH80" i="5" s="1"/>
  <c r="AI80" i="5" s="1"/>
  <c r="S79" i="5"/>
  <c r="T79" i="5" s="1"/>
  <c r="S78" i="5"/>
  <c r="T78" i="5" s="1"/>
  <c r="S77" i="5"/>
  <c r="S76" i="5"/>
  <c r="T76" i="5" s="1"/>
  <c r="S75" i="5"/>
  <c r="S74" i="5"/>
  <c r="S73" i="5"/>
  <c r="AF73" i="5"/>
  <c r="S72" i="5"/>
  <c r="AF72" i="5" s="1"/>
  <c r="AH72" i="5" s="1"/>
  <c r="AI72" i="5" s="1"/>
  <c r="S71" i="5"/>
  <c r="T71" i="5"/>
  <c r="S70" i="5"/>
  <c r="AF70" i="5" s="1"/>
  <c r="AH70" i="5" s="1"/>
  <c r="AI70" i="5" s="1"/>
  <c r="S69" i="5"/>
  <c r="S68" i="5"/>
  <c r="T68" i="5"/>
  <c r="S67" i="5"/>
  <c r="T67" i="5" s="1"/>
  <c r="S66" i="5"/>
  <c r="AF66" i="5" s="1"/>
  <c r="AH66" i="5" s="1"/>
  <c r="AI66" i="5" s="1"/>
  <c r="S65" i="5"/>
  <c r="T65" i="5" s="1"/>
  <c r="S64" i="5"/>
  <c r="T64" i="5" s="1"/>
  <c r="AF64" i="5"/>
  <c r="S63" i="5"/>
  <c r="AF63" i="5"/>
  <c r="AH63" i="5" s="1"/>
  <c r="AI63" i="5" s="1"/>
  <c r="S62" i="5"/>
  <c r="T62" i="5" s="1"/>
  <c r="AF62" i="5"/>
  <c r="S61" i="5"/>
  <c r="AF61" i="5"/>
  <c r="AH61" i="5" s="1"/>
  <c r="AI61" i="5" s="1"/>
  <c r="S60" i="5"/>
  <c r="AF60" i="5"/>
  <c r="S59" i="5"/>
  <c r="AF59" i="5"/>
  <c r="AH59" i="5" s="1"/>
  <c r="S58" i="5"/>
  <c r="S57" i="5"/>
  <c r="S56" i="5"/>
  <c r="S55" i="5"/>
  <c r="S54" i="5"/>
  <c r="T54" i="5" s="1"/>
  <c r="S53" i="5"/>
  <c r="T53" i="5" s="1"/>
  <c r="S52" i="5"/>
  <c r="S51" i="5"/>
  <c r="T51" i="5" s="1"/>
  <c r="S50" i="5"/>
  <c r="T50" i="5" s="1"/>
  <c r="AF50" i="5"/>
  <c r="AH50" i="5" s="1"/>
  <c r="AI50" i="5" s="1"/>
  <c r="S49" i="5"/>
  <c r="T49" i="5" s="1"/>
  <c r="S48" i="5"/>
  <c r="S47" i="5"/>
  <c r="T47" i="5" s="1"/>
  <c r="S46" i="5"/>
  <c r="T46" i="5" s="1"/>
  <c r="S45" i="5"/>
  <c r="AF45" i="5"/>
  <c r="AH45" i="5" s="1"/>
  <c r="AI45" i="5" s="1"/>
  <c r="S44" i="5"/>
  <c r="S43" i="5"/>
  <c r="AF43" i="5"/>
  <c r="AG43" i="5" s="1"/>
  <c r="S42" i="5"/>
  <c r="S41" i="5"/>
  <c r="T41" i="5" s="1"/>
  <c r="S40" i="5"/>
  <c r="T40" i="5" s="1"/>
  <c r="S39" i="5"/>
  <c r="S38" i="5"/>
  <c r="S37" i="5"/>
  <c r="S36" i="5"/>
  <c r="AF36" i="5"/>
  <c r="S35" i="5"/>
  <c r="S34" i="5"/>
  <c r="T34" i="5" s="1"/>
  <c r="S33" i="5"/>
  <c r="S32" i="5"/>
  <c r="T32" i="5" s="1"/>
  <c r="S31" i="5"/>
  <c r="T31" i="5"/>
  <c r="S30" i="5"/>
  <c r="T30" i="5" s="1"/>
  <c r="S29" i="5"/>
  <c r="AF29" i="5"/>
  <c r="AH29" i="5" s="1"/>
  <c r="S28" i="5"/>
  <c r="T28" i="5" s="1"/>
  <c r="S27" i="5"/>
  <c r="AF27" i="5"/>
  <c r="AH27" i="5" s="1"/>
  <c r="AI27" i="5" s="1"/>
  <c r="S26" i="5"/>
  <c r="T26" i="5" s="1"/>
  <c r="S25" i="5"/>
  <c r="S24" i="5"/>
  <c r="AF24" i="5" s="1"/>
  <c r="AH24" i="5" s="1"/>
  <c r="S23" i="5"/>
  <c r="S22" i="5"/>
  <c r="S21" i="5"/>
  <c r="S20" i="5"/>
  <c r="AF20" i="5" s="1"/>
  <c r="AH20" i="5" s="1"/>
  <c r="AI20" i="5" s="1"/>
  <c r="S19" i="5"/>
  <c r="S18" i="5"/>
  <c r="T18" i="5" s="1"/>
  <c r="S17" i="5"/>
  <c r="S16" i="5"/>
  <c r="AF16" i="5"/>
  <c r="AG16" i="5" s="1"/>
  <c r="S15" i="5"/>
  <c r="S14" i="5"/>
  <c r="T14" i="5" s="1"/>
  <c r="S13" i="5"/>
  <c r="AF13" i="5" s="1"/>
  <c r="AG13" i="5" s="1"/>
  <c r="S12" i="5"/>
  <c r="S11" i="5"/>
  <c r="T11" i="5" s="1"/>
  <c r="S10" i="5"/>
  <c r="AF10" i="5" s="1"/>
  <c r="AH10" i="5" s="1"/>
  <c r="AI10" i="5" s="1"/>
  <c r="S9" i="5"/>
  <c r="T9" i="5" s="1"/>
  <c r="S8" i="5"/>
  <c r="S7" i="5"/>
  <c r="AF7" i="5" s="1"/>
  <c r="AH7" i="5" s="1"/>
  <c r="S6" i="5"/>
  <c r="S5" i="5"/>
  <c r="S4" i="5"/>
  <c r="T4" i="5" s="1"/>
  <c r="S3" i="5"/>
  <c r="Z121" i="1"/>
  <c r="AA121" i="1"/>
  <c r="Z120" i="1"/>
  <c r="Z119" i="1"/>
  <c r="AB119" i="1" s="1"/>
  <c r="Z118" i="1"/>
  <c r="AA118" i="1"/>
  <c r="AB118" i="1"/>
  <c r="Z117" i="1"/>
  <c r="Z116" i="1"/>
  <c r="Z115" i="1"/>
  <c r="AA115" i="1" s="1"/>
  <c r="Z114" i="1"/>
  <c r="Z113" i="1"/>
  <c r="Z112" i="1"/>
  <c r="AB112" i="1" s="1"/>
  <c r="Z111" i="1"/>
  <c r="Z110" i="1"/>
  <c r="AB110" i="1" s="1"/>
  <c r="Z109" i="1"/>
  <c r="AB109" i="1" s="1"/>
  <c r="Z108" i="1"/>
  <c r="AB108" i="1" s="1"/>
  <c r="Z107" i="1"/>
  <c r="AB107" i="1" s="1"/>
  <c r="Z106" i="1"/>
  <c r="AB106" i="1" s="1"/>
  <c r="AC106" i="1" s="1"/>
  <c r="Z105" i="1"/>
  <c r="AA105" i="1" s="1"/>
  <c r="AC105" i="1" s="1"/>
  <c r="Z104" i="1"/>
  <c r="Z103" i="1"/>
  <c r="Z102" i="1"/>
  <c r="Z101" i="1"/>
  <c r="AA101" i="1" s="1"/>
  <c r="Z100" i="1"/>
  <c r="AA100" i="1" s="1"/>
  <c r="AC100" i="1" s="1"/>
  <c r="AB100" i="1"/>
  <c r="Z99" i="1"/>
  <c r="Z98" i="1"/>
  <c r="AB98" i="1" s="1"/>
  <c r="Z97" i="1"/>
  <c r="AA97" i="1" s="1"/>
  <c r="Z96" i="1"/>
  <c r="AA96" i="1" s="1"/>
  <c r="AB96" i="1"/>
  <c r="AC96" i="1" s="1"/>
  <c r="Z95" i="1"/>
  <c r="AA95" i="1" s="1"/>
  <c r="AB95" i="1"/>
  <c r="Z94" i="1"/>
  <c r="Z93" i="1"/>
  <c r="AB93" i="1" s="1"/>
  <c r="Z92" i="1"/>
  <c r="AA92" i="1" s="1"/>
  <c r="Z91" i="1"/>
  <c r="AB91" i="1" s="1"/>
  <c r="Z90" i="1"/>
  <c r="AA90" i="1" s="1"/>
  <c r="Z89" i="1"/>
  <c r="AB89" i="1" s="1"/>
  <c r="Z88" i="1"/>
  <c r="AA88" i="1" s="1"/>
  <c r="Z87" i="1"/>
  <c r="AB87" i="1" s="1"/>
  <c r="Z86" i="1"/>
  <c r="AA86" i="1" s="1"/>
  <c r="Z85" i="1"/>
  <c r="AA85" i="1" s="1"/>
  <c r="AB85" i="1"/>
  <c r="AC85" i="1" s="1"/>
  <c r="Z84" i="1"/>
  <c r="AB84" i="1" s="1"/>
  <c r="AA84" i="1"/>
  <c r="Z83" i="1"/>
  <c r="Z82" i="1"/>
  <c r="Z81" i="1"/>
  <c r="Z80" i="1"/>
  <c r="AB80" i="1" s="1"/>
  <c r="AA80" i="1"/>
  <c r="AC80" i="1" s="1"/>
  <c r="Z79" i="1"/>
  <c r="AB79" i="1" s="1"/>
  <c r="Z78" i="1"/>
  <c r="AB78" i="1" s="1"/>
  <c r="Z77" i="1"/>
  <c r="Z76" i="1"/>
  <c r="Z75" i="1"/>
  <c r="Z74" i="1"/>
  <c r="AB74" i="1" s="1"/>
  <c r="Z73" i="1"/>
  <c r="AA73" i="1" s="1"/>
  <c r="Z72" i="1"/>
  <c r="AA72" i="1" s="1"/>
  <c r="Z71" i="1"/>
  <c r="AB71" i="1" s="1"/>
  <c r="Z70" i="1"/>
  <c r="Z69" i="1"/>
  <c r="AB69" i="1" s="1"/>
  <c r="Z68" i="1"/>
  <c r="AB68" i="1" s="1"/>
  <c r="Z67" i="1"/>
  <c r="Z66" i="1"/>
  <c r="Z65" i="1"/>
  <c r="AB65" i="1" s="1"/>
  <c r="AA65" i="1"/>
  <c r="Z64" i="1"/>
  <c r="AA64" i="1" s="1"/>
  <c r="Z63" i="1"/>
  <c r="AB63" i="1"/>
  <c r="AA63" i="1"/>
  <c r="AC63" i="1" s="1"/>
  <c r="Z62" i="1"/>
  <c r="AB62" i="1" s="1"/>
  <c r="Z61" i="1"/>
  <c r="Z60" i="1"/>
  <c r="AA60" i="1"/>
  <c r="AC60" i="1" s="1"/>
  <c r="Z59" i="1"/>
  <c r="AA59" i="1" s="1"/>
  <c r="Z58" i="1"/>
  <c r="AA58" i="1" s="1"/>
  <c r="Z57" i="1"/>
  <c r="AB57" i="1" s="1"/>
  <c r="Z56" i="1"/>
  <c r="AB56" i="1" s="1"/>
  <c r="Z55" i="1"/>
  <c r="AB55" i="1"/>
  <c r="Z54" i="1"/>
  <c r="Z53" i="1"/>
  <c r="AB53" i="1" s="1"/>
  <c r="Z52" i="1"/>
  <c r="Z51" i="1"/>
  <c r="AB51" i="1" s="1"/>
  <c r="Z50" i="1"/>
  <c r="AA50" i="1" s="1"/>
  <c r="Z49" i="1"/>
  <c r="AA49" i="1" s="1"/>
  <c r="Z48" i="1"/>
  <c r="Z47" i="1"/>
  <c r="AA47" i="1"/>
  <c r="AB47" i="1"/>
  <c r="Z46" i="1"/>
  <c r="AB46" i="1" s="1"/>
  <c r="Z45" i="1"/>
  <c r="AA45" i="1" s="1"/>
  <c r="Z44" i="1"/>
  <c r="AB44" i="1" s="1"/>
  <c r="Z43" i="1"/>
  <c r="Z42" i="1"/>
  <c r="Z41" i="1"/>
  <c r="Z40" i="1"/>
  <c r="AA40" i="1" s="1"/>
  <c r="AC40" i="1" s="1"/>
  <c r="Z39" i="1"/>
  <c r="AB39" i="1" s="1"/>
  <c r="Z38" i="1"/>
  <c r="AA38" i="1" s="1"/>
  <c r="Z37" i="1"/>
  <c r="AB37" i="1" s="1"/>
  <c r="Z36" i="1"/>
  <c r="Z35" i="1"/>
  <c r="AB35" i="1" s="1"/>
  <c r="Z34" i="1"/>
  <c r="AA34" i="1" s="1"/>
  <c r="Z33" i="1"/>
  <c r="AA33" i="1" s="1"/>
  <c r="Z32" i="1"/>
  <c r="AB32" i="1" s="1"/>
  <c r="Z31" i="1"/>
  <c r="AB31" i="1" s="1"/>
  <c r="Z30" i="1"/>
  <c r="Z29" i="1"/>
  <c r="Z28" i="1"/>
  <c r="AA28" i="1" s="1"/>
  <c r="AC28" i="1" s="1"/>
  <c r="Z27" i="1"/>
  <c r="AB27" i="1" s="1"/>
  <c r="Z26" i="1"/>
  <c r="Z25" i="1"/>
  <c r="Z24" i="1"/>
  <c r="AB24" i="1" s="1"/>
  <c r="AA24" i="1"/>
  <c r="AC24" i="1" s="1"/>
  <c r="Z23" i="1"/>
  <c r="AB23" i="1" s="1"/>
  <c r="Z22" i="1"/>
  <c r="AB22" i="1"/>
  <c r="Z21" i="1"/>
  <c r="AA21" i="1" s="1"/>
  <c r="AC21" i="1" s="1"/>
  <c r="AB21" i="1"/>
  <c r="Z20" i="1"/>
  <c r="Z19" i="1"/>
  <c r="AB19" i="1"/>
  <c r="Z18" i="1"/>
  <c r="AB18" i="1" s="1"/>
  <c r="Z3" i="1"/>
  <c r="Z4" i="1"/>
  <c r="Z5" i="1"/>
  <c r="AA5" i="1" s="1"/>
  <c r="AC5" i="1" s="1"/>
  <c r="Z6" i="1"/>
  <c r="AA6" i="1"/>
  <c r="Z7" i="1"/>
  <c r="AB7" i="1" s="1"/>
  <c r="Z8" i="1"/>
  <c r="AA8" i="1" s="1"/>
  <c r="Z9" i="1"/>
  <c r="AA9" i="1" s="1"/>
  <c r="AC9" i="1" s="1"/>
  <c r="Z10" i="1"/>
  <c r="AA10" i="1" s="1"/>
  <c r="AC10" i="1" s="1"/>
  <c r="Z11" i="1"/>
  <c r="AA11" i="1" s="1"/>
  <c r="Z12" i="1"/>
  <c r="AA12" i="1" s="1"/>
  <c r="Z13" i="1"/>
  <c r="Z14" i="1"/>
  <c r="AA14" i="1" s="1"/>
  <c r="Z15" i="1"/>
  <c r="AA15" i="1" s="1"/>
  <c r="Z16" i="1"/>
  <c r="AA16" i="1" s="1"/>
  <c r="Z17" i="1"/>
  <c r="AA17" i="1" s="1"/>
  <c r="AK105" i="5"/>
  <c r="AK49" i="5"/>
  <c r="AK41" i="5"/>
  <c r="V121" i="5"/>
  <c r="AK121" i="5" s="1"/>
  <c r="R121" i="5"/>
  <c r="V120" i="5"/>
  <c r="AK120" i="5" s="1"/>
  <c r="R120" i="5"/>
  <c r="V119" i="5"/>
  <c r="AK119" i="5"/>
  <c r="R119" i="5"/>
  <c r="V118" i="5"/>
  <c r="AK118" i="5" s="1"/>
  <c r="R118" i="5"/>
  <c r="V117" i="5"/>
  <c r="AK117" i="5" s="1"/>
  <c r="R117" i="5"/>
  <c r="V116" i="5"/>
  <c r="AK116" i="5" s="1"/>
  <c r="R116" i="5"/>
  <c r="V115" i="5"/>
  <c r="AK115" i="5" s="1"/>
  <c r="R115" i="5"/>
  <c r="V114" i="5"/>
  <c r="AK114" i="5"/>
  <c r="R114" i="5"/>
  <c r="V113" i="5"/>
  <c r="AK113" i="5" s="1"/>
  <c r="R113" i="5"/>
  <c r="V112" i="5"/>
  <c r="AK112" i="5" s="1"/>
  <c r="R112" i="5"/>
  <c r="V111" i="5"/>
  <c r="AK111" i="5" s="1"/>
  <c r="R111" i="5"/>
  <c r="V110" i="5"/>
  <c r="AK110" i="5" s="1"/>
  <c r="R110" i="5"/>
  <c r="V109" i="5"/>
  <c r="AK109" i="5" s="1"/>
  <c r="R109" i="5"/>
  <c r="V108" i="5"/>
  <c r="AK108" i="5" s="1"/>
  <c r="R108" i="5"/>
  <c r="V107" i="5"/>
  <c r="AK107" i="5" s="1"/>
  <c r="R107" i="5"/>
  <c r="V106" i="5"/>
  <c r="AK106" i="5" s="1"/>
  <c r="R106" i="5"/>
  <c r="V105" i="5"/>
  <c r="R105" i="5"/>
  <c r="V104" i="5"/>
  <c r="AK104" i="5" s="1"/>
  <c r="R104" i="5"/>
  <c r="V103" i="5"/>
  <c r="AK103" i="5" s="1"/>
  <c r="R103" i="5"/>
  <c r="V102" i="5"/>
  <c r="AK102" i="5" s="1"/>
  <c r="R102" i="5"/>
  <c r="V101" i="5"/>
  <c r="AK101" i="5" s="1"/>
  <c r="R101" i="5"/>
  <c r="V100" i="5"/>
  <c r="AK100" i="5"/>
  <c r="R100" i="5"/>
  <c r="V99" i="5"/>
  <c r="AK99" i="5" s="1"/>
  <c r="R99" i="5"/>
  <c r="V98" i="5"/>
  <c r="AK98" i="5" s="1"/>
  <c r="R98" i="5"/>
  <c r="V97" i="5"/>
  <c r="AK97" i="5" s="1"/>
  <c r="R97" i="5"/>
  <c r="V96" i="5"/>
  <c r="AK96" i="5" s="1"/>
  <c r="R96" i="5"/>
  <c r="V95" i="5"/>
  <c r="AK95" i="5"/>
  <c r="R95" i="5"/>
  <c r="V94" i="5"/>
  <c r="AK94" i="5" s="1"/>
  <c r="R94" i="5"/>
  <c r="V93" i="5"/>
  <c r="AK93" i="5" s="1"/>
  <c r="R93" i="5"/>
  <c r="V92" i="5"/>
  <c r="AK92" i="5"/>
  <c r="R92" i="5"/>
  <c r="V91" i="5"/>
  <c r="AK91" i="5" s="1"/>
  <c r="R91" i="5"/>
  <c r="V90" i="5"/>
  <c r="AK90" i="5"/>
  <c r="R90" i="5"/>
  <c r="V89" i="5"/>
  <c r="AK89" i="5" s="1"/>
  <c r="R89" i="5"/>
  <c r="V88" i="5"/>
  <c r="AK88" i="5" s="1"/>
  <c r="R88" i="5"/>
  <c r="V87" i="5"/>
  <c r="AK87" i="5"/>
  <c r="R87" i="5"/>
  <c r="V86" i="5"/>
  <c r="AK86" i="5" s="1"/>
  <c r="R86" i="5"/>
  <c r="V85" i="5"/>
  <c r="AK85" i="5" s="1"/>
  <c r="R85" i="5"/>
  <c r="V84" i="5"/>
  <c r="AK84" i="5" s="1"/>
  <c r="R84" i="5"/>
  <c r="V83" i="5"/>
  <c r="AK83" i="5" s="1"/>
  <c r="R83" i="5"/>
  <c r="V82" i="5"/>
  <c r="AK82" i="5"/>
  <c r="R82" i="5"/>
  <c r="V81" i="5"/>
  <c r="AK81" i="5" s="1"/>
  <c r="R81" i="5"/>
  <c r="V80" i="5"/>
  <c r="AK80" i="5" s="1"/>
  <c r="R80" i="5"/>
  <c r="V79" i="5"/>
  <c r="AK79" i="5" s="1"/>
  <c r="R79" i="5"/>
  <c r="V78" i="5"/>
  <c r="AK78" i="5" s="1"/>
  <c r="R78" i="5"/>
  <c r="V77" i="5"/>
  <c r="AK77" i="5" s="1"/>
  <c r="R77" i="5"/>
  <c r="V76" i="5"/>
  <c r="AK76" i="5" s="1"/>
  <c r="R76" i="5"/>
  <c r="V75" i="5"/>
  <c r="AK75" i="5" s="1"/>
  <c r="R75" i="5"/>
  <c r="V74" i="5"/>
  <c r="AK74" i="5" s="1"/>
  <c r="R74" i="5"/>
  <c r="V73" i="5"/>
  <c r="AK73" i="5" s="1"/>
  <c r="R73" i="5"/>
  <c r="V72" i="5"/>
  <c r="AK72" i="5" s="1"/>
  <c r="R72" i="5"/>
  <c r="V71" i="5"/>
  <c r="AK71" i="5" s="1"/>
  <c r="R71" i="5"/>
  <c r="V70" i="5"/>
  <c r="AK70" i="5" s="1"/>
  <c r="R70" i="5"/>
  <c r="V69" i="5"/>
  <c r="AK69" i="5" s="1"/>
  <c r="R69" i="5"/>
  <c r="V68" i="5"/>
  <c r="AK68" i="5" s="1"/>
  <c r="R68" i="5"/>
  <c r="V67" i="5"/>
  <c r="AK67" i="5" s="1"/>
  <c r="R67" i="5"/>
  <c r="V66" i="5"/>
  <c r="AK66" i="5"/>
  <c r="R66" i="5"/>
  <c r="V65" i="5"/>
  <c r="AK65" i="5" s="1"/>
  <c r="R65" i="5"/>
  <c r="V64" i="5"/>
  <c r="AK64" i="5" s="1"/>
  <c r="R64" i="5"/>
  <c r="V63" i="5"/>
  <c r="AK63" i="5"/>
  <c r="R63" i="5"/>
  <c r="V62" i="5"/>
  <c r="AK62" i="5" s="1"/>
  <c r="R62" i="5"/>
  <c r="V61" i="5"/>
  <c r="AK61" i="5" s="1"/>
  <c r="R61" i="5"/>
  <c r="V60" i="5"/>
  <c r="AK60" i="5" s="1"/>
  <c r="R60" i="5"/>
  <c r="V59" i="5"/>
  <c r="AK59" i="5" s="1"/>
  <c r="R59" i="5"/>
  <c r="V58" i="5"/>
  <c r="AK58" i="5" s="1"/>
  <c r="R58" i="5"/>
  <c r="V57" i="5"/>
  <c r="AK57" i="5" s="1"/>
  <c r="R57" i="5"/>
  <c r="V56" i="5"/>
  <c r="AK56" i="5" s="1"/>
  <c r="R56" i="5"/>
  <c r="V55" i="5"/>
  <c r="AK55" i="5" s="1"/>
  <c r="R55" i="5"/>
  <c r="V54" i="5"/>
  <c r="AK54" i="5"/>
  <c r="R54" i="5"/>
  <c r="V53" i="5"/>
  <c r="AK53" i="5" s="1"/>
  <c r="R53" i="5"/>
  <c r="V52" i="5"/>
  <c r="AK52" i="5" s="1"/>
  <c r="R52" i="5"/>
  <c r="V51" i="5"/>
  <c r="AK51" i="5" s="1"/>
  <c r="R51" i="5"/>
  <c r="V50" i="5"/>
  <c r="AK50" i="5"/>
  <c r="R50" i="5"/>
  <c r="V49" i="5"/>
  <c r="R49" i="5"/>
  <c r="V48" i="5"/>
  <c r="AK48" i="5" s="1"/>
  <c r="R48" i="5"/>
  <c r="V47" i="5"/>
  <c r="AK47" i="5"/>
  <c r="R47" i="5"/>
  <c r="V46" i="5"/>
  <c r="AK46" i="5" s="1"/>
  <c r="R46" i="5"/>
  <c r="V45" i="5"/>
  <c r="AK45" i="5" s="1"/>
  <c r="R45" i="5"/>
  <c r="V44" i="5"/>
  <c r="AK44" i="5" s="1"/>
  <c r="R44" i="5"/>
  <c r="V43" i="5"/>
  <c r="AK43" i="5" s="1"/>
  <c r="R43" i="5"/>
  <c r="V42" i="5"/>
  <c r="AK42" i="5"/>
  <c r="R42" i="5"/>
  <c r="V41" i="5"/>
  <c r="R41" i="5"/>
  <c r="V40" i="5"/>
  <c r="AK40" i="5" s="1"/>
  <c r="R40" i="5"/>
  <c r="V39" i="5"/>
  <c r="AK39" i="5" s="1"/>
  <c r="R39" i="5"/>
  <c r="V38" i="5"/>
  <c r="AK38" i="5" s="1"/>
  <c r="R38" i="5"/>
  <c r="V37" i="5"/>
  <c r="AK37" i="5" s="1"/>
  <c r="R37" i="5"/>
  <c r="V36" i="5"/>
  <c r="AK36" i="5" s="1"/>
  <c r="R36" i="5"/>
  <c r="V35" i="5"/>
  <c r="AK35" i="5" s="1"/>
  <c r="R35" i="5"/>
  <c r="V34" i="5"/>
  <c r="AK34" i="5"/>
  <c r="R34" i="5"/>
  <c r="V33" i="5"/>
  <c r="AK33" i="5" s="1"/>
  <c r="R33" i="5"/>
  <c r="V32" i="5"/>
  <c r="AK32" i="5" s="1"/>
  <c r="R32" i="5"/>
  <c r="V31" i="5"/>
  <c r="AK31" i="5"/>
  <c r="R31" i="5"/>
  <c r="V30" i="5"/>
  <c r="AK30" i="5" s="1"/>
  <c r="R30" i="5"/>
  <c r="V29" i="5"/>
  <c r="AK29" i="5" s="1"/>
  <c r="R29" i="5"/>
  <c r="V28" i="5"/>
  <c r="AK28" i="5" s="1"/>
  <c r="R28" i="5"/>
  <c r="V27" i="5"/>
  <c r="AK27" i="5" s="1"/>
  <c r="R27" i="5"/>
  <c r="V26" i="5"/>
  <c r="AK26" i="5"/>
  <c r="R26" i="5"/>
  <c r="V25" i="5"/>
  <c r="AK25" i="5" s="1"/>
  <c r="R25" i="5"/>
  <c r="V24" i="5"/>
  <c r="AK24" i="5" s="1"/>
  <c r="R24" i="5"/>
  <c r="V23" i="5"/>
  <c r="AK23" i="5" s="1"/>
  <c r="R23" i="5"/>
  <c r="V22" i="5"/>
  <c r="AK22" i="5" s="1"/>
  <c r="R22" i="5"/>
  <c r="V21" i="5"/>
  <c r="AK21" i="5" s="1"/>
  <c r="R21" i="5"/>
  <c r="V20" i="5"/>
  <c r="AK20" i="5" s="1"/>
  <c r="R20" i="5"/>
  <c r="V19" i="5"/>
  <c r="AK19" i="5" s="1"/>
  <c r="R19" i="5"/>
  <c r="V18" i="5"/>
  <c r="AK18" i="5" s="1"/>
  <c r="R18" i="5"/>
  <c r="V17" i="5"/>
  <c r="AK17" i="5" s="1"/>
  <c r="R17" i="5"/>
  <c r="V16" i="5"/>
  <c r="AK16" i="5" s="1"/>
  <c r="R16" i="5"/>
  <c r="V15" i="5"/>
  <c r="AK15" i="5" s="1"/>
  <c r="R15" i="5"/>
  <c r="V14" i="5"/>
  <c r="AK14" i="5" s="1"/>
  <c r="R14" i="5"/>
  <c r="V13" i="5"/>
  <c r="AK13" i="5" s="1"/>
  <c r="R13" i="5"/>
  <c r="V12" i="5"/>
  <c r="AK12" i="5" s="1"/>
  <c r="R12" i="5"/>
  <c r="V11" i="5"/>
  <c r="AK11" i="5" s="1"/>
  <c r="R11" i="5"/>
  <c r="V10" i="5"/>
  <c r="AK10" i="5" s="1"/>
  <c r="R10" i="5"/>
  <c r="V9" i="5"/>
  <c r="AK9" i="5" s="1"/>
  <c r="R9" i="5"/>
  <c r="V8" i="5"/>
  <c r="AK8" i="5" s="1"/>
  <c r="R8" i="5"/>
  <c r="V7" i="5"/>
  <c r="AK7" i="5"/>
  <c r="R7" i="5"/>
  <c r="V6" i="5"/>
  <c r="AK6" i="5" s="1"/>
  <c r="R6" i="5"/>
  <c r="V5" i="5"/>
  <c r="AK5" i="5" s="1"/>
  <c r="R5" i="5"/>
  <c r="V4" i="5"/>
  <c r="AK4" i="5"/>
  <c r="R4" i="5"/>
  <c r="V3" i="5"/>
  <c r="AK3" i="5" s="1"/>
  <c r="R3" i="5"/>
  <c r="E121" i="1"/>
  <c r="E120" i="1"/>
  <c r="E119" i="1"/>
  <c r="E118" i="1"/>
  <c r="E117" i="1"/>
  <c r="E116" i="1"/>
  <c r="E115" i="1"/>
  <c r="E114" i="1"/>
  <c r="E113" i="1"/>
  <c r="E112" i="1"/>
  <c r="E111" i="1"/>
  <c r="E110" i="1"/>
  <c r="E109" i="1"/>
  <c r="E108" i="1"/>
  <c r="E107" i="1"/>
  <c r="E106" i="1"/>
  <c r="E105" i="1"/>
  <c r="E104" i="1"/>
  <c r="E103" i="1"/>
  <c r="E102" i="1"/>
  <c r="E101" i="1"/>
  <c r="E100" i="1"/>
  <c r="E99" i="1"/>
  <c r="E98" i="1"/>
  <c r="E97" i="1"/>
  <c r="E96" i="1"/>
  <c r="E95" i="1"/>
  <c r="E94" i="1"/>
  <c r="E93" i="1"/>
  <c r="E92" i="1"/>
  <c r="E91" i="1"/>
  <c r="E90" i="1"/>
  <c r="E89" i="1"/>
  <c r="E88" i="1"/>
  <c r="E87" i="1"/>
  <c r="E86" i="1"/>
  <c r="E85" i="1"/>
  <c r="E84" i="1"/>
  <c r="E83" i="1"/>
  <c r="E82" i="1"/>
  <c r="E81" i="1"/>
  <c r="E80" i="1"/>
  <c r="E79" i="1"/>
  <c r="E78" i="1"/>
  <c r="E77" i="1"/>
  <c r="E76" i="1"/>
  <c r="E75" i="1"/>
  <c r="E74" i="1"/>
  <c r="E73" i="1"/>
  <c r="E72" i="1"/>
  <c r="E71" i="1"/>
  <c r="E70"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E4" i="1"/>
  <c r="E3" i="1"/>
  <c r="AV121" i="1"/>
  <c r="AV120" i="1"/>
  <c r="AV119" i="1"/>
  <c r="AV118" i="1"/>
  <c r="AV117" i="1"/>
  <c r="AV116" i="1"/>
  <c r="AV115" i="1"/>
  <c r="AV114" i="1"/>
  <c r="AV113" i="1"/>
  <c r="AV112" i="1"/>
  <c r="AV111" i="1"/>
  <c r="AV110" i="1"/>
  <c r="AV109" i="1"/>
  <c r="AV108" i="1"/>
  <c r="AV107" i="1"/>
  <c r="AV106" i="1"/>
  <c r="AV105" i="1"/>
  <c r="AV104" i="1"/>
  <c r="AV103" i="1"/>
  <c r="AV102" i="1"/>
  <c r="AV101" i="1"/>
  <c r="AV100" i="1"/>
  <c r="AV99" i="1"/>
  <c r="AV98" i="1"/>
  <c r="AV97" i="1"/>
  <c r="AV96" i="1"/>
  <c r="AV95" i="1"/>
  <c r="AV94" i="1"/>
  <c r="AV93" i="1"/>
  <c r="AV92" i="1"/>
  <c r="AV91" i="1"/>
  <c r="AV90" i="1"/>
  <c r="AV89" i="1"/>
  <c r="AV88" i="1"/>
  <c r="AV87" i="1"/>
  <c r="AV86" i="1"/>
  <c r="AV85" i="1"/>
  <c r="AV84" i="1"/>
  <c r="AV83" i="1"/>
  <c r="AV82" i="1"/>
  <c r="AV81" i="1"/>
  <c r="AV80" i="1"/>
  <c r="AV79" i="1"/>
  <c r="AV78" i="1"/>
  <c r="AV77" i="1"/>
  <c r="AV76" i="1"/>
  <c r="AV75" i="1"/>
  <c r="AV74" i="1"/>
  <c r="AV73" i="1"/>
  <c r="AV72" i="1"/>
  <c r="AV71" i="1"/>
  <c r="AV70" i="1"/>
  <c r="AV69" i="1"/>
  <c r="AV68" i="1"/>
  <c r="AV67" i="1"/>
  <c r="AV66" i="1"/>
  <c r="AV65" i="1"/>
  <c r="AV64" i="1"/>
  <c r="AV63" i="1"/>
  <c r="AV62" i="1"/>
  <c r="AV61" i="1"/>
  <c r="AV60" i="1"/>
  <c r="AV59" i="1"/>
  <c r="AV58" i="1"/>
  <c r="AV57" i="1"/>
  <c r="AV56" i="1"/>
  <c r="AV55" i="1"/>
  <c r="AV54" i="1"/>
  <c r="AV53" i="1"/>
  <c r="AV52" i="1"/>
  <c r="AV51" i="1"/>
  <c r="AV50" i="1"/>
  <c r="AV49" i="1"/>
  <c r="AV48" i="1"/>
  <c r="AV47" i="1"/>
  <c r="AV46" i="1"/>
  <c r="AV45" i="1"/>
  <c r="AV44" i="1"/>
  <c r="AV43" i="1"/>
  <c r="AV42" i="1"/>
  <c r="AV41" i="1"/>
  <c r="AV40" i="1"/>
  <c r="AV39" i="1"/>
  <c r="AV38" i="1"/>
  <c r="AV37" i="1"/>
  <c r="AV36" i="1"/>
  <c r="AV35" i="1"/>
  <c r="AV34" i="1"/>
  <c r="AV33" i="1"/>
  <c r="AV32" i="1"/>
  <c r="AV31" i="1"/>
  <c r="AV30" i="1"/>
  <c r="AV29" i="1"/>
  <c r="AV28" i="1"/>
  <c r="AV27" i="1"/>
  <c r="AV26" i="1"/>
  <c r="AV25" i="1"/>
  <c r="AV24" i="1"/>
  <c r="AV23" i="1"/>
  <c r="AV22" i="1"/>
  <c r="AV21" i="1"/>
  <c r="AV20" i="1"/>
  <c r="AV19" i="1"/>
  <c r="AV18" i="1"/>
  <c r="AV17" i="1"/>
  <c r="AV16" i="1"/>
  <c r="AV15" i="1"/>
  <c r="AV14" i="1"/>
  <c r="AV13" i="1"/>
  <c r="AV12" i="1"/>
  <c r="AV11" i="1"/>
  <c r="AV10" i="1"/>
  <c r="AV9" i="1"/>
  <c r="AV8" i="1"/>
  <c r="AV7" i="1"/>
  <c r="AV6" i="1"/>
  <c r="AV5" i="1"/>
  <c r="AV4" i="1"/>
  <c r="AV3" i="1"/>
  <c r="AT121" i="1"/>
  <c r="AT7" i="1"/>
  <c r="AT32" i="1"/>
  <c r="AT25" i="1"/>
  <c r="AT11" i="1"/>
  <c r="AT97" i="1"/>
  <c r="AT71" i="1"/>
  <c r="AT3" i="1"/>
  <c r="AT111" i="1"/>
  <c r="AT60" i="1"/>
  <c r="AT8" i="1"/>
  <c r="AT51" i="1"/>
  <c r="AT114" i="1"/>
  <c r="AT120" i="1"/>
  <c r="AT47" i="1"/>
  <c r="AT35" i="1"/>
  <c r="AT105" i="1"/>
  <c r="AT66" i="1"/>
  <c r="AT54" i="1"/>
  <c r="AT67" i="1"/>
  <c r="AT103" i="1"/>
  <c r="AT57" i="1"/>
  <c r="AT87" i="1"/>
  <c r="AT80" i="1"/>
  <c r="AT119" i="1"/>
  <c r="AT26" i="1"/>
  <c r="AT110" i="1"/>
  <c r="AT16" i="1"/>
  <c r="AT74" i="1"/>
  <c r="AT55" i="1"/>
  <c r="AT69" i="1"/>
  <c r="AT49" i="1"/>
  <c r="AT77" i="1"/>
  <c r="AT82" i="1"/>
  <c r="AT41" i="1"/>
  <c r="AT89" i="1"/>
  <c r="AT23" i="1"/>
  <c r="AT64" i="1"/>
  <c r="AT98" i="1"/>
  <c r="AT58" i="1"/>
  <c r="AT99" i="1"/>
  <c r="AT72" i="1"/>
  <c r="AT84" i="1"/>
  <c r="AT113" i="1"/>
  <c r="AT108" i="1"/>
  <c r="AT53" i="1"/>
  <c r="AT10" i="1"/>
  <c r="AT94" i="1"/>
  <c r="AT40" i="1"/>
  <c r="AT118" i="1"/>
  <c r="AT42" i="1"/>
  <c r="AT73" i="1"/>
  <c r="AT59" i="1"/>
  <c r="AT33" i="1"/>
  <c r="AT107" i="1"/>
  <c r="AT86" i="1"/>
  <c r="AT79" i="1"/>
  <c r="AT17" i="1"/>
  <c r="AT19" i="1"/>
  <c r="AT56" i="1"/>
  <c r="AT29" i="1"/>
  <c r="AT18" i="1"/>
  <c r="AT116" i="1"/>
  <c r="AT117" i="1"/>
  <c r="AT43" i="1"/>
  <c r="AT20" i="1"/>
  <c r="AT109" i="1"/>
  <c r="AT48" i="1"/>
  <c r="AT70" i="1"/>
  <c r="AT21" i="1"/>
  <c r="AT92" i="1"/>
  <c r="AT9" i="1"/>
  <c r="AT12" i="1"/>
  <c r="AT13" i="1"/>
  <c r="AT5" i="1"/>
  <c r="AT31" i="1"/>
  <c r="AT52" i="1"/>
  <c r="AT34" i="1"/>
  <c r="AT88" i="1"/>
  <c r="AT102" i="1"/>
  <c r="AT83" i="1"/>
  <c r="AT36" i="1"/>
  <c r="AT112" i="1"/>
  <c r="AT78" i="1"/>
  <c r="AT27" i="1"/>
  <c r="AT46" i="1"/>
  <c r="AT68" i="1"/>
  <c r="AT4" i="1"/>
  <c r="AT50" i="1"/>
  <c r="AT6" i="1"/>
  <c r="AT65" i="1"/>
  <c r="AT62" i="1"/>
  <c r="AT63" i="1"/>
  <c r="AT22" i="1"/>
  <c r="AT45" i="1"/>
  <c r="AT85" i="1"/>
  <c r="AT76" i="1"/>
  <c r="AT106" i="1"/>
  <c r="AT37" i="1"/>
  <c r="AT96" i="1"/>
  <c r="AT44" i="1"/>
  <c r="AT61" i="1"/>
  <c r="AT104" i="1"/>
  <c r="AT24" i="1"/>
  <c r="AT28" i="1"/>
  <c r="AT95" i="1"/>
  <c r="AT100" i="1"/>
  <c r="AT101" i="1"/>
  <c r="AT81" i="1"/>
  <c r="AT15" i="1"/>
  <c r="AT91" i="1"/>
  <c r="AT30" i="1"/>
  <c r="AT75" i="1"/>
  <c r="AT38" i="1"/>
  <c r="AT115" i="1"/>
  <c r="AT90" i="1"/>
  <c r="AT14" i="1"/>
  <c r="AT93" i="1"/>
  <c r="AT39" i="1"/>
  <c r="AS121" i="1"/>
  <c r="AS7" i="1"/>
  <c r="AS32" i="1"/>
  <c r="AS25" i="1"/>
  <c r="AS11" i="1"/>
  <c r="AS97" i="1"/>
  <c r="AS71" i="1"/>
  <c r="AS3" i="1"/>
  <c r="AS111" i="1"/>
  <c r="AS60" i="1"/>
  <c r="AS8" i="1"/>
  <c r="AS51" i="1"/>
  <c r="AS114" i="1"/>
  <c r="AS120" i="1"/>
  <c r="AS47" i="1"/>
  <c r="AS35" i="1"/>
  <c r="AS105" i="1"/>
  <c r="AS66" i="1"/>
  <c r="AS54" i="1"/>
  <c r="AS67" i="1"/>
  <c r="AS103" i="1"/>
  <c r="AS57" i="1"/>
  <c r="AS87" i="1"/>
  <c r="AS80" i="1"/>
  <c r="AS119" i="1"/>
  <c r="AS26" i="1"/>
  <c r="AS110" i="1"/>
  <c r="AS16" i="1"/>
  <c r="AS74" i="1"/>
  <c r="AS55" i="1"/>
  <c r="AS69" i="1"/>
  <c r="AS49" i="1"/>
  <c r="AS77" i="1"/>
  <c r="AS82" i="1"/>
  <c r="AS41" i="1"/>
  <c r="AS89" i="1"/>
  <c r="AS23" i="1"/>
  <c r="AS64" i="1"/>
  <c r="AS98" i="1"/>
  <c r="AS58" i="1"/>
  <c r="AS99" i="1"/>
  <c r="AS72" i="1"/>
  <c r="AS84" i="1"/>
  <c r="AS113" i="1"/>
  <c r="AS108" i="1"/>
  <c r="AS53" i="1"/>
  <c r="AS10" i="1"/>
  <c r="AS94" i="1"/>
  <c r="AS40" i="1"/>
  <c r="AS118" i="1"/>
  <c r="AS42" i="1"/>
  <c r="AS73" i="1"/>
  <c r="AS59" i="1"/>
  <c r="AS33" i="1"/>
  <c r="AS107" i="1"/>
  <c r="AS86" i="1"/>
  <c r="AS79" i="1"/>
  <c r="AS17" i="1"/>
  <c r="AS19" i="1"/>
  <c r="AS56" i="1"/>
  <c r="AS29" i="1"/>
  <c r="AS18" i="1"/>
  <c r="AS116" i="1"/>
  <c r="AS117" i="1"/>
  <c r="AS43" i="1"/>
  <c r="AS20" i="1"/>
  <c r="AS109" i="1"/>
  <c r="AS48" i="1"/>
  <c r="AS70" i="1"/>
  <c r="AS21" i="1"/>
  <c r="AS92" i="1"/>
  <c r="AS9" i="1"/>
  <c r="AS12" i="1"/>
  <c r="AS13" i="1"/>
  <c r="AS5" i="1"/>
  <c r="AS31" i="1"/>
  <c r="AS52" i="1"/>
  <c r="AS34" i="1"/>
  <c r="AS88" i="1"/>
  <c r="AS102" i="1"/>
  <c r="AS83" i="1"/>
  <c r="AS36" i="1"/>
  <c r="AS112" i="1"/>
  <c r="AS78" i="1"/>
  <c r="AS27" i="1"/>
  <c r="AS46" i="1"/>
  <c r="AS68" i="1"/>
  <c r="AS4" i="1"/>
  <c r="AS50" i="1"/>
  <c r="AS6" i="1"/>
  <c r="AS65" i="1"/>
  <c r="AS62" i="1"/>
  <c r="AS63" i="1"/>
  <c r="AS22" i="1"/>
  <c r="AS45" i="1"/>
  <c r="AS85" i="1"/>
  <c r="AS76" i="1"/>
  <c r="AS106" i="1"/>
  <c r="AS37" i="1"/>
  <c r="AS96" i="1"/>
  <c r="AS44" i="1"/>
  <c r="AS61" i="1"/>
  <c r="AS104" i="1"/>
  <c r="AS24" i="1"/>
  <c r="AS28" i="1"/>
  <c r="AS95" i="1"/>
  <c r="AS100" i="1"/>
  <c r="AS101" i="1"/>
  <c r="AS81" i="1"/>
  <c r="AS15" i="1"/>
  <c r="AS91" i="1"/>
  <c r="AS30" i="1"/>
  <c r="AS75" i="1"/>
  <c r="AS38" i="1"/>
  <c r="AS115" i="1"/>
  <c r="AS90" i="1"/>
  <c r="AS14" i="1"/>
  <c r="AS93" i="1"/>
  <c r="AS39" i="1"/>
  <c r="AP121" i="1"/>
  <c r="AP7" i="1"/>
  <c r="AP32" i="1"/>
  <c r="AP25" i="1"/>
  <c r="AP11" i="1"/>
  <c r="AP97" i="1"/>
  <c r="AP71" i="1"/>
  <c r="AP3" i="1"/>
  <c r="AP111" i="1"/>
  <c r="AP60" i="1"/>
  <c r="AP8" i="1"/>
  <c r="AP51" i="1"/>
  <c r="AP114" i="1"/>
  <c r="AP120" i="1"/>
  <c r="AP47" i="1"/>
  <c r="AP35" i="1"/>
  <c r="AP105" i="1"/>
  <c r="AP66" i="1"/>
  <c r="AP54" i="1"/>
  <c r="AP67" i="1"/>
  <c r="AP103" i="1"/>
  <c r="AP57" i="1"/>
  <c r="AP87" i="1"/>
  <c r="AP80" i="1"/>
  <c r="AP119" i="1"/>
  <c r="AP26" i="1"/>
  <c r="AP110" i="1"/>
  <c r="AP16" i="1"/>
  <c r="AP74" i="1"/>
  <c r="AP55" i="1"/>
  <c r="AP69" i="1"/>
  <c r="AP49" i="1"/>
  <c r="AP77" i="1"/>
  <c r="AP82" i="1"/>
  <c r="AP41" i="1"/>
  <c r="AP89" i="1"/>
  <c r="AP23" i="1"/>
  <c r="AP64" i="1"/>
  <c r="AP98" i="1"/>
  <c r="AP58" i="1"/>
  <c r="AP99" i="1"/>
  <c r="AP72" i="1"/>
  <c r="AP84" i="1"/>
  <c r="AP113" i="1"/>
  <c r="AP108" i="1"/>
  <c r="AP53" i="1"/>
  <c r="AP10" i="1"/>
  <c r="AP94" i="1"/>
  <c r="AP40" i="1"/>
  <c r="AP118" i="1"/>
  <c r="AP42" i="1"/>
  <c r="AP73" i="1"/>
  <c r="AP59" i="1"/>
  <c r="AP33" i="1"/>
  <c r="AP107" i="1"/>
  <c r="AP86" i="1"/>
  <c r="AP79" i="1"/>
  <c r="AP17" i="1"/>
  <c r="AP19" i="1"/>
  <c r="AP56" i="1"/>
  <c r="AP29" i="1"/>
  <c r="AP18" i="1"/>
  <c r="AP116" i="1"/>
  <c r="AP117" i="1"/>
  <c r="AP43" i="1"/>
  <c r="AP20" i="1"/>
  <c r="AP109" i="1"/>
  <c r="AP48" i="1"/>
  <c r="AP70" i="1"/>
  <c r="AP21" i="1"/>
  <c r="AP92" i="1"/>
  <c r="AP9" i="1"/>
  <c r="AP12" i="1"/>
  <c r="AP13" i="1"/>
  <c r="AP5" i="1"/>
  <c r="AP31" i="1"/>
  <c r="AP52" i="1"/>
  <c r="AP34" i="1"/>
  <c r="AP88" i="1"/>
  <c r="AP102" i="1"/>
  <c r="AP83" i="1"/>
  <c r="AP36" i="1"/>
  <c r="AP112" i="1"/>
  <c r="AP78" i="1"/>
  <c r="AP27" i="1"/>
  <c r="AP46" i="1"/>
  <c r="AP68" i="1"/>
  <c r="AP4" i="1"/>
  <c r="AP50" i="1"/>
  <c r="AP6" i="1"/>
  <c r="AP65" i="1"/>
  <c r="AP62" i="1"/>
  <c r="AP63" i="1"/>
  <c r="AP22" i="1"/>
  <c r="AP45" i="1"/>
  <c r="AP85" i="1"/>
  <c r="AP76" i="1"/>
  <c r="AP106" i="1"/>
  <c r="AP37" i="1"/>
  <c r="AP96" i="1"/>
  <c r="AP44" i="1"/>
  <c r="AP61" i="1"/>
  <c r="AP104" i="1"/>
  <c r="AP24" i="1"/>
  <c r="AP28" i="1"/>
  <c r="AP95" i="1"/>
  <c r="AP100" i="1"/>
  <c r="AP101" i="1"/>
  <c r="AP81" i="1"/>
  <c r="AP15" i="1"/>
  <c r="AP91" i="1"/>
  <c r="AP30" i="1"/>
  <c r="AP75" i="1"/>
  <c r="AP38" i="1"/>
  <c r="AP115" i="1"/>
  <c r="AP90" i="1"/>
  <c r="AP14" i="1"/>
  <c r="AP93" i="1"/>
  <c r="AP39" i="1"/>
  <c r="M25" i="1"/>
  <c r="M11" i="1"/>
  <c r="M97" i="1"/>
  <c r="M71" i="1"/>
  <c r="M3" i="1"/>
  <c r="M111" i="1"/>
  <c r="M60" i="1"/>
  <c r="M8" i="1"/>
  <c r="M51" i="1"/>
  <c r="M114" i="1"/>
  <c r="M120" i="1"/>
  <c r="M47" i="1"/>
  <c r="M35" i="1"/>
  <c r="M105" i="1"/>
  <c r="M66" i="1"/>
  <c r="M54" i="1"/>
  <c r="M67" i="1"/>
  <c r="M103" i="1"/>
  <c r="M57" i="1"/>
  <c r="M87" i="1"/>
  <c r="M80" i="1"/>
  <c r="M119" i="1"/>
  <c r="M26" i="1"/>
  <c r="M110" i="1"/>
  <c r="M16" i="1"/>
  <c r="M74" i="1"/>
  <c r="M55" i="1"/>
  <c r="M69" i="1"/>
  <c r="M49" i="1"/>
  <c r="M77" i="1"/>
  <c r="M82" i="1"/>
  <c r="M41" i="1"/>
  <c r="M89" i="1"/>
  <c r="M23" i="1"/>
  <c r="M64" i="1"/>
  <c r="M98" i="1"/>
  <c r="M58" i="1"/>
  <c r="M99" i="1"/>
  <c r="M72" i="1"/>
  <c r="M84" i="1"/>
  <c r="M113" i="1"/>
  <c r="M108" i="1"/>
  <c r="M53" i="1"/>
  <c r="M10" i="1"/>
  <c r="M94" i="1"/>
  <c r="M40" i="1"/>
  <c r="M118" i="1"/>
  <c r="M42" i="1"/>
  <c r="M73" i="1"/>
  <c r="M59" i="1"/>
  <c r="M33" i="1"/>
  <c r="M107" i="1"/>
  <c r="M86" i="1"/>
  <c r="M79" i="1"/>
  <c r="M17" i="1"/>
  <c r="M19" i="1"/>
  <c r="M56" i="1"/>
  <c r="M29" i="1"/>
  <c r="M18" i="1"/>
  <c r="M116" i="1"/>
  <c r="M117" i="1"/>
  <c r="M43" i="1"/>
  <c r="M20" i="1"/>
  <c r="M109" i="1"/>
  <c r="M48" i="1"/>
  <c r="M70" i="1"/>
  <c r="M21" i="1"/>
  <c r="M92" i="1"/>
  <c r="M9" i="1"/>
  <c r="M12" i="1"/>
  <c r="M13" i="1"/>
  <c r="M5" i="1"/>
  <c r="M31" i="1"/>
  <c r="M52" i="1"/>
  <c r="M34" i="1"/>
  <c r="M88" i="1"/>
  <c r="M102" i="1"/>
  <c r="M83" i="1"/>
  <c r="M36" i="1"/>
  <c r="M112" i="1"/>
  <c r="M78" i="1"/>
  <c r="M27" i="1"/>
  <c r="M46" i="1"/>
  <c r="M68" i="1"/>
  <c r="M4" i="1"/>
  <c r="M50" i="1"/>
  <c r="M6" i="1"/>
  <c r="M65" i="1"/>
  <c r="M62" i="1"/>
  <c r="M63" i="1"/>
  <c r="M22" i="1"/>
  <c r="M45" i="1"/>
  <c r="M85" i="1"/>
  <c r="M76" i="1"/>
  <c r="M106" i="1"/>
  <c r="M37" i="1"/>
  <c r="M96" i="1"/>
  <c r="M44" i="1"/>
  <c r="M61" i="1"/>
  <c r="M104" i="1"/>
  <c r="M24" i="1"/>
  <c r="M28" i="1"/>
  <c r="M95" i="1"/>
  <c r="M100" i="1"/>
  <c r="M101" i="1"/>
  <c r="M81" i="1"/>
  <c r="M15" i="1"/>
  <c r="M91" i="1"/>
  <c r="M30" i="1"/>
  <c r="M75" i="1"/>
  <c r="M38" i="1"/>
  <c r="M115" i="1"/>
  <c r="M90" i="1"/>
  <c r="M14" i="1"/>
  <c r="M93" i="1"/>
  <c r="M32" i="1"/>
  <c r="M7" i="1"/>
  <c r="M121" i="1"/>
  <c r="M39" i="1"/>
  <c r="AI29" i="5"/>
  <c r="T29" i="5"/>
  <c r="AF49" i="5"/>
  <c r="AH49" i="5" s="1"/>
  <c r="AI49" i="5" s="1"/>
  <c r="T13" i="5"/>
  <c r="T61" i="5"/>
  <c r="T97" i="5"/>
  <c r="AF9" i="5"/>
  <c r="T45" i="5"/>
  <c r="T20" i="5"/>
  <c r="AF37" i="5"/>
  <c r="AH37" i="5" s="1"/>
  <c r="AI37" i="5" s="1"/>
  <c r="AF105" i="5"/>
  <c r="AF41" i="5"/>
  <c r="AH41" i="5" s="1"/>
  <c r="AI41" i="5" s="1"/>
  <c r="AF17" i="5"/>
  <c r="AH17" i="5" s="1"/>
  <c r="AI17" i="5" s="1"/>
  <c r="AF68" i="5"/>
  <c r="AH68" i="5" s="1"/>
  <c r="AI68" i="5" s="1"/>
  <c r="AF71" i="5"/>
  <c r="AH71" i="5" s="1"/>
  <c r="T110" i="5"/>
  <c r="AF82" i="5"/>
  <c r="AH82" i="5" s="1"/>
  <c r="AI82" i="5" s="1"/>
  <c r="AF34" i="5"/>
  <c r="AH34" i="5" s="1"/>
  <c r="AI34" i="5" s="1"/>
  <c r="AG110" i="5"/>
  <c r="AF14" i="5"/>
  <c r="AH14" i="5" s="1"/>
  <c r="T86" i="5"/>
  <c r="T66" i="5"/>
  <c r="AF106" i="5"/>
  <c r="AH106" i="5" s="1"/>
  <c r="AI106" i="5" s="1"/>
  <c r="T10" i="5"/>
  <c r="AF78" i="5"/>
  <c r="T92" i="5"/>
  <c r="AF107" i="5"/>
  <c r="AH107" i="5" s="1"/>
  <c r="AI107" i="5"/>
  <c r="AF28" i="5"/>
  <c r="T3" i="5"/>
  <c r="T36" i="5"/>
  <c r="T19" i="5"/>
  <c r="AF84" i="5"/>
  <c r="AF48" i="5"/>
  <c r="AF12" i="5"/>
  <c r="AF67" i="5"/>
  <c r="T103" i="5"/>
  <c r="T116" i="5"/>
  <c r="AF4" i="5"/>
  <c r="AH4" i="5" s="1"/>
  <c r="T27" i="5"/>
  <c r="AF3" i="5"/>
  <c r="AH3" i="5" s="1"/>
  <c r="AG61" i="5"/>
  <c r="AF100" i="5"/>
  <c r="AH100" i="5" s="1"/>
  <c r="AF51" i="5"/>
  <c r="AF31" i="5"/>
  <c r="AH31" i="5" s="1"/>
  <c r="AI31" i="5"/>
  <c r="AG63" i="5"/>
  <c r="AG72" i="5"/>
  <c r="AG80" i="5"/>
  <c r="AG92" i="5"/>
  <c r="AF119" i="5"/>
  <c r="T7" i="5"/>
  <c r="T63" i="5"/>
  <c r="AG66" i="5"/>
  <c r="AF96" i="5"/>
  <c r="AH96" i="5" s="1"/>
  <c r="AI96" i="5" s="1"/>
  <c r="T80" i="5"/>
  <c r="T72" i="5"/>
  <c r="T24" i="5"/>
  <c r="T16" i="5"/>
  <c r="T8" i="5"/>
  <c r="T59" i="5"/>
  <c r="T43" i="5"/>
  <c r="T111" i="5"/>
  <c r="AI7" i="5"/>
  <c r="AF11" i="5"/>
  <c r="AH11" i="5" s="1"/>
  <c r="AI11" i="5" s="1"/>
  <c r="AA18" i="1"/>
  <c r="AA51" i="1"/>
  <c r="AA22" i="1"/>
  <c r="AC22" i="1" s="1"/>
  <c r="AA23" i="1"/>
  <c r="AC23" i="1" s="1"/>
  <c r="AB33" i="1"/>
  <c r="AB34" i="1"/>
  <c r="AC34" i="1" s="1"/>
  <c r="AA37" i="1"/>
  <c r="AC37" i="1" s="1"/>
  <c r="AA39" i="1"/>
  <c r="AA53" i="1"/>
  <c r="AC53" i="1" s="1"/>
  <c r="AA55" i="1"/>
  <c r="AC55" i="1"/>
  <c r="AA78" i="1"/>
  <c r="AC78" i="1" s="1"/>
  <c r="AA91" i="1"/>
  <c r="AC91" i="1" s="1"/>
  <c r="AA110" i="1"/>
  <c r="AC110" i="1" s="1"/>
  <c r="AB16" i="1"/>
  <c r="AC16" i="1" s="1"/>
  <c r="AB10" i="1"/>
  <c r="AB8" i="1"/>
  <c r="AC8" i="1" s="1"/>
  <c r="AB6" i="1"/>
  <c r="AI59" i="5"/>
  <c r="U75" i="5"/>
  <c r="W75" i="5" s="1"/>
  <c r="AG10" i="5"/>
  <c r="AF18" i="5"/>
  <c r="T22" i="5"/>
  <c r="T33" i="5"/>
  <c r="AF33" i="5"/>
  <c r="AF112" i="5"/>
  <c r="AH112" i="5" s="1"/>
  <c r="T98" i="5"/>
  <c r="AF98" i="5"/>
  <c r="AH98" i="5" s="1"/>
  <c r="AI98" i="5" s="1"/>
  <c r="AF109" i="5"/>
  <c r="AF54" i="5"/>
  <c r="AF65" i="5"/>
  <c r="AF69" i="5"/>
  <c r="T69" i="5"/>
  <c r="AF77" i="5"/>
  <c r="AH77" i="5" s="1"/>
  <c r="AI77" i="5" s="1"/>
  <c r="T83" i="5"/>
  <c r="AF87" i="5"/>
  <c r="AH87" i="5" s="1"/>
  <c r="AI87" i="5" s="1"/>
  <c r="T87" i="5"/>
  <c r="AF94" i="5"/>
  <c r="U120" i="5"/>
  <c r="W120" i="5" s="1"/>
  <c r="AF5" i="5"/>
  <c r="AH5" i="5" s="1"/>
  <c r="AI5" i="5" s="1"/>
  <c r="U110" i="5"/>
  <c r="W110" i="5" s="1"/>
  <c r="T5" i="5"/>
  <c r="AF40" i="5"/>
  <c r="AG24" i="5"/>
  <c r="U51" i="5"/>
  <c r="W51" i="5" s="1"/>
  <c r="T39" i="5"/>
  <c r="AF39" i="5"/>
  <c r="AH39" i="5" s="1"/>
  <c r="T90" i="5"/>
  <c r="AF90" i="5"/>
  <c r="AH90" i="5" s="1"/>
  <c r="AI90" i="5" s="1"/>
  <c r="T118" i="5"/>
  <c r="AF118" i="5"/>
  <c r="AG20" i="5"/>
  <c r="AG45" i="5"/>
  <c r="T42" i="5"/>
  <c r="T121" i="5"/>
  <c r="AF121" i="5"/>
  <c r="AF26" i="5"/>
  <c r="AH26" i="5" s="1"/>
  <c r="AI26" i="5" s="1"/>
  <c r="AF58" i="5"/>
  <c r="AH58" i="5" s="1"/>
  <c r="AI58" i="5" s="1"/>
  <c r="T58" i="5"/>
  <c r="T102" i="5"/>
  <c r="AF115" i="5"/>
  <c r="AH115" i="5" s="1"/>
  <c r="AF15" i="5"/>
  <c r="T15" i="5"/>
  <c r="T23" i="5"/>
  <c r="AF23" i="5"/>
  <c r="T55" i="5"/>
  <c r="AF55" i="5"/>
  <c r="T74" i="5"/>
  <c r="AF74" i="5"/>
  <c r="AH74" i="5" s="1"/>
  <c r="AI74" i="5" s="1"/>
  <c r="AF99" i="5"/>
  <c r="T99" i="5"/>
  <c r="AG68" i="5"/>
  <c r="AG71" i="5"/>
  <c r="AG3" i="5"/>
  <c r="AG107" i="5"/>
  <c r="AG82" i="5"/>
  <c r="AG4" i="5"/>
  <c r="AG31" i="5"/>
  <c r="AG96" i="5"/>
  <c r="AG112" i="5"/>
  <c r="AG87" i="5"/>
  <c r="AG58" i="5"/>
  <c r="AI115" i="5"/>
  <c r="AB15" i="1"/>
  <c r="AC15" i="1" s="1"/>
  <c r="AB5" i="1"/>
  <c r="AA69" i="1"/>
  <c r="AC69" i="1" s="1"/>
  <c r="AA44" i="1"/>
  <c r="AC44" i="1"/>
  <c r="AA57" i="1"/>
  <c r="AC57" i="1" s="1"/>
  <c r="AA89" i="1"/>
  <c r="AB9" i="1"/>
  <c r="AB17" i="1"/>
  <c r="AC17" i="1" s="1"/>
  <c r="AA107" i="1"/>
  <c r="AC107" i="1"/>
  <c r="AA19" i="1"/>
  <c r="AA7" i="1"/>
  <c r="AC7" i="1" s="1"/>
  <c r="AB50" i="1"/>
  <c r="AA62" i="1"/>
  <c r="AB72" i="1"/>
  <c r="AC72" i="1" s="1"/>
  <c r="AA79" i="1"/>
  <c r="AC79" i="1" s="1"/>
  <c r="AC95" i="1"/>
  <c r="AB115" i="1"/>
  <c r="AC51" i="1"/>
  <c r="AC18" i="1"/>
  <c r="AC118" i="1"/>
  <c r="AB29" i="1"/>
  <c r="AA29" i="1"/>
  <c r="AB40" i="1"/>
  <c r="AB77" i="1"/>
  <c r="AA77" i="1"/>
  <c r="AC77" i="1" s="1"/>
  <c r="AA106" i="1"/>
  <c r="AB26" i="1"/>
  <c r="AA26" i="1"/>
  <c r="AC26" i="1" s="1"/>
  <c r="AB30" i="1"/>
  <c r="AA30" i="1"/>
  <c r="AB41" i="1"/>
  <c r="AA41" i="1"/>
  <c r="AC41" i="1" s="1"/>
  <c r="AB103" i="1"/>
  <c r="AA103" i="1"/>
  <c r="AB113" i="1"/>
  <c r="AA113" i="1"/>
  <c r="AC33" i="1"/>
  <c r="AA27" i="1"/>
  <c r="AB104" i="1"/>
  <c r="AA104" i="1"/>
  <c r="AC104" i="1" s="1"/>
  <c r="AB114" i="1"/>
  <c r="AA114" i="1"/>
  <c r="AB28" i="1"/>
  <c r="AA32" i="1"/>
  <c r="AC62" i="1"/>
  <c r="AB76" i="1"/>
  <c r="AA76" i="1"/>
  <c r="AB105" i="1"/>
  <c r="AB111" i="1"/>
  <c r="AA111" i="1"/>
  <c r="AC111" i="1" s="1"/>
  <c r="AB38" i="1"/>
  <c r="AC38" i="1" s="1"/>
  <c r="AB59" i="1"/>
  <c r="AC59" i="1"/>
  <c r="AB60" i="1"/>
  <c r="AB73" i="1"/>
  <c r="AC73" i="1"/>
  <c r="AA74" i="1"/>
  <c r="AC74" i="1" s="1"/>
  <c r="AB121" i="1"/>
  <c r="AC121" i="1" s="1"/>
  <c r="AC29" i="1"/>
  <c r="AC113" i="1"/>
  <c r="AC32" i="1" l="1"/>
  <c r="AH67" i="5"/>
  <c r="AI67" i="5" s="1"/>
  <c r="AG67" i="5"/>
  <c r="AH78" i="5"/>
  <c r="AI78" i="5" s="1"/>
  <c r="AG78" i="5"/>
  <c r="AH9" i="5"/>
  <c r="AG9" i="5"/>
  <c r="AH103" i="5"/>
  <c r="AI103" i="5" s="1"/>
  <c r="AG103" i="5"/>
  <c r="U43" i="5"/>
  <c r="W43" i="5" s="1"/>
  <c r="U97" i="5"/>
  <c r="W97" i="5" s="1"/>
  <c r="U14" i="5"/>
  <c r="W14" i="5" s="1"/>
  <c r="AF53" i="5"/>
  <c r="AA83" i="1"/>
  <c r="AB83" i="1"/>
  <c r="AB94" i="1"/>
  <c r="AA94" i="1"/>
  <c r="AC94" i="1" s="1"/>
  <c r="AF44" i="5"/>
  <c r="AG44" i="5" s="1"/>
  <c r="U44" i="5"/>
  <c r="W44" i="5" s="1"/>
  <c r="U60" i="5"/>
  <c r="W60" i="5" s="1"/>
  <c r="U73" i="5"/>
  <c r="W73" i="5" s="1"/>
  <c r="AC114" i="1"/>
  <c r="AA31" i="1"/>
  <c r="AC31" i="1" s="1"/>
  <c r="AA68" i="1"/>
  <c r="AC68" i="1" s="1"/>
  <c r="AC30" i="1"/>
  <c r="AG98" i="5"/>
  <c r="AG77" i="5"/>
  <c r="U89" i="5"/>
  <c r="W89" i="5" s="1"/>
  <c r="U86" i="5"/>
  <c r="W86" i="5" s="1"/>
  <c r="U27" i="5"/>
  <c r="W27" i="5" s="1"/>
  <c r="U46" i="5"/>
  <c r="W46" i="5" s="1"/>
  <c r="U40" i="5"/>
  <c r="W40" i="5" s="1"/>
  <c r="U103" i="5"/>
  <c r="W103" i="5" s="1"/>
  <c r="AA35" i="1"/>
  <c r="AC35" i="1" s="1"/>
  <c r="AG86" i="5"/>
  <c r="T44" i="5"/>
  <c r="T88" i="5"/>
  <c r="AF108" i="5"/>
  <c r="T114" i="5"/>
  <c r="T73" i="5"/>
  <c r="AB20" i="1"/>
  <c r="AC20" i="1" s="1"/>
  <c r="AA20" i="1"/>
  <c r="AC47" i="1"/>
  <c r="AB49" i="1"/>
  <c r="AC49" i="1" s="1"/>
  <c r="AB58" i="1"/>
  <c r="AC58" i="1" s="1"/>
  <c r="AC65" i="1"/>
  <c r="AB92" i="1"/>
  <c r="AC92" i="1" s="1"/>
  <c r="T21" i="5"/>
  <c r="AF21" i="5"/>
  <c r="AH21" i="5" s="1"/>
  <c r="AI21" i="5" s="1"/>
  <c r="AF30" i="5"/>
  <c r="AF32" i="5"/>
  <c r="T35" i="5"/>
  <c r="AF35" i="5"/>
  <c r="AH35" i="5" s="1"/>
  <c r="AI35" i="5" s="1"/>
  <c r="U42" i="5"/>
  <c r="W42" i="5" s="1"/>
  <c r="AF42" i="5"/>
  <c r="AH42" i="5" s="1"/>
  <c r="AF104" i="5"/>
  <c r="T104" i="5"/>
  <c r="AH116" i="5"/>
  <c r="AI116" i="5" s="1"/>
  <c r="AG116" i="5"/>
  <c r="AC27" i="1"/>
  <c r="AH18" i="5"/>
  <c r="AI18" i="5" s="1"/>
  <c r="AG18" i="5"/>
  <c r="AB67" i="1"/>
  <c r="AA67" i="1"/>
  <c r="AC67" i="1" s="1"/>
  <c r="U91" i="5"/>
  <c r="W91" i="5" s="1"/>
  <c r="AB101" i="1"/>
  <c r="AC101" i="1" s="1"/>
  <c r="AC19" i="1"/>
  <c r="AB11" i="1"/>
  <c r="AC11" i="1" s="1"/>
  <c r="AG106" i="5"/>
  <c r="AA87" i="1"/>
  <c r="AC87" i="1" s="1"/>
  <c r="U65" i="5"/>
  <c r="W65" i="5" s="1"/>
  <c r="AF46" i="5"/>
  <c r="AH46" i="5" s="1"/>
  <c r="AF93" i="5"/>
  <c r="AG93" i="5" s="1"/>
  <c r="AA43" i="1"/>
  <c r="AC43" i="1" s="1"/>
  <c r="AB43" i="1"/>
  <c r="AB99" i="1"/>
  <c r="AA99" i="1"/>
  <c r="AC99" i="1" s="1"/>
  <c r="AC103" i="1"/>
  <c r="AC89" i="1"/>
  <c r="U95" i="5"/>
  <c r="W95" i="5" s="1"/>
  <c r="U93" i="5"/>
  <c r="W93" i="5" s="1"/>
  <c r="U118" i="5"/>
  <c r="W118" i="5" s="1"/>
  <c r="U31" i="5"/>
  <c r="W31" i="5" s="1"/>
  <c r="U4" i="5"/>
  <c r="W4" i="5" s="1"/>
  <c r="U33" i="5"/>
  <c r="W33" i="5" s="1"/>
  <c r="U18" i="5"/>
  <c r="W18" i="5" s="1"/>
  <c r="U6" i="5"/>
  <c r="W6" i="5" s="1"/>
  <c r="AB14" i="1"/>
  <c r="AC14" i="1" s="1"/>
  <c r="AA71" i="1"/>
  <c r="AC71" i="1" s="1"/>
  <c r="AC39" i="1"/>
  <c r="T60" i="5"/>
  <c r="AF79" i="5"/>
  <c r="AH79" i="5" s="1"/>
  <c r="AI79" i="5" s="1"/>
  <c r="AH51" i="5"/>
  <c r="AI51" i="5" s="1"/>
  <c r="AG51" i="5"/>
  <c r="AH105" i="5"/>
  <c r="AI105" i="5" s="1"/>
  <c r="AG105" i="5"/>
  <c r="AB45" i="1"/>
  <c r="AC45" i="1" s="1"/>
  <c r="AA56" i="1"/>
  <c r="AC56" i="1" s="1"/>
  <c r="AA98" i="1"/>
  <c r="AC98" i="1" s="1"/>
  <c r="AA108" i="1"/>
  <c r="AC108" i="1" s="1"/>
  <c r="U61" i="5"/>
  <c r="W61" i="5" s="1"/>
  <c r="U115" i="5"/>
  <c r="W115" i="5" s="1"/>
  <c r="U11" i="5"/>
  <c r="W11" i="5" s="1"/>
  <c r="AH36" i="5"/>
  <c r="AI36" i="5" s="1"/>
  <c r="AG36" i="5"/>
  <c r="U39" i="5"/>
  <c r="W39" i="5" s="1"/>
  <c r="AF75" i="5"/>
  <c r="T75" i="5"/>
  <c r="T91" i="5"/>
  <c r="U121" i="5"/>
  <c r="W121" i="5" s="1"/>
  <c r="AB12" i="1"/>
  <c r="AC12" i="1" s="1"/>
  <c r="AA46" i="1"/>
  <c r="AC46" i="1" s="1"/>
  <c r="AB86" i="1"/>
  <c r="AC86" i="1" s="1"/>
  <c r="AB88" i="1"/>
  <c r="AC88" i="1" s="1"/>
  <c r="AA93" i="1"/>
  <c r="AC93" i="1" s="1"/>
  <c r="AB97" i="1"/>
  <c r="AC97" i="1" s="1"/>
  <c r="AA109" i="1"/>
  <c r="AC109" i="1" s="1"/>
  <c r="AH69" i="5"/>
  <c r="AI69" i="5" s="1"/>
  <c r="AG69" i="5"/>
  <c r="AG26" i="5"/>
  <c r="AG34" i="5"/>
  <c r="AH40" i="5"/>
  <c r="AI40" i="5" s="1"/>
  <c r="AG40" i="5"/>
  <c r="AH54" i="5"/>
  <c r="AI54" i="5" s="1"/>
  <c r="AG54" i="5"/>
  <c r="AH12" i="5"/>
  <c r="AI12" i="5" s="1"/>
  <c r="AG12" i="5"/>
  <c r="AH93" i="5"/>
  <c r="AI93" i="5" s="1"/>
  <c r="AB3" i="1"/>
  <c r="AA3" i="1"/>
  <c r="AC3" i="1" s="1"/>
  <c r="AB120" i="1"/>
  <c r="AA120" i="1"/>
  <c r="T17" i="5"/>
  <c r="U17" i="5"/>
  <c r="W17" i="5" s="1"/>
  <c r="T25" i="5"/>
  <c r="AF25" i="5"/>
  <c r="AH32" i="5"/>
  <c r="AG32" i="5"/>
  <c r="AF38" i="5"/>
  <c r="T38" i="5"/>
  <c r="U38" i="5"/>
  <c r="W38" i="5" s="1"/>
  <c r="T57" i="5"/>
  <c r="U57" i="5"/>
  <c r="W57" i="5" s="1"/>
  <c r="AF57" i="5"/>
  <c r="AH60" i="5"/>
  <c r="AI60" i="5" s="1"/>
  <c r="AG60" i="5"/>
  <c r="AH62" i="5"/>
  <c r="AI62" i="5" s="1"/>
  <c r="AG62" i="5"/>
  <c r="AG64" i="5"/>
  <c r="AH64" i="5"/>
  <c r="T113" i="5"/>
  <c r="U113" i="5"/>
  <c r="W113" i="5" s="1"/>
  <c r="T120" i="5"/>
  <c r="AF120" i="5"/>
  <c r="AH120" i="5" s="1"/>
  <c r="AI120" i="5" s="1"/>
  <c r="AG7" i="5"/>
  <c r="U25" i="5"/>
  <c r="W25" i="5" s="1"/>
  <c r="U100" i="5"/>
  <c r="W100" i="5" s="1"/>
  <c r="U70" i="5"/>
  <c r="W70" i="5" s="1"/>
  <c r="U101" i="5"/>
  <c r="W101" i="5" s="1"/>
  <c r="U106" i="5"/>
  <c r="W106" i="5" s="1"/>
  <c r="U34" i="5"/>
  <c r="W34" i="5" s="1"/>
  <c r="U55" i="5"/>
  <c r="W55" i="5" s="1"/>
  <c r="U24" i="5"/>
  <c r="W24" i="5" s="1"/>
  <c r="U59" i="5"/>
  <c r="W59" i="5" s="1"/>
  <c r="AG50" i="5"/>
  <c r="U36" i="5"/>
  <c r="W36" i="5" s="1"/>
  <c r="U8" i="5"/>
  <c r="W8" i="5" s="1"/>
  <c r="U29" i="5"/>
  <c r="W29" i="5" s="1"/>
  <c r="U81" i="5"/>
  <c r="W81" i="5" s="1"/>
  <c r="U85" i="5"/>
  <c r="W85" i="5" s="1"/>
  <c r="U119" i="5"/>
  <c r="W119" i="5" s="1"/>
  <c r="U114" i="5"/>
  <c r="W114" i="5" s="1"/>
  <c r="AF113" i="5"/>
  <c r="T70" i="5"/>
  <c r="AB61" i="1"/>
  <c r="AA61" i="1"/>
  <c r="AA66" i="1"/>
  <c r="AB66" i="1"/>
  <c r="AB75" i="1"/>
  <c r="AA75" i="1"/>
  <c r="AA81" i="1"/>
  <c r="AB81" i="1"/>
  <c r="AB90" i="1"/>
  <c r="AB102" i="1"/>
  <c r="AA102" i="1"/>
  <c r="AC115" i="1"/>
  <c r="AF8" i="5"/>
  <c r="U94" i="5"/>
  <c r="W94" i="5" s="1"/>
  <c r="U13" i="5"/>
  <c r="W13" i="5" s="1"/>
  <c r="U10" i="5"/>
  <c r="W10" i="5" s="1"/>
  <c r="U72" i="5"/>
  <c r="W72" i="5" s="1"/>
  <c r="U16" i="5"/>
  <c r="W16" i="5" s="1"/>
  <c r="U63" i="5"/>
  <c r="W63" i="5" s="1"/>
  <c r="U109" i="5"/>
  <c r="W109" i="5" s="1"/>
  <c r="U99" i="5"/>
  <c r="W99" i="5" s="1"/>
  <c r="U58" i="5"/>
  <c r="W58" i="5" s="1"/>
  <c r="U102" i="5"/>
  <c r="W102" i="5" s="1"/>
  <c r="U80" i="5"/>
  <c r="W80" i="5" s="1"/>
  <c r="U88" i="5"/>
  <c r="W88" i="5" s="1"/>
  <c r="U20" i="5"/>
  <c r="W20" i="5" s="1"/>
  <c r="U67" i="5"/>
  <c r="W67" i="5" s="1"/>
  <c r="U105" i="5"/>
  <c r="W105" i="5" s="1"/>
  <c r="U28" i="5"/>
  <c r="W28" i="5" s="1"/>
  <c r="U78" i="5"/>
  <c r="W78" i="5" s="1"/>
  <c r="U66" i="5"/>
  <c r="W66" i="5" s="1"/>
  <c r="U56" i="5"/>
  <c r="W56" i="5" s="1"/>
  <c r="U62" i="5"/>
  <c r="W62" i="5" s="1"/>
  <c r="U87" i="5"/>
  <c r="W87" i="5" s="1"/>
  <c r="U15" i="5"/>
  <c r="W15" i="5" s="1"/>
  <c r="AF22" i="5"/>
  <c r="U22" i="5"/>
  <c r="W22" i="5" s="1"/>
  <c r="U47" i="5"/>
  <c r="W47" i="5" s="1"/>
  <c r="AF47" i="5"/>
  <c r="AF76" i="5"/>
  <c r="U76" i="5"/>
  <c r="W76" i="5" s="1"/>
  <c r="AH97" i="5"/>
  <c r="AG97" i="5"/>
  <c r="AH111" i="5"/>
  <c r="AI111" i="5" s="1"/>
  <c r="AG111" i="5"/>
  <c r="T117" i="5"/>
  <c r="U117" i="5"/>
  <c r="W117" i="5" s="1"/>
  <c r="AF117" i="5"/>
  <c r="AH117" i="5" s="1"/>
  <c r="AI117" i="5" s="1"/>
  <c r="AB48" i="1"/>
  <c r="AA48" i="1"/>
  <c r="AA82" i="1"/>
  <c r="AB82" i="1"/>
  <c r="AC90" i="1"/>
  <c r="AA116" i="1"/>
  <c r="AC116" i="1" s="1"/>
  <c r="AB116" i="1"/>
  <c r="AB64" i="1"/>
  <c r="AC64" i="1" s="1"/>
  <c r="AC76" i="1"/>
  <c r="AA112" i="1"/>
  <c r="AC112" i="1" s="1"/>
  <c r="AH99" i="5"/>
  <c r="AI99" i="5" s="1"/>
  <c r="AG99" i="5"/>
  <c r="U111" i="5"/>
  <c r="W111" i="5" s="1"/>
  <c r="U7" i="5"/>
  <c r="W7" i="5" s="1"/>
  <c r="U9" i="5"/>
  <c r="W9" i="5" s="1"/>
  <c r="U52" i="5"/>
  <c r="W52" i="5" s="1"/>
  <c r="U74" i="5"/>
  <c r="W74" i="5" s="1"/>
  <c r="U23" i="5"/>
  <c r="W23" i="5" s="1"/>
  <c r="U54" i="5"/>
  <c r="W54" i="5" s="1"/>
  <c r="U64" i="5"/>
  <c r="W64" i="5" s="1"/>
  <c r="U107" i="5"/>
  <c r="W107" i="5" s="1"/>
  <c r="U32" i="5"/>
  <c r="W32" i="5" s="1"/>
  <c r="AH91" i="5"/>
  <c r="AI91" i="5" s="1"/>
  <c r="AG91" i="5"/>
  <c r="U83" i="5"/>
  <c r="W83" i="5" s="1"/>
  <c r="AH109" i="5"/>
  <c r="AI109" i="5" s="1"/>
  <c r="AG109" i="5"/>
  <c r="U116" i="5"/>
  <c r="W116" i="5" s="1"/>
  <c r="U96" i="5"/>
  <c r="W96" i="5" s="1"/>
  <c r="U68" i="5"/>
  <c r="W68" i="5" s="1"/>
  <c r="U3" i="5"/>
  <c r="W3" i="5" s="1"/>
  <c r="U41" i="5"/>
  <c r="W41" i="5" s="1"/>
  <c r="AH108" i="5"/>
  <c r="AI108" i="5" s="1"/>
  <c r="AG108" i="5"/>
  <c r="AF85" i="5"/>
  <c r="AA4" i="1"/>
  <c r="AB4" i="1"/>
  <c r="AB54" i="1"/>
  <c r="AA54" i="1"/>
  <c r="AH48" i="5"/>
  <c r="AI48" i="5" s="1"/>
  <c r="AG48" i="5"/>
  <c r="AB52" i="1"/>
  <c r="AA52" i="1"/>
  <c r="AC52" i="1" s="1"/>
  <c r="AB70" i="1"/>
  <c r="AA70" i="1"/>
  <c r="AA117" i="1"/>
  <c r="AB117" i="1"/>
  <c r="AA119" i="1"/>
  <c r="AC119" i="1" s="1"/>
  <c r="T12" i="5"/>
  <c r="U12" i="5"/>
  <c r="W12" i="5" s="1"/>
  <c r="AF19" i="5"/>
  <c r="U19" i="5"/>
  <c r="W19" i="5" s="1"/>
  <c r="T48" i="5"/>
  <c r="U48" i="5"/>
  <c r="W48" i="5" s="1"/>
  <c r="T77" i="5"/>
  <c r="U77" i="5"/>
  <c r="W77" i="5" s="1"/>
  <c r="T89" i="5"/>
  <c r="AF89" i="5"/>
  <c r="AH89" i="5" s="1"/>
  <c r="AI89" i="5" s="1"/>
  <c r="AH13" i="5"/>
  <c r="AI13" i="5" s="1"/>
  <c r="AG49" i="5"/>
  <c r="AH118" i="5"/>
  <c r="AI118" i="5" s="1"/>
  <c r="AG118" i="5"/>
  <c r="AH28" i="5"/>
  <c r="AI28" i="5" s="1"/>
  <c r="AG28" i="5"/>
  <c r="AB13" i="1"/>
  <c r="AA13" i="1"/>
  <c r="AC6" i="1"/>
  <c r="AA25" i="1"/>
  <c r="AC25" i="1" s="1"/>
  <c r="AB25" i="1"/>
  <c r="AB36" i="1"/>
  <c r="AA36" i="1"/>
  <c r="AC36" i="1" s="1"/>
  <c r="AB42" i="1"/>
  <c r="AA42" i="1"/>
  <c r="AC50" i="1"/>
  <c r="AF6" i="5"/>
  <c r="AH6" i="5" s="1"/>
  <c r="AI6" i="5" s="1"/>
  <c r="T6" i="5"/>
  <c r="U84" i="5"/>
  <c r="W84" i="5" s="1"/>
  <c r="U90" i="5"/>
  <c r="W90" i="5" s="1"/>
  <c r="U50" i="5"/>
  <c r="W50" i="5" s="1"/>
  <c r="U26" i="5"/>
  <c r="W26" i="5" s="1"/>
  <c r="U35" i="5"/>
  <c r="W35" i="5" s="1"/>
  <c r="U92" i="5"/>
  <c r="W92" i="5" s="1"/>
  <c r="U108" i="5"/>
  <c r="W108" i="5" s="1"/>
  <c r="U69" i="5"/>
  <c r="W69" i="5" s="1"/>
  <c r="U30" i="5"/>
  <c r="W30" i="5" s="1"/>
  <c r="U49" i="5"/>
  <c r="W49" i="5" s="1"/>
  <c r="U98" i="5"/>
  <c r="W98" i="5" s="1"/>
  <c r="U82" i="5"/>
  <c r="W82" i="5" s="1"/>
  <c r="U104" i="5"/>
  <c r="W104" i="5" s="1"/>
  <c r="U71" i="5"/>
  <c r="W71" i="5" s="1"/>
  <c r="U53" i="5"/>
  <c r="W53" i="5" s="1"/>
  <c r="U21" i="5"/>
  <c r="W21" i="5" s="1"/>
  <c r="U79" i="5"/>
  <c r="W79" i="5" s="1"/>
  <c r="U5" i="5"/>
  <c r="W5" i="5" s="1"/>
  <c r="U45" i="5"/>
  <c r="W45" i="5" s="1"/>
  <c r="T37" i="5"/>
  <c r="U37" i="5"/>
  <c r="W37" i="5" s="1"/>
  <c r="AF52" i="5"/>
  <c r="T52" i="5"/>
  <c r="AF56" i="5"/>
  <c r="T56" i="5"/>
  <c r="AF81" i="5"/>
  <c r="T81" i="5"/>
  <c r="T95" i="5"/>
  <c r="AF95" i="5"/>
  <c r="T101" i="5"/>
  <c r="AF101" i="5"/>
  <c r="AG101" i="5" s="1"/>
  <c r="U112" i="5"/>
  <c r="W112" i="5" s="1"/>
  <c r="T112" i="5"/>
  <c r="AC84" i="1"/>
  <c r="AG5" i="5"/>
  <c r="AG79" i="5"/>
  <c r="AG17" i="5"/>
  <c r="AH43" i="5"/>
  <c r="AG39" i="5"/>
  <c r="AG115" i="5"/>
  <c r="AG100" i="5"/>
  <c r="AG11" i="5"/>
  <c r="AG41" i="5"/>
  <c r="AG117" i="5"/>
  <c r="AG70" i="5"/>
  <c r="AH16" i="5"/>
  <c r="AI16" i="5" s="1"/>
  <c r="AH44" i="5"/>
  <c r="AI44" i="5" s="1"/>
  <c r="AG90" i="5"/>
  <c r="AG89" i="5"/>
  <c r="AG21" i="5"/>
  <c r="AG37" i="5"/>
  <c r="AG27" i="5"/>
  <c r="AG59" i="5"/>
  <c r="AG88" i="5"/>
  <c r="AG29" i="5"/>
  <c r="AI14" i="5"/>
  <c r="AI114" i="5"/>
  <c r="AI39" i="5"/>
  <c r="AI64" i="5"/>
  <c r="AG14" i="5"/>
  <c r="AH55" i="5"/>
  <c r="AG55" i="5"/>
  <c r="AH121" i="5"/>
  <c r="AG121" i="5"/>
  <c r="AH47" i="5"/>
  <c r="AG47" i="5"/>
  <c r="AH119" i="5"/>
  <c r="AG119" i="5"/>
  <c r="AI3" i="5"/>
  <c r="AH30" i="5"/>
  <c r="AG30" i="5"/>
  <c r="AI32" i="5"/>
  <c r="AG73" i="5"/>
  <c r="AH73" i="5"/>
  <c r="AI88" i="5"/>
  <c r="AI97" i="5"/>
  <c r="AH23" i="5"/>
  <c r="AG23" i="5"/>
  <c r="AH15" i="5"/>
  <c r="AG15" i="5"/>
  <c r="AI42" i="5"/>
  <c r="AH83" i="5"/>
  <c r="AI112" i="5"/>
  <c r="AG42" i="5"/>
  <c r="AG102" i="5"/>
  <c r="AG74" i="5"/>
  <c r="AH65" i="5"/>
  <c r="AG65" i="5"/>
  <c r="AG114" i="5"/>
  <c r="AI100" i="5"/>
  <c r="AI46" i="5"/>
  <c r="AI71" i="5"/>
  <c r="AI9" i="5"/>
  <c r="AH94" i="5"/>
  <c r="AG94" i="5"/>
  <c r="AI4" i="5"/>
  <c r="AH57" i="5"/>
  <c r="AG57" i="5"/>
  <c r="AH113" i="5"/>
  <c r="AG113" i="5"/>
  <c r="AH75" i="5"/>
  <c r="AG75" i="5"/>
  <c r="AI43" i="5"/>
  <c r="AH33" i="5"/>
  <c r="AG33" i="5"/>
  <c r="AH84" i="5"/>
  <c r="AG84" i="5"/>
  <c r="AI24" i="5"/>
  <c r="AH104" i="5" l="1"/>
  <c r="AI104" i="5" s="1"/>
  <c r="AG104" i="5"/>
  <c r="AH101" i="5"/>
  <c r="AG6" i="5"/>
  <c r="AG46" i="5"/>
  <c r="AC83" i="1"/>
  <c r="W123" i="5"/>
  <c r="AH53" i="5"/>
  <c r="AI53" i="5" s="1"/>
  <c r="AG53" i="5"/>
  <c r="AG35" i="5"/>
  <c r="AH56" i="5"/>
  <c r="AI56" i="5" s="1"/>
  <c r="AG56" i="5"/>
  <c r="AH8" i="5"/>
  <c r="AI8" i="5" s="1"/>
  <c r="AG8" i="5"/>
  <c r="AH38" i="5"/>
  <c r="AI38" i="5" s="1"/>
  <c r="AG38" i="5"/>
  <c r="AC4" i="1"/>
  <c r="AH76" i="5"/>
  <c r="AI76" i="5" s="1"/>
  <c r="AG76" i="5"/>
  <c r="AH22" i="5"/>
  <c r="AI22" i="5" s="1"/>
  <c r="AG22" i="5"/>
  <c r="W124" i="5"/>
  <c r="AH81" i="5"/>
  <c r="AI81" i="5" s="1"/>
  <c r="AG81" i="5"/>
  <c r="AH52" i="5"/>
  <c r="AI52" i="5" s="1"/>
  <c r="AG52" i="5"/>
  <c r="AC13" i="1"/>
  <c r="AC117" i="1"/>
  <c r="AC54" i="1"/>
  <c r="AH85" i="5"/>
  <c r="AI85" i="5" s="1"/>
  <c r="AG85" i="5"/>
  <c r="AC82" i="1"/>
  <c r="AC102" i="1"/>
  <c r="AC81" i="1"/>
  <c r="AC66" i="1"/>
  <c r="T123" i="5"/>
  <c r="AH19" i="5"/>
  <c r="AI19" i="5" s="1"/>
  <c r="AG19" i="5"/>
  <c r="AG120" i="5"/>
  <c r="AH95" i="5"/>
  <c r="AI95" i="5" s="1"/>
  <c r="AG95" i="5"/>
  <c r="AC42" i="1"/>
  <c r="AC70" i="1"/>
  <c r="AC48" i="1"/>
  <c r="AC75" i="1"/>
  <c r="AC61" i="1"/>
  <c r="AH25" i="5"/>
  <c r="AI25" i="5" s="1"/>
  <c r="AG25" i="5"/>
  <c r="AC120" i="1"/>
  <c r="AJ47" i="5"/>
  <c r="AI47" i="5"/>
  <c r="AI83" i="5"/>
  <c r="AJ19" i="5"/>
  <c r="AI84" i="5"/>
  <c r="AI75" i="5"/>
  <c r="AI94" i="5"/>
  <c r="AI30" i="5"/>
  <c r="AJ82" i="5"/>
  <c r="AI119" i="5"/>
  <c r="AI55" i="5"/>
  <c r="AI33" i="5"/>
  <c r="AJ104" i="5"/>
  <c r="AI113" i="5"/>
  <c r="AI65" i="5"/>
  <c r="AI23" i="5"/>
  <c r="AI57" i="5"/>
  <c r="AI101" i="5"/>
  <c r="AI15" i="5"/>
  <c r="AJ97" i="5"/>
  <c r="AI73" i="5"/>
  <c r="AJ34" i="5"/>
  <c r="AI121" i="5"/>
  <c r="AJ89" i="5"/>
  <c r="AJ14" i="5" l="1"/>
  <c r="AN14" i="5" s="1"/>
  <c r="AJ29" i="5"/>
  <c r="AJ5" i="5"/>
  <c r="AN5" i="5" s="1"/>
  <c r="AJ105" i="5"/>
  <c r="AN105" i="5" s="1"/>
  <c r="AJ75" i="5"/>
  <c r="AL75" i="5" s="1"/>
  <c r="AJ49" i="5"/>
  <c r="AJ83" i="5"/>
  <c r="AJ69" i="5"/>
  <c r="AL69" i="5" s="1"/>
  <c r="AJ91" i="5"/>
  <c r="AN91" i="5" s="1"/>
  <c r="AJ103" i="5"/>
  <c r="AJ93" i="5"/>
  <c r="AJ54" i="5"/>
  <c r="AN54" i="5" s="1"/>
  <c r="AJ63" i="5"/>
  <c r="AN63" i="5" s="1"/>
  <c r="AJ3" i="5"/>
  <c r="AJ74" i="5"/>
  <c r="AJ70" i="5"/>
  <c r="AN70" i="5" s="1"/>
  <c r="AJ7" i="5"/>
  <c r="AN7" i="5" s="1"/>
  <c r="AJ20" i="5"/>
  <c r="AJ27" i="5"/>
  <c r="AJ40" i="5"/>
  <c r="AJ115" i="5"/>
  <c r="AN115" i="5" s="1"/>
  <c r="AJ55" i="5"/>
  <c r="AJ80" i="5"/>
  <c r="AN80" i="5" s="1"/>
  <c r="AJ8" i="5"/>
  <c r="AN8" i="5" s="1"/>
  <c r="AJ77" i="5"/>
  <c r="AL77" i="5" s="1"/>
  <c r="AJ21" i="5"/>
  <c r="AG123" i="5"/>
  <c r="AJ66" i="5"/>
  <c r="AN66" i="5" s="1"/>
  <c r="AJ117" i="5"/>
  <c r="AN117" i="5" s="1"/>
  <c r="AJ114" i="5"/>
  <c r="AJ22" i="5"/>
  <c r="AN22" i="5" s="1"/>
  <c r="AJ26" i="5"/>
  <c r="AN26" i="5" s="1"/>
  <c r="AJ32" i="5"/>
  <c r="AN32" i="5" s="1"/>
  <c r="AJ15" i="5"/>
  <c r="AJ46" i="5"/>
  <c r="AN46" i="5" s="1"/>
  <c r="AJ4" i="5"/>
  <c r="AN4" i="5" s="1"/>
  <c r="AJ24" i="5"/>
  <c r="AN24" i="5" s="1"/>
  <c r="AJ23" i="5"/>
  <c r="AJ86" i="5"/>
  <c r="AN86" i="5" s="1"/>
  <c r="AJ67" i="5"/>
  <c r="AJ25" i="5"/>
  <c r="AN25" i="5" s="1"/>
  <c r="AJ50" i="5"/>
  <c r="AJ28" i="5"/>
  <c r="AN28" i="5" s="1"/>
  <c r="AJ16" i="5"/>
  <c r="AJ78" i="5"/>
  <c r="AN78" i="5" s="1"/>
  <c r="AJ30" i="5"/>
  <c r="AJ112" i="5"/>
  <c r="AN112" i="5" s="1"/>
  <c r="AJ60" i="5"/>
  <c r="AJ92" i="5"/>
  <c r="AN92" i="5" s="1"/>
  <c r="AJ120" i="5"/>
  <c r="AJ39" i="5"/>
  <c r="AN39" i="5" s="1"/>
  <c r="AJ99" i="5"/>
  <c r="AJ88" i="5"/>
  <c r="AN88" i="5" s="1"/>
  <c r="AJ44" i="5"/>
  <c r="AJ6" i="5"/>
  <c r="AN6" i="5" s="1"/>
  <c r="AJ38" i="5"/>
  <c r="AJ102" i="5"/>
  <c r="AN102" i="5" s="1"/>
  <c r="AJ58" i="5"/>
  <c r="AJ45" i="5"/>
  <c r="AN45" i="5" s="1"/>
  <c r="AJ73" i="5"/>
  <c r="AJ9" i="5"/>
  <c r="AN9" i="5" s="1"/>
  <c r="AJ35" i="5"/>
  <c r="AJ113" i="5"/>
  <c r="AN113" i="5" s="1"/>
  <c r="AJ59" i="5"/>
  <c r="AJ110" i="5"/>
  <c r="AN110" i="5" s="1"/>
  <c r="AJ108" i="5"/>
  <c r="AJ10" i="5"/>
  <c r="AN10" i="5" s="1"/>
  <c r="AJ37" i="5"/>
  <c r="AL37" i="5" s="1"/>
  <c r="AJ116" i="5"/>
  <c r="AN116" i="5" s="1"/>
  <c r="AJ12" i="5"/>
  <c r="AJ100" i="5"/>
  <c r="AN100" i="5" s="1"/>
  <c r="AJ94" i="5"/>
  <c r="AN94" i="5" s="1"/>
  <c r="AJ53" i="5"/>
  <c r="AN53" i="5" s="1"/>
  <c r="AJ17" i="5"/>
  <c r="AJ72" i="5"/>
  <c r="AN72" i="5" s="1"/>
  <c r="AJ18" i="5"/>
  <c r="AL18" i="5" s="1"/>
  <c r="AJ111" i="5"/>
  <c r="AN111" i="5" s="1"/>
  <c r="AJ42" i="5"/>
  <c r="AJ79" i="5"/>
  <c r="AN79" i="5" s="1"/>
  <c r="AJ48" i="5"/>
  <c r="AN48" i="5" s="1"/>
  <c r="AJ118" i="5"/>
  <c r="AN118" i="5" s="1"/>
  <c r="AJ87" i="5"/>
  <c r="AJ76" i="5"/>
  <c r="AJ36" i="5"/>
  <c r="AN36" i="5" s="1"/>
  <c r="AJ56" i="5"/>
  <c r="AN56" i="5" s="1"/>
  <c r="AJ121" i="5"/>
  <c r="AJ81" i="5"/>
  <c r="AN81" i="5" s="1"/>
  <c r="AJ51" i="5"/>
  <c r="AL51" i="5" s="1"/>
  <c r="AJ101" i="5"/>
  <c r="AN101" i="5" s="1"/>
  <c r="AJ95" i="5"/>
  <c r="AJ57" i="5"/>
  <c r="AN57" i="5" s="1"/>
  <c r="AJ98" i="5"/>
  <c r="AN98" i="5" s="1"/>
  <c r="AJ65" i="5"/>
  <c r="AN65" i="5" s="1"/>
  <c r="AJ96" i="5"/>
  <c r="AJ64" i="5"/>
  <c r="AN64" i="5" s="1"/>
  <c r="AJ106" i="5"/>
  <c r="AN106" i="5" s="1"/>
  <c r="AJ33" i="5"/>
  <c r="AN33" i="5" s="1"/>
  <c r="AJ68" i="5"/>
  <c r="AJ31" i="5"/>
  <c r="AN31" i="5" s="1"/>
  <c r="AJ119" i="5"/>
  <c r="AJ41" i="5"/>
  <c r="AN41" i="5" s="1"/>
  <c r="AJ52" i="5"/>
  <c r="AJ62" i="5"/>
  <c r="AN62" i="5" s="1"/>
  <c r="AJ71" i="5"/>
  <c r="AN71" i="5" s="1"/>
  <c r="AJ84" i="5"/>
  <c r="AN84" i="5" s="1"/>
  <c r="AJ61" i="5"/>
  <c r="AJ85" i="5"/>
  <c r="AN85" i="5" s="1"/>
  <c r="AJ90" i="5"/>
  <c r="AJ109" i="5"/>
  <c r="AN109" i="5" s="1"/>
  <c r="AJ107" i="5"/>
  <c r="AJ11" i="5"/>
  <c r="AN11" i="5" s="1"/>
  <c r="AJ43" i="5"/>
  <c r="AN43" i="5" s="1"/>
  <c r="AJ13" i="5"/>
  <c r="AI123" i="5"/>
  <c r="AL66" i="5"/>
  <c r="AN114" i="5"/>
  <c r="AL114" i="5"/>
  <c r="AL46" i="5"/>
  <c r="AL24" i="5"/>
  <c r="AN3" i="5"/>
  <c r="AL3" i="5"/>
  <c r="AN74" i="5"/>
  <c r="AL74" i="5"/>
  <c r="AN75" i="5"/>
  <c r="AN49" i="5"/>
  <c r="AL49" i="5"/>
  <c r="AN77" i="5"/>
  <c r="AN69" i="5"/>
  <c r="AN89" i="5"/>
  <c r="AL89" i="5"/>
  <c r="AL45" i="5"/>
  <c r="AN35" i="5"/>
  <c r="AL35" i="5"/>
  <c r="AN59" i="5"/>
  <c r="AL59" i="5"/>
  <c r="AL28" i="5"/>
  <c r="AL112" i="5"/>
  <c r="AL39" i="5"/>
  <c r="AL6" i="5"/>
  <c r="AL36" i="5"/>
  <c r="AL56" i="5"/>
  <c r="AN121" i="5"/>
  <c r="AL121" i="5"/>
  <c r="AL81" i="5"/>
  <c r="AN51" i="5"/>
  <c r="AN95" i="5"/>
  <c r="AL95" i="5"/>
  <c r="AL98" i="5"/>
  <c r="AL65" i="5"/>
  <c r="AN96" i="5"/>
  <c r="AL96" i="5"/>
  <c r="AL64" i="5"/>
  <c r="AL110" i="5"/>
  <c r="AN108" i="5"/>
  <c r="AL108" i="5"/>
  <c r="AL10" i="5"/>
  <c r="AN37" i="5"/>
  <c r="AN12" i="5"/>
  <c r="AL12" i="5"/>
  <c r="AL94" i="5"/>
  <c r="AL53" i="5"/>
  <c r="AN17" i="5"/>
  <c r="AL17" i="5"/>
  <c r="AL72" i="5"/>
  <c r="AN18" i="5"/>
  <c r="AN42" i="5"/>
  <c r="AL42" i="5"/>
  <c r="AL48" i="5"/>
  <c r="AL118" i="5"/>
  <c r="AN87" i="5"/>
  <c r="AL87" i="5"/>
  <c r="AL22" i="5"/>
  <c r="AN15" i="5"/>
  <c r="AL15" i="5"/>
  <c r="AN23" i="5"/>
  <c r="AL23" i="5"/>
  <c r="AN104" i="5"/>
  <c r="AL104" i="5"/>
  <c r="AN55" i="5"/>
  <c r="AL55" i="5"/>
  <c r="AL80" i="5"/>
  <c r="AN82" i="5"/>
  <c r="AL82" i="5"/>
  <c r="AN19" i="5"/>
  <c r="AL19" i="5"/>
  <c r="AN83" i="5"/>
  <c r="AL83" i="5"/>
  <c r="AN47" i="5"/>
  <c r="AL47" i="5"/>
  <c r="AL91" i="5"/>
  <c r="AN34" i="5"/>
  <c r="AL34" i="5"/>
  <c r="AN73" i="5"/>
  <c r="AL73" i="5"/>
  <c r="AL113" i="5"/>
  <c r="AN67" i="5"/>
  <c r="AL67" i="5"/>
  <c r="AN50" i="5"/>
  <c r="AL50" i="5"/>
  <c r="AN16" i="5"/>
  <c r="AL16" i="5"/>
  <c r="AN30" i="5"/>
  <c r="AL30" i="5"/>
  <c r="AN60" i="5"/>
  <c r="AL60" i="5"/>
  <c r="AL120" i="5"/>
  <c r="AN120" i="5"/>
  <c r="AN99" i="5"/>
  <c r="AL99" i="5"/>
  <c r="AN44" i="5"/>
  <c r="AL44" i="5"/>
  <c r="AN38" i="5"/>
  <c r="AL38" i="5"/>
  <c r="AN20" i="5"/>
  <c r="AL20" i="5"/>
  <c r="AN29" i="5"/>
  <c r="AL29" i="5"/>
  <c r="AN27" i="5"/>
  <c r="AL27" i="5"/>
  <c r="AL5" i="5"/>
  <c r="AN103" i="5"/>
  <c r="AL103" i="5"/>
  <c r="AN97" i="5"/>
  <c r="AL97" i="5"/>
  <c r="AN40" i="5"/>
  <c r="AL40" i="5"/>
  <c r="AN93" i="5"/>
  <c r="AL93" i="5"/>
  <c r="AL115" i="5"/>
  <c r="AN68" i="5"/>
  <c r="AL68" i="5"/>
  <c r="AL31" i="5"/>
  <c r="AN119" i="5"/>
  <c r="AL119" i="5"/>
  <c r="AN52" i="5"/>
  <c r="AL52" i="5"/>
  <c r="AL62" i="5"/>
  <c r="AN61" i="5"/>
  <c r="AL61" i="5"/>
  <c r="AL85" i="5"/>
  <c r="AN90" i="5"/>
  <c r="AL90" i="5"/>
  <c r="AN107" i="5"/>
  <c r="AL107" i="5"/>
  <c r="AL11" i="5"/>
  <c r="AL84" i="5" l="1"/>
  <c r="AL33" i="5"/>
  <c r="AL117" i="5"/>
  <c r="AL88" i="5"/>
  <c r="AL78" i="5"/>
  <c r="AL7" i="5"/>
  <c r="AL63" i="5"/>
  <c r="AL43" i="5"/>
  <c r="AL71" i="5"/>
  <c r="AL106" i="5"/>
  <c r="AL54" i="5"/>
  <c r="AL105" i="5"/>
  <c r="AL14" i="5"/>
  <c r="AL70" i="5"/>
  <c r="AL8" i="5"/>
  <c r="AL4" i="5"/>
  <c r="AL26" i="5"/>
  <c r="AL111" i="5"/>
  <c r="AL116" i="5"/>
  <c r="AL101" i="5"/>
  <c r="AL32" i="5"/>
  <c r="AL109" i="5"/>
  <c r="AL41" i="5"/>
  <c r="AL9" i="5"/>
  <c r="AL79" i="5"/>
  <c r="AL100" i="5"/>
  <c r="AL57" i="5"/>
  <c r="AL102" i="5"/>
  <c r="AL92" i="5"/>
  <c r="AL25" i="5"/>
  <c r="AL86" i="5"/>
  <c r="AN21" i="5"/>
  <c r="AO113" i="5" s="1"/>
  <c r="AL21" i="5"/>
  <c r="AN76" i="5"/>
  <c r="AL76" i="5"/>
  <c r="AN58" i="5"/>
  <c r="AO44" i="5" s="1"/>
  <c r="AL58" i="5"/>
  <c r="AL123" i="5" s="1"/>
  <c r="AN13" i="5"/>
  <c r="AL13" i="5"/>
  <c r="AO13" i="5"/>
  <c r="AO21" i="5"/>
  <c r="AO16" i="5"/>
  <c r="AO67" i="5"/>
  <c r="AO104" i="5"/>
  <c r="AO4" i="5"/>
  <c r="AO53" i="5"/>
  <c r="AO100" i="5"/>
  <c r="AO51" i="5"/>
  <c r="AO121" i="5"/>
  <c r="AO71" i="5"/>
  <c r="AO68" i="5"/>
  <c r="AO5" i="5"/>
  <c r="AO120" i="5"/>
  <c r="AO28" i="5"/>
  <c r="AO69" i="5"/>
  <c r="AO46" i="5"/>
  <c r="AO73" i="5"/>
  <c r="AO55" i="5"/>
  <c r="AO22" i="5"/>
  <c r="AO17" i="5"/>
  <c r="AO37" i="5"/>
  <c r="AO101" i="5"/>
  <c r="AO76" i="5"/>
  <c r="AO62" i="5"/>
  <c r="AO33" i="5"/>
  <c r="AO27" i="5"/>
  <c r="AO88" i="5"/>
  <c r="AO89" i="5"/>
  <c r="AO74" i="5"/>
  <c r="AO66" i="5" l="1"/>
  <c r="AO35" i="5"/>
  <c r="AO103" i="5"/>
  <c r="AO84" i="5"/>
  <c r="AO57" i="5"/>
  <c r="AO18" i="5"/>
  <c r="AO82" i="5"/>
  <c r="AO86" i="5"/>
  <c r="AO112" i="5"/>
  <c r="AO97" i="5"/>
  <c r="AO61" i="5"/>
  <c r="AO96" i="5"/>
  <c r="AO79" i="5"/>
  <c r="AO70" i="5"/>
  <c r="AO38" i="5"/>
  <c r="AO63" i="5"/>
  <c r="AO92" i="5"/>
  <c r="AO115" i="5"/>
  <c r="AO11" i="5"/>
  <c r="AO108" i="5"/>
  <c r="AO87" i="5"/>
  <c r="AO91" i="5"/>
  <c r="AO77" i="5"/>
  <c r="AO58" i="5"/>
  <c r="AO106" i="5"/>
  <c r="AO43" i="5"/>
  <c r="AO110" i="5"/>
  <c r="AO118" i="5"/>
  <c r="AO47" i="5"/>
  <c r="AL124" i="5"/>
  <c r="AO32" i="5"/>
  <c r="AO49" i="5"/>
  <c r="AO25" i="5"/>
  <c r="AO102" i="5"/>
  <c r="AO40" i="5"/>
  <c r="AO31" i="5"/>
  <c r="AO85" i="5"/>
  <c r="AO56" i="5"/>
  <c r="AO65" i="5"/>
  <c r="AO12" i="5"/>
  <c r="AO42" i="5"/>
  <c r="AO15" i="5"/>
  <c r="AO19" i="5"/>
  <c r="AO50" i="5"/>
  <c r="AO3" i="5"/>
  <c r="AO45" i="5"/>
  <c r="AO39" i="5"/>
  <c r="AO14" i="5"/>
  <c r="AO105" i="5"/>
  <c r="AO119" i="5"/>
  <c r="AO90" i="5"/>
  <c r="AO95" i="5"/>
  <c r="AO10" i="5"/>
  <c r="AO72" i="5"/>
  <c r="AO117" i="5"/>
  <c r="AO80" i="5"/>
  <c r="AO34" i="5"/>
  <c r="AO60" i="5"/>
  <c r="AO30" i="5"/>
  <c r="AO24" i="5"/>
  <c r="AO7" i="5"/>
  <c r="AO78" i="5"/>
  <c r="AO20" i="5"/>
  <c r="AO93" i="5"/>
  <c r="AO41" i="5"/>
  <c r="AO109" i="5"/>
  <c r="AO81" i="5"/>
  <c r="AO64" i="5"/>
  <c r="AO94" i="5"/>
  <c r="AO48" i="5"/>
  <c r="AO23" i="5"/>
  <c r="AO83" i="5"/>
  <c r="AO114" i="5"/>
  <c r="AO75" i="5"/>
  <c r="AO59" i="5"/>
  <c r="AO6" i="5"/>
  <c r="AO29" i="5"/>
  <c r="AO54" i="5"/>
  <c r="AO52" i="5"/>
  <c r="AO107" i="5"/>
  <c r="AO36" i="5"/>
  <c r="AO98" i="5"/>
  <c r="AO116" i="5"/>
  <c r="AO111" i="5"/>
  <c r="AO26" i="5"/>
  <c r="AO8" i="5"/>
  <c r="AO9" i="5"/>
  <c r="AO99" i="5"/>
  <c r="B23" i="19" l="1"/>
  <c r="B17" i="19"/>
  <c r="B11" i="19"/>
  <c r="B5" i="19"/>
  <c r="B22" i="19"/>
  <c r="B16" i="19"/>
  <c r="B10" i="19"/>
  <c r="B4" i="19"/>
  <c r="B26" i="19"/>
  <c r="B20" i="19"/>
  <c r="B14" i="19"/>
  <c r="B8" i="19"/>
  <c r="B25" i="19"/>
  <c r="B19" i="19"/>
  <c r="B13" i="19"/>
  <c r="B7" i="19"/>
  <c r="E13" i="19"/>
  <c r="E14" i="19"/>
  <c r="D13" i="19"/>
  <c r="D14" i="19"/>
  <c r="D5" i="19"/>
  <c r="E11" i="19"/>
  <c r="D11" i="19"/>
  <c r="D4" i="19"/>
  <c r="E10" i="19"/>
  <c r="D10" i="19"/>
  <c r="E25" i="19"/>
  <c r="E7" i="19"/>
  <c r="E23" i="19"/>
  <c r="D8" i="19"/>
  <c r="D7" i="19"/>
  <c r="D25" i="19"/>
  <c r="E8" i="19"/>
  <c r="E20" i="19"/>
  <c r="D26" i="19"/>
  <c r="E5" i="19"/>
  <c r="E4" i="19"/>
  <c r="D20" i="19"/>
  <c r="E17" i="19"/>
  <c r="E16" i="19"/>
  <c r="D19" i="19"/>
  <c r="D23" i="19"/>
  <c r="E22" i="19"/>
  <c r="E26" i="19"/>
  <c r="I25" i="19" l="1"/>
  <c r="I16" i="19"/>
  <c r="I4" i="19"/>
  <c r="I23" i="19"/>
  <c r="D22" i="19"/>
  <c r="L4" i="19"/>
  <c r="D16" i="19"/>
  <c r="K4" i="19"/>
  <c r="M23" i="19"/>
  <c r="E19" i="19"/>
  <c r="M4" i="19"/>
  <c r="O4" i="19"/>
  <c r="K25" i="19"/>
  <c r="J23" i="19"/>
  <c r="J25" i="19"/>
  <c r="D17" i="19"/>
  <c r="N4" i="19"/>
  <c r="J4" i="19"/>
  <c r="O16" i="19"/>
  <c r="O23" i="19"/>
  <c r="L25" i="19"/>
  <c r="K23" i="19"/>
  <c r="J16" i="19"/>
  <c r="N23" i="19"/>
  <c r="N25" i="19"/>
  <c r="I11" i="19" l="1"/>
  <c r="I22" i="19"/>
  <c r="I7" i="19"/>
  <c r="I19" i="19"/>
  <c r="I17" i="19"/>
  <c r="I20" i="19"/>
  <c r="I26" i="19"/>
  <c r="I13" i="19"/>
  <c r="I14" i="19"/>
  <c r="I8" i="19"/>
  <c r="I10" i="19"/>
  <c r="I5" i="19"/>
  <c r="P4" i="19"/>
  <c r="M16" i="19"/>
  <c r="L23" i="19"/>
  <c r="J7" i="19"/>
  <c r="N19" i="19"/>
  <c r="K19" i="19"/>
  <c r="L26" i="19"/>
  <c r="L13" i="19"/>
  <c r="O13" i="19"/>
  <c r="L10" i="19"/>
  <c r="J10" i="19"/>
  <c r="K5" i="19"/>
  <c r="M5" i="19"/>
  <c r="O11" i="19"/>
  <c r="J11" i="19"/>
  <c r="N7" i="19"/>
  <c r="N17" i="19"/>
  <c r="K26" i="19"/>
  <c r="N13" i="19"/>
  <c r="O14" i="19"/>
  <c r="L5" i="19"/>
  <c r="M25" i="19"/>
  <c r="N11" i="19"/>
  <c r="K11" i="19"/>
  <c r="O7" i="19"/>
  <c r="J19" i="19"/>
  <c r="L17" i="19"/>
  <c r="M20" i="19"/>
  <c r="O26" i="19"/>
  <c r="M14" i="19"/>
  <c r="O10" i="19"/>
  <c r="O8" i="19"/>
  <c r="O25" i="19"/>
  <c r="K16" i="19"/>
  <c r="L7" i="19"/>
  <c r="O19" i="19"/>
  <c r="L19" i="19"/>
  <c r="M26" i="19"/>
  <c r="M13" i="19"/>
  <c r="K13" i="19"/>
  <c r="K10" i="19"/>
  <c r="M10" i="19"/>
  <c r="N5" i="19"/>
  <c r="O5" i="19"/>
  <c r="L16" i="19"/>
  <c r="M7" i="19"/>
  <c r="M19" i="19"/>
  <c r="K17" i="19"/>
  <c r="J26" i="19"/>
  <c r="K14" i="19"/>
  <c r="N10" i="19"/>
  <c r="N16" i="19"/>
  <c r="M22" i="19"/>
  <c r="K7" i="19"/>
  <c r="J17" i="19"/>
  <c r="N26" i="19"/>
  <c r="J13" i="19"/>
  <c r="J14" i="19"/>
  <c r="N8" i="19"/>
  <c r="J5" i="19"/>
  <c r="J22" i="19"/>
  <c r="N20" i="19"/>
  <c r="L11" i="19"/>
  <c r="M17" i="19"/>
  <c r="L14" i="19"/>
  <c r="L8" i="19"/>
  <c r="P16" i="19" l="1"/>
  <c r="P25" i="19"/>
  <c r="P23" i="19"/>
  <c r="P7" i="19"/>
  <c r="P19" i="19"/>
  <c r="P13" i="19"/>
  <c r="P26" i="19"/>
  <c r="P10" i="19"/>
  <c r="P5" i="19"/>
  <c r="R4" i="19" s="1"/>
  <c r="K20" i="19"/>
  <c r="N22" i="19"/>
  <c r="L20" i="19"/>
  <c r="K8" i="19"/>
  <c r="M8" i="19"/>
  <c r="N14" i="19"/>
  <c r="J8" i="19"/>
  <c r="U4" i="19"/>
  <c r="J20" i="19"/>
  <c r="M11" i="19"/>
  <c r="L22" i="19"/>
  <c r="O17" i="19"/>
  <c r="O20" i="19"/>
  <c r="K22" i="19"/>
  <c r="O22" i="19"/>
  <c r="T4" i="19"/>
  <c r="R25" i="19" l="1"/>
  <c r="P22" i="19"/>
  <c r="R22" i="19" s="1"/>
  <c r="P17" i="19"/>
  <c r="P11" i="19"/>
  <c r="P20" i="19"/>
  <c r="R19" i="19" s="1"/>
  <c r="P8" i="19"/>
  <c r="R7" i="19" s="1"/>
  <c r="P14" i="19"/>
  <c r="R16" i="19"/>
  <c r="R10" i="19"/>
  <c r="R13" i="19"/>
  <c r="T25" i="19"/>
  <c r="T13" i="19"/>
  <c r="T10" i="19"/>
  <c r="U25" i="19"/>
  <c r="U10" i="19"/>
  <c r="U13" i="19"/>
  <c r="Y4" i="19" l="1"/>
  <c r="Y22" i="19"/>
  <c r="Y25" i="19"/>
  <c r="Y10" i="19"/>
  <c r="T19" i="19"/>
  <c r="T22" i="19"/>
  <c r="AC22" i="19"/>
  <c r="AE25" i="19"/>
  <c r="AA22" i="19"/>
  <c r="U7" i="19"/>
  <c r="AE22" i="19"/>
  <c r="AB25" i="19"/>
  <c r="AB10" i="19"/>
  <c r="U22" i="19"/>
  <c r="Z4" i="19"/>
  <c r="AC25" i="19"/>
  <c r="AD10" i="19"/>
  <c r="T7" i="19"/>
  <c r="T16" i="19"/>
  <c r="AD22" i="19"/>
  <c r="AD25" i="19"/>
  <c r="U16" i="19"/>
  <c r="Z22" i="19"/>
  <c r="AE10" i="19"/>
  <c r="U19" i="19"/>
  <c r="AE4" i="19"/>
  <c r="AB22" i="19"/>
  <c r="Z25" i="19"/>
  <c r="AA25" i="19"/>
  <c r="AC4" i="19"/>
  <c r="AA10" i="19"/>
  <c r="Y7" i="19" l="1"/>
  <c r="Y19" i="19"/>
  <c r="AF22" i="19"/>
  <c r="Y13" i="19"/>
  <c r="AF25" i="19"/>
  <c r="Y16" i="19"/>
  <c r="AC10" i="19"/>
  <c r="AB7" i="19"/>
  <c r="AE7" i="19"/>
  <c r="Z13" i="19"/>
  <c r="AE13" i="19"/>
  <c r="AB19" i="19"/>
  <c r="AC13" i="19"/>
  <c r="AD16" i="19"/>
  <c r="AA4" i="19"/>
  <c r="AC19" i="19"/>
  <c r="AB13" i="19"/>
  <c r="AE16" i="19"/>
  <c r="AB4" i="19"/>
  <c r="AC7" i="19"/>
  <c r="AA7" i="19"/>
  <c r="AA13" i="19"/>
  <c r="AD13" i="19"/>
  <c r="Z10" i="19"/>
  <c r="AD7" i="19"/>
  <c r="AA19" i="19"/>
  <c r="Z16" i="19"/>
  <c r="AD4" i="19"/>
  <c r="Z7" i="19"/>
  <c r="AE19" i="19"/>
  <c r="AB16" i="19"/>
  <c r="AD19" i="19"/>
  <c r="AC16" i="19"/>
  <c r="AF10" i="19" l="1"/>
  <c r="AF4" i="19"/>
  <c r="AH22" i="19"/>
  <c r="AF7" i="19"/>
  <c r="AH4" i="19" s="1"/>
  <c r="AF13" i="19"/>
  <c r="AJ4" i="19"/>
  <c r="AK4" i="19"/>
  <c r="AA16" i="19"/>
  <c r="Z19" i="19"/>
  <c r="AJ22" i="19"/>
  <c r="AF19" i="19" l="1"/>
  <c r="AF16" i="19"/>
  <c r="AH10" i="19"/>
  <c r="AO22" i="19"/>
  <c r="AO16" i="19"/>
  <c r="AK22" i="19"/>
  <c r="AP22" i="19"/>
  <c r="AT22" i="19"/>
  <c r="AH16" i="19" l="1"/>
  <c r="AO4" i="19"/>
  <c r="AO10" i="19"/>
  <c r="AS22" i="19"/>
  <c r="AQ22" i="19"/>
  <c r="AK10" i="19"/>
  <c r="AU22" i="19"/>
  <c r="AS4" i="19"/>
  <c r="AR22" i="19"/>
  <c r="AT4" i="19"/>
  <c r="AJ10" i="19"/>
  <c r="AQ4" i="19"/>
  <c r="AP10" i="19"/>
  <c r="AP4" i="19"/>
  <c r="AU10" i="19"/>
  <c r="AV22" i="19" l="1"/>
  <c r="AS10" i="19"/>
  <c r="AS16" i="19"/>
  <c r="AT16" i="19"/>
  <c r="AR4" i="19"/>
  <c r="AP16" i="19"/>
  <c r="AT10" i="19"/>
  <c r="AK16" i="19"/>
  <c r="AQ16" i="19"/>
  <c r="AR10" i="19"/>
  <c r="AQ10" i="19"/>
  <c r="AJ16" i="19"/>
  <c r="AR16" i="19"/>
  <c r="AU4" i="19"/>
  <c r="AU16" i="19"/>
  <c r="AV10" i="19" l="1"/>
  <c r="AV16" i="19"/>
  <c r="AX16" i="19" s="1"/>
  <c r="AV4" i="19"/>
  <c r="BE16" i="19"/>
  <c r="BE4" i="19"/>
  <c r="BG16" i="19"/>
  <c r="BF16" i="19"/>
  <c r="BK16" i="19"/>
  <c r="BJ16" i="19"/>
  <c r="AX4" i="19" l="1"/>
  <c r="BJ4" i="19"/>
  <c r="BI4" i="19"/>
  <c r="BK4" i="19"/>
  <c r="BA4" i="19"/>
  <c r="BH4" i="19"/>
  <c r="AZ16" i="19"/>
  <c r="AZ4" i="19"/>
  <c r="BA16" i="19"/>
  <c r="BG4" i="19"/>
  <c r="BI16" i="19"/>
  <c r="BF4" i="19"/>
  <c r="BH16" i="19"/>
  <c r="BL16" i="19" l="1"/>
  <c r="BL4" i="19"/>
  <c r="BO15" i="19" l="1"/>
  <c r="BP15" i="19" s="1"/>
  <c r="BO10" i="19"/>
  <c r="BP10" i="19" s="1"/>
</calcChain>
</file>

<file path=xl/comments1.xml><?xml version="1.0" encoding="utf-8"?>
<comments xmlns="http://schemas.openxmlformats.org/spreadsheetml/2006/main">
  <authors>
    <author>Sungwoo Hong</author>
  </authors>
  <commentList>
    <comment ref="W2" authorId="0">
      <text>
        <r>
          <rPr>
            <b/>
            <sz val="9"/>
            <color indexed="81"/>
            <rFont val="Tahoma"/>
            <family val="2"/>
          </rPr>
          <t>Sungwoo Hong:</t>
        </r>
        <r>
          <rPr>
            <sz val="9"/>
            <color indexed="81"/>
            <rFont val="Tahoma"/>
            <family val="2"/>
          </rPr>
          <t xml:space="preserve">
Outliers highlighted red</t>
        </r>
      </text>
    </comment>
    <comment ref="AL2" authorId="0">
      <text>
        <r>
          <rPr>
            <b/>
            <sz val="9"/>
            <color indexed="81"/>
            <rFont val="Tahoma"/>
            <family val="2"/>
          </rPr>
          <t>Sungwoo Hong:</t>
        </r>
        <r>
          <rPr>
            <sz val="9"/>
            <color indexed="81"/>
            <rFont val="Tahoma"/>
            <family val="2"/>
          </rPr>
          <t xml:space="preserve">
Outliers highlighted red</t>
        </r>
      </text>
    </comment>
  </commentList>
</comments>
</file>

<file path=xl/sharedStrings.xml><?xml version="1.0" encoding="utf-8"?>
<sst xmlns="http://schemas.openxmlformats.org/spreadsheetml/2006/main" count="1142" uniqueCount="397">
  <si>
    <t xml:space="preserve">Name </t>
  </si>
  <si>
    <t xml:space="preserve">G </t>
  </si>
  <si>
    <t xml:space="preserve">TD </t>
  </si>
  <si>
    <t xml:space="preserve">FG </t>
  </si>
  <si>
    <t xml:space="preserve">1XP </t>
  </si>
  <si>
    <t xml:space="preserve">2XP </t>
  </si>
  <si>
    <t xml:space="preserve">Safety </t>
  </si>
  <si>
    <t>Points/G</t>
  </si>
  <si>
    <t xml:space="preserve">Rush Yards </t>
  </si>
  <si>
    <t xml:space="preserve">Pass Yards </t>
  </si>
  <si>
    <t xml:space="preserve">Yards/Play </t>
  </si>
  <si>
    <t>Yards/G</t>
  </si>
  <si>
    <t xml:space="preserve">Total Time </t>
  </si>
  <si>
    <t>Time/G</t>
  </si>
  <si>
    <t xml:space="preserve">Pen./G </t>
  </si>
  <si>
    <t>Sagarin Rating</t>
  </si>
  <si>
    <t>Off Efficiency</t>
  </si>
  <si>
    <t>Pen Yards</t>
  </si>
  <si>
    <t>Penalties</t>
  </si>
  <si>
    <t>Pen Yards/G</t>
  </si>
  <si>
    <t>Offensive</t>
  </si>
  <si>
    <t>Defensive</t>
  </si>
  <si>
    <t>Average Spread</t>
  </si>
  <si>
    <t>Point %</t>
  </si>
  <si>
    <t>Auburn</t>
  </si>
  <si>
    <t>Stanford</t>
  </si>
  <si>
    <t>Oregon</t>
  </si>
  <si>
    <t>TCU</t>
  </si>
  <si>
    <t>Alabama</t>
  </si>
  <si>
    <t>Boise State</t>
  </si>
  <si>
    <t>Ohio State</t>
  </si>
  <si>
    <t>LSU</t>
  </si>
  <si>
    <t>Arkansas</t>
  </si>
  <si>
    <t>Oklahoma</t>
  </si>
  <si>
    <t>Oklahoma State</t>
  </si>
  <si>
    <t>Wisconsin</t>
  </si>
  <si>
    <t>Virginia Tech</t>
  </si>
  <si>
    <t>Florida State</t>
  </si>
  <si>
    <t>Nevada</t>
  </si>
  <si>
    <t>Missouri</t>
  </si>
  <si>
    <t>NC State</t>
  </si>
  <si>
    <t>Notre Dame</t>
  </si>
  <si>
    <t>Texas A&amp;M</t>
  </si>
  <si>
    <t>Iowa</t>
  </si>
  <si>
    <t>Arizona State</t>
  </si>
  <si>
    <t>Florida</t>
  </si>
  <si>
    <t>South Carolina</t>
  </si>
  <si>
    <t>Utah</t>
  </si>
  <si>
    <t>Nebraska</t>
  </si>
  <si>
    <t>Washington</t>
  </si>
  <si>
    <t>Oregon State</t>
  </si>
  <si>
    <t>Arizona</t>
  </si>
  <si>
    <t>Michigan State</t>
  </si>
  <si>
    <t>Pittsburgh</t>
  </si>
  <si>
    <t>California</t>
  </si>
  <si>
    <t>San Diego State</t>
  </si>
  <si>
    <t>Tulsa</t>
  </si>
  <si>
    <t>West Virginia</t>
  </si>
  <si>
    <t>Air Force</t>
  </si>
  <si>
    <t>Maryland</t>
  </si>
  <si>
    <t>Illinois</t>
  </si>
  <si>
    <t>Miami-Florida</t>
  </si>
  <si>
    <t>North Carolina</t>
  </si>
  <si>
    <t>Central Florida</t>
  </si>
  <si>
    <t>Texas Tech</t>
  </si>
  <si>
    <t>South Florida</t>
  </si>
  <si>
    <t>BYU</t>
  </si>
  <si>
    <t>Hawaii</t>
  </si>
  <si>
    <t>Syracuse</t>
  </si>
  <si>
    <t>Boston College</t>
  </si>
  <si>
    <t>Penn State</t>
  </si>
  <si>
    <t>Louisville</t>
  </si>
  <si>
    <t>Clemson</t>
  </si>
  <si>
    <t>Georgia</t>
  </si>
  <si>
    <t>Navy</t>
  </si>
  <si>
    <t>Connecticut</t>
  </si>
  <si>
    <t>Kansas State</t>
  </si>
  <si>
    <t>Michigan</t>
  </si>
  <si>
    <t>Baylor</t>
  </si>
  <si>
    <t>UCLA</t>
  </si>
  <si>
    <t>Tennessee</t>
  </si>
  <si>
    <t>Texas</t>
  </si>
  <si>
    <t>Iowa State</t>
  </si>
  <si>
    <t>Temple</t>
  </si>
  <si>
    <t>Cincinnati</t>
  </si>
  <si>
    <t>Colorado</t>
  </si>
  <si>
    <t>Southern Miss</t>
  </si>
  <si>
    <t>Georgia Tech</t>
  </si>
  <si>
    <t>Northwestern</t>
  </si>
  <si>
    <t>Army</t>
  </si>
  <si>
    <t>Kentucky</t>
  </si>
  <si>
    <t>Miami-Ohio</t>
  </si>
  <si>
    <t>Fresno State</t>
  </si>
  <si>
    <t>Washington State</t>
  </si>
  <si>
    <t>Troy</t>
  </si>
  <si>
    <t>Houston</t>
  </si>
  <si>
    <t>SMU</t>
  </si>
  <si>
    <t>Mississippi</t>
  </si>
  <si>
    <t>East Carolina</t>
  </si>
  <si>
    <t>Virginia</t>
  </si>
  <si>
    <t>Idaho</t>
  </si>
  <si>
    <t>Rutgers</t>
  </si>
  <si>
    <t>Louisiana Tech</t>
  </si>
  <si>
    <t>Toledo</t>
  </si>
  <si>
    <t>Minnesota</t>
  </si>
  <si>
    <t>Duke</t>
  </si>
  <si>
    <t>Purdue</t>
  </si>
  <si>
    <t>Indiana</t>
  </si>
  <si>
    <t>Western Michigan</t>
  </si>
  <si>
    <t>Wake Forest</t>
  </si>
  <si>
    <t>Ohio University</t>
  </si>
  <si>
    <t>Wyoming</t>
  </si>
  <si>
    <t>Marshall</t>
  </si>
  <si>
    <t>Utah State</t>
  </si>
  <si>
    <t>UAB</t>
  </si>
  <si>
    <t>Arkansas State</t>
  </si>
  <si>
    <t>Kansas</t>
  </si>
  <si>
    <t>Kent State</t>
  </si>
  <si>
    <t>UTEP</t>
  </si>
  <si>
    <t>Vanderbilt</t>
  </si>
  <si>
    <t>Rice</t>
  </si>
  <si>
    <t>Colorado State</t>
  </si>
  <si>
    <t>UNLV</t>
  </si>
  <si>
    <t>Central Michigan</t>
  </si>
  <si>
    <t>Tulane</t>
  </si>
  <si>
    <t>Middle Tennessee</t>
  </si>
  <si>
    <t>Louisiana-Monroe</t>
  </si>
  <si>
    <t>North Texas</t>
  </si>
  <si>
    <t>Florida Atlantic</t>
  </si>
  <si>
    <t>Ball State</t>
  </si>
  <si>
    <t>San Jose State</t>
  </si>
  <si>
    <t>Bowling Green</t>
  </si>
  <si>
    <t>Western Kentucky</t>
  </si>
  <si>
    <t>New Mexico</t>
  </si>
  <si>
    <t>New Mexico State</t>
  </si>
  <si>
    <t>Memphis</t>
  </si>
  <si>
    <t>Eastern Michigan</t>
  </si>
  <si>
    <t>Buffalo</t>
  </si>
  <si>
    <t>Akron</t>
  </si>
  <si>
    <t>Louisiana-Lafayette</t>
  </si>
  <si>
    <t>Mississippi State</t>
  </si>
  <si>
    <t>Northern Illinois</t>
  </si>
  <si>
    <t>USC</t>
  </si>
  <si>
    <t xml:space="preserve">Games v. AP ranked </t>
  </si>
  <si>
    <t>Penalties per play</t>
  </si>
  <si>
    <t>Southern Mississippi</t>
  </si>
  <si>
    <t>Miami (Florida)</t>
  </si>
  <si>
    <t>North Carolina State</t>
  </si>
  <si>
    <t>Miami (Ohio)</t>
  </si>
  <si>
    <t>UCF</t>
  </si>
  <si>
    <t>Ohio</t>
  </si>
  <si>
    <t>Def Efficiency</t>
  </si>
  <si>
    <t>Algorithm</t>
  </si>
  <si>
    <t>Predicted scores</t>
  </si>
  <si>
    <t>Sum</t>
  </si>
  <si>
    <t>Errors^2</t>
  </si>
  <si>
    <t>Rank diff</t>
  </si>
  <si>
    <t>New Rank</t>
  </si>
  <si>
    <t>Old rank</t>
  </si>
  <si>
    <t xml:space="preserve">Off TD </t>
  </si>
  <si>
    <t xml:space="preserve">Off FG </t>
  </si>
  <si>
    <t>Points (off)</t>
  </si>
  <si>
    <t>Points Allowed</t>
  </si>
  <si>
    <t>Points Allowed/G</t>
  </si>
  <si>
    <t xml:space="preserve">Def Plays </t>
  </si>
  <si>
    <t>Pass Yards Allw</t>
  </si>
  <si>
    <t>Rush Yards Allw</t>
  </si>
  <si>
    <t xml:space="preserve">Yards all/Play </t>
  </si>
  <si>
    <t>Yards all/G</t>
  </si>
  <si>
    <t>Plays (off)</t>
  </si>
  <si>
    <t>Total Yards allw</t>
  </si>
  <si>
    <t>Total Yards gained</t>
  </si>
  <si>
    <t>Wins</t>
  </si>
  <si>
    <t>Winning %</t>
  </si>
  <si>
    <t>Constant</t>
  </si>
  <si>
    <t>FG%</t>
  </si>
  <si>
    <t>Power Conf?</t>
  </si>
  <si>
    <t>Winning % converted</t>
  </si>
  <si>
    <t>Modified winning %</t>
  </si>
  <si>
    <t>Error^2</t>
  </si>
  <si>
    <t>Sagarin vs. winning % regression</t>
  </si>
  <si>
    <t>constant</t>
  </si>
  <si>
    <t>winning %</t>
  </si>
  <si>
    <t>New rank + minimum winning %</t>
  </si>
  <si>
    <t>New rank with constraint</t>
  </si>
  <si>
    <t>Minutes</t>
  </si>
  <si>
    <t>Seconds</t>
  </si>
  <si>
    <t>Possession %</t>
  </si>
  <si>
    <t>Date</t>
  </si>
  <si>
    <t>Opponent</t>
  </si>
  <si>
    <t>Result</t>
  </si>
  <si>
    <t>@ UNLV</t>
  </si>
  <si>
    <t>San Jose St.</t>
  </si>
  <si>
    <t>@ Iowa</t>
  </si>
  <si>
    <t>TO diff/ G</t>
  </si>
  <si>
    <t>Power Conf? (bin)</t>
  </si>
  <si>
    <t>Yards/Play (Off)</t>
  </si>
  <si>
    <t>Yards/Play (Def)</t>
  </si>
  <si>
    <t>O Points</t>
  </si>
  <si>
    <t>D Points</t>
  </si>
  <si>
    <t>O Yards</t>
  </si>
  <si>
    <t>O Y/P</t>
  </si>
  <si>
    <t>D Yards</t>
  </si>
  <si>
    <t>D Y/P</t>
  </si>
  <si>
    <t>TO Margin</t>
  </si>
  <si>
    <t>O Efficiency</t>
  </si>
  <si>
    <t>O Efficiency Modified</t>
  </si>
  <si>
    <t>D Efficiency</t>
  </si>
  <si>
    <t>D Efficiency Modified</t>
  </si>
  <si>
    <t>TOP %</t>
  </si>
  <si>
    <t>Sagarin Top 30 Opponent</t>
  </si>
  <si>
    <t>Vlookup Help Column</t>
  </si>
  <si>
    <t>Oregon St.</t>
  </si>
  <si>
    <t>W</t>
  </si>
  <si>
    <t>Tennessee Tech</t>
  </si>
  <si>
    <t>@ Southern Methodist</t>
  </si>
  <si>
    <t>@ Colorado St.</t>
  </si>
  <si>
    <t>Brigham Young</t>
  </si>
  <si>
    <t>@ Utah</t>
  </si>
  <si>
    <t>San Diego St.</t>
  </si>
  <si>
    <t>@ New Mexico</t>
  </si>
  <si>
    <t>+ 9 Boise St.</t>
  </si>
  <si>
    <t>L</t>
  </si>
  <si>
    <t>James Madison</t>
  </si>
  <si>
    <t>East Caro.</t>
  </si>
  <si>
    <t>@ Boston College</t>
  </si>
  <si>
    <t>@ 25 North Carolina St.</t>
  </si>
  <si>
    <t>Central Mich.</t>
  </si>
  <si>
    <t>@ North Carolina</t>
  </si>
  <si>
    <t>@ Miami (Fla.)</t>
  </si>
  <si>
    <t>+ 17 Florida St.</t>
  </si>
  <si>
    <t>+ 4 Stanford</t>
  </si>
  <si>
    <t>McNeese St.</t>
  </si>
  <si>
    <t>@ 19 Texas A&amp;M</t>
  </si>
  <si>
    <t>6 Oklahoma</t>
  </si>
  <si>
    <t>@ 20 Nebraska</t>
  </si>
  <si>
    <t>@ Texas Tech</t>
  </si>
  <si>
    <t>Kansas St.</t>
  </si>
  <si>
    <t>@ Iowa St.</t>
  </si>
  <si>
    <t>@ Vanderbilt</t>
  </si>
  <si>
    <t>15 Mississippi St.</t>
  </si>
  <si>
    <t>@ Florida</t>
  </si>
  <si>
    <t>@ 1 Auburn</t>
  </si>
  <si>
    <t>10 Alabama</t>
  </si>
  <si>
    <t>La.-Monroe</t>
  </si>
  <si>
    <t>@ 12 Arkansas</t>
  </si>
  <si>
    <t xml:space="preserve"> @ 19 Texas A&amp;M</t>
  </si>
  <si>
    <t>Utah St.</t>
  </si>
  <si>
    <t>17 Florida St.</t>
  </si>
  <si>
    <t>@ Cincinnati</t>
  </si>
  <si>
    <t xml:space="preserve">Texas  </t>
  </si>
  <si>
    <t>Iowa St.</t>
  </si>
  <si>
    <t>@ 18 Missouri</t>
  </si>
  <si>
    <t>@ Baylor</t>
  </si>
  <si>
    <t>@ 13 Oklahoma St.</t>
  </si>
  <si>
    <t>+ 20 Nebraska</t>
  </si>
  <si>
    <t>Western Mich.</t>
  </si>
  <si>
    <t>+ Fla. Atlantic</t>
  </si>
  <si>
    <t>Northern Colo.</t>
  </si>
  <si>
    <t>7 Wisconsin</t>
  </si>
  <si>
    <t>@ Michigan</t>
  </si>
  <si>
    <t>@ Northwestern</t>
  </si>
  <si>
    <t>@ Iowa</t>
  </si>
  <si>
    <t>@ Penn St.</t>
  </si>
  <si>
    <t>+ 10 Alabama</t>
  </si>
  <si>
    <t>Penn St.</t>
  </si>
  <si>
    <t>@ Duke</t>
  </si>
  <si>
    <t>@ 22 South Carolina</t>
  </si>
  <si>
    <t>@ Tennessee</t>
  </si>
  <si>
    <t>@ 8 LSU</t>
  </si>
  <si>
    <t>Georgia St.</t>
  </si>
  <si>
    <t>1 Auburn</t>
  </si>
  <si>
    <t>+ 14 Michigan St.</t>
  </si>
  <si>
    <t>Miami (Fla.)</t>
  </si>
  <si>
    <t>Eastern Mich.</t>
  </si>
  <si>
    <t>@ Illinois</t>
  </si>
  <si>
    <t>@ 7 Wisconsin</t>
  </si>
  <si>
    <t>@ Minnesota</t>
  </si>
  <si>
    <t>+ 12 Arkansas</t>
  </si>
  <si>
    <t>+ 16 Virginia Tech</t>
  </si>
  <si>
    <t>@ Wyoming</t>
  </si>
  <si>
    <t>@ New Mexico St.</t>
  </si>
  <si>
    <t>@ San Jose St.</t>
  </si>
  <si>
    <t>@ Idaho</t>
  </si>
  <si>
    <t>Fresno St.</t>
  </si>
  <si>
    <t>@ 11 Nevada</t>
  </si>
  <si>
    <t>+ Utah</t>
  </si>
  <si>
    <t xml:space="preserve">New Mexico </t>
  </si>
  <si>
    <t xml:space="preserve">@ Tennessee </t>
  </si>
  <si>
    <t xml:space="preserve">Portland St. </t>
  </si>
  <si>
    <t xml:space="preserve">@ Arizona St. </t>
  </si>
  <si>
    <t xml:space="preserve">4 Stanford </t>
  </si>
  <si>
    <t xml:space="preserve">@ Washington St. </t>
  </si>
  <si>
    <t xml:space="preserve">UCLA </t>
  </si>
  <si>
    <t xml:space="preserve">@ Southern California </t>
  </si>
  <si>
    <t xml:space="preserve">Washington </t>
  </si>
  <si>
    <t xml:space="preserve">@ California </t>
  </si>
  <si>
    <t xml:space="preserve">Arizona </t>
  </si>
  <si>
    <t xml:space="preserve">@ Oregon St. </t>
  </si>
  <si>
    <t xml:space="preserve">+ 1 Auburn </t>
  </si>
  <si>
    <t>Washington St.</t>
  </si>
  <si>
    <t>24 Tulsa</t>
  </si>
  <si>
    <t>19 Texas A&amp;M</t>
  </si>
  <si>
    <t>@ La.-Lafayette</t>
  </si>
  <si>
    <t>20 Nebraska</t>
  </si>
  <si>
    <t>@ Kansas St.</t>
  </si>
  <si>
    <t>@ Texas</t>
  </si>
  <si>
    <t>@ Kansas</t>
  </si>
  <si>
    <t>+ Arizona</t>
  </si>
  <si>
    <t>+ La.-Monroe</t>
  </si>
  <si>
    <t>@ Georgia</t>
  </si>
  <si>
    <t>+ 19 Texas A&amp;M</t>
  </si>
  <si>
    <t>@ 15 Mississippi St.</t>
  </si>
  <si>
    <t>8 LSU</t>
  </si>
  <si>
    <t>+ 5 Ohio St.</t>
  </si>
  <si>
    <t>Ref #</t>
  </si>
  <si>
    <t>Name</t>
  </si>
  <si>
    <t>Scenario pick</t>
  </si>
  <si>
    <t>M</t>
  </si>
  <si>
    <t>O</t>
  </si>
  <si>
    <t>P</t>
  </si>
  <si>
    <t>H</t>
  </si>
  <si>
    <t>J</t>
  </si>
  <si>
    <t>K</t>
  </si>
  <si>
    <t>Winner</t>
  </si>
  <si>
    <t>2nd Round</t>
  </si>
  <si>
    <t>Semi - Final</t>
  </si>
  <si>
    <t>National Championship</t>
  </si>
  <si>
    <t>Sacramento St.</t>
  </si>
  <si>
    <t>@ UCLA</t>
  </si>
  <si>
    <t>@ Notre Dame</t>
  </si>
  <si>
    <t>@ 3 Oregon</t>
  </si>
  <si>
    <t>Southern California</t>
  </si>
  <si>
    <t>@ Washington</t>
  </si>
  <si>
    <t>@ Arizona St.</t>
  </si>
  <si>
    <t>@ California</t>
  </si>
  <si>
    <t>Arkansas St.</t>
  </si>
  <si>
    <t>22 South Carolina</t>
  </si>
  <si>
    <t>@ Kentucky</t>
  </si>
  <si>
    <t>12 Arkansas</t>
  </si>
  <si>
    <t>@ Mississippi</t>
  </si>
  <si>
    <t>Chattanooga</t>
  </si>
  <si>
    <t>@ 10 Alabama</t>
  </si>
  <si>
    <t>+ 22 South Carolina</t>
  </si>
  <si>
    <t>+ 3 Oregon</t>
  </si>
  <si>
    <t>Eastern Wash.</t>
  </si>
  <si>
    <t>Colorado St.</t>
  </si>
  <si>
    <t>@ Brigham Young</t>
  </si>
  <si>
    <t>@ Hawaii</t>
  </si>
  <si>
    <t>@ Fresno St.</t>
  </si>
  <si>
    <t>New Mexico St.</t>
  </si>
  <si>
    <t>9 Boise St.</t>
  </si>
  <si>
    <t>@ Louisiana Tech</t>
  </si>
  <si>
    <t>Arizona St.</t>
  </si>
  <si>
    <t>Austin Peay</t>
  </si>
  <si>
    <t>@ 14 Michigan St.</t>
  </si>
  <si>
    <t>5 Ohio St.</t>
  </si>
  <si>
    <t>@ Purdue</t>
  </si>
  <si>
    <t>@ Michigan</t>
  </si>
  <si>
    <t>+ 2 TCU</t>
  </si>
  <si>
    <t>National Champion</t>
  </si>
  <si>
    <t>Games</t>
  </si>
  <si>
    <t>Games v. ranked</t>
  </si>
  <si>
    <t>$A$2:$A$19</t>
  </si>
  <si>
    <t>$Q$2:$Q$19</t>
  </si>
  <si>
    <t>Yes-No</t>
  </si>
  <si>
    <t>Rand ranked</t>
  </si>
  <si>
    <t>Rand unranked</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</si>
  <si>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</si>
  <si>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</si>
  <si>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</si>
  <si>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</si>
  <si>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</si>
  <si>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</si>
  <si>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</si>
  <si>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</si>
  <si>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</si>
  <si>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</si>
  <si>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</si>
  <si>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</si>
  <si>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b6f62e2c-8ee9-4b8f-9b0f-d0303577b9ad</t>
  </si>
  <si>
    <t>CB_Block_0</t>
  </si>
  <si>
    <t>㜸〱敤㕣㕢㙣ㅣ㔷ㄹ摥ㄹ敦慣㜷搶㜶散挶戹㌴改〵㤷戶搰搶搱㌶㑥ㅢ摡㔲㐲敡㑢㜳㘹㜳㜱㘳㈷愵㉡戰ㅤ敦㥥戱㈷㤹㤹㜵㘶㘶㥤戸ㄴ㐸愱搰㤶㡢㄰㐵〲捡戵㐲〸挱ぢ愲㍣㈰㉥攵〱〹㠹㡢摡ち㠹ち㠹〷愴㠲㄰㍣㠰㔰㈴㕥晡㔰愹㝣摦㤹㤹摤搹㕤敦搸搹戶攰㈲㑦戲㝦捥㥣晢㌹晦昵晣晦㤹㘴㤴㑣㈶昳ㅡㅥ晥换㈷换挴㤵㌳换㝥㈰㥣攲㘴搵戶㐵㌹戰慡慥㕦ㅣ昷㍣㘳昹㠸攵〷㍤愸㤰㉢㔹㈸昷戵㤲㙦㍤㉣昲愵㈵攱昹愸愴㘵㌲昹扣慥愲㥣㥤昰㌷ㄴ扦攸㙣搵㥦〵㤸㥤㥣㌸㍥㜷ㅡ扤捥〴㔵㑦散ㅡ㌹ㄵ戶摤㌷㌶㔶ㅣ㉢敥戹攵㡥戱攲敥㕤㈳㤳㌵㍢愸㜹㘲㥦㉢㙡㠱㘷搸扢㐶愶㙢㜳戶㔵扥㔷㉣捦㔶捦〸㜷㥦㤸摢㝤换㥣㜱敢敤㘳户敥摤㙢摥㜱挷敤晤ㄸ㍡㜳㙣㜲㘲摡ㄳ愶晦〶昵愹㜱捡户㑥㠹戲挵戵〹攱㔹敥㝣㜱㜲〲㝦ㄳ昳挷摢㙤挵㤹〵㈱〲づ㉤㍣攱㤶㠵慦愳㘱㥦㌳敥晢㌵㘷㤱㥢愷㍢〷戰搴戲攱〷㥡㌳㈹㙣㕢㜷攲㕥昳捥㜱散㥤㙤㉣昷㍢㌳挲昵慤挰㕡戲㠲攵㥣㌳㡢㡥㉡〳捥㐹㕦㥣㌰摣㜹㜱捣㜰㠴收ㅣ慣㔹㤵㙣昸㘴㝡摥ㄹ㜷㤱㥣㤸㕣㝥㜱摣㜷㈶ㄷっ㑦捥挸攷挶愴搴㍤攰㤵㥢敢㕥摢戹㕦㑥㕤㡥挰㍥慦敦㕣て㈵愷っ慦㕥㜳戴㜳捤㘸昱捤㌳戸戹㜳晤挴ㅥ㌵户戹戱㜳ㅢ戹㤵捤戵㤵扥㠸扥攵㡥㘲㌱㝡㡥愰㤷㈰㑦㐰〴敡〵㠲㍥㠲㝥〰㈵晢㙦㜰㐹戲㈱㡢搴㤲愱㤶收搴㔲㔹㉤㔵搴㤲㔰㑢愶㕡㥡㔷㑢ぢ㙡挹㔲㑢愷搵搲ㄹ搴㠹㥦㝣㙦慦ㅡ㍤扦㝦搱㝥攰挵㍤捦ㅥ晢敥て戴捡ㄳ扦㈹㝥戱㝦ㄳ㉡摤ㄷ㑤㙡捡㌳捥㠱搴ㅡ㔴扣愷戸㥢㝦㔶攷ち㌰㠵戹搷扣捤ㅣㅢ慢散摤㙤摣㘲㘸㕣㔶ち昲㥢〸㘵〸㜵晢捤晢㉤户㔲㍤㈷㜱㜷攵㠴攱㡢挶挶㡤㐶㘵ㄳ搵㥡㕢昱慦㔸戹㜰㈶㌰〲戱戳戵慣搱㐹㕢戳ㄹ戰㤵昰攵㜸㔷户㌶㍢㘵搸㌵㌱㝥摥ち㡢慦㙡㈹㜶愶扤敡㕣攷搲〳㥥㌸㕢㉦㙤㥢搱㌸㠴摡㤲散扢㙤㤵㘱㔱㌸慦㤱挹㠵慡㉦㕣㌹扤㔱㘷摡㉡㥦ㄱ摥㡣愰㐸ㄴㄵ戹搴慤㉣㡡戸㝥昴戸㡢㠵㠲㕢㉢㙦㑦收㥡㜷㥦て挰捣愲㠲昹㉥ち㉦㔸㥥㌵收㙣戱慤愹㑡㌸㈶ち㜶㌴㘵ㅦ愸㤶㙢晥㘴搵つ扣慡摤㕣㌲㕥㔹㌲㈰㘹㉡㐷慢ㄵ㤱捤㘶愴㔰㠰挰敤改㔱㤴捣㑤㥤㜹㐱㈲㈲㠱㘲㌲昲攵捤㘴㔷㍣㠱搵㘱ㄵ戶㈰㑤慡搷慤搲ㄹ攷㉢㘵㑣ち〷㈶搶㐴晤挱㐱㙦㔸愵摢㍡收摥摣捡慡㍡ㅣ慤晥敥㈵攱〶㠷っ户㘲ぢ㉦㔵晢㈹㥣㤱㍥〸愰㕤㠴㐰攸戸㝢㔴㜵捡㜹㘵㔹㍢㘷㔵㠲㠵摣㠲戰收ㄷ〲攴㐱㐳收昳摣摡戶㐷扦っ㔹晡㘶㠲㘱㠰㐲㈱㤳摢挲㑡戹〲㥥㡣㐶改㤴挲换㑤㠲㥣敤㥡㜸戹摦㍣㘰搹㠱〸㠵昲愰〹㡣㠴㕡㑤愲㙦㠰㈴敡ㄹ攵㔰㘱㙣㌱㈷㐱愵㠶攵〶换つ扥㙤攳㤲㤰㠸㌶㘴挱扡㤳〵ㄴ〵捤昲㈰㠵搷㐰㌴㉤搲㈰扤㜲㠲㠸挸〶㈹㥡ㅤ㍤㌷ㄳㄹ敢愷挸〸搴㑦ㄲ㈱㙢敦敥㉣㈳㐸散敤㐴捡㐶ㅤ昹㜱㐳㥡慤㘴换㠷搲㙣㉢㌶㑥摦㐶戰㥤攰㜲㠲ㅤ〰捡摦㈰攱㈸攵㤰㙥㝥昴㉢昰慥㕦㐹㜰ㄵ〰攴㤳㑥㤹ㄳ㠹㉡摡㔰㙢戱㈳㔹㙦〰㜶戲㌴㡡㐳㔱㐴换戸㙥㘷づ㌸ㄲ搱㤱搵戹㍥㜴㙤㔶敡搸㜷㜴愶捤攴㜲㐸㤱㈹㔵㤳㙢㕤愵㙡㜲㈳㔸戵㑢扤昵㌶㌴搵㐷〸慥〱〸ㄵぢ㡤摤戵㔹昳㌴㈷摦ㄲ㈶㔱㘸〸㜵愹摣㈳㈲愶昹㥦㈲攰摡㡥㉥ㅢ昶㌳㑤挱㔱昳㉤㙦㍦敦敡捣摢ㄱ搲㕢㜴收㠶捥愱慦攸ㄲ㉤攸户㠳扤㤴㍦㜵搴㉦搷愱㔸扦㥥攰ㅤ〰㉤晡㠵㈷敦㑢昵ㄲ㐸㤳搸㐹㘰㙥㌳㍤㉥搲挲㥤㕤㕥ㄴ㔲晢昴㥢戳㠶㌷㉦〲㜸㉦づ㑦挱づ慥㝡㥥戰㜱愰慤挸っ㥥㕤戶㌷㘷晡〷扣慡挳晣つ晢搸㝦㑢㈸㠶㙣㔶敤挹戴搸挷㈹㜶㘶挲摦㤴愰ㅣ敡摦㕢㍡ぢ㠹㐴愳㘶昲㘲扢昴戳攵㠶㈴改㐲㤲摣㠰㙤搵㙦〴㠰㤴㔰晥搰㔱愲㡣戲摡㉥㔹慤搹㕡愵㜷㉦攵㘴搲攲㍦㙣㤳㈳㝤愱戳㜶〲扥〳㝦挰㤹戱㥣扡戰攸㜳愶㠵㔷㠶㕦挱戲㐵㈱㜴挹㔲搴㙣挸㡡户㠸慣攸改㘹㍢㑢愷昸搶㈴㥤戴㐸㠹㔴㙥㑦㉤㑣㌹㠷㌷㠸㡡㉥㐸ち㤵ㄴ户㔰㕤〲㤱昲㔸㜷㐳挴㜴㈱㘲㡡搸㌸晤㘶㠲摤〴㘳〰摡㡢㤰㌴㙢摤㜸㠶挲㝡㤷攸捥㉥㤵㌲㜹愲㐱扡〷㕦攸㈸慣㙥攵㌰㝢〹摥〵搰㘲晥搰昹㤸㐲㠸ㄲ攵〹㐲愴戵愴㥢愷㉣㜱㡥㌴戰挹㐴㔰㘹戲收〷㔵㠷㔱愵〱㜳慡㝡慣ㅡ㑣㔹晥㈲愲㔰挳㘶㤴戸㝦㐱戸愰㉥て戶㑦㑢㕥㜵㜱㔱㔴㜴㜳愶㕡㠳㘸㍢㍣戵ㅥづ攵㔸ㅦ㙣㐹㜹㉥㔷ㄵ㍣摤㥤㡤搱㠵㈲㑦挴昰戵搲ㄳ扢㈶捦㌷て㝤㠳㡤ㅤ㥤戵〲㕢昴㤹㈱搳㌱㥤㌷戱㡢㠸ㅡ㔴㝡捤搹〵㑦㠸愹〱昳愰㘷㔵㙣换ㄵ㐴〶㙣㑣〶敡㡥㠸㜹㐴〸愶慢㡣晦㔵摤〱㜳搶㌳㕣㝦搱㘰㌰㜱㜹㜳搳㥢っ㠹㘸收㠴攵晡ㄸ㐶㘲㤱改㐱㜳㘶愱㝡づ搱摡㥡攳ㅥ㌴ㄶ晤㜵㠱ㄵㄲ㝤昸㐸搴㈸慡愲慡㑡㕥捤㜷㡢ㅦㅥ挸㌳㤹㍤昸㘵〹㈴慥㌲ㅡ晤攵㈹摡㥢㜶㝤ㄴ㥦愱㥤捥㌹昵㈳㜲㔴捦散㐹㤵挲攴㔴晤㜶戶戹〳攰㥥㠳㈷て㌷愲㜲慦㉢㕥慤搱挳㥦㈲攳㈵㔹搴㠳㈰昴捦㙤ち㐹㠵㜹愴ㅣ㜰㈰㌰捥户㔶昲㉢㤸戲づ愹㙦㔳㈳㜹〰㔱愴㝥昳㠸㌱㈷㙣挴愲ㅤ㈳搸ㄴ扥搰㡣㜵っ摢㡦捡㈶慢㡥㘳㤰戴㐸㤶㌳㘵㠳ㄴ㍣㕥ぢ慡㐷㉤㔷㌷〱㈴晤㐵㔹挶㜹㘴ㄹ攷㘵㔶扦㜹㠲㘱㐱㤹㘶㕦搵㜹挳戳㠲〵挷㉡攷昹挲搰摤扡愰㐹㌰㌹㈵㙦晣挴㌲㘳愴挵㥡㍦〹㤳捤㉦〲摤㐵挸㔱㙥ㅤ搱て捡㔵㤵ㅣ晥㈸㕤㍡㤶㈰㘰愴㤷㔴扦ㄳ扤㘹昲㘶〴㐴㡥㝣㉥挶昷㉦㉥㝥ㄴ㌹愱㕦㡥㔸㑦㈱ㄱ㜸〴ㄳ㐲㥥敥敤㥣㜹搲戵〲㘰㡦ㄸ㍢㘰〵㔳㍥㔰づ㠰愴㍣摥敥㤴㔸㑤㌴ㅡ慤㙢㠵户戵ㄷ㌵愹㠹慢摢换㤳㝡攳扡ㄵ㡡㐳㡤㤲㔰㈴慢㔵㤲㥡㘵㠵㌹慥㈷㔵愳㐸挵ㅤ㙢ㅢ㈵捤㙤摡搸㜷㑡㤱搷愱㤸㈴捤㘴昴㝤㤲㔰㄰攴㈵㜵㐰㐷搱㕦㥦㑥ㅥ㠹㘸つ㙤㠰〲昵㔴㤸㌷㄰㠵〳て攳捡㐹㐵ㄴ愲㌷昰昷愶㈸㜹扣ㄶ㌴㤵ㄸ攷㠷愳㤲㜱摢㍥敥挲㑡㈸ㅢ㕥㘵㥤戰㌴搶ㄶ㙡ㄸ挹㥤摤㙡晦㜰㝢ㄳ㡣ㄸ戱㈱㐳㈲㈹㝥㘰戰㈱㤸㉢ㄱ㑤愵㜵㌶挰慤慥㘷攷昹㜶㔴ㄸ慥挴挰㑣㔰㤹ㄲ㑢搲っ㙢㔸昲挳戲㐱晤戴㈸攵愸㙥㡥捦昹㔰改〱攵㜸㤴㤲っ慥㥢㈷攸㤶挲〵〶㠸摤㈸㌵㕤づ㄰搶慤㜷挰㤳挱晡挱づ㜶㈴っ㥢搰㍡愳〴捤愵㄰㙥昳㈲挸㍢㕤㘲ㄴ㠲搴㤴捦扦昶㉢㕦㜹㥡捦昷昶㘷攲㐴挴㐴っ㜵愵㔸て㐰㙥㌲㉡㐹㉥ㅡ㡥㠳攵愱㘴㤳㐲慢㍦捥愳㠹㌱㐰㤳捦ぢ㜰㠳㠷㜱慣㐱戲㡤㡤㍢㙥㠱〵㙤㙡㉦㙦㌲て扢㘵扢㔶ㄱ㔲ㄵ挷戲㕡㙡攴㜵㠱㉦㜹晤㉦攴愶㤴㝤㠹㌶攵㌰㡥㔲㕣㌲㤱搴扤摤慤扦ㄷ捤愵㤰㐳ㅦ愱㙣㘳昰㌱挵㉤㈷㠳㘱㙤㜷ㄴ㘸ㅦ㙥㙥㕣㕥㤰ㄷ攷㈰搲摡戲㈸换㡥攰㉥㕥㍤㠲㉣戹㉤㔱敤㐸昵㐸㤵㌶㝢㈲敢㤰ㄵ㘶慤ぢㅣ㘱㥤愱挰换攵㘰㡣㜴挹ㅤ散㈴㜳㌱㡡散㕥晣愸㝣捤㕣摣ㅦㄹㅦち攳扢㍣〵㘵戰慢㘰㈴ㅡ摣㙡挳敡㔶ㄸ昹愵攵慤摦〵愰㌰〴㑣㠳ㄶ㌵㐳〳㘷〲改搵つㅣ〶㈳㔳愲愳挹㐰㉡㘳㤴挳㜰搸〳㘹攰㈶ㅥ愴㘷慢㔰㐲挱ㄶ㜹㈹㉣扥㤷㌸敡攰〸㔴昵戶戵㘴㑥ㅢ〱慥扥戸㍢㕡戲挷㉢ㄵ㥡扢昰捦慤ぢ慣攲摡㐶㘸㡥㙥㘹戹㤰㈵搷㐴晢敥摡㤶㠲攸愲攰㥥愹攲㈱㈳㈸㉦捣〴换攱愵慤㙥㐹㐲晢㌹晣ㄱ㉢㡥㑥㥢㌹敢昲ㄲ敡ㄲ昷扥㜰挶慤㥥㜳攵扣㌴㥦㌷晥㘸挵敡扤扤㥣㘴㈱昳ㅡ晥挸㐷捤㘸捦愱挷戵㑣㥢ㅤ㌴ㅣ㈴散㐷㍥愱㌴ㄸ㐱㍡㠵㑥㘰扢搷㙦っ㤰㑥戶戴搰㠹ㄴ〴ㅢ㠴攲捥扦㘱㠴愲晣っ㘸㈵戱㠴㐷㜲散昹㜷挰晡捡㑦㤱㐳㠴攳㍤ㄲ㈳摡㌵㐸愵愰㑥ち昲攸㝡〷㉦㠳晣晦㘰㈹收收ㄵ搹改扦挰捣捡㑦㕡㔱㜴㌵㔱昴攳㜶ㄴ㌱㄰㝢㐹㈱㙦捥㝥攳愸昹愶㕦敢晤ㅦㅥ㌵敦〱㠶昹㐸㙢っ㐱㌵〶攳敢挶㐰㑦㥢㌱㜰㍤㡡愵㌱㜰㉦摢㌰㕥ㅦㅡ〳㤱户攳㈸㌲㔶㌷〶ㄸ挵㑢㌱昹ㄲ㐱搵㠴〳㠳㘷慤㙤づ㍤㘱㠷㜰扤㔶昸㠸摣㐳㍤昹㤳昰㍤㙤㙦捦㥥㌶㍣挳搹㈱昳て㝡〲㙡换㥢挵㝤㙤搹㠴㉤㜶慥㔸㈲ㅢ慤攰㤵㠸晤改ㅢ㥥㤳戵摤㔲〷愶挲㈷㜴搴㉢㜹㈵昷㍡㝣㈲ち㑦〸㤹て㙤昹晥挱㍦㍦晣搸㝥摥㑢㡢㘸㔵㘳㈰戸㥢攰㍣㉤〷㠴㙦ㄳ㔷㐲戶昲昳㥢愳昸㄰挹㕡戴挵㠴攱㐹㝢挷搷㥤㌸ㄹㄲ㕥㠲㌰㐳攲㕢て挶㈴㙥㌸㠴挶㘴戱挵戱㈹㍦㕦㤲捥挰㘲㘲攲搲㝢ㄷ〷〸㤵㡥㉡慢㑢扢㔲晢㈱㤴捥㈵㑥愴搹ㅥ攴昹㤲㡦愲㍣摢慡搵昶㔲慢㐹㌳㔱ㄹ㐵㡤㔸㑡㈱搲㐰ち㐹ㅥ㔹ㄸ晡㤷㔲㙡ㅡ〹慤〸㤰ㄲ㐳㙢つ收昲攴扦㈱〴㐴晤㝡㕦㤷㥦慡㘰ㄷ㠱挵搸敢摥敤搹㤵㔶㘷慣㥡ㄸ㤴㤵愷㡦晢㤰㤰挷ㄴ㘶㌰㑡㉢㜳㑦㈰ㄱ㍦摡ㄸ㔲㙢㜶㍣㜱㤰〱㈷っ戱㠵㡣慤㌹昴慡ㄵ㥣扢摤ㅡ敥㜸㐰捦攴愴挲㜰㌷㌳ㅢ㐷㑦ㄹ㡤ぢ慢ㄶ挲㉣挲挱㌰㔹㙦搴ㄷㄵ㐱㘷戹㍢㜰晥㐴㤸㡦摦〳戱㝣戴搱昵搶搶ㄲ敡㌸户ㄷぢ攴て昶搷搵㈹㡣㡤㔱挹㌱㤰戰㙢慡㤵て㉦㠱捦愰㠹戴攷ㄵ扤㤱攴㔸㡡挲㘸㜴捣㔹㍤㙡㥢晥㘷㥣㕡㜲搶㉣㙢㌳㘰摤愴晦㑦㈱㘳㔵晤慦㌰捡㈶㔱㜶㝦㤴攰㡢挶㐸挹慡挱ㄹ敥〸㝣搸〸搳挸㈳戰㉥㤳っ㙥㠷愹ㄹ㝣愲ㅡㄶ㑢〹づて㔷戶昵ㄲ㐴扤㉤㙤摢扥㡥〲㤰㔱㈰敤扢㄰㐱ㅤ摢㜳搲敤攷搸摣〳挸摥㜲搴㉡㝢㔵扦㙡〶㈳㌳〸敦㡥昰ぢ㌳ㄳ㌶捦戸昲㥤㔶愱㜶㉤㜶愲晦㐱戴㌹㜶ㅣ〲晢㤸〸摥愸愸㈳㘳〸㙢㡢㔹昰㙢愳愱㐴㈰㠹摡挱扦捣扣慦㘶搸昸㐰昵㌸扣㥡〱戳搶㠵戲ぢ㝤换慤㜷㌱戸㜵戸㡤㜵㉦㍣㍦挲㉥㈲っ㈶㤷昰攰〷戸慦慤㝢搰㕣㌷㕡㥢捦㥡摤㜹搷ち摡户㠱搳戵㡤搲㑣㌲ㅣ㤳摦ㅤㄷ昴て㄰㈲捥㐳敦攸摡㕤戱散㙤ㄸ㜴ㅥ㝤戶㑤㤷搷愸つ㐷搹ㅡ攲摣ㅦ㐴㔳攵㉥〲晣昴㔲㤴攰㡢㐲㝦摥㥤㑣㍣㠳㘵㤱〱㤰捥攴っ㠰捥㔴晤㡤㤵愸㕡攱搱㠲㔴㔸㔰扥㡥㜲敥㔲戸摡ち昳㜰搴㤰㐷〸愴㜵〱㄰㍦ち㡦㄰㜲晣慦愰㐱㝤晣㜹攴㜶ㅥ晦换㉢㡥㑦攵㉦搷㤷散㝦㈸㔶ㅥ晡㘹ㄴ敢㘷〸㙣〲〷㘰㈸搶㈱㠳ㄴ㡢㤴㌵戹㌰㠸昰㤳晤㐸攳昹㕤昴敦换晢㕦㜸㥥捦㍦昷㉢㔲㄰愲愸㜹ㄵㄴ㠴㜲ㄵ㥦㑦慥㘲ㄱ戹㥤㔷昱戹㤵㔶㌱㐴ㄹ挹㤹攸ㅥ挰㐰㡦㐲㕡㤱慢昲㤱攰㠶昲愷㐸㠴㈲搱㌴㡢㈱㈲㔶戶慤㈱㠱戶摣㜹搹㜶〹㠹戸敤㔰扣㍤ㅡ㜷㈴攵㕢ㅥ㘹㈸昱敥㈳摤㌷戹搰晦㥡ぢ搵㘳摥㠹ㅣ慦敢㐲㐸㘰㙤晣㌸戶愳㙣捦㜵ㄹ搴㔷㥥㡣㌱㜴攸㔰晣愱㤴ㅡ㠵㤹㐰㈱愱㘹㑡㡡攲㐶㉡㑦挴㤵㥦晤㔱挳㑢㡡〲㍣㈰愳戰㌲㈹㑦㔶㝥㍣慥扣〷ㅦ㘱挹㍡ㄹ㕥ㅡ攰昳㜲㕣㤹ㄴ㉡㉢㝦㌲慥晣㡦㍤㍢敡㤵㘳㠲っ㝢搶㐸㉤㈹㐶慦㍣〶㈴㍥挸收改㕡㌳愹㐸晢捣㌰㥢㈲㔴㐶㡢㙤愹㑡晢㜱晦挳挳㈷搱㐷㜰㥤〹户㍥㈰㙤挳晦ㄹ攱㌰慥㌹㑤ㄹ㠱㠱㉦㥥㤷㄰㕦昶㜴昹挶挶㌹昳戸㠷㡣㕥昳戰㡦挳㔵㘵㕤㤱〸散㠲㙣戸扦慢昸攱㔳㙣挸挶㝥挴㜱㌱㤵搷㐶扡搳㈲㌲㤶㤲㔵ㅥ㡢㌱㥢戹搰愰ㄹ晤挳㐰づ攴㈵㈰ㄳ晡㐷〰挳搸换ㄶ㘶っ㔱㄰㐸㉥扦㠰㠴晥㈸挱挷〰ちち戹㥥㜴㤰晢㌸挰㘰晣晦㔲㡣㉣㐹挷㠹慡㍣ㄲて㤶㈴㈳晤ㄳ㙣昰㐹㠰ㅥ㜸㙣㤵㠸〸ぢ晡攳挸㐹づ㑡〹㈲〷㝤㤲〵㥦㈲昸㌴㐰㐱攳㘴搷扣㙢㕣㔳㤷㉡散㌳㘸慡㜰㉢愴㐰晢㙣㤴攰㡢㜶〱攰捥捥㐶㌳捦挴昱㜷晣㠸㙥㌶㝤戰㝦㌷㍥挰㕦收愲㝢昰晦㡦㘸搲挲捦慡敦敥慥㉦㌲㠱挶昹昰攷㘱戳㕦㐷㍦㕣㔷挳搸㘴㡦敦挱㉦慦收㤴㐷昱敦〵晣㤴戳ㄸ㠱愳㔰攵收攱㙦㈱つ挸㠲挵愸㠰扡㑢晦㍣㠰㐲ㅣㄳ㑦晡㔳㝣㈳㙡搹扦晥㠵㈸挱ㄷ㠵㜸扤挰㠴ㅤ㌵㡦〷㈴慥㘵挱㤹㤶〱㠹㝦㔹㜰㍡㌹攰㤷㤰慢㐸㘴㈱搱慣㥥㠸戴㉣㜳㥦〶ㄸ攸ㄹ攴摣愸敥搴昳㑡昹愱捡㐳て扤㌲㤸ㅤ搹㤹㝤摦㕤晤㑦扦晣摢扦㍣昵搲晢昷晤晤搵慦㝤敤愵扦㍥昵晣慢捦捤敤晢搵户扥昵换㝢扥昹晣㕦㌶㥢捦愸㍦㝡攵挸㌳㡦㡣㥤㜹攴慣㜹昲愶㠳㡦㍣㜰晡扥戱改换㐶㝢㝡㝡㝢摦㌹晣敢换㙦ㄸ扡㜰昶挷捡㉦晥戸摤㔵攴㜲㌹愰〰㠸㥦㈱㉥㕢㑥攳慢㐸㘰ㅡ㥣昱㥢㍡つ㉥昷〲㝥㑡㈵摡愸〹扣攴攱摣攰〴㘴㐱戹戹愰敦㍦㡡㤲戳㜱</t>
  </si>
  <si>
    <t>Decisioneering:7.0.0.0</t>
  </si>
  <si>
    <t>935bb0a5-259e-42d8-9bd6-37522451b0be</t>
  </si>
  <si>
    <t>CB_Block_7.0.0.0:1</t>
  </si>
  <si>
    <t>㜸〱敤㕣㕢㙣ㅣ㔷ㄹ摥ㄹ敦慣㜷搶㜶散挶改㈵改〵昷㕥㜰戴㡤㜳愱㉤㈵㑤㝤㘹㉥㙤㉥㙥散愴㔴㔰戶攳摤㌳昶㈴㍢㌳敥捣慣ㄳ㤷㐲㔳㈸㉤攵㈲㐴㜹㠰㜲慤慡慡㠲ㄷ㔰㐱㐲㤴挲〳ㄲㄲㄷ戵㠸〷㠴挴〳愲㈰〴て㈰ㄴ㠹ㄷㅥ㉡㤵敦㍢㌳戳㍢扢敢ㅤ㍢摢ㄶ㕣攴㐹昶捦㤹㜳㍦攷扦㥥晦㍦㤳㡣㤲挹㘴摥挰挳㝦昹㘴㤹戸㘲㘶搹て㠴㕤㥣㜴慢㔵㔱づ㉣搷昱㡢攳㥥㘷㉣ㅦ戶晣愰〷ㄵ㜲㈵ぢ攵扥㔶昲慤㠷㐵扥戴㈴㍣ㅦ㤵戴㑣㈶㥦搷㔵㤴戳ㄳ晥㠶攲ㄷ㥤慤晡戳〰戳㤳ㄳ挷收㑥愱搷㤹挰昵挴昶㤱㤳㘱摢扤㘳㘳挵戱攲捥㕤户㡤ㄵ㜷㙣ㅦ㤹慣㔵㠳㥡㈷昶㍡愲ㄶ㜸㐶㜵晢挸㜴㙤慥㙡㤵敦ㄱ换戳敥㘹攱散ㄵ㜳㍢㜶捤ㄹ扢㙦ㅤ摢扤㘷㡦㜹摢㙤户昶㘳攸捣搱挹㠹㘹㑦㤸晥㕢搴愷挶㈹敦㥥ㄲ㘵㡢㙢ㄳ挲戳㥣昹攲攴〴晥㈶收㡦户㕢㡡㌳ぢ㐲〴ㅣ㕡㜸挲㈹ぢ㕦㐷挳㍥㝢摣昷㙢昶㈲㌷㑦户昷㘳愹㘵挳て㌴㝢㔲㔴慢扡ㅤ昷㥡户㡦㘱敦慡挶㜲扦㍤㈳ㅣ摦ち慣㈵㉢㔸捥搹戳攸愸㌲㘰㥦昰挵㜱挳㤹ㄷ㐷つ㕢㘸昶㠱㥡㔵挹㠶㑦愶攷挶戸㡢攴挴攴昲㡢攳扥㍤戹㘰㜸㜲㐶㍥㌷㈶愵敥㝥慦摣㕣昷摡捥晤㜲敡㜲〴昶㜹㝤攷㝡㈸㌹㘹㜸昵㥡愳㥤㙢㐶㡢㙦㥥挱捤㥤敢㈷昶愸戹捤扢㍢户㤱㕢搹㕣㕢改㡢攸㕢敥㈸ㄶ愳攷〸㝡〹昲〴㐴愰㕥㈰攸㈳攸〷㔰戲晦〲㤷㈴ㅢ戲㐸㉤ㄹ㙡㘹㑥㉤㤵搵㔲㐵㉤〹戵㘴慡愵㜹戵戴愰㤶㉣戵㜴㑡㉤㥤㐶㥤昸挹昷昶慡搱㜳昴㡦摦晤挶捤㍦扢攳攸昷㕦晥攵〳㙥昰㠹攷晢㌷愱搲扤搱愴愶㍣攳っ㐸慤㐱挵㍢㡢㍢昸㘷㜵慥〰㔳㤸㝢捣㕢捣戱戱捡㥥ㅤ挶㉥㐳攳戲㔲㤰摦㐴㈸㐳愸摢㙦摥㘷㌹ㄵ昷㡣挴摤ㄵㄳ㠶㉦ㅡㅢ㌷ㅡ㤵㑤戸㌵愷攲㕦扥㜲攱㑣㘰〴㘲㕢㙢㔹愳㤳戶㘶㌳㘰㉢攱换昱慥㙡㙤㜶搲愸搶挴昸㔹㉢㉣扥戲愵搸㥥昶摣戹捥愵晢㍤昱㔰扤戴㙤㐶攳㄰㙡㑢戲敦戶㔵㠶㐵攱扣㐶㈶ㄷ㕣㕦㌸㜲㝡愳昶戴㔵㍥㉤扣ㄹ㐱㤱㈸㉡㜲愹ㄷ戳㈸攲晡搱㘳づㄶち㙥慤㕣㤳捣㌵敦㍡ㅢ㠰㤹㐵〵昳㕤ㄴ㕥戰㍣㙢捣㔵挵㈵㑤㔵挲㌱㔱戰戵㈹㝢扦㕢慥昹㤳慥ㄳ㜸㙥戵戹㘴扣戲㘴㐰搲㔴㡥戸ㄵ㤱捤㘶愴㔰㠰挰敤改㔱㤴捣㝢㍡昳㠲㐴㐴〲挵㘴攴换㥡挹慥㜸ㅣ慢挳㉡慡㠲㌴愹㕥户㑡㘷㥣慦㤴㌱㈹ㅣ㤸㔸ㄳ昵〷〷扤㘹㤵㙥敢㤸㝢㝢㉢慢敡㜰戴晡扢㤶㠴ㄳㅣ㌴㥣㑡㔵㜸愹摡㑦攱㡣昴㐱〰敤㍣〴㐲挷摤愳慡㔳捥㉡换摡ㄹ慢ㄲ㉣攴ㄶ㠴㌵扦㄰㈰てㅡ㌲㥦攷搶戶㍤晡㐵挸搲㌷ㄳっ〳ㄴち㤹摣ㄶ㔶捡ㄵ昰㘴㌴㑡愷ㄴ㕥㙥ㄲ攴㙣搷挴换晤收㝥慢ㅡ㠸㔰㈸て㥡挰㐸愸搵㈴晡〶㐸愲㥥㔱づㄵ挶ㄶ㜳ㄲ㔴㙡㔸㑥戰摣攰摢㌶㉥〹㠹㘸㐳ㄶ慣㍢㔹㐰㔱搰㉣て㔲㜸つ㐴搳㈲つ搲㉢㈷㠸㠸㙣㤰愲搹搱㜳㌳㤱戱㝥㡡㡣㐰晤㈴ㄱ戲昶㡥捥㌲㠲挴摥㑥愴㙣搴㤱ㅦ㌷愴搹㑡戶㝣㈸捤㉥挶挶改㤷㄰㕣㑡㜰ㄹ挱㔶〰攵慦㤰㜰㤴㜲㐸㌷㍦晡攵㜸搷慦㈰戸ㄲ〰昲㐹愷捣㠹㐴ㄵ㙤愸戵搸㤱慣㌷〰㍢㔹ㅡ挵愱㈸愲㘵㕣户㌳〷㙣㠹攸挸敡㕣ㅦ扡㌶㉢㜵散つ㥤㘹㌳戹ㅣ㔲㘴㑡搵攴㕡㔷愹㥡摣〸㔶敤㔲㙦扤ぢ㑤昵ㄱ㠲慢〱㐲挵㐲㘳㜷㙤搶㍣捤挹㜷㠴㐹ㄴㅡ㐲㕤㉡昷㠸㠸㘹晥愷〸戸戶愳换㠶晤㑣㔳㜰搴㝣挷摢捦摢㍢昳㜶㠴昴ㄶ㥤戹愱㜳攸㉢扡㐰ぢ晡ㅡ戰㤷昲㠷㡥晡攵㍡ㄴ敢搷ㄳ摣〰搰愲㕦㜸昲扥㔰㉦㠱㌴㠹敤〴收㌶搳攳㈲㉤摣搹攵㐵㈱戵㑦扦㌹㙢㜸昳㈲㠰昷攲搰ㄴ散㘰搷昳㐴ㄵ〷摡㡡捣攰搹攵搲收㑣㝦扦攷摡捣摦戰㡦晤㜷㠴㘲挸㘶搵㥥㑣㡢㝤㥣㘲㘷㈶晣㑤〹捡愱晥摤搵㔹㐸㈴ㅡ㌵㤳ㄷ摢愵㥦㉤㌷㈴㐹ㄷ㤲攴㈶㙣慢晥㙥〰㐸〹攵㜷ㅤ㈵捡㈸慢㙤㤷搵㥡慤㔵㝡昷㔲㑥㈶㉤晥挳㌶㌹搲ㄷ㍡㙢㈷攰㍢昰〷散ㄹ换慥ぢ㡢㍥㝢㕡㜸㘵昸ㄵ慣慡㈸㠴㉥㔹㡡㥡つ㔹昱づ㤱ㄵ㍤㍤㙤㘷改ㄴ摦㥡愴㤳ㄶ㈹㤱捡敤愹㠵㈹攷昰〶㔱搱〵㐹愱㤲攲ㄶ慡㑢㈰㔲ㅥ敢㙥㠸㤸㉥㐴㑣ㄱㅢ愷摦㑣戰㠳㘰っ㐰晢㌵㈴捤㕡㌷㥥愱戰摥㈵扡戳㑢愵㑣㥥㘸㤰敥挱㔷㍢ち慢摤ㅣ㘶て挱㝢〱㕡捣ㅦ㍡ㅦ㔳〸㔱愲㍣㐱㠸戴㤶㜴昳愴㈵捥㤰〶㌶㤹〸㉡㑤搶晣挰戵ㄹ㔵ㅡ㌰愷摣愳㙥㌰㘵昹㡢㠸㐲つ㥢㔱攲扥〵攱㠰扡㍣搸㍥㉤㜹敥攲愲愸攸收㡣㕢㠳㘸㍢㌴戵ㅥづ攵㔸ㅦ㙣㐹㜹㉥㔷ㄵ㍣摤㥤㡤搱㠵㈲㑦挴昰戵搲ㄳ扢㈶捦㌷て㝤㠳㡤ㅤ㥤戵㠲慡攸㌳㐳愶㘳㍡㙦㘲ㄷㄱ㌵愸昴㥡戳ぢ㥥㄰㔳〳收〱捦慡㔴㉤㐷㄰ㄹ戰㌱ㄹ愸㍢㉣收ㄱ㈱㤸㜶ㄹ晦㜳㥤〱㜳搶㌳ㅣ㝦搱㘰㌰㜱㜹㜳搳㥢っ㠹㘸收㠴攵昸ㄸ㐶㘲㤱改㐱㜳㘶挱㍤㠳㘸㙤捤㜶づㄸ㡢晥扡挰ち㠹㍥㝣㈴㙡ㄴ㔵㔱㔵㈵慦收扢挵てて攴㤹捣㑥晣戲〴ㄲ㔷ㄹ㡤晥昲ㄴ敤㑤扢㍥㡡捦搰㑥攷㥣晡ㄱ㌹慡㘷昶愴㑡㘱㜲慡㝥㉢摢摣〶㜰昷㠱ㄳ㠷ㅡ㔱戹㌷ㄵ慦搶攸攱㑦㤱昱㤲㉣敡㐱㄰晡攷㌶㠵愴挲㍣㔲づ㌸㄰ㄸ攷㕢㉢昹ㄵ㑣㔹㠷搴户愹㤱摣㡦㈸㔲扦㜹搸㤸ㄳ㔵挴愲㙤㈳搸ㄴ扥搰㡣戵㡤慡ㅦ㤵㑤扡戶㙤㤰戴㐸㤶㌳㘵㠳ㄴ㍣㕥ぢ摣㈳㤶愳㥢〰㤲晥愲㉣攳㉣戲㡣戳㌲慢摦㍣捥戰愰㑣戳㉦㜷摥昰慣㘰挱戶捡㜹扥㌰㜴户㉥㘸ㄲ㑣㑥挹ㅢ㍦戱捣ㄸ㘹戱收㑦挰㘴昳㡢㐰㜷ㄱ㜲㤴㕢㐷昴㠳㜲㔵㈵㠷㍦㑡㤷㡥㈵〸ㄸ改㈵搵㙦㐷㙦㥡扣ㄹ〱㤱㈳㥦昳昱晤㡢昳㡦㈲㈷昴换ㄱ敢㈹㈴〲㡦㘰㐲挸搳扤㥤㌳㑦㌸㔶〰散ㄱ㘳晢慤㘰捡〷捡〱㤰㤴挷摢㙤ㄲ慢㠹㐶愳㜵慤昰慥昶愲㈶㌵㜱㔵㝢㜹㔲㙦㕣户㐲㜱愸㔱ㄲ㡡㘴戵㑡㔲戳慣㌰挷昵愴㙡ㄴ愹戸㘳㙤愳愴戹㑤ㅢ晢㑥㈹昲㈶ㄴ㤳愴㤹㡣扥㔷ㄲち㠲扣愴づ攸㈸晡敢搳挹㈳ㄱ慤愱つ㔰愰㥥ち昳〶愲㜰攰㈱㕣㌹愹㠸㐲昴〶晥摥ㄴ㈵㡦搵㠲愶ㄲ攳散㜰㔴㌲㕥慤ㅥ㜳㘰㈵㤴つ慦戲㑥㔸ㅡ㙢ぢ㌵㡣攴捥㙥戵㝦戸扤〹㐶㡣搸㤰㈱㤱ㄴ㍦㌰搸㄰捣㤵㠸愶搲㍡ㅢ攰㔶搷戳昳㝣㍢㈲っ㐷㘲㘰㈶愸㑣㠹㈵㘹㠶㌵㉣昹㘱搹愰㝥㕡㤴㜲㔴㌷挷攷㝣愸昴㠰㜲㍣㑡㐹〶搷捤攳㜴㑢攱〲〳挴㙥㤴㥡㉥〷〸敢搶㍢攰挹㘰晤㘰〷㍢ㄲ㠶㑤㘸㥤㔱㠲收㔲〸户㜹ㄱ攴㥤㉥㌱ち㐱㙡捡攷㥦晢㤴慦㍣挳攷摢晢㌲㜱㈲㘲㈲㠶扡㔲慣〷㈰㌷ㄹ㤵㈴ㄷつ挷挱昲㔰戲㐹愱搵ㅦ攷搱挴ㄸ愰挹攷〵戸挱挳㌸搶㈰搹愶㡡㍢㙥㠱〵㙤㕡㕤摥㘴ㅥ㜲捡搵㕡㐵㐸㔵ㅣ换㙡愹㤱搷〵扥攴昵扦㤰㥢㔲昶㈵摡㤴㐳㌸㑡㜱挹㐴㔲昷㜶户㝥〷㥡㑢㈱㠷㍥㐲搹挶攰㘳㡡㕢㑥〶挳摡敥㈸搰㍥摣摣戸扣㈰㉦捥㐱愴戵㘵㔱㤶ㅤ挶㕤扣㝡〴㔹㜲㕢愲摡㘱昷戰㑢㥢㍤㤱㜵搰ち戳搶〵㡥戰捥㔰攰攵㜲㌰㐶扡攴づ㜶㤲㌹ㅦ㐵㜶捦㍦㉡㕦㌳攷昷㐵挶㠷挲昸㉥㑦㐱ㄹ散㉡ㄸ㠹〶户摡戰扡ㄵ㐶㝥㘹㜹敢㜷〲㈸っ〱搳愰㐵捤搰挰㤹㐰㝡㜵〳㠷挱挸㤴攸㘸㌲㤰捡ㄸ攵㌰ㅣ昶㐰ㅡ戸㠹〷改㔹ㄷ㑡㈸搸㈲㉦㠵挵昷ㄲ㐷㙤ㅣ㠱㕣敦㤲㤶捣㘹㈳挰搵ㄷ㘷㙢㑢昶㜸愵㐲㜳ㄷ晥戹㜵㠱㔵㕣摢〸捤搱㉤㉤ㄷ戲攴㥡㘸摦㕤摢㔲㄰㕤ㄴ摣㌹㔵㍣㘸〴攵㠵㤹㘰㌹扣戴搵㉤㐹㘸㍦㠱㍦㘲挵搱㘹㌳㘷ㅤ㕥㐲㕤攲摥ㄷ㑥㍢敥ㄹ㐷捥㑢昳㜹攳㡦㔶慣摥摢换㐹ㄶ㌲㙦攰㡦㝣搴㡣昶㘳昴戸㤶㘹戳㠳㠶㠳㠴晤挸㈷㤴〶㈳㐸愷搰〹㙣昷晡㡤〱搲挹㤶ㄶ㍡㤱㠲㘰㠳㔰㥣昹户㡣㔰㤴㤷㠱㔶ㄲ㑢㜸㈴挷㥥扦〰搶㔷㝥㠴ㅣ㈲ㅣ敦㤱ㄸ搱慥㐶㉡〵㜵㔲㤰㐷搷㍢㜸ㄹ攴晦〷㑢㌱㌷慦挸㑥晦〵㘶㔶㕥㙡㐵搱㔵㐴搱て摢㔱挴㐰散〵㠵扣㌹晢㡤愳收摢㝥慤昷㝦㜸搴扣ㅢㄸ收㈳慤㌱〴搵ㄸ㡣慦ㅢ〳㍤㙤挶挰昵㈸㤶挶挰㍤㙣挳㜸㝤㘸っ㐴摥㡥㈳挸㔸摤ㄸ㘰ㄴ㉦挵攴㑢〴㔵ㄳづっ㥥戵㉥戱改〹㍢㠸敢戵挲㐷攴ㅥ敡挹㥦㠴敦改搲昶散㘹挳㌳散慤㌲晦㠰㈷愰戶扣㔹摣搷㤶㑤搸㘲摢㡡㈵戲搱ち㕥㠹搸㥦扥攱㌹㔹摢㉤㜵㘰㉡㝣㐲㐷扤㤲㔷㜲㙦挲㈷愲昰㠴㤰昹挸㤶敦ㅣ昸搳挳㡦敦攳扤戴㠸㔶㌵〶㠲扢〹捥搳㜲㐰昸㌶㜱㈵攴㘲㝥㝥㜳〴ㅦ㈲㔹㡢㔵㌱㘱㜸搲摥昱㜵㍢㑥㠶㠴㤷㈰捣㤰昸搶㠳㌱㠹ㅢづ愱㌱㔹㙣㜱㙣捡捦㤷愴㌳戰㤸㤸戸昴摥挵〱㐲愵愳捡敡搲慥搴扥〷愵㜳㠱ㄳ㘹戶〷㜹扥攴愳㈸㉦戶㙡戵㍤搴㙡搲㑣㔴㐶㔱㈳㤶㔲㠸㌴㤰㐲㤲㐷ㄶ㠶晥愵㤴㥡㐶㐲㉢〲愴挴搰㕡㠳戹㍣昹㙦〸〱㔱扦摥搷攵愷㉡搸㐵㘰㌱昶扡㜷㝢㜶愵搵ㄹ慢㈶〶㘵攵改攳㕥㈴攴㌱㠵ㄹ㡣搲捡摣攳㐸挴㡦㌶㠶搴㥡ㅤ㑦ㅣ㘴挰づ㐳㙣㈱㘳㙢㌶扤㙡〵晢㉥愷㠶㍢ㅥ搰㌳㌹愹㌰㥣捤捣挶搱㔳㐶攳挲慡㠵㌰㡢㜰㌰㑣搶ㅢ昵㐵㐵搰㔹捥㔶㥣㍦ㄱ收攳昷㐰㉣ㅦ㙤㜴㝤㜱㙢〹㜵㥣搳㡢〵昲〷晢敢慡ㄴ挶挶愸攴ㄸ㐸搸㌵搵捡㠷㤷挰㘷搰㐴摡昳㡡摥㐸㜲㉣㐵㘱㌴㍡收慣ㅥ戵㑤晦㌳㑥㉤㌹㙢㤶戵ㄹ戰㙥搲晦㈷㤱戱慡晥㔷ㄸ㘵㤳㈸扢㉦㑡昰㐵㘳愴㘴搵攰っ㜷〴㍥㙣㠴㘹攴ㄱ㔸㤷㐹〶户挳搴っ㍥㔱つ㡢愵〴㠷㠷㉢摢㝡〹愲摥㤶戶㙤㕦㐷〱挸㈸㤰昶㉤㠸愰㡥敤㌹改昶㜳㙣敥㝥㘴㙦㌹㘲㤵㍤搷㜷捤㘰㘴〶攱摤ㄱ㝥㘱㘶挲收ㄹ㔷㕥㘸ㄵ㙡搷㘲㈷晡㍦㠸㌶㐷㡦㐱㘰ㅦㄵ挱㕢ㄵ㜵㘴っ㘱㙤㌱ぢ㝥㙤㌴㤴〸㈴㔱㍢昸ㄷ㤹昷搶㡣㉡㍥㔰㍤〶慦㘶挰慣㜵愱散㐲摦㜲敢㕤っ㙥ㅤ㙥㘳摤〳捦㡦愸ㄶㄱ〶㤳㑢昸攰〳摣搷搶㍤㘸慥ㅢ慤捤㘷捤敥扣㙢〵敤㜹攰㜴㙤愳㌴㤳っ挷攴㜷挷〵晤〱㐲挴㜹攸ㅤ㕤扢㉢㤶扤つ㠳捥愳捦戶改昲ㅡ慤挲㔱戶㠶㌸昷㠷搱㔴戹㤳〰㍦扤ㄴ㈵昸愲搰㥦㜷㍢ㄳ捦㘲㔹㘴〰愴㌳㌹〳愰㌳㔵㝦㘳㈵慡㔶㜸戴㈰ㄵㄶ㤴慦愳㥣扢ㄴ慥戶挲㍣ㅣ㌵攴ㄱ〲㘹㕤〰挴㡦挲㈳㠴ㅣ晦㉢㘸㔰ㅦ㝦ㅥ戹㥤挷晦昲㡡攳㔳昹换昵㈵晢ㅦ㡡㤵㠷㝥ち挵晡㘹㠲㉡㠱つ㌰ㄴ敢㤰㐱㡡㐵捡㥡㕣ㄸ㐴㜸㘹ㅦ搲㜸㝥ㄳ晤晢摡扥㔷㕦攱昳㡦㝤㡡ㄴ㠴㈸㙡㕥〵〵愱㕣挵ㄷ㤲慢㔸㐴㙥攷㔵㝣㝥愵㔵っ㔱㐶㜲㈶扡〷㌰搰愳㤰㔶攴慡㝣㈴戸愱晣㈹ㄲ愱㐸㌴捤㘲㠸㠸㤵㙤㙢㐸愰㉤㜷㕥戶㕤㐲㈲㙥㍢ㄴ㙦㡦挶ㅤ㐹昹㤶㐷ㅡ㑡扣晢㐸昷㑤㉥昴扦收㐲昵㤸户㈳挷敢扡㄰ㄲ㔸ㅢ㍦㡥敤㈸摢㜳㕤〶昵㤵愷㘲っㅤ㍣ㄸ㝦㈸愵㐶㘱㈶㔰㐸㘸㥡㤲愲戸㤱捡愷攲捡㉦晥愰攱㈵㐵〱ㅥ㤰㔱㔸㤹㤴㈷㉢㍦ㄹ㔷摥㠹㡦戰㘴㥤っ㉦つ昰㜹㉤慥㑣ち㤵㤵㥦㠸㉢晦㝤攷搶㝡攵㤸㈰挳㥥㌵㔲㑢㡡搱㉢㡦〱㠹て戲㜹扡搶㑣㉡搲㍥㌳捣愶〸㤵搱攲慡㔴愵晤戸晦攱攱㤳攸挳戸捥㠴㕢ㅦ㤰戶攱晦㡣㜰〸搷㥣愶㡣挰挰ㄷ捦㑢㠸㉦㝢扡㝣㘳攳㥣㜹捣㐳㐶慦㜹挸挷攱慡戲慥㐸〴㜶㐱㌶摣摦㔵晣昰㈹㌶㘴㘳㍦攲戸㤸捡㙢㈳摤㘹ㄱㄹ㑢挹㉡㡦挷㤸捤㥣㙢搰㡣晥㔱㈰〷昲ㄲ㤰〹晤㘳㠰㘱散㘵ぢ㌳㠶㈸〸㈴㤷㥦㐳㐲㝦㡣攰攳〰〵㠵㕣㑦㍡挸㝤〲㘰㌰晥㝦㈹㐶㤶愴攳㐴㔵ㅥ㠹〷㑢㤲㤱晥㐹㌶㜸〲愰〷ㅥ㕢㈵㈲挲㠲晥㈴㜲㤲㠳㔲㠲挸㐱㥦㘲挱愷〹㍥〳㔰搰㌸搹㌵敦ㅡ搷搴愵ち晢㉣㥡㉡摣ち㈹搰㍥ㄷ㈵昸愲㥤〳戸扤戳搱捣㌳㜱晣ㅤ㍦愲㥢㑤ㅦ散摦㠵て昰㤷戹攸ㅥ晣晦㈳㥡戴昰戳敡晢扡敢㡢㑣愰㜱㍥晣㜹搸散㌷搱て搷搵㌰㌶搹攳晢昱换慢㌹攵㌱晣㝢づ㍦攵㈱㡣挰㔱愸㜲昳昰户㤰〶㘴挱㘲㔴㐰摤愵㝦〱㐰㈱㡥㠹㈷晤㘹扥ㄱ戵散㕦晦㘲㤴攰㡢㐲扣㥥㘳愲ㅡ㌵㡦〷㈴慥㘵挱改㤶〱㠹㝦㔹㜰㉡㌹攰㤷㤰慢㐸㘴㈱搱慣㥥㠸戴㉣㜳㥦〱ㄸ攸ㄹ攴摣愸敥搴戳㑡昹挱捡㠳て晥㝢㌰㍢戲㉤晢㠱㍢晢㥦㜹敤㔷㝦㝥晡户ㅦ摡晢户搷扦昶戵摦晥攵改㔷㕥晦昱摣摥㥦㍦昷摣捦敥晥收㉢㝦摥㙣㍥慢晥攰摦㠷㥦㝤㘴散昴㈳て㤹㈷摥㜳攰㤱晢㑦摤㍢㌶㝤搱㘸㑦㑦㙦敦㡤挳扦戸散愶愱㜳て晤㔰昹改敦㉦㜵ㄴ戹㕣づ㈸〰攲㘷㠸换㤶搳昸㉡ㄲ㤸〶㘷晣戶㑥㠳换㍤㠷㥦㔲㠹㌶㙡〲㉦㜹㌸㌷㌸〱㔹㔰㙥㉥攸晢てつ戲戳捤</t>
  </si>
  <si>
    <t>CB_Block_7.0.0.0:2</t>
  </si>
  <si>
    <t>CB_Block_7.0.0.0:3</t>
  </si>
  <si>
    <t>CB_Block_7.0.0.0:4</t>
  </si>
  <si>
    <t>Runner-up</t>
  </si>
  <si>
    <t>Seed</t>
  </si>
  <si>
    <t>Team</t>
  </si>
  <si>
    <t>㜸〱捤㥤〷㝣ㅣ挵搹晦㌵戲㜴搶㥥㙤戴㠰愹愶搸挶〶〳㡥㝣扤ㄸっ㉥㜲挳つ㜰愳㐶㕣搹戳〵㉡㐶㤲ㅢ㈵㤸㕥㐳㈸愱ㄳ㌰㄰〸㍤づ搵昴㔰㕦㐲〸㉤〹㄰㑡㐲〹扣㄰㑡㠰㠴搰攱晦晢㍤扢㜳摡摢摤㤳㜰摥晣㍦㥦㥣㑦攳㥤愷捤散㜷㘷㘶昷㜶收昶㙡㔴㑤㑤捤㜷㜸昱㝦扥敡戸戱捤晣搵摤㍤㔶㝢搳㤴捥戶㌶慢搰搳摡搹搱摤㌴愹慢㉢户㝡㜶㙢㜷捦〰ㄸ㠴㕡㕡愱敦慥㙦改㙥㍤挲㙡㘸㔹㘱㜵㜵挳愸扥愶愶愱挱愸㠵㝥㉢攷捦搴ㄹ㠳㕥㐶ㅤㄳ㔸搵ㄸ㈱㈶〳㤹㌴㌰㌱㤸㠴㤹っ㘲㌲㤸挹㄰㈶ㅢ㌱㘹㘴㘲㌲搹㤸挹㈶㑣㌶㘵㌲㤴挹㘶㑣㌶㘷戲〵㤳㉤㤹戰㝣㘳㙢㈶挳㤰っ摥〶挹㠲㈹㤳攷攵て挵摥捣敦改散戲挶づ㕦㘴搷㜹㐲㌴摡ㄴ㙤㡡挵戳搱愶挸搸攱㔳㤶户昵㉣敦戲㈶㜴㔸换㝢扡㜲㙤㘳㠷敦扤㍣摦搶㕡㤸㘵慤㕥搰㜹㤸搵㌱挱捡㐷攲昹㕣㈲ㄳ㑤㈴㤳愵㙣㌶㌳㜸㕢㐴㥥㍢㘵昲摥㕤㔶愹晢㍦ㄵ㜳㍢挶㥣㌷㘵㜲搳㕣慢攷㍦ㄵ㜳㝢挴㐴挸收捥昶㕣㙢挷㝦㈸㘸㍤㡦㘹戲搹㉡戴昲攰㕢㔶㔷㙢挷㤲㈶㔴扢〲㌴㜲改愶㐹摤摤换摢㤷戱ㅤ㑤戱摡摡昶戵㑡㜲搰摢㥢扢㝢昶捥㜵戵㜷て㙥㈷㍦慢换敡㈸㔸摤ㅢ戵㑦㕤㔵戰摡ㅣ挳敥㠶昶㐵戹慥戹戹㜶慢㡥ㅢ㡤敤昶㌱㥣㔹戴㍡㝡㕡㝢㔶て㘹㕦搸㙤敤㥢敢㔸㘲搱愴扥㝤晡昲搶愲慡慢挳扢㘶挰㑥㐱㌵㤳〳㠵晡戴㑦㔹㥡敢敡㤱ㅣて㘱㌴挸搶搵㕣㘴㉦㉡敡挵㈶㌵摣攳挵㘳㌶扦戵㝤㤶搵搵㘱戵戱㄰ㅥ挹㕤㍤㐶〲挸㍥づ㘵㔲㝡㜷㜸㤴搴㈰愷昳㜱㕦㔸㑡㘸㌸㤲慤ㄶ㜶戴㤶㍡扢摡挷捥㘹敤㤸㄰㙤㑡㐶挷捥挹慤㥡㤰㙣㑡㘴㡤ㄱ㔰ㅢ㈳㘹戸〳ㄲㄳ㌴㡡挳㤷㜷㜴攵㍡づ戳㡡攳㔳攳㡤㔱搴㡦㐶愲敡㕥㐲㐷㜷㠷㘷㘷慢㙤挹搵戶攴㙢㕢ち戵㉤挵摡ㄶ慢戶愵㔴摢戲愴戶㘵㘹㙤㑢㙢㙤换愱戵㉤㠷挱㐶扦ㅡ〶づ慣㜵㕥㠳㕦扢昰愸㐱㝦㍥㝢捥㔵ㅦ㑣ㅦ㜶搹ㅥ摢㍣慥搸户㘵㘸搸〹ㅢ㕢扢慢ㅢ搷搵㡤㈶㔸摦㌱搰ㅢ㍢㈳〹敤㠲愴㔱敡敢搴㌶㥡ㄸ㙦散㑡昵㔸㈴㑡晤ㅥ搵㘵㤵捦ㄸ昴改〷戱㔷ㅥ㤸㝤搳晤㜷㑣㜹㑥捤晡㡢攲㄰㈲㘵㌵㘱愳愲慣㐴㘵㔹攳ㄸ㉣㠲㈴ㄴ㐵㔲㔹㔶㜴扣ㄱ愳㍡㡥㐴愹㈷㥤戲捥㙦㍦㙡搸摣慤㈷㌷晦慡晢搸㥡愹㠷㥢㘱挵㤱㑡捡㑡㘲㈳昸㌰挴戹㕢㈹挶㑡㈳〹㘵㤰㙣㕣㜹ㄸ攲㤱昱㐶㤶〶攳㤱㈸昵愸㔳搸㉤㉦㐵搳㜳扡㌷摢敢㤴㉤㙢㘶㍤㜸昷戸㕦㈸㡥㠸㔲搸敥搸愸搸戱㑣㜹挷攴愰㑦㘰戰㍤㤰㠴昶㐴戲㤱ㅢ㘲㜲扣㌱㤱摡㐹㐸㤴扡摦㈹敡昲㑦昶㕢昴改ㅢ㕦㑣㍦昹㠲㌱㍢㙣㜳捦摤ㄷ㉢㜶㐱㈹㙡ち㌶㉡㡡昲㌰㙣㘶戰愹㐸㐲搳㤰㔴㌲㐴㔹搳愹㥥㠱㐴愹㍢㥤戲㐶づ捣㑣㍢攸敡昳㈷慥摤敦㥦昵户㑥ㄹ㝣㡥攲昰㉥㘵敤㠵㡤㘰㠶㈹㌲㥣挵㔸戳㤱㠴收㈰昱㌰㡣愵挷ㅢ㜳㘹㌰て㠹㔲敢㥣挲㠶ㅤ扡昱慡㑢攷摦摣扣㜶攵摦ㄷ摣昷捣㘹㌳ㄵ㑦㈳㔲搸㍥搸〸㉥㑣づ搸扥㡣㌵ㅦ㐹㘸〱ㄲ㙦㘱昱昱挶㐲ㅡ㉣㐲愲搴㜵㑥㘱㉦昴㍣㜹昱㔷㥦㍣㌰昹扡㤵㕦戴㝣㜰挱散愹㙡㄰搴㔲搸㝥搸㘸㙣摥摦敡㥥摢㌹㜶敦慥捥晣㠴㐸㔳挶搸㥦ㄱづ㐰ㄲ㍡㄰㐹ㄸ摡ㅦ捣敤ㅣㅦ换㡣㌷づ愲收㘰㈴㑡㕤改挴㝥㝢摦㐷㘲㠷㝣昰搲散㜳攷晣㘲攱换挶㤹攷㉡㥥〵㈵㜶ぢ㌶㉡㡥㔰慣戲㌱ㅣ〲扤㤱㐳ㄲ捡㈳愹㘸っ戱昱㐶㠱摡㈲ㄲ愵㉥㜱㡡㍡昹扤戵〷㍥㝡挳㘳搳慥㕡搸搸㜴挵敤敤敦㈸㥥㙢愵愸ㄲ㌶㠲㤹㐹摦㕤挲㔸㑢㤱㠴㕡㤱㜸㤹愱戰㐳㘹㜰ㄸㄲ愵㝥敡ㄴ㔶ㄳ扤㜳挰戱ぢ〶㑦㍤敢㙦㥦收㙥㝣戵昸㠸攲㌹㕤ち㙢挷㐶挵㝥㈵换晢㈵愵㜵㌰㔸㈷㤲搰㌲㈴ㄵ晢㠵㜱敤㜰㙡扢㤰㈸昵㘳愷愸㌵慢ㅦ㍢攳昸捤ㅥ㥡戳㜶㝡攴搱㐷捤愶㔷ㄵ慦ㅣ愴愸ㅥ㙣〴敦㔷㠶つ㙦㌹㘳慤㐰ㄲ㕡㠹挴㌳㠶愲㈹慣愲㝥㌵ㄲ愵㑥㜲捡㝡㘶攳挱㜷摦扣换摣㐹㙢昶㐸㉦扥昳敥愳㡦㔲扣㐰㤱戲㡥挴㐶㜰㔹戲㔷㐷㌱搶搱㐸㐲㍦㐲攲㘵㠸ㅥ㜵っつ搶㈰㔱敡ㄸ愷戰〷〷㉥摡戱攱挰戱㌳敥㝦昱戶㍢捥㙦昹㜹㑣昱㐲㐸ち㍢づㅢ挱㠵挹㡥ㅤて戵㜱〲㤲搰㠹㐸㍣㍢㠶戲㑥愲晥㘴㈴㑡慤㜲捡㝡敦搷ㄳ昳㝦㙣㝦㙣摥摡㘳搶戴扣昵捤换ㄷ㉡㕥㙦㐹㔹愷㘲愳攲㜸昵づ㑡戲㘷愷㌱搸改㐸㐲㘷㈰愹㌸㕥㘰昸㘳㙡捦㐴愲搴攱㑥㔱㤳敦ㅡ㍦晡挲㜳㥦㘹扥改愴㐵ぢ㑥㤸昱搱㡦ㄴ慦敡愴愸戳戰攱敢㑥㘷㌳挲㌹㐸㐲攷㈲搱摤㠹㘳敢㑦愹㌹て㠹㔲㠷㍡戱㙦㝡㘳搹捣㡢戲㡦敥㜵㑢摢㡤慦摣戱捦改愷㉢㕥㉣㑡散ぢ戰ㄱ㡣㉣捤戶㜰㈱㘳㕤㠴㈴㜴㌱ㄲて㌲㜴摤㑢愸扦ㄴ㠹㔲〵愷慣摢㔷㕣㍡改户摦搴㑦扦㜲昹㌵晢户扦昹昵㌰戵ㄹ搴㔲搶㘵搸愸㐰㤶㉡㌷㜱ㄹ挷㉦㘷戰戵㐸㐲㔷㈰愹ㅣ㕣戱㕦㔷㔲㝤ㄵㄲ愵づ㜲捡㥡㜵攰摢㡢扡敥晣摢戴〷㙡收㌷㕤㍢㘶晤㈲挵㑢㕦㈹敢㙡㙣㔴㤴㤵㉥㤷㈵㠷攷ㅡ〶晢〵㤲搰戵㐸㉡づて㜶敢㍡㙡慦㐷愲搴㐲愷愸㤶搱㘷㕤㍡晥挴て㈷㕥㝢㑡挷㉥㕢㕤昱㜰㥢攲〵戶ㄴ㜵㈳㌶㠲ㄱ捡搰㝡ㄳ㘳摤㡣㈴昴㑢㈴㥥㈶捥㤳晣㍡ㅡ晣ち㠹㔲㜳㥤挲㜲㔷㉦㜹㘰㤷戳㍦㥢戱敥慥昵摢敤㌵敤㠴㕤搴㤶㔰㑢㘱户㘲㈳戸㌰㌹㘹摣挶㔸户㈳〹摤㠱挴㔳㔸っ㘷昹㍢㘹戰ㅥ㠹㔲搳㥤挲㜶㍥昲搰捥㕢挷挵愷慣摢㝥㥦扤捣戳摦ㅢ慥戶㠲㕡ち扢ㅢㅢㄵ㄰㍤㘷挳㝢ㄸ散㕥㈴愱晢㤰㔴㐰挴㝥摤㑦敤〳㐸㤴㥡攸ㄴ㜵捥敤㍦㡡㝣晡攳捣㡣㡢㕢㡣㡥㑦㕢㉥敢㔱㕢㐳㉤㐵㍤㠸㡤㡡愲㍣挷敢㈱〶㝢ㄸ㐹攸ㄱ㈴ㄵ㐵攱㔴昸㈸戵㡦㈱㔱㉡敢ㄴ㜵晣㤷㕦晤㈱摡戱㘲搶㘵㉢户摤㈷搱㜰搴㥦搵㌰愸愵愸挷戱ㄱ㡣㔰㕡攱㙦ㄸ敢〹㈴愱摦㈲昱㌴昹散㜸攳㐹敡㝦㠷㐴愹㤸㔳搶摡愱㤳㈷㥤㤳㥦㌰敤晥ㄷ㐷ㅤ㝤昴㤷ぢ挷つ㝥ㅡ敡㝤㥣㑢搷收慥摣㑡㝣ㄸ攸晤㥣ㄱ㙢㡡昰㕦晦ㅦ戰昰昹慡㤴㉣愵㑢搱㘸㌱ㄹ挹挵㜳昵㈳㄰昶晢㕥挹㜳〴ㅥ㕣㕡摣摡㔱散㕣㈹㤷昶摢㑣捥㜵㕢扤㔷晡扢㍡扡挹㥤换㍢㡡摤挳㠲㤵昳㝢㜲㍤搶搶㕥㕤㙦㄰㥦摢㝣㝣昰戱扡愵扣敤扣㙥㡢㜲㙤换慤㐹慢㕡㙤昵戶ㅥ㌵㍥昶㜴收慢㙢愷㜵㔹㠷㤷戵扥ㅡ㑤挲攷昲ㄵㄲ摢户㤷戶捡慥搷昰㈹㑢㍢扢慤づ愹摥慥敤㝢户ㄶづ戳扡收㕢晣㔴㙦ㄵ㘵㔷㌷愳捡昹散戵敢扣づ散㈸㍥㑤ㄵ㐷扡愵愵愹慢㝡慣㡥愲㔵㐴㝤㤷㔹㕤㍤慢ㄷ攴昲㙤搶收ㄵ㈶㜶㤹㔰㙣㔵㈱㥥搶㔹㔸摥㍤愵戳愳愷慢戳慤㔲㌳愹戸㈲㠷捦㝢挵㌹㥤㐵ぢㅦ搷敡昸慡㔱㌵〳〶㈸㔵戳㑢搰㘷㈶挶敤㙥㤲〳攱㍡挴摢攲㤸㙦㔹搹散㥡昶挵摥㘱㉦摡㉣戶挹摡㔱晤〴㤳戸っ戳㜳㜵㐳搷㍥昱ㄶ〸慤挷㔴户㤶㍡㤶㡦摣晦㕦攳摡摡㑤㥤扤㥦扡〲㥦㠹㘷攰搳㕦㥢搵搵攷つㅣ挵ㅡㄹ捦㈰愹ㅦ㠷摥㕣㤵㕥ㅤ㉣搴㉡戵扡㝥㘵㙢戱㘷㘹㘸愹搵扡㘴㈹慦愳㜰㤳愷愱㠱㘸㝤㉦攳㌹㠸㡣摦㌳昹〳㤲㜰戸㈶昴㐷ㅡ㠵挲挶昳㜶扥㝥㈴晥摦昰㑦摢戵昰㌲攴搳㍤㙥挵㜴搷户㑦敢散敡ㅥ㌰㈰㘸㉦㘷攴扡㤷昶戰㜹昶慤㘴扣ㄷ㤸扣㠸愴㝥ㄴ㤲㝥㍦捣㌷挲愸㡥昷㉣㠶戴㌷㕢愵ㅣ敥ㄴ㐹敦㔶戹晡㜶晢收㐳戳搵㕤㌰㜸㤷㘲㈶晡捡慡㄰戶搰昹〷户戳昵㕢慢㝡㥡㜳㍤戹㠱敤戸摦㠱愳㘴挰㘸㔷昱戲户攸㌹㐴㘴摡㍢散攴㄰挱㤴㑤㔷㤴㐱㈲戰㈳愱攳愰扦搴っ㜰搲扥㜷〲㜵摦づ㍢ㄱ昲㌶昴捡晢ㄶ晣㉣㌹摤敡㔸戰㝡㤹搵㑤昳㠶㔰㥦㈸扤摤㡢挱收ㄵ昲ぢ㝢㕡摢扡㥢㔰搳改㕤㥤换㤷晤㈷攳㌰㤶昱㈷㈴晡㔵扦㈳㕡昱昷摦㈷攰慡ㄹ戸㠲挷愶愵愵愶㠱搱㈸㌱㜶㘰挲搶㡡㘰摦攱㍦㜹ㄹ慦攲扦㜰㕦扡晡搱戰搸㤰㝢㍣昵戰ㅦ摣づ㐲ぢ扡㉣戹㙢搵㈰ㄹ搰ㅥ搲扥戸戳敢戰㝣㘷攷㘱㙣㑦ㅢ㐹慥㝢愹㘵昵昰㑥搰㈰攷捥㤷摣攱㔲㙡挰㠰㡡晢㌸慥㕢㐶摢㈳㝥攸㜵㈴㐳㈶戵戵つ搷ㄱ扢㐳㙦㐰㌴〰昷愴㐲㙦㘲㘳㔸㉣ㄲ㡤っ㥦搶搹搹㤳捦挱㡡㈷㠲敥攱㉢戲㑤慢摡扡㔷愹㙤〰㠰户㕤慥㕥㜷攰戹㤷㡤㝥㜱昲㈵捦愷昷ㅤ戵捦扡晢搵㌰㐷攱扢昷㌳〶㈱㐷攰捦㜸ㅢ㠹摡ち㘶ㅣ㔸戰㕤昹㌲摥㐱摥㜸㤷挹摦㤰㘰㜸㄰攰ㄸㅤ摥户戳㙡㘷晣捦ㄱ挲昸㠰挹㠷㐸搴慥㐸搸㍦㡤扦㈳搱㉦㘵㈲㍥て扢ㅣ扡㕤㈰昶ㅦ扡㝦㐰ㅡ㌶晡搰愹戱戰攰攱㌳㠸换㈰㈰㠳㜰㔴〸㠱〳〱搴㍢ち摦つ愹㜱㜰ㄳ〰㕦搳㝦〰捣㠲〱㝣换㌲〸挶㘰愳㜳〱愸戵戳㉡〲㥤〰ㄸ〰㠱挱㥢昱㉡〶㤱〰愸㐷㑥扦搴㤷摦扡〰㐴㈱昶〳㌰ㄸ搳攸㐳愷攲昰ぢ〲昰ㄱ㠲〷〲昸扢愳昰摤㈵㑢㈱搲〸搶㘲ㄳ㔶昹〳㤸〵〳ㄸち戵戱ㄹ㤳捤㤱戸〰㙣㘹㘷㔵ㅡ㐱〴挰㔶㌴摡ㅡ㠹捡㐲㈴〰㠶㈱愷㕦敡慦㙥〰ㄹ㠸晤〰戶㘷㑣愳て㥤ㅡて扦㈰〰㉦㔵〳昰㈷㐷攱扢㜳㌷〱㤱㐶戰ㄶ㘳㔸攵ㄷ慡〲搸〵㙡㘳㔷㈶㘳㤱戸〰㌴搹㔹戵〷㠲〸㠰㜱㌴㡡㈰㔱ㄳ㈱ㄲ〰㔱攴昴㑢㍤攵〶戰㈷挴㝥〰㐹挶㌴晡搰愹㐹昰ぢ〲昰㐸㌵〰て㍢ち摦晤挴㘶㐴ㅡ挱㕡散㠱㐲搵㠳㔵〱㑣㠴摡㤸挴㘴㌲ㄲㄷ㠰㘶㍢慢愶㈲㠸〰㤸㑡愳㘹㐸ㄴ敦㌱ち㠰改挸改㤷㕡敦〶㌰つ㘲㍦㠰㔹㡣㘹昴愱㔳㌳攰ㄷ〴攰收㙡〰㙥㜲ㄴ扥㥢㥣戳㄰㘹〴㙢戱㠰㔵扥愱㉡㠰㐵㔰ㅢ㡢㤹散㠷挴〵攰〰㍢慢㘶㈳㠸〰㌸㤰㐶〷㈱㔱㜳㈱ㄲ〰〷㈳愷㕦敡㑡㌷㠰㌹㄰晢〱攴ㄸ搳攸㐳愷收挱㉦〸挰㠵搵〰㕣攰㈸㝣㌷㕥昷㐵愴ㄱ慣挵愱慣昲㜹㔵〱戴㐱㙤戴㌳改㐰攲〲戰捣捥慡昹〸㈲〰づ愷㔱ㄷㄲ戵㄰㈲〱搰㡤㥣㝥愹㌳摣〰ㄶ㐰散〷戰㤲㌱㡤㍥㜴㙡ㄱ晣㠲〰ㅣ㔷つ挰戱㡥挲㜷㌳㜸㝦㐴ㅡ挱㕡慣㘱㤵㡦愹ち攰㌸愸㡤攳㤹㥣㠰挴〵攰㈴㍢慢づ㐰㄰〱㜰㌲㡤㑥㐱愲づ㠲㐸〰㥣㡡㥣㝥愹ㄵ㙥〰〷㐲散〷昰㘳挶㌴晡搰愹㠳攱ㄷ〴愰慤ㅡ㠰挳ㅣ㠵敦㡥昵㈱㠸㌴㠲戵㌸㥦㔵㙥慤ち攰㐲愸㡤㡢㤸㕣㡣挴〵攰㔲㍢慢㜲〸㈲〰㝥㐶愳换㤰愸〲㐴〲攰㜲攴昴㑢ㅤ攲〶㤰㠷搸て攰㉡搸㠷㡤㍥㜴慡〸扦㈰〰㡢慡〱㔸攸㈸㝣昷搱㜹㝦㝣〴㙢㜱㈳慢㍣扦㉡㠰㥢愱㌶㝥挹㘴ㅤㄲㄷ㠰㕢散慣㕡㡡㈰〲攰㔶ㅡ摤㠶㐴ㅤち㤱〰戸ㅤ㌹晤㔲㝢戹〱戴㐲散〷㜰ㄷ㘳ㅡ㝤攸搴㘱昰ぢ〲㌰戱ㅡ㠰㍤ㅤ㠵敦摥㝥〷㈲㡤㘰㉤ㅥ㘲㤵㈷㔴〵昰〸搴挶愳㑣ㅥ㐳攲〲昰戸㥤㔵㥤〸㈲〰㝥㐳愳㈷㤰愸挳㈱ㄲ〰扦㐵㑥扦㔴挲つ㘰ㄹ挴㝥〰㑦㌳愶搱㠷㑥㜵挱㉦〸挰㉥搵〰散散㈸㝣㌳づ换ㄱ㘹〴㙢昱㈲慢扣㔳㔵〰㉦㐱㙤扣捣攴ㄵ㈴㉥〰㝦戶戳㙡〵㠲〸㠰扦搰攸㌵㈴㙡ㄵ㐴〲攰㜵攴昴㑢㙤攷〶戰ㄲ㘲㍦㠰户ㄸ搳攸㐳愷㔶挳㉦〸挰搰㙡〰㌶㜵ㄴ扥㘹㤰愳㄰㘹〴㙢昱㈱慢扣㜱㔵〰ㅦ㐱㙤㝣捣攴ㄳ㈴㉥〰晦戴戳敡㘸〴ㄱ〰㥦搲攸㕦㐸搴㌱㄰〹㠰捦㤰搳㉦搵攰〶昰㈳㠸晤〰扥㘲㑣愳て㥤㕡〳扦㈰〰摦㝥㔳攵㔲昸ㅢ㐷攱㥢㥡㌹ㅥ㤱㐶戰ㄶ㜵戵愸昲㔷㌰ぢ扥ㄴづ㐱㙤っ㘴搲㠰挴〵㈰㙣㘷搵〹〸㌲㤲㠱〶搱㘸㌰ㄲ㜵ㄲ戲〲㘰〸㜲晡愵㍥㐱ㄹ攵て㐳㈷㐲散〷戰㌱散挳㐶ㅦ㍡挵㐹愰㈰〰敦㔴〳昰扦㡥挲㌷㕦㜴ㅡ㈲〹㠰慤㔹攵户慡〲搸〶㙡㘳㕢㈶摢戱㜶扤㥦〶㠷摢㔹㜵㍡〲㡤攴敥㡣愰搱㐸㈴敡挷挸ち㠰ㅤ㤰搳㉦昵㡡ㅢ挰ㄹ㄰晢〱散〴晢戰搱㠷㑥㥤〹扦㈰〰捦㔵〳昰慣愳昰捤㘲㥤㡤㐸〲㈰挲㉡㍦㕤ㄵ㐰っ㙡㈳捥㈴挱摡昵〲㐸搹㔹㜵づ〲㡤攴敥愴㘹㤴㐱愲㝥㡡慣〰挸㈲愷㕦敡㌱㌷㠰㜳㈱昶〳㤸〰晢戰搱㠷㑥㥤〷扦㈰〰昷㔶〳㜰㡦愳昰㑤戵㕤㠸㐸〲㘰ㅡ慢㝣㔷㔵〰㌳愰㌶㘶㌲搹㡢戵敢〵㌰摢捥慡㡢㄰㘸㈴㜷㘷づ㡤收㈲㔱㤷㈰㉢〰收㈱愷㕦㙡㥤ㅢ挰挵㄰晢〱捣㠷㝤搸攸㐳愷㉥㠵㕦㄰㠰㙢慡〱戸摡㔱昸收晦㉥㐷㈴〱㜰㄰慢㝣㔵㔵〰㍦㠴摡㘸㘱㜲〸㙢搷ぢ㈰㙦㘷搵㕡〴ㅡ㠹㍦愳㐰愳㈲ㄲ㜵㈵戲〲挰㐲㑥扦搴挵㙥〰㔷㐰散〷搰ち晢戰搱㠷㑥㕤〵扦㈰〰㘷㔵〳昰ㄳ㐷攱㥢㤴扣〶㤱〴㐰ㄷ慢晣攳慡〰㝡愰㌶㤶㌳㔹挱摡昵〲㔸㘵㘷ㄵ攷㉢㐷㜲㜷㔶搳攸〸㈴敡㍡㘴〵挰㤱挸改㤷㍡挱つ攰㕡㠸晤〰㡥㠱㝤搸攸㐳愷慥㠷㕦㄰㠰㈳慡〱㔸敤㈸㝣㔳愵㌷㈱㤲〰㌸㠵㔵㕥㔹ㄵ挰㘹㔰ㅢ愷㌳㌹㠳戵敢〵㜰愶㥤㔵㌷㈳搰㐸敥捥㑦㘸㜴ㄶㄲ戵づ㔹〱㜰㌶㜲晡愵㍡摣〰㝥〹戱ㅦ挰㜹戰てㅢ㝤攸搴慦攰ㄷ〴愰㔸つ㐰挱㔱昸愶㙦㙦㐳㈴〱㜰ㄹ慢㥣慢ち㘰㉤搴挶ㄵ㑣慥㘴敤㝡〱晣摣捥慡摢ㄱ㘸㈴㜷攷㙡ㅡ㕤㠳㐴摤㠹慣〰昸〵㜲晡愵昶㜳〳戸〳㘲㍦㠰ㅢ㘰ㅦ㌶晡搰愹昵昰ぢ〲㌰户ㅡ㠰㌹㡥挲㌷愵㝣て㈲〹㠰摢㔸攵㔹㔵〱摣〱戵㜱㈷㤳昵慣㕤㉦㠰扢敤慣扡ㄷ㠱㐶㜲㜷敥愱搱扤㐸搴晤挸ち㠰晢㤰搳㉦㌵搹つ攰㍥㠸晤〰ㅥ㠴㝤搸攸㐳愷ㅥ㠰㕦㄰㠰㑣㌵〰㘹㐷攱㥢攸㝥〸㤱〴挰ㄳ慣㜲戲㉡㠰㈷愱㌶㝥挷攴㈹㈴㉥〰捦搸㔹昵㌰〲㡤攴敥㍣㑢愳攷㤰愸㐷㤱ㄵ〰扦㐷㑥扦搴㔸㌷㠰㐷㈰昶〳㜸〱昶㘱愳て㥤㝡っ㝥㐱〰㐶㔶〳㌰挲㔱昸愶摦㝦㠳㐸〲攰㌵㔶㜹晢慡〰摥㠰摡㜸㤳挹㕦㔹扢摥ㄶ昰戶㥤㔵㑦㈰搰㐸敥捥晦搲攸ㅤ㈴敡㐹㘴〵挰扢挸改㤷摡摣つ攰户㄰晢〱㝣〰晢戰搱㠷㑥晤づ㝥㐱〰〶㔷〳㌰挸㔱㜸搷〴搴㍦㠳㐸ㅢ㌰㤷㍢㠸ㄵ㉥㉤㙡戵㔶㜲昲㘹愳ㄲ搶昶㑥㔹摥摤搳㈹㌳㘵㐳㑡捤㥤㜳㍢㝢㥡㕢扢㤷戵攵㔶㙦㕡㜲㌶ㄶ㉦戵㍡㌰㝤搱㠵改㙣㡦慣㜳搹㌲慢㘸㤴收㜷㉥敦㉡㔸㌳㥢晦ㅢ收戹戱㝦㌸㜴㌲挵㕤慢昰晡昷愶㙥㙢攰㠹㔶㠲㔷㑤晤㜳〸攸㥤㠱㤳ㄵ挶慥搹㜲搹㌴㘱搸搸㑢㜴㐱㙢㑦㥢㌵愸㈴㌳搵戲摤㔰〲㐵㉣づ㈸づ㉣㉤㔸㡡㤹愹收㈱愵改㕤慤挵戶搶づ㡢〷㘳愸㙤㍡摢㕡㠲㠵〰㝢㜷㜶户㜲㌱昷㤰搲〲㉣摣敤㕥挶㌹捤挲敡㑤㉡㜲㌲昹㔹㕦㥡摣摡搱㡤㘲攴㈸㜲扢戱㌴㝦㘹攷㑡㝣慦㘰㜹㝢挷昴摣戲敥晦㡡愳愲㜸㔸攴㈵㠷㐶搵慡摡㕡搵㔰摢昰敦ㅥ㥦搰扦搰挷㠶㍡㑢愰㠷愳愱昶㜴戵收㤷㤳㤸ㄴㄲ㐳㕡挷㐴づ㘲㑤晤敦戱攵㥤扥㜴ㅤ㐳捦摡〳㔶戶㘲挱㝣攰㌴㜸昹摢ㅡ摢挲摣昸っ昵ㄹ晣㌹㤲扤愶㉦㥣搹扢㉡攷晦昴搵㠷晡㍦㈰昲昷㕥〴戱ㄹ㡣㌷戲摢㄰ㄷ㐶戰㐹愱㙢愲㈹㌰攷㙤㤷攱㤲搸戰㠹㙥搴扢㌹つ昳攸㠳㑢戳㜳㜹慢つ搳晦敤戹㥥㡤散っ搷㘱戴攷摡扡ㅤ摤㤴捥昶昶ㅣ摢ㅣㄷ昸捦㉦攴摡慣㠶搲愴攵㍤㥤㔸㌸㙦㤴㤰㐸挳㜴㐴戹㔵㄰攵㔶搹ㄳ昵愵㝤戹㉣㐸戶ㄹ慢㜳㐹慥慢戵㘷㘹㝢㙢愱㠱ㄹ㉥摤昹慦㘸慣ㄸ㐰敡〰㔳扦昴㘰攲㥤昹户攷摦㜱戸㥢戰㔸㠶攸㜸昸搱愴㙢㔵〸晦搴扦戹㙡〴㐳㡦㥣㔱㡣㉦ㄱ慤ㅥ㝦㌲ㄶ㐹㕤㍥㤲戹㔸㙣㝥㜴っ㥡愸㡣㑥敡㜹ㅡ攰捦昸ち愶摣攰㕦摤ぢ㐸晡㕣㔲㌰㄰〶攱搹㥤戹攲戴㕣〱㕦搶ㄹ攸㝣㔵愷〱㠷㤶㘳㑤㤷挹㐵ㅥ㔳戰㙥〸敢㤱㔶戴ㄶ慤慥〶ち收攳慢㐸㜵㕣ㅥㄲ戲㡦㈱愶扢〷搴搴搷て㙡〸㉡㙢愶㡥㌵捡㤹㍡㜷㝦搵㘹愶㉦晥晢晢㘴昶㘴摤挳㘱㌹㐷㝤㡤摤㌱扥攱㍥扤〸㈱昷挷㘳昰㉤つ扥㐳㔲晦㈷㈸扤挷愶㜲扤〵㔶㘵ㄸ㌰慡㤳㉦戹㜰㈵㐸〳㔶㑤挸ㄲ㤲㝡搹㤱㐱慥愵ㅦ㈱㝢搵㐷㠳晥收㑣㘸㍥㕡戹㔵っ摢〳㉣㤷㤸攰搴㔰㔳㕢㕢㠷㐳ㅤ昲㉥㥢昳ㄵ㡢㘰敤昳㉤㔹ㄳ愲戶㐳ㄵ㐲㕣㉣戸㈵㍢ぢ攲户㔴㝥㠳〱ぢ慥晦〸ㄳ捣㙣㝦㠷晦攴ㄵづㅢ戵㜰愸〹慢㔷㤱㙡ちつ㤴搸㤸挰ㅦ㜷挱㤰愸户㈱攴挵㠰敢搴愵摥㐱㤶愷慦㥡㄰扦㐸昴扤㠷㑢昵㉥㕣㌸㘴ㅡ㈱㐶晥ㅢ戶㌸ㄲ㤵㕢㘶〳愴晤户捣昷改㠱㍦㠳㕦㑣攳㠶晣㝤㠰つ扤ㅦ㌸㜸㝡㍦挲戰㌱〶搱昰挳㘰㠳挱㌴ㄸ㐲㠳扦挳㠰㠷㍣戴ㄱ㜲㕢㔴愰挴愹㤲摦挸攱昲搷〰㤲㈶散㐱昲ㅦ慥〲㕣㈴㌷㘶〱㥢戰㠰慦㘱攰㈵昹㉤㘴㐲搲㤰慦㘴㈱㔷攳㌹挷㈸ㅥ㌴㠱㌶㤴㐱戸户ㄵ搰㌶㠷戴㝦㘸戵㜰㈳㈷㘳ぢ〹㘲㘷ㄴ㔷㉡〴㐰摢ㄲ㌶挶㔶㌴攴㉡㠶〰㠳慤㘹㌰㡣〶㕣搸㈰搰戶㐱㉥ㄸㅡ㤶昱〶㐰摢づ昶㠰挶㠵づ扡〰ㄷ戴敤㔹挰㜰ㄶ挰㐵〹㕥㘸㕣㠹㘰㌷扦ㄱ㌰昹晥捤㡦㡢ㄷ㠴攴㐸㐶收㉡㠶ち㤲愳㈰敤㥦㈴㔷㍢攰㡤敦㘵㌱〸㌶攴㡦㑢ㅥ昴㝥㔰攰㜴愳ㅤ㘱㘳散㐴㐳㉥㠷〸㌰ㄸ㐳㠳㥤㘹挰ㄵㄲ㐲㜲ㄷ攴戶慡㘸㝥攵慦㠴㜱扤㝣〰换戱昰〰换敤㕤㐵戸㔸晥㠰㐵㌴戱〸慥㙦昰戲攴愲㠶㝥ㅡ㈰㤷㍣〸戶〸㠳㜰敤㐳〵戶ㄸ愴晤㘳攳ㅡ〹扣㜱搳㤴㐱㌴㌶㉥㤴搰㔴㕣扤㌶〱ㅢ㈳㐹㐳㉥愲〸㌰㐸搱㈰㑤〳慥慢㄰㙣ㄹ攴㌶慦挰收昴㕡㝣㔵㈲㠰搹㜸㤸㠳ㄹ㤷㔹攸昸㉥㘶扢㌱晥敥㡣捦㈵ㄱ㕥㘶ㄳ㈱敢㠷搹㈴㤸〸戳㍤ㄸ㘴㌲㜲ㄵ捣㈶㐲摡㍦㌳㉥慢挰ㅢ㙢㉥ㄸ㐴㌳攳摡ち㕤㘵ㄷ戳挹戰㌱愶搰㤰敢㉥〲っ㥡㘹㌰㤵〶㕣㡡㈱捣愶㈱ㄷ摣㘹㠳愱捤㠰㍤愰㜱㘹㠶㉥挰〵㙤㈶ぢ搸㡢〵㜰ㄹ㠵ㄷㅡ搷㑥搸搰搸㘹攵ㄵ㐳敡扡㥡㔶㕣㔹㈱搰㘶㌳〸㤷㔸㔴㐰㥢ぢ㘹晦搰戸ㄴ〳㙦㝣搷㡣㐱戰㈱㝦㕣㡦愱慢㑣㠱搳㍦昷㠶㡤戱てつ戹㔶㈳挰㘰㕦ㅡ捣愷〱㤷㙦〸戴〵挸㔵改㥦晣㥥㕢㐰㕢㕢〴て㘰换戹㡡㜰㘱㕢捣㈲昶㘳ㄱ㕣㝣攱挵挶ㄵㄷ晤㘰攳㝡っ挱㜶〰㠳㜰㘱㐶〵戶㠳㈰敤ㅦㅢㄷ㜰攰㡤㙦戶㌱㠸挶挶㔵ㅣ〱㔴㝥〸ㅢ愳㠵㠶㕣攱ㄱ㘰㜰〸つ㜲㌴攰愲て挱㤶㐷慥ㅡ㌶㝣挵㈸〰㕢ㄱㅥ挰挶㘵㈰扡〸ㄷ㌶㡢㐵㤴㔸挴ㅡㄸ㜸戱ㅤ〷㤹㘰ぢ㉤㠱挹愶昶搷昷晡晤㍣愷戸戲㐳㔰㉥㘵㘰㉥昱愸㐰㜹㈸愴晤愳攴㔲㄰扣昱㘵㍡〶搱㈸戹ㅥ㐴敦〶㠵㑥ぢ㙣㠳㡤搱㑥㐳慥ㄵ〹㌰攸愰㐱㈷つ戸㝣㐴㔰㉥㐳㙥ㄳ㍤搴戹扥㤹ㄸ挰戰ぢ愶㘰挸㤵㈴㍡戶㡢㘱㌷㘳昳愹〰㡡慢㍥扣っ戹搴挳㙥㝡㔵慦㑤戸㄰㐴㜸慤㘰㄰慥〸愹攰戵ち搲晥㜹㜱攵〸摥㤸㈷㘰㄰捤㡢换㐷㜴㤵㕤挳摣ㄱ戰㌱㡥愴㈱㤷㤶〴ㄸㅣ㐵㠳愳㘹㜰㌹っ㠴搷㡦㤰ぢ㍣㌵攰㕢㡦〱捣搶挰ㅣ捣戸昸㐴挷ㅦ㐳㠹㝤㘵㝣㉣攳ㅦ挷昸㕣㈸攲㘵挶搵㈱晤㜴㔷慥ㅤㄱ㘶㈷㌰〸ㄷ㤱㔴㌰㍢〹搲晥㤹㜱戱〹摥昸〲㈰㠳㘸㘶㕣㜱愲慢㑣愱㔳攵㔳㘰㘳㥣㑡㐳慥㐶〹㌰㌸㡤〶愷搳㠰ぢ㔴㠴搹ㄹ挸㔵敢慥挱搸捥㠴〷戰㜱挹㡡㉥挲搵搴㝥挲㈲捥㘲ㄱ㕣㕥攲挵挶㌵㈵晤㌴㌵慥㌸ㄱ㙣攷㌰〸㤷㥥㔴㘰晢㈹愴晤㘳攳ㄲㄵ扣昱㠵㐳〶搱搸戸㑥㐵㔷搹搵搴捥㠷㡤㜱〱つ戹㠶㈵挰攰㐲ㅡ㕣㐴〳㉥㙢ㄱ㙣ㄷ㈳ㄷ搸搴㠲㍦㠴㕤ち㜳㌰攳㉡ㄷㅤ摦挵散㘷㡣㝦ㄹ攳㜳㐵㡡㤷ㄹ㤷愱搸捣㜸捦㑡㕥㌱愴敥ㄳ㉡ㄷ愹〸戳戵っ挲搵㉡ㄵ捣慥㠴戴㝦㘶㕣搵㠲㌷扥捣挸㈰搸㤰扦扦㈰搵㔵愶挰㘹㙡㍦㠷㡤㜱㌵つ㕦ぢ㌶戸㠶〶扦愰挱敢㌰㄰㘶搷㈲㔷攵愳㙢昰㠹攱㝡㌸㠰ㅡ㤷挶攸㉡戸愸摤挰ㄲ㙥㘴〹㕣挶攲愵挶戵㉢晤㜴㔰慥㙣ㄱ㙡㌷㌳〸㤷戸㔴㔰㕢〷㘹晦搴戸ㄴ〶㙦㝣㔵㤲㐱㌴㌵慥㠷搱㔵愶搰愱㜶ぢ㙣㡣㕢㘹挸戵㌲〱〶户搱攰㜶ㅡ㜰昹㡣㔰扢〳戹㙡ㅤ㌴昸敡㙤㍤㍣㠰㡤ぢ㙡㜴ㄱ㉥㙣㜷戱㠸扢㔹㐴ㅤ㥡㤳ㄷㅢ㔷扣昴搳搸戸ㅥ㐶戰摤换㈰㕣ㄸ㔳㠱敤㝥㐸晢挷挶〵㌴〴㘳㍣挰㈰ㅡㅢ㔷搱攸㉡㔳攸㘰晢㌵㙣㡣〷㘹挸ㄵ㌶〱〶て搱攰㘱ㅡっ㠱㠱㘰㝢〴戹㉡㡤㉤㤸摡㘳㜰〰㌵慥挲搱㈵戸愸晤て㑢㜸㥣㈵㜰挵㡣㤷ㅡ㤷挹搸搴慡㥥㐱戹㠸㐶愸㍤挱㈰㕣㑤㔳㐱敤㐹㐸晢愷挶㔵㌷㐲敤㜷っ愲愹㡤㠰㔴㔷ㄹ㥢㥡摡㔳戰㌱㥥愶㈱㤷攵〴ㄸ㍣㐳㠳㘷㘹挰㤵㍡㐲敤㌹攴〲㠷戵攰づ晡〷㤸㠳ㄹㄷ敥攸昸㉥㘶㝦㘴晣攷ㄹ㥦㡢㙣扣捣戸戲㐶㤸㠵㕥㠰挹昷扥㜲攳㕡ㅣ攱昸㈲〳㜳㔱㑥〵挷㤷㈰敤㥦㘳ち㙥挲昱㘵〶搱ㅣ戹㠲㐷敦〶㠵㑥敢㝢〵㌶挶慢㌴捣〴ㅢ晣㤹〶㝦愱〱ㄷ晣〸挷搷㤰昳㕥戹㔵昹㔰晦〶㑣挱㤰㙢㝦㜴攱㉥㠶㙦㌲昶㕦ㄹ㥢敢㜴扣っ戹㌸愷㥦摥捡愵㍢挲敢㙤〶攱ㅡ㥥ち㕥敦㐰摡㍦㉦慥昵ㄱ㕥敦㌲㠸收挵〵㍦扡捡㉥㕥㝦㠳㡤昱ㅥつ戹ㄸ㈸挰攰㝤ㅡ㝣㐰〳慥てㄲ㕥ㅦ㈲㔷愵户攲㝢敦〱搷㙥ㅦ挱〱搴戸㘰㐸㤷攰愲昶㌱㑢昸㠴㈵㜰㜱㡦㤷ㅡ㔷昴昴搳㕢戹摥㐷愸晤㤳㐱づ㐱慥㠲摡扦㈰敤㥦ㅡㄷ〸〹戵捦ㄸ㐴㔳攳㉡㈱㕤㘵㙣敡㔶昶㌹㙣㡣㉦㘸㔸っ㌶昸㤲〶㕦搱挰㠲㠱㔰晢ㅡ戹攰㡦昵挱昷㡦扥㠵㍤愰㜱㤱㤱慥㠱ぢ摡㜷㉣愰〶ㄳㄷ㡡ぢ㠲扣搰戸ち愸ㅦ㘸㕣㈳㈴搰㜰㙦扢㐶慤㐰慥〲ㅡ扥㍢晣㍤愰慤㠲㥢㐰慢㘷㄰つ㡤㉢㡢㜴㤵戱愹愱㠵㘰㘳っ愴㈱㔷ㅤ〵ㄸ㌴搰㠰捦㌴㔳㕣㠸㈴搰挲挸〵づ㜱挱つ㙤㌰捣挱㡣敢㤲㜴㝣ㄷ戳㈱㡣扦ㄱ攳㜳つ㤱㤷ㄹㄷづ昵搳㍤戹慣㐸㤸㤹っ挲昵㐵ㄵ捣㌶㠱戴晦㠶挶㜵㐸挲㙣㔳〶搱捣戸ㄸ㐹㔷㤹㐲㘷㌸ㅢちㅢ㘳㌳ㅡ㜲愱㔲㠰挱收㌴搸㠲〶㕣扢㈴捣戶㐴慥捡㌵㐸㤵㝢攵㕢挳〳搸戸㥡㐹ㄷ攱挲㌶㡣㐵㙣挳㈲戸昲挸㡢㙤㉤㘴㌶戶慡㜷㤰慥㠰㠹㘰摢㡥㐱戸㉡愹〲摢㜰㐸晢挷挶搵㑢㠲㙤〴㠳㘸㙣㔷㐳慡慢散挲㌶ㄲ㌶挶づ㌴攴昲愶〰㠳㔱㌴ㄸ㑤〳慥㜸ㄲ㙣㍢㈲㔷〵ㅢㅦ㝡ㄱ㌰慣㡤㠱〷戰㜱つ㤴㉥挲㠵㙤㘷ㄶ戱ぢ㡢攰㝡㈵㉦戶㍢㈰敢愷㠷㜲〹㤳㘰ㅢ换㈰敢㤱慢挰搶〴㘹晦搸戸收㐹戰㡤㘳㄰㡤㡤ぢ㥦㜴㤵戱愹㕢㕢〴㌶㐶㤴㠶㕣ㄴㄵ㘰㄰愳㐱㥣〶㕣㈷㈵搸ㄲ挸〵昶搰攰㘹㤹ㄴ捣挱散㐱㔷㝣ㄷ戳㌴攳㘷ㄸ㥦㑢㥣扣捣戸慥愹ㅦ㘶㕣昵㈴捣挶㌳〸㤷㍦㔵㌰摢ㅤ搲晥㤹㜱㤹㤴㌰㥢挰㈰㥡ㄹ搷㑡〵㈰搹〳㌶挶㥥㌴攴㍡慡〰㠳㠹㌴㤸㐴〳㉥慤ㄲ㘶㤳㤱ぢ㘴ㄶ㝣愷戲ㄹ收㘰挶㤵㔶㍡扥㡢搹㔴挶㥦挶昸慦挱挰换㡣㑢愱晡ㄹ搵戸㔰㑡㤸捤㘰㄰慥㤸慡㘰戶ㄷ愴晤㌳攳捡㉡㘱㌶㡢㐱㌴㌳㉥慦搲㔵愶搰ㄹ搵㘶挳挶㤸㐳㐳㉥扤ち㌰㤸㑢㠳㜹㌴攰㙡㉣㘱戶㌷㜲㔵㉥㍡昰㐰㤵㠰摥戹㉦ㅣ㐰㡤换戳㜴〹㉥㙡昳㔹挲〲㤶挰戵ㅣ㔲昳㠵捣㌹㌵慦攷㝣扣㜷㥡搹户〴㐰㑡㈸㜱㌱挰晣㥥搵㙤㔸㠰挱㑤㑥㍢摢㕢㥣㐰て㡢っ㤳攱㥤㕤㤸戶慢昳㍥ㅢ愲散晢㌴ちㅥ㌴搴昳摣つ㜱愳㠶㙢つ敡慦晦捡晦㙣㠹戲㍦㉢摥晢㈵㝣晡昰ㄵ㕡㡣㉡づ㥤搳㕡攸敡散敥㉣昵っ㥦㡦搵㐵挳昹ㅣ㤳㔲㑤㑤㘴㔲晤戵㠸ㄸ㔸㈶㜷慣慥㠳㑦㠰㕣挱敦昵㠷て敢攸㕣搹㈱戵愹敦收攳㕣㠴搷挰㠱㉣㈶捣㜲昸摡〱昰㑣慥㑢愰戳戱㍦搲㈱〳㑣㑥散搳㌸㜴〰昲愳愷㑣㥥戲㙦㑢搲㉡愶㑢改㘴㌶㕥捡㘶ㄲ㠵㐸㌴㤳㉥㐴㌲㠵㝣捣㉡㤴㘲挵㑣㉣㘱捡㍡〰挶㌸㄰㍥㈶㘷晥愵戸㠳㤸攳ㄲ〰挹㔱㔷㕦㡢㡢愰敦㍢㈹て晢ㅡ㤵㔷〵㔵㔴㔶摤挰㠱㙡戴攷㜱㈳扥挹晣昲昳ㅡ㐲㈱捥攵搷㕦〹㔸摦捦㠹ㄵ散㍤ㄶ㜴㤶㉡户愰ち挶㈱㐸挲收〰㔴㥣㤷㜷愱ㅣ戲ㅢ㑦㤹摣㔲昹ㄴ捥㔰ㅥ攲挱㄰换㝡〵㍣摥戳㍢㔴㠰㘴㈳㐸㕣㡢㤷捣㍡㈷㡡㔱㠴搲ㄸ㠹㜸挶〸ㄶㄶ㠲㕣㑡㕣〲㌹㌷攴慦〱㔲戶㙡㜵㈱㜶㠴㙤〹ち㍣㜶づ㈶㔵ㅢ㠸㍡ㅦ㘶㙣㈴㤵〷搹㐰㈴戸攱㔶㍡㔲ㅣ攴㌰昲〸㕣ㄳ㙡㐳摥㍥挸㠵㔴戶㤰㡣攴攳改㐸㌲㤳挸愷㜰㜸ぢ戹㐴挲捡攷昲戹㘲㈲㥥㐸㠶摡换愶愹㜸㉡㤶㡣愶慣愴㤵戵愰㡡㘶戳愵㔲㉡㤶捡㔹㤶㤵㡤㘵戳㜱㜳㤰ㄳ摥攸㠰㡦搱㠹挴ㅣ慣㐵换㈸㍡㥣愲㈱㕡㔴戶㔲㈶㐵昸㔳㘷㘰ㄷ㜸昸〴捡㜲扡慣㐰ㄲ㌶㌷㠶ㄲ㙦㍣愴づ搹㠰挳戰ち攲捡挳戰ㅡㄲ敦㘱搸挴㠹㘲ㅣ〱愵㍣㠸㔳ㅥ挹愹㠶戲㘸㘲㍡ㅡ昲昲㘱搸ㅣ㔲㌹っ挷愱㐲晡㌰ㄸ㍣っ散㤲㙡つ愴㝥攲㕢挰㠹ㄶ挶戱㐸㐱㝣㑢攴㠵昸㜱挸摢挴ㄳ㤹戴㘵㘵攲㤹㔴㍥ㅥ㑢攴慤㜸ㄶ捦搴㡤ㄶ昰攸愷㔴㍡㥦㈹收愳愱攳换愶愹㔴ㄶ㐷愲㤰捤收㌳㠹㐴愴㤰捤ㄷ㔲改㜴挶㉡㈴慣㔲挱㑡ㄷ㜳收㔶㑥㜸攳〴昸ㄸ㈷㈲㌱户搶愲㕥攲挳戴愸㙣愵戶愳〸㝦㙡㠵㥢昸改㡣㜲〶㤲戰戹㍤㤴㜸搷ㄸ㈴㙥㤰慦㐱愴收㜰㉤㍦㡢愲〸㉤挶㈱㔱㈳ㄹ㡣戹㜳㈱㉦㌳ㅣ〵愹㌰㙣ぢ㘴㜸㘸㈰挳搱㜰㐲㄰摣㍣㐶ち㠶㍢㍡愱㐳ㄷ㈲㙦㌳㑣㐵㡡㤹㙣㈲ㄵ㈹㤵搲㠰㤱挵㍦慢㤸㡡㘵㜲挹㜸㈴㔹戲㔲㌱㜳㈷㕤㥤㡢攰㘳㡥搱戹㡢㤹摢㔹攷愸㔳㘳㤱ㄳㄲ㐵㌷㠹㥦㐱㘵㕣㠶㈴㙣晥〰〶㜸晢㐸㌴㘹昹㤵戴㑤搳㈲㠵㐴㐵㈰ㄷㄲ㔷㌳㍣㈵晣㡢㐱㉡㈴づ〸㈴戱㕦㈰〹㑥昶㈳㐸㡤㜱ㅤ㔲㤰㐸㈰㉦慤改㝡攴㙤ㄲ㐵㡣挶㠵㥣ㄵ㡢收㜲愹㐴〲捦つ㑢㤶攲搱㕣愴㤰㠸㈴ㄳ搱㔲㌴ㄱ扡愱㙣㥡㐹愱搵㈵攳㠹㐸㈹㤵㐴ㄲ挹㈷昳㤹㑣㈹㥡㡥㈵戲㤱㙣㉡㕤㌰戹㘴㠰攱㡤ㅢ攱㘳摣㠴挴㑣㘹㔱㙦㙢㑡㙢ㄱつ挴㔴㡤愷〸㝦㙡慥㥢攱慤搴摦㠶㈴㙣敥〶㈵摥㍥㠶扢㙢昹㝡摡敥㐱㡢〹㐸搴ㅥっ挶摣㍤㤰㤷ㄹ㑥㠴㔴ㄸ㌶〷㌲㥣ㅣ挸㜰ㄲ㥣㄰〴户㐴㤱㠲攱㘴攴㠵攱慦㤱㜷㝡愴㠵〱㉦㠹扦㜴㌱㤱㈸㤵㘲㤹㌸ㅥ挵㠶攱㌰㔱㐸㈴ㄲ挹㙣㍥昴㘰慦㘹㌱㥢捥㘱㄰㡣挷愰㡢攴㔳搹㔴㈶㔶㡣攷ㄳ改㈴㐰愶攲㜱㜳㡡ㄳ摥㜸〸㍥挶挳㐸捣㘶㉤敡㘵㌸㔵㡢捡㔶㙡〶㐵昸㔳ㄹ㌷挳摦㌰捡ㄳ㐸挲收㑣㈸昱昶㌱摣㑢换㥦愲敤㔴㕡㌴㈳㔱戳ㄹ㡣戹㘷㈱㉦㌳㥣ぢ愹㌰㙣ち㘴㌸㌶㤰㈱搷〲㈰〸搶搴㈳〵挳扤㥤搰愱攷㤱户ㄹ〲㐵㍥㤲㑢攵ㄲ㌹㉢㑢ㅡ戹㜸㌶㤷挹㘴搸㌵㡢愹㝣㈹㘷敥愳慢昳〲㝣捣㝤㜵㑥㝡愴慣㄰㘰㝣敡搴㈲攸㠴挴㡥㙥ㄲ㉦㐳㘵扣㠲㈴㙣㉥㠶〱摥㍥ㄲ晢㘹昹㙢戴㥤㑤㡢㔹㐸搴〱㤰ぢ㠹㌷ㄹ㥥ㄲ晥ㅤ〴愹㤰搸㈶㤰挴搶㠱㈴㌸扤㡦㈰昸㍥〲㔲㤰昸愱ㄳ㍡昴づ昲㌶㠹戴㔵㉣ㄶ搳㘹ぢ㑦昲㉢㈴ち㔶㉣㤷㑤㘲㔴捦挵慣㐴㌶㥡㠹愵㌳㘶㡢慥捥扢昰㌱て搱㌹㈱㤱搳㌹敡㔴ㄱ㌹㈱㌱搴㑤攲〳愸㡣て㤱㠴㑤ぢ〶㜸晢㐸㤴戴晣ㄳ摡捥愷挵扥摣攷愵㤰ぢ㠹㑦ㄹ㥥ㄲ晥ㅤち愹㤰〸扢㐹㉣㠶㠹㥣改ㅡ〲㐹ㅣ〶㈷㕡ㄸ㕦㈰〵㠹㌶㈷㜴攸㑢攴㙤ㄲ㜱㉢㕥挸收昰㍣挳㘲扣㤴㈸愱㜱愴㜲〵㡣捦〵㥣敦㑡㤱㙣㌲㙢戶敢敡㝣〵ㅦ戳㐳攷扥㘶㑥收散ㄹ㥦㍡搵〵㥤㤰愸㜵㐸㙣㐱搵㜷㔰ㄹ㌵昵㈴挱戹㜸扣㙢っ㕥愸ㄹ㜹㈶扣ㄲ㌳㝢戴扣づ㘶昲㐴㘲㜹㌶戱㕡〱戹㤰ㄸ〸㜹㤹挴㉡㐸㠵挴攷㕦〶㥤昳晦〵愹晦㥣扦ㅡ㑥㈸ちぢ㈵ㄱち㈴㡥㐰㕥㐶㤸挱挸敢㌶㤱㠹攳挴㥤㈸㐴ぢ㐵㌴㠳㔴愶㘰㘵搳戱㘴㈱㥡捥挵攲戹㙣㈶㌴愴㙣ㅡ户慣㔲㍣㤷㈹㘴慤㘸㈶㤱㉤愵㌲ㄹ㉢㕤㐸愵㘲搹㔸㉣㤶㉢㐶愲收㤱㑥㜸㘳㈳昸ㄸ㡤㐸捣愳戴愸㜷㠴攱ㄴ扥㡣攵㌴㄰㔳戵㠶㈲晣愹昷戱ㅢ攵慢慣捤愸摦ㅣ㐹搸㍣ㄶ㑡扣㝤慤改㌸㉤摦㥡戶㌹㕡ㅣ㠲㐴㥤挰㘰捣㙤ぢ㜹㤹攱㐹㤰ち挳㌷〲ㄹ扥ㄶ挸㤰昳昰挲㜰〴㐲㠱攱㈹㑥攸搰㐸攴㙤㠶㠹㔲㌶㤹〱慥㐸㍥㥡㑡㐴㌰戸ㄴ㤲㘹戴慢㐸㍣㤳换ㄷち搱㡣㜹慡慥捥づ昰㌱㑦搳㌹改㔷愷敢ㅣ㜵敡㑣攴㠴挴㑢㙥ㄲ㍢㐱㘵㡣㐱ㄲ㌶㌹摤㡥户㡦挴㔹㕡㍥㤶戶㑢㘹挱〷㕦愸㜳㈰ㄷㄲ攳ㄸ㥥ㄲ晥晤ㄴ㔲㈱昱㑣㈰㠹愷〲㐹㜰㙡㕤㐸挴ㄱち㈴捥㐷㕥㕡㔳〲㜹㥢㐴愶㤴捦愶戳昹㔸㉣ㄵ挹攰晣㠴捤㘲㉣㥤挷〷戵㑣戴ㄸ挱戳㐳㐳挹戲㘹㈴㥢㠸攷㜰㥡㑦攵㡡愹㠴〵㔴㠹㘲㍣㤹㉣㘶攲㜸摡㘸愹㤸捡㥡ㄷ㌸攱㡤ㄴ㝣㡣㌴ㄲ昳㐲㉤敡㙤㑤ㄷ㘹㔱搹㑡㕤㑡ㄱ晥搴㈳㙥㠶ㄳㄸ㘵て㈴㘱㤳搳敦㜸晢ㄸ㕥愶攵㤳㘹摢㐹ぢ㝥㍢㐴慤㘵㌰收愶㐲㕥㘶㜸㈵愴挲昰㙥㌷挳昲搸戴㍥㤰攱㔵㜰ㄲ㠶㌳ㄱちっ㝦敥㠴づ敤㠵扣捤㌰㕦㑡愵㔳㤹㔲㉡㙡挵ㄳ〹搰换㘵搲搹㜴㌱㔲挰㜵㌹㠶慡㘴捡扣㕡㔷㘷ㄶ㝣捣㙢㜴㑥㍥摣捡〴㍣慢㑡㥤扡ㅥ㍡㈱㜱㡢㥢挴㍣愸㡣扤㤱㠴捤ㅢ㘰㠰户㙦㙣扡㔱换ㄷ搰㜶〵㉤㤶㈳㔱㌷㐳㉥㈴ㄶ㌳㍣㈵晣㕢〷愹㤰戸搶㑤愲㤵晢挹捦㈳搷〴㤲昸ㄵ㥣㠴挴㠱〸〵ㄲ户㌸愱㐳〷㈱㙦㤳㠸㕢昸ㄴ㠷㉢挸㕣㉣㤱㑡攴㈳昸〴㤸挶挹ㅢ搷㌲搱㜸慡㤴捥㤴㑣㤹㔹㐷㈱挶挱昰㌱㙦搳㤵㤳㝥㈵㤳敡㕡愷搶㐳㈷㈴搶扡㐹攴攰㘶攴㤱㠴捤扢㘰㠰户慦㑤摣慤攵㈵摡ㅥ㑤ぢ㍥㑤㐳摤ぢ戹㤰㘸㠵扣㑣攲㝥㐸㠵挴昹㙥ㄲ攵㌶昱搳㐰ㄲて挰㐹㐸戴㈳ㄴ㐸晣摡〹ㅤ攲㡦户搸㈴㌰㉥攷㌳改㘴戴㄰㑢挵搰〸攲㔹晣搲㐹㌱㥢㐳㈷㡢ㄷ搲昹㘸摡㝣㔰㔷愷ㄳ㍥收㐳㍡㈷㙤攲㘱㥤愳㑥㍤㠶㥣㤰㌸搳㑤愲ㅢ㉡愳〷㐹搸攴捣㌷摥扥㌶昱戸㤶慦愲敤〹戴㌸㥥㈴㥥㠰㕣㐸ㅣ挹昰㤴昰敦㐹㐸㠵挴〹㙥ㄲ攵㌶㜱㕣㈰㠹摦挱㐹㐸ㅣ㠳㔰㈰昱ㄴ昲㌲挲慣㐱摥㈶㤱㠸挴㡡搹㐸㉥㙤攱ㄴ㤴挰ㄵ㑣㌶㤵㉡攱㥣㥤㐹ㄶ搳昱㜴愱ㄸ〹ㅤ㕢㌶㉤㈶搲ㄸ㑥㑡攸㐱搱㘲㈲ㄷ㉢攵ち㔶㍣㤶㑡ㄶ㌲戹㘸㈱㥤㑥攴㑣捥㤵换㤹攸㌸昸ㄸ挷㈳㌱㥦搱愲摥ㄱ收㔹㉤愲㠱㐱㔳昵〷㡡昰愷㔶戹ㄹ㥥㑡晤㘹㐸挲㈶㘷挲昱昶戵愶攷戵晣㑣摡㥥㑥㡢搳㐸敢㐵〶㘳敥㙣㠶愷㠴㝦㉦㐱㉡っ㍢摣っ换慤愹㉤㤰攱换㜰ㄲ㠶攷㈱ㄴㄸ扥攲㠴づ㥤㡦扣捤㄰㥦收ぢ挵㙣㈱ㅥ捤㈷㈲㠹㈲㍥㐶挴搲戱㐸㍡㥥挹愶㈲㔶戶㘴挵㑤㤹晣㘶㜵㉥㠰㡦昹㘷㕤㌹戹晡昹㡢捥㔱愷摥㐰㑥㐸㤴ㅣㄲ㜲昵㜳〹㔴挶愵㐸挲收㥢㌰挰摢搷㥡晥慡攵㙢㘹㝢づ㉤昸㠸づ昵㌶攴㐲攲㉡㠶愷㠴㝦敦㐰㉡㈴づち㈴㜱㐰㈰㠹㜷攱㈴㈴㝥㠱㔰㈰昱㌷㈷㜴攸㕡攴㙤ㄲ挵㘸㍥ㄹ㡢㘵㜰㑤ㅣ㐹㈴㡡愹㐸慥㔸㈸㘶㈲ㄸ㝤昳昱㑣扥㤰㡥㥢敦改敡㕣〷ㅦ昳㝤㥤㤳㝥昵㠱捥㔱愷㍥㐲㑥㐸㉣㜰㐸挸㕥摣〴㤵㜱㌳㤲戰昹㌱っ昰昶㤱昸㐴换㙦愱敤㐵戴攰戳㍡搴㍦㈱㤷ㄸ户㌳㍣㈵晣晢ㄷ愴㐲㘲㉦㌷㠹㜲扦㥡ㄱ㐸攲㌳㌸〹㠹扢㄰ち㈴㍥㐷㕥晡搵摤挸摢㈴㤲昸攰㕤㐸㔹搱㐸㉣ㄶ㑦挴㜱㘶㡥㐴㜱㉢㈸㡡㡦ぢ戹㕣搲㑡ㄶ㐳昷㤴㑤搳改㐲扥㄰㐳㙦㡡㈴㜰昱ㅣ捤㘳㘸㡡ㄷ昰挱搴㐲㕦挳㐹㍣㘲㝥攱㠴㌷敥㠵㡦㜱ㅦㄲ昳㑢㉤敡敤㔷㕦㘹㔱搹㑡㝤㑢ㄱ晥搴ㅥ㙥㠶て㌳捡㈳㐸挲收㜷㔰攲敤敢㔷摣㍢㤱㍦㑥摢戵戴戸㥣戴㙡㈱ㄷ㠶扦㠵扣捣戰づ㔲㘱㤸〸㘴ㄸぢ㘴㔸て㈷扣戱挲〶愱挰㤰㔳搱挲昰ㄹ攴㙤㠶昱㜸〱晢㥦㑥挶㤳昱㔴㈲㠷㈶㘴㈵ぢ搹㘴㉥ㅤ换㤶㤲愹㘲愱㄰㝡戶㙣㕡㡡愷昳昱㐲㍥㕦捡㐶㈲〹慢㤸挸ㄴ㌲昸㜴㡦㔳ㅣ捥昲㤱㐲㍡㘹㜲㤲㕢挶愶攷攰㘳晣ㅥ㠹挹戹㙤ㄱ昵㌲㌴戴愸㙣愵〶㔳㐴㠶㘳摣っ晦挴㈸㉦㈱〹㥢㐳㘰㄰挴㜰㈳㉤晦㌳㙤昹㡣て㠳㑦っ㔱㈶攴挲昰㜵挸换っ㌹㔱㉤っ户㜳㌳㉣㡦㑤摢〴㌲摣ㄴ㑥㜸搷ㄸ㙦㈱ㄴㄸ㜲㙡㥡ㄱ㐳㙦㈳㙦㌳㉣攰㈹昳戸昵㤳㐸㘴挰㤰户㌸㜲搱㐴㈶㤵㡡挶㜰㔹㠴晢㤳㜱㜳㌳挷挷昸㕦昸㤸㥣扢㤶捡㐹㡦摣㐲攷愸㔳㕢㈳㈷㈴㌶㜷㤳㜸て㉡攳㝤㈴㘱㜳ㄸっ㠴㠴攷㤳搹㌶㕡晥ㄱ㙤昹戰て㠳㡦づ㔱㌲昷捣摣㍦ㄸ㥥ㄲ晥つ㠷戵㤰ㄸ散㈶㔱敥㤱攱㐰ㄲ㈳攰㠴㌷扥〶㡣㔰㈰㌱ㄲㄹ㈱昱㌹昲捥搸挴㑢挰㔴〲〳㔱戱㠴㍢㍡㌱摣晣㉥愶愲昸搸㥡㑡㕢戱㐴㍡㙡敥攰昸ㄸ㕦挰挷ㅣ愵㜳㜲昵㌳㕡攷愸㔳㥣㘵ㄶㄲ㜵㙥ㄲ摦㐰㘵㝣㡢㈴㙣敥っ㠳愰㌶挱戹㘷㤱搷㠶㘰㝢㍢㉢㝣ㅢ昷㜹慣づ㕦て㜹㤹㐴ㄳ愴㐲攲换㉦㠲㍥愳㝥づ愹晦㌳㉡㈷㤵昱挶慡つ㠴〲㠹〸㌲搲慦挲挸㍢㈴㈲ㄹ㉢㘲ㄵ㜰㐳ぢ㘷晤㜴㍡㥦㑤攲㠳㘷㈴㤷捦㐷昱㘱ぢ㕤㈷㌴愸㙣捡㑦昲戱㔲愲㠸㑦㈰戸㐹㤶㉦攴攲戱㝣㈱㥡㉣㈴㔲昱〸㝥㈸㉥㘳㜲㙡㕡㍡搱㘰昸ㄸ㐳㤰㤸㥣㤱昶昴慢戸ㄶ㤵慤ㄴ㘷㥤㠵攱㠷搸㡤昲㘷搴㑤ㄹ㘵㈸㤲戰㤹㠶㐱㄰挳㡣㤶㙦㐹㕢㍥㌸挴攰㘳㐸搴㜸挸㠹捥ㄸ〶㜹㤹攱敥㤰ち挳扦〶㌲㝣㈳㤰㈱㈷㤹昱慥㌱戶㐷㈸㌰攴㠴戲㌰ㅣ㡥扣捤㌰ㄱ攱㐹㉤㘹㐵ぢ昹㘸愲ㄸ捤㘴㜰慦戵㤴㑣㈴攳㔱ぢ㥦摤ㄳ㠵搰㠸戲㘹扥㤴攱愰㠴㕢㡦愵㐲㈲㤹㉥㘴愲搱㘴㥥昷捤㘲晣㘴ㅢ㐹㤸㥣慡ㄶ㘰㈳攱㘳散㠰挴㥣愸㐵扤㘳搳㈴㉤愲㠱㐱㔳搵㑣ㄱㄸ愹ㄷ摤っ㜷愶㝥ㄷ㈴㘱㜳㉡っ㠲ㄸ㜲㙥㕡攴㑤戴㝤㤸扢晡㄰ㄹ捡㜴㌳㜳㔱㠶愷㠴㝦㥣㙥ㄶ㠶㑦戹ㄹ㤶挷愶㈷〳ㄹ捥㠲ㄳ摥昸㝡ㅡ㐲㠱攱㙣㘴ㄸ㉤㤴㐲摥㘶㤸㡢愶㤲ㄱ㥣敤戲㘹ぢ㜷ㄳ愳挹㕣㈶ㅢ㉢㐵攳搱㙣愹㤸㉢愵昲㔹㜳㡥攳㘳愴攱㘳捥搵㌹ㄹ㥢㘴㉡㥡昱愹㔳㥣㔹ㄶㄲ㡦戹㐹散〶㤵戱㍢㤲戰㌹ㅦ〶戲挷㥥戱㠹昳捤㈲㥦㐸摢㈷ㄸ㤰㡦㌴㌱ㄷ㐲㡥㌷扥㈹〶昹㤰〱昵晢㈳戳㥢㘷㝥㌲昸〱〶扢㝡㝦㐹㘲㉡㝥ㄹ㠲敢慦㙡〶攰㥢摢昶昷㥤敢㙡挷晦㝢戱㌸〳捡挷ㅤ昰慦晥㕥散敢晦㈱づ㡦㐶敦㥣㈸㈳㙥㡦㍦㘳㉡㜶戸晥㐰散㙥㈴愸㡡㝤晤㘰㈰ㅣ㙢㌶㙢㥦搹㡤搹㔱晣昰攴㠲捥㐹昸㝡戵晤慢㠵ㅢ敢㔹搳㕤昵てㅣ㡣敥㤵㑣捡㜷攳㔹ㄹ㍤㤶㜶㥢搷㔵昶挳て〶㘰慥ㅢ㡡㕤昹㜳〸㥢昵收㕣摦ㄷㅦ搶㉢㥤搹搱㡤㥦敥戰㡡㍡㘲㌷扥㌱㕤㔷㍢㐰〵㍥挲挱昹㝤㐲㝥㐱㥣搱昰攳ㅤ㌳㡢〴㌰㉣攰摢昲㤳㕢㝢攴㘹ㄳ摢㐰慦㡣〳〰㈷㌴ㅤ㝢㍢㘸挲愸愹愳愲搱㕤愳昸㑤愵晡昵㌸ㅡ摦扢愰㑡昶㉣㤶㡤㉤㙣捣㐴㔴挵昶捤㘸ㄴ㌵戶㈰挵㌹愵㠶㜰㕤慦㡦昶㜴㌲ㄳ敤晦ㅢ㥣晦捤㠹㡤㠷㘸㡦㠳搵㠸㜳㈶搵扦㜶捣攵ㅦ㕦扦摢攸㥦晤昲㍢攷晦㘳㜶㍥攸㈷て㝤㍡收昳㍤晦㌵㠶ㅢ㥢㑤㔴㐵㜸㡣㐶ㅣ攳㜵㈶㙦㌰㜹ㄳ㠹扡ㄵ㤵㜸〹摦㠶昷㍤㈵晦ㄶ㐷攱㝤㑡扥挹改㙤扣戱㔲〴昵ㅤ㌲㐰ㅤ㠶っ扢㡥㕡〷て戶㔷㘹㘲晢㜰㉦㍢㈰㘶㌳㔳㐶ㅢ搲搰㝣挸挰戳㜹㔴㉣㉥㍣搵㡤戰搶ㄴ挲挶㐲扡㜰愲搹㜶㘹愷换㘲摢㘵慡敤㤲㡣慡㙢ㅤㄷ㜶戶戰戱㍦㕤㌸㝥敡㈸㡡戳搲捣㔰摦戸ㅣ㤹つ〳换ㄹ㙡昱愸〶㜶攸捤搳㕦㍦㘲攸攰㠹㐷㜲攳换戱ㄳ搵ㄱ昰〸〲㝢ㄵ㉡ㄱ〸昶㑡㐷攱㝤晡扥挹〹㙢扣昱㙤㐲散ㄵ挰ㅥ㡢㡣㠰㕤ぢ㡦㌲搸ㅣ㜷昹〴愸㙣㑡挷㘱㉢㔴戰㈹㌵㡦㡡㘶㙤戰㤷挲㐳㈳〹ㅢㄶ㕤㑥㉣扢ㅣ㑦㤷㈵戶ぢ摡㌶㕤〰昶㐲挷挵〶摢ち㜵攳改㌰摣㌰㝣㘷㘸㡦㙡昸挲㉦㕣戵㙣㐲㜸㤳㕥㝣㘷挱㈳〸摦戹づ㈵㕦扢㍣挷㔱㜸㥦摤㙦㥥㡢㐸㜸攳㉥㈴敡づ㝣ㄷ㈰㈳昸捥㠲㐷ㄹ摦攱㘴㜱ㄱ㔴㌶㍥捥㐲㠷扡㈱ㅢ㍣㘱搴攴㐹愳愲㈹㥢摦ㄹづっ挶ぢㅢ换改挳㙢㐴㡤戴㤱㌳捡ㅢ㐶㠶搳捦攲㔱㡤㡣敥戱敦敦戳㝥扢ㄳ摦ㅢ㌴㔱㕤〹㡦㈰㌲㈷㔷㈳㜳㤲愳昰㍥搴摦扣ㅡ㤱昰挶㜷〵㙤㌲搷㈱㈳㘴㑥㜰㤳㌹㥡㝢㜹㈳㔴㌶ㄹ捥㑡㠷㡥㠱捣ㅥ〱㈳㜶㉢㔹攳㠰戱㕢挹戱㜴戹愹散㜲〳㕤㡥户㕤搰ㄶ改㤲挸慡愳ㅣㄷ㈸挱昲㐴愸ㅢ㙦挵昶㠶攱攳捣㜳㥦昸㑥㝣て摣敡㐷㌸つ慢㘹愲攲㈴㜴㄰扥㤵づ㈵㕦挳㕡攱㈸扣㍦〹㘰摥㠳㐸㜸攳收ㄳ敡㡥㠶昵〰㌲㠲慦〷ㅥ攵㠶昵㘳戲㜸〸㉡ㅢ摦慦戱ㄵ晡㠹㘶ㄱ㑢摡㉣㤶㔵戰㌸㥢㉥て㤷㕤ㅥ愴换戹戶ぢ〶㍣扡愰㕦戶㌹㉥㌶昱昳愰㙥晣つっ㌷っㅦ㈷㥤晢挴攷敢㤷㑦挱㈳〸摦ㄲ㠷㤲て㕦挹㔱㜸㝦㔰挰攴㡣㌵摥㌵挶㈵愸㍢昰晤ㄱㄹ挱㔷㠴㐷ㄹ摦捦挸攲〵愸㙣㝣㥣㡢づ㕤づㄹ晡攵愴㔹攵㝥㜹㠸〳㠳昱昰っ㔰挲㜸ㄹ摢ㅢ〶攳ㄵ敤搱㕦㔷戴㑦㥥㕢㑤㔴慦挱㈳〸挶㠱搵㘰ㅣ攰㈸扣㍦㉥㘰扥㠹㐸㜸攳㘶㠱つ㠳㌳捦〲㘳㍦㌷㡣敢〸攳㕤愸㙣ㄸ㥣㡥づ摤〰ㄹ扡攲挲㔱戱㤸摤㤶ㄶ㔴戰戸㠹㉣㍥㠰攱㠶戱昸㔰㝢昴挷愲㍣㉣㜱ㄲ㍡㠸挵扣㙡㉣收㍡ち敦敦っ㤸㥦㈲ㄲ摥昸戶㥦捤攲ぢ㘴㠴挵㙣㌷㡢摢挹攲㉢愸㙣ㄶ㕦㘲㉢㜴㈷㘴昵ㄳ㐶㑤ㅢㄵ㔵㌳ㅣち㜶昷戸㡢挶㕦挳㠴㈳㌵㐵㡤扣挲挲扢晦㙢慢㐶㤲ㄳ换㙡㈸㉥扥㠸慦㜷昷㔴㥣㝤づ㐲㌰挵搹㔳㕦摦㤸散㈸扣扦㌴㘰づ㜴捡㌴ㅥ戰ㄱっ㐲㕥㄰㑣㠴㐷戹㙦㍣挸扤攲〴戱㡤㠰㌳搱愱㠷㈱ぢ昳摡搴ㄹ㈶㜶㠷㠳摥改戰昱㈸㍤ㅡ换ㅥ㥣㤰づ晤㡦敤搱㉣ㅥㄸ㤷㌳㡥〷昷㌹㙣晣〶摡㐶㑥ㅦ攳摤㍦㉣搸攰㠵ぢ㔱捥㌵㡢㐷㌵㘸昶昵㔲㕤敦戸捣㘹攷搱㜰昶㕥㠸挶ㅤ㐶㍥㜸㌱㐷攱晤㤵〲㜳㕢㐴㘲攵㡤愷㔱㜷っ㉣㈳㤰ㄷ㜸ㄱ㜸㤴攱㍤㑢ㄴ㍢㐰㘵挳ㅢ㠹慤搰敦㈱㤳扥愴慦㤷挶㔶戰昸㈳㔹散〴㐳扣㌷㠰〵㘷㥢挵愳ㅡぢ㝤㡡户挷㤵㡤㈷㉡㑥㍣㡦づ㘰戱㔳㌵ㄶ㍢㍡ち敦てㄶ㤸攳㄰㐹㔸扣㙣戳攰㝣戳戰ㄸ攵㘶昱㉡㔹㜰搶搷㘶挱㐹攸搰㕦㙣ㄶ㌸㕦摢ㅦ㜲搴昰ちㄶ慦搳㈵㕤㜶攱㘴㜴攸㑤摢挵昹㕣㠴㜳搴㌶㡥㡢摤〹摦㠲扡㜱〲っ昱摥〰㝣㥣㘸ㄶ㡦㙡昸散㜳搴收扤搷㡥㤳㘱㍥㍡〰摦ㄶづ㈵㕦㔳摡摣㔱㜸㝦敥挰攴㉣戵攰㝢て㜵㐷㔳㥡㠹扣攰ㅢち㡦㜲㔳晡㠰㉣㌸㑢㙣攳攳晣㜳攸敦㤰㐹㍦㑣摢愳戲改愰戰㝢搵挷㐴㌱て㜶㜸㙦〰ち捥㌴㡢㐷㌵ㄴ扡㈵搹㥦㐲㠶㑦㔴㥣㜴ㅥㅤ㠰㘲㔰㌵ㄴ㘱㐷攱晤攱〳㜳㌱㈲〹㡡捦㙣ㄴ㥣㙢ㄶㄴつ㙥ㄴ㕦㄰挵挱㔰搹㈸㌸〱ㅤ晡ち㌲昴㉡㥣慥ㄳ㌶㡢扡ちㄶ摦㤰㐵づ㠶㜸㙦〰㡢扣昶攸㡦㐵戹㔷㜱摡㜹㜴〰㡢敦㍥慦昲㠹散㕢㐷攱晤つ〴戳ㄵ㤱㠴挵〰㍣换て捤㠲戳捤挲攲㙢㜸㤴㥢㐵㍤㤴慡ㄳ㉡㥢〵愷愰㐳〳㈱敢扤㜰挶㘸晢㌹㍣㌸㍥摢敤挲㠰扡㤱ㄳ挸㜸㙦〰ぢ捥㌶㡢㐷㝦㉣捡敤㠲ㄳ捦愳〳㔸晣愳ㅡ㡢㑦ㅣ挵㝢㥥㥦捦㌶㌹㔵㉤㉣ㅡ㙤ㄶ㥣㙦ㄶㄶㅦ戹㔹㙣㑣ㄶ㥣昰戵㔹慣挱㔶㘸㔳挸捡㕤〴愳挵晢づち㝢戴搸㡣ㅥ㥣㈷戶㍤㡥愵挷ㄶ戶㐷昳㈸愷㔳扤攳㜸搸昰戶㠲戶昱㔴搸攱扤〱昰㌸捤㉣ㅥ搵攰㔵㝥㠴挰㐷㝢捥㌸㡦づ㠰昷愶挳挸㌷扥扣攱㈸扣㍦愵㘰㜲㡥㕡攰㙤㡦扡愳㈱㜱愲㔹攰扤〶㡦㜲㐳ㅡ㐱ㄴ㥣㈳戶㔱㜰昶㌹戴〳㘴捥愵捥㉢づ〵㥢摢㘸㔲攰慣㌱攳愲㙢戹㕦晥㍢㐷㡤㥣㕡ㄶ换㙡㝢㕦扥扡㔹ぢ换搱㠸收㍤㐱扦㔰㙤慦㥦㜷ㄴ摥摦㑦㌰㌹ㅦ㉤㝢扤慢扤搷扦㐰㕥昶晡て敥扤晥〱昷㥡昳挱昶㕥㜳愶㌹㌴づ㌲扢晢㌸㐳挹㌳捥扥㌳ㅣ㝥っ㤰晢捥㜹㘲扣晢摦㜷㥢っ㉥㔶㌸愹㉣ㅥ搵ㄸ攸㘱搵ㅥ㑡戶㥤愸㌸扦㍣㍡㠰挵㙦慢戱㜸挲㔱㜸㝦㑡挱攴㡣戴戰㐸摢㉣㌸慤㉣㉣ㅥ㜷戳挸㤲〵㈷㜷㙤ㄶ㥣㙢づ敤㘶戳挰〹摡改つ㡦㔴戰㤸㐰㤷晢捡㉥㥣㜳づ敤㘹扢攰〴㑤ㄷ㜴戹㕦㍢㉥㜶搳㤹〴㜵㈳愷㠸昱摥〰㝣㥣㑦ㄶ㡦㙡昸散ㄳ昴搶扤搷㝡㥣㕡ㅥㅤ㠰敦ㅥ㠷㤲慦〳摤敤㈸扣㍦挴㘰㜲㌲㕡昰㑤㐷摤搱㠱㥥㐶㕥昰慤㠷㐷戹〳捤㈴ぢ捥敢摡昸㌸捤ㅣ㥡㘵戳〰㍥愷㈹摤收戰戰㥢搲ㅣ扡㜰慥搸㜶攱㜴㜳㘸㥥敤〲㝣㜴〱扥㜵㡥㡢㡤㙦ㅦ愸ㅢ㌹㍢㡣昷〶攰攳㔴戲㜸昴㡤㙦扢摥敢ㅢ捥㉡㡦づ挰㜷㠳㐳挹㠷敦㝡㐷攱晤ㄹ〷昳㜵㐴ㄲ㝣㡢㔱㜷攰攳㘴戲攰扢ㄶㅥ㘵㝣晢㤳〵攷㠱㙤ㄶ㥣㘱づㅤ愸㔹攸㝢戶㍦㜷㔸搸昸づ㈶ぢ捥て攳扤〱㉣㌸㤹㉣ㅥ搵㔸攸㥥㔸晥搸挹㜹攵搱〱㉣㉥慦挶攲㌲㐷攱晤㐵〷㤳㌳搱挲愲㘰戳攰㜴戲戰戸搴捤挲㈲ぢ捥〴摢㉣㌸挷ㅣ㕡㘲戳㔸㔸扥ㅤ㜱㘱〵㡢㔶戲昸〶㠶㜸㙦〰ぢ㑥㈷㡢㐷㝦㉣捡户㈳㌸戳㍣㍡㠰挵戹搵㔸㥣攳㈸扣㍦敥㘰搶㈳㤲戰攸戴㔹ㄸ挸ぢ㡢戳摣㉣づ㈷ぢ㑥敢摡㉣㌸换ㅣ敡㠶っ㈷昵收㔱ㄹ晢㕡敦㡣ちㄴ换改挱㤹㘲摢㠳㤳捤愱㤵戶挷㔴昱㐰愷㍡挵昱戰㍢搵㙡㘸ㅢ㌷㠵摤㠶挱攳㍣㜲㥦昰㝣㌷戶㌸愵ㅣ〴敦㜸㠷㤱慦㔳ㅤ攷㈸扣㍦っ㘱づ㐳㈴㠱㜷っ敡㡥㑥戵㍤昲〲㙦つ㍣捡㥤敡㔸愲攰㔴慥㡤㘲㌸戶㐲挷㐳㘶㥦摥㌸ㄱ〲ㄶ㐷㔵戰㌸㤱㉥㍢㤴㕤㐶搰攵㘴摢〵挳㤸㌳㜷戲捡㜱戱晢攱愹㔰㌷敥っ挳つ挳挷㈹攴敦㠱捦㌵㈶㜱㌶㌹〸㕦户㐳挹㠷慦换㔱㜸㝦㔶挲㡣㈲㤲攰晢〹敡づ㝣㐹攴〵摦㌲㜸㤴昱㥤㑤ㄶ㥣晦戵昱㜱㘶㌹㜴慥捤〲攳戳㜳扢扥慤㠲挵㜹㘴戱ㅢっ㌷㡣〵㈷㤱晢㘴愱挷㈴扢ㅦ㘲㑥㙤㈲㍣㠲㔸㉣愹挶愲攴㈸㝣扦㌰㌱〵㤱晡晢㠵〹㝥㠱搸敡㤶㕦㐱㘸㐴攷慦㉦昱㉢捦㠳㑡戶㤸㤳挶昸搲㜳㙢㕢㥢㝣㕦㜸㌰㥥〷摦㜵㤸搵㌵ㅢ扦㝢㠰愷挰捦㙦㜵㝥㜶㝢㈶㝥て㠱㡦搷搶㑦ㅣ㌷㈴㐷攷㔰㘹㕥ㄷㅥ㐱㍥戰㌴戳ㅢ扦㔷㔱㙣挰㑦扣昷昴㔸㕤ㅤ晦つて㡢挷㌷戸昹ㅣ㉥扣散挷挴〷㝥㜹㥡摦㡡づ㥣㥢ㄵ㘲㑤扤㍣㘶攳㠷っ㌸ㄳ㕥换挷挸晦㝢㍦㕤ㄱ扡〴㑤慣晣慣攵愲敢㤷ㄱ敡㔴ㄱ挷搸㕥戲戳愶收㍢搶ㄹ㈵搵ㄸ㍦㠳㐳攸㌲㈴晣敤㜲㔹㈴㠱㈴㙣㕣づ㠹㝣㡢㕥㤲㥡晡愹㘸〷摥扤攳昷搹昹㘰愳㥡晡㤵慤挵㥥愵愱愵㔶敢㤲愵㍤ㄸ㐰〶㜱㤷昵慢㙥㈶㕣晢㥡搷收ち㠸㠱敤㉤戹慥慥摣敡㠶昶㤶㌶慢㘳㐹捦搲㠶㤶ㄵ㤸挶挷㉦㍡愰ㅥつつつ挶ㄵ昸㥦㐵昱㑦捤㐳㐴㌶捣搰㤵㤰㔶搹摢㠳〳昷昶攷㜰〸㕤㡤愴㜲㙦慦㠱挴戵户㙡ㅦ〴攷ㅥ敢㤷㕡㠸っ昷挳戸ㄶ㤶攵㝡㜰㤲㔷愴搷戹愵㉤㤰戲㜶〶㙢㔷愷ㄶ〶㔶攴㐶㤶挸㡡昴㈲扦㤹㈲㍥戸挰㐶慥㜲㠸㔱㔱〹㑢ㄷ户づ㤶攵㑡戴㙡改慦摣搲㑥㐸〵搱㉤㤰㔶㐱㌴㈷戰㘶户戱ㅡ㤵㌵扢㠳㈲㔷捤づ昷搶㙣戹慥挳㝡㜷ㅤ㡥㜴敡攰㠰㤸ㄶ㔸摣㍤晥攲敥昳ㄴ挷昹扦ち㄰挷敡攲ㅥ㜰ㄷ㜷愲㤶晥摡㉤攵搴㤸敢㘸散ㄱ㔸㠹㠷晤㤵㜸搴㔳〹捥愲㔵㔴攲㙣㕤摣晦戸㡢㍢㑦㑢ㅦ㜷㑢㉦搱㤵攰搱愸㔳愹挰㑡晣㤶㈵㔶㠲晦ㅤ㐵㉥昰㥣㡢慡愸挴ㄵ扡戸愷摤挵㜱ち㐷昶搹㉥㙥㕣㘰㜱捦昹㡢晢㠳愷戸敢扣挵㜱㉥㐷ㅡ晣昳敥攲㌸㑢㈲㙤敤〵㐸昵戳攰摣㘳㑦慤ㅡㄳ㔸㠵㍦戱㍣㡥㍤扤㥤攰㘵㡡㕣㝢㝣扢户ち㥣㐸㤱㉡扣ち㑢㜶〲扥ㄴ㘷㈹㕣㐷㜹㐴㘰㜱慦㌱㜶㈵攰㌷㍣挵㍤攸㉤敥㔱㕤摣㕦㥤攲㘴〰晡㡤㤶扥攵㤶昲㙥扦ぢ晢㔶㠱㤵㜸挷㕦㠹扦㜹㉡昱慣户ㄲ㝦搴挵扤敦㉥敥㘵㕤㥣㍤捥㙣ㄲ㔸摣摦晤挵㝤散㈹㡥昷摥㉢ㅡ搵敢扡戸㝦戸㡢㝢㑢㑢晦改㤶昲戶戴散㌳㑦㍣㜵㉡ㅣ㔸㠹捦㔸㘲攵㜱晥㠲㈲搷㜱收ㅤ散㡡㑡㝣慣㡢晢捡㕤ㅣ㙦晤扡㄰て〸㉣敥㕢挶慥㍣捥㌵㜸搴㡢扢㌸摥㈵慥㈸㡥昷㠰愵㔹搵挲戲㍣戶づ㐰㈴搷摥㝤晤㔹搰ㄹ戴㥥戱㉢昷㙥愰愷戸㝡挴愹㈸捥㠰㐰㡡㌳摣挵㌵敡攲散㈳晡㘹㘰㜱㠳ㄹ扢㜲敦㌶昲ㄴ户戱户㌸摥捡㤴攲㑣㜷㜱㕢㘹改挶㙥改昶㑥㈵㐲㥢㐰ㅡ摣㥢㍦〸慣搸㔰搶愲㤲挳收ㄴ戹㡥㌲敦㈳㔶㜰ㄸ慤慢戰愵㔳〵改捤扣㉢攷挲晥㜶㘰㜱挳晣挵㙤敢㈹㡥㌷昰㉡㡡㡢敡攲戶㜷㡡㤳摥㥣搶挵搹搸晦ㄲ㔸摣㐸挶慥挴㍥捡㔳㕣搶㕢摣〴㕤摣㡥敥攲㜸㤳㑢づ挶㑥㙥㈹㙦ㅦ挹㍥摢㤵㜸㈱戰ㄲ扢昸㉢㌱搶㔳㠹㤹摥㑡昰㍥㤲ㄴ搷攴㉥㙥ㅦ㉤ㅤ攷㤶㉥搶㤵戰㝢昳搳㠱㤵㠸戱挴捡攳㥣昰㔴㘲㝦㙦㈵づ搶挵愵摣挵昱㍥㠷慢㌷㍦ㅥ㔸㕣㤶戱㉢挱敦收㈹捥昲ㄶ搷慡㡢㥢攰㉥慥㔳ㄷ㘷㈳㝥㌰戰戸㠹晥攲㈶㝢㡡㍢摣㕢ㅣ㙦㉡〸攲㘶㜷㜱慢戵㜴慡㕢捡㡦攴慥攳㝣㔷㘰㈵㘶昸㉢戱㤷愷ㄲ晣昴㕥搱戶㑦搴挵捤㜶ㄷ㜷慡㤶捥㜱㑢㝦愲㉢㘱ㅦ攷㕦〵㔶㘲㙦㤶㔸㜹㥣昷昵㔴攲㙣㙦㈵昸〹㔷㐸㉣㜰ㄵ㔷晦㌳㐸扦昷㈷㈰慥㑥摤ㄴ㥦ㄵ摢慣〲㝦搱㙤㌲㝥ㄷ㙣搷㌶㝣㤰昹ㅥ㍦挳戶㄰㠵㉡㝥㜲㘱っ㘳ㄱ㜳扣㌸挰㕦㈳㍦㍦㜰愳㠱㥦㌶ㄴ㍦〶戰㔲挶㘲摡昰敡㕦㍣昶㜳㝢昰㑡扦散搱㜸㥤㍢愷㜸昵㉥晥晢搳㠳ㄷ敥攲㝦㠰摢㥦ㄷ改扤晥扦㜲攷ㄴ慦戱挵晦㐰㝡昰昲㕡晣て㜲晢昳㔲扡散慦敥搱ㅥ〷搳收㍥敤昱㐳户〷慦㠶换ㅥ㡤扣ち㉥攷ㄴ慦㜰愵挴ㄶ㝡㍣慡晤て㜱晢昳㐲戶散搱挸ぢ搸㜲㑥昱攲㔴晣㜳昴攰㜵㈹㜵㐶摥敤晦㜴㠵〷慦㉦挵愳㐰ㅢ㕥㕡㡡㐷搱敤挱换挸摥㌲晥愴㍤㉣摡扣慣㍤㑡㙥㡦㔷戵〷㑡慦㔱扣愲㤳㌲㤶搰收つ敤戱搴敤挱ぢ户㜲ㄹ㡤㙦戹㜳㡡ㄷ㘳攲摦㑡て㕥㠷㐹ㅤて㜵晢昳㥡慢散慦晥慥㍤づ愳捤挷摡愳捤敤挱换愶戲㐷㈳㉦㤷捡㌹挵㑢㈱㈹戱㥤ㅥ㕦㘸晦づ户晦㔷ㄵㅥ摦㙡㡦㑥戱㜱っ㡤㘵㙥て㕥戴昴㤶挱ぢㄲ㈹攳㜰㡡㜹㉤㐲㥤搱攵㙣㌰搳挸敢㡥㕥て㕥㔳㠸㐷㌷挵扣㥣㄰㡦ㅥ㘷㐳㍣㜸改㔰昶㘸攴㈵㐳㌹愷㜸敡ㄷ晦攵ㄴ昳慣㉦晥㉢㥣つ昱攷ㄹ㕥㍣攴挸昱散㉤ㅥ㉢㈹收㠹㕢㍣㔶㌹ㅢ攲挱㤳戴㜸㐸㥦攵〹㔸㍣㔶㔳捣㜳慦㜸ㅣ攱㙣㠸〷捦戳㘵㡦㐶㥥㕦换㌹挵㜳愷昸ㅦ㐹㌱㑦㥢攲㝦㤴戳㈱晥㍣㐵㤶㍤ㅡ㜹㙡㉣攷ㄴ㑦㝢攲㝦㌴挵㍣攳㠹晦㡦㥣つ昱攷搹慤搷㠳㘷㉥昱㌸㠶㘲㥥戴挴㘳㡤戳㈱ㅥ㍣㐱昵㝡昰攴㈳ㅥ挷㔲捣昳㡥㜸ㅣ攷㙣㠸〷捦㌱㘵㡦㐶㥥㕢捡㌹挵昳㠶昸ㅦ㑦㌱㑦ㄹ攲㝦㠲戳㈱晥㍣㍤㤴㍤ㅡ㜹㕡㈸攷ㄴ㠷㝣昱㍦㤱㘲㡥昶攲㝦㤲戳㈱晥ㅣ搹㝢㍤㘴挸㘵敢㍡ㄹ㘲晤㌲㌹昴捡ㅤ搴㔳戰㠱㍢愸㌲捣搲敡㔴户ㄵ㠷㕢戱㍡捤戶㤲挱搴㘷挵㐱㔵慣捥戰慤㘴挸昴㔹㜱攸ㄴ慢㌳㙤㉢ㄹ㈶㝤㔶ㅣ㉥挵敡㉣摢㑡〶㐳㥦ㄵ〷㐵戱㍡挷戶㤲㈱捦㘷㤵搷㔶㍦戵慤㘴㤸昳㔹㜱戸㤳㔸攷摢㔶㌲戴搱慡㠲ㄷ㠷㌸戱扡搰戶㕡㠲晦㠴㝣〵㉦づ㙢㘲㜵戱㙤㈵㠳㤶慦㐴づ㕥㘲㜵愹㙤㈵〳㤵捦慡㑤㕢㕤㘶㕢挹㜰攴慢ㄷ㠷㈵㠹戵搶戶戲㠷㈰敦㜱攴㔰㈴㔶㔷摡㔶㌲散昸㘲㜱昸ㄱ慢㥦摢㔶㌲搴昸敡搵愳慤慥戱慤㘴㐰昱挵攲挰㈲戱慥戵慤㘴㄰昱㔹㜱㌰ㄱ慢敢㙤㉢ㄹ㌸㝣㈵㜲〰ㄱ慢ㅢ㙤㉢ㄹㅥ㝣㔶ㅣ㈶挴敡㘶摢㑡〶〱㕦㠹ㅣっ挴㙡㥤㙤㈵ㅤ摦ㄷ㡢〳㠰㔸摤㘲㕢㐹㘷昷㔹戱搳㡢搵㙤戶㤵㜴㘹㥦ㄵ扢戶㔸摤㘱㕢㐹挷昵搵㡢ㅤ㔸慣搶㡢㤵愹ㅢ㥦㘲晦㤴愹㡤改戸〴攴搴挶㘴昸㌶攰挱㥤扡攱㈹昶㑤戱㤸㔶㘹愱搸ㅤ㐵㌱搵愳㘰てㄴ㐵戳㐷挱㑥㈷㡡㈹ㅥ〵晢㤹㈸㈶㝢ㄴ散㕡愲㤸攴㔱戰㌷㠹㘲愲㐷挱づ㈴㡡㍤㍤ち昶ㄹ㔱散攱㔱戰㥢㠸㘲㠲㐷挱㥥㈱㡡摤㍤ち㜶〶㔱散收㔱戰晤㡢㘲扣㐷挱㈶㉦㡡慣㐷挱㔶㉥㡡㡣㐷挱㠶㉤㡡戴㐷挱戶㉣㡡㤴㐷挱收㉢㡡愴㐷挱ㄶ㉢㡡㠴㐷挱㐶㉡㡡戸㐷挱㜶㈹㡡㤸㐷挱愶㈸㡡愸㐷挱搶㈷㡡㠸㐷挱〶㈷㡡㜱㤵㡡㐱晦て㡦ㄲ摣敤</t>
  </si>
  <si>
    <t>㜸〱捤㝤〷㝣ㅣ搵戵晥㕥㐹㍢搲㕤ㄷ㉤㘰搳っ㐱㈴愶ㅡ㘴慤㜶搵っ挶㔸㤲㙤摣㡢㑣㌱㄰挴㤶㔹㝢㐱搲㥡摤㤵ぢ捤㠴ㄶ㙣攰㐱攸扤㠶ㅡ㕡㐲〸㈴昰㠰㔰昲〸㡦㌴〲〹㈱扣㐰㜸㈹㐰〲㜱ㄲ㐸㠳挰晦晢捥捣㐸戳㌳戳㕡㈷㉦晦摦㉦㙢改攸㥥㝡敦昹收㑥㍢㜷㜶ㅣ㔲愱㔰攸ㄳ㝣昸㤷㥦㍡㌶㜶敢摢㔸㉣㤹㠳捤㍤昹㠱〱㌳㕤捡攵㠷㡡捤戳ぢ㠵攴挶㐵戹㘲愹ㄶ〶㐶㝦づ晡㘲戸扦㤸㍢搹㙣攸㕦㘷ㄶ㡡㌰ち㠷㐲つつ扡〶晡敤散摦愸挳㘸㝡改㍡ㄲ㔸㠵戴㐱㔲㑦搲㐰愲㐹㈲㈴攳㐸挶㤳㑣㈰㤹㐸搲㐸ㄲ㈵㘱㕣扤㍤挹づ㈰攳㈷㠱慣散改㕥㥡㍡〱愳散㉢攵ぢ收〱㑤㐷㔸㘳㤹ㄹ㡢㌵挷㥡㕢攳㕤戱收㤶〳㥡㝡㠶〷㑡挳〵㜳收㤰㌹㕣㉡㈴〷づ㘸㕡㌶㥣ㅡ挸愵ㄷ㥡ㅢ㔷收㑦㌴㠷㘶㥡愹㤶㜸㉡㤹攸㡣㈵摡摡戲㕤㕤㥤攳㈷㈳昲㤲㥥敥㘵〵㌳㕢晣㔷挵摣㤱㌱㤷昶㜴㌷㉦㌱㑢晦慡㤸㍢㈱㈶㐲昶收〷㤳戹愱㝦㔱搰㌰户㔵㕢慦㤹捥㜱愳㥡㘶㈱㌷戴扡ㄹ挳㉥〳ㅡ㕣㐷昳散㘲㜱㜸㜰㉤攷㐷㡦㌹㌰戰挲捣捡挶ㅣ散㉤㤶㤶㈵ぢ㠳挵昱㠳挴捦㉣㤸㐳㘹戳㌸㜱㜰捥㠶戴㌹㘰ㅢㄶㅢ〶㡦㐸ㄶ㤶㈴〷捤㍡㌶ㅡ〷慤㙤㌸㍦㘳づ㤵㜲愵㡤ㄳ〶て㉦㥡㉢㤲㐳慢㑤㥡㠴〷攷つ攷㌲慡慥づ㍦愱摡㝤㠲㐶㈶ㅢち攳ㄹ散㔹㤳㉣㤴㠴攳㈶㡣〵搹扡愶㡢㘴㔱㌶㉥㑥愹㈶㡦ㄷ户㔹㕦㙥㜰愱㔹ㄸ㌲〷搸〹户攴㌴㡦㤱〰㘴㙤㠷ㄱ愴㥣㜴戸㤵搴㌸㝢愷㘲㉥散挵搸ㄹ愴戱㜷㤵㔹㕣㤲㍦㘰㔹㈱㥦㥡搹搲摣愹㜷㠱㔰敦㑡昵ㄴ戶愰㍤㜰㐹㝥㐶敢っ扤ㅢ搹摤㐱㔴摤㥢搸㕦摤搱戸捦搴昴㈷㙢晡㔳㌵晤改㥡晥㑣㑤扦㔹搳㥦慤改㕦㕤搳扦愶愶㍦㔷搳㝦㐲㑤晦㠹戰㜱㍥つ昵昵㌵昶攷捣敢户摢晡昲㑤㙦㉤扥敥搱晢收捣散㍡㘴㙦挵㕤㔴昶昰㍤搰昰㡤慥〹㐲扤㈷㠸昱㘹㤰㠸㌳扡搸っ晤ㄹ㙡愶㠲㈸昵㔳っ㡦㐳晣捡㙢㉦㑦扤㜸㜱敦摣㉦㕥扣愵戵㜶敢敥愷㈹敥昹ㄲ㝢㙦㌴㝣戱昷㘱㠴㝤㐱㡣晤㐰㥣搸㌱愴扥㍦㌵搳㐰㤴㝡挹㡥㝤挸㜳换攷晦攱昷㑦㉤摥晣晥昴㍦つ扥晡扤愵㡡〷ㄴ㠹㝤㈰ㅡ扥搸捤㡣㌰ㅤ挴㘸㈱戱挶慤㘳㤴戶㠲㈸昵ㅤ㍢敥㔰晢捦摥㝡攱戹㍤ㄷ摦摣㜷㜵㜸挲ㅤ搳㥥㔴㍣㐶㐹摣〴ㅡ扥戸㙤㡣搰づ㘲㜴㠰㌸㘳㙥㙤㥢愱㍢愹改〲㔱敡㕢㜶散㕢捣㝤づ戸收挳敤て㝤㘴摣愴㡢㤳㥦摤攷ㄸ挵扤㐵㘲ㅦ㠴㠶㉦昶挱㡣㌰ㄳ挴㌸㠴㉤ㅢ敢捥ㄹ㝡ㄶ搹㐳㐱㤴㝡挲づ㝤晢摤㑦晤㙡昲搴㈳ㄷ㕦晡昸㐱摤户㕦㔸㝢戶攲〱㔵㐲㜷愳攱ぢ摤〳愱敥〵㌱收戰㘵㠷敥㤸愱攷㤲㥤〷愲搴㈳㜶攸换㥡㙥㍤㘲昵愱挷昴㕥晢愰戱㌹㜷搲昶㡦㉢ㅥ愶㈵昴㝣㌴㝣愱ㄷ㌰挲㐲㄰㘳ㄱ㠸㠳㐸慣㘵㠶㕥㑣捤ㄲ㄰愵扥㙣挷㥥㔵㥢㕢㜲㔳摢敥㠷㍤㜶㝣敦攴㔳慥摣㜴愱ㅡ〷戵挴㕥㠶㠶㉦昶㜲㐶㔸〱㘲昴㠱㌸戱㕢ㄳ㌳昴㑡㙡づ〷㔱敡㙥㍢㜶昸愰㍢㍥晢攴愶摣挲㍢戶扢收㥤ㅢ㝥㌵㝣戵攲㐹㐵㘲ㅦ㠹㠶㉦昶㔱㡣戰ち挴㌸㕡㕡搶㝥㠷つ㜹っ搹㘳㐱㤴扡搵づ晤挶扤㔳ㅥ晡昹〱て捤㍥晢愷㉦摣戶昱㤴愹扦㔰㍣㔵㐹攸攳搰昰㠵敥㘷㠴攳㐱㡣㈴挸挸戰㌱戱㔳搴愴㐱㤴扡捥㡥ㅤ敤㤹㝥㕣㜱摥扡〵㕦扡散ぢ攱㔳扦扦晣㄰挵㌳愰挴㌶搱昰挵捥㌲挲㙡㄰㘳つ㠸ㄳ㍢搶㍥㐳攷愸㌹〱㐴愹换敤搸㉦摣昳昷㕢㍡搶慤㥡㝢晦㌵换搶扥扦㝥捦㥦㈸㥥㔸㈵昶〰ㅡ扥搸㠳㡣㌰〴㘲攴㐱㐶㘲〳㤳戵搴㥣〴愲搴㝦搸戱㍦愸㍤㉥㜲摥㥡攳㤷摣㝤搴㍢㝦㍣㜸挲慢㜳ㄴ捦搷ㄲ扢㠸㠶㉦㜶㠹ㄱ㠶㐱㡣㜵㈰㈳戱㌱〵搷㔳戳〱㐴愹捦摢戱㉦㍤昰㤲〵挶收㥡㜹㕦㍦㘶挱晥户搵㉦㝣㕥昱㌲㐰㘲㥦㡣㠶㉦昶㈹㡣㜰㉡㠸㜱ㅡ㠸ㄳ扢ㄵ㔳昰㜴㙡㌶㠱㈸㜵㠶ㅤ晢改㡥摦敤㜲戰捡㉣㝡㜸敦㠷㡥㝡㙦㘶㘹㔸昱敡㐲㘲㝦づつ㕦散㌳ㄹ攱㉣㄰攳㙣㤰㤱搸昱ㄹ晡ㅣ㙡捥〵㔱㙡愳ㅤ晢㤹捣慣收㉢敦慥㥤㝤挳㘳㍢㥤㝥晢昳㕦㍦㔵昱愲㐵㘲㥦㠷㠶㉦昶㘶㐶搸〲㘲㥣捦㤶扤㔷㘲㜶㕦㐰昶㐲㄰愵ちづ摣つ㙦扦扦敦㙢㍦㥣昷挸㈹晢扤㝢挴挷㤷㕦㌲晥㈲愸㤷摢㘷㤸摥㐲㜲㍤捥搹愳㤷〳慤捤㉤晣㔷晤㍡〸㤷㐱搹戶㙣㐷㌶ㄶ换戴戵㈴攳挹㌰㑦㐷摢㝡挲攵ㄶㅦ㥦㍤㌲㌷㤴挹慦㤷㌳昰㙥摤挹愲㌹㝡㐲㥥㘶敢扡昳挳㐳㤹攲㤴㘰㘵㕦㈹㔹㌲㜷昵敡㐶㠳昸摣晡㜰㝤㘲ㄶ愵扦㑦㜹摤㡥㐸づっ㥢戳㌷攴㉣昵敥ㅥ㌵慥㑥昲愹捡摡戹〵昳愴ㄱ慤㙦㐴戳㜱㔹扣㑥㘲晢戲戴㔴搶戸㥡㝡搶攴㡢收㤰っ㙦摡攰戲㕣晡㐴戳搰㘷昲愲摡捣㐸慡㤳愹戲㉦㤱愶㉤ㅤ㐲愲戸攸挹㝣摡㉤捤捥搹㔰㌲㠷㌲㘶〶攳㕤㙢ㄶ㑡ㅢ㔷㈶㔳〳收㡥㘵㈶㔶㥦㔰散㔲㈶㥥㥢㑦てㄷ㝢昲㐳愵㐲㝥愰㕣㌳㍢戳㉥㠹换戲捣攲㝣挶挴㔵㔵ㅤ㍦㈱ㄵ慡慤㔵㉡戴㝦搰愵つ攳ㄶ㥢㘵㐳戸㌶㌱㉦戲㜶㉥㥦㜶捤㉢㤰ㅤ戲ㄸ㌰㌹㈷㙢愶㔶〹㈶㜱ㄹ㘶扦捡㠶慥㥣㜸〷㐲敢㝤㉢㕢换ㄸ㐷戶摣晦㕦攳㥡㥡ㅤ散散攷慣挳愵敢㘱挹愱捣㠰㔹ㄸ昳晥㐹㜱㐴晡㘲㤰㜰ㅥ㝢㜳㐵昴㜸㈵愶㌶愸㡤攱昵戹㑣㘹㡤戱挶捣慤㕥挳挳㈶敥戱ㅡㅡ〸慤敦愳㉦㠱㐸㕦㑡㜲ㄹ㐸㈴ㄲ㌲㉥愷㤱ㄱ搱㔷㔸㝣㤸㔷㤶晦昸㐵㜱つ扣戴㕣㠴攳㡥愹ㄸㅥ㥣㥢㉦ㄴ㙢㙢㠳戲㍣㉣㔹㕣㔳攲昴ㅣ㔳㌹㠹昱慥㈴戹ち㈴捣㑢摢慡搷摣㡤㌰慡攳慤挵㠴挱㕥㌳㥢挴つ㥤散摤㉡ㄹㅥ戴敥ㄱ㝡捤㘲㕡昳㘶㘲㍥昶㤵つ〶㕡搸昹挷て㜲昶㥢ㅢ㑡扤挹㔲戲㝥㄰户㈵搸㑡ㅡ㐶搳挴换㙡搱㜳㠲挸ㅣ敦㠸捤㈱㐲㔴㥡慥㈸攳㐴㘰㐵挲㡥㠳晤㈵㔴㙢搳戱㤳挰搸㜹攳㘰㜸㈷㝡昹敤〵敥㝡㌲昳捣愱㤵ㅢ搷㥡㐵㥡㌷ㄸ㘳㐲改摤扤ㄸ㙣㘹㍡㜵㜸㈹㌷㔰㙣挶㐸攷ㄵ昲挳㙢晦㤵㜱ㄸ㑢㕦つ攲㝣挲㔹捣攲㙤捦〹㜰㠵敡搷㜱摢昴昷㠷ㅡㄸ㡤ㄲ㉤㜷㍢㥣慤〸昶〹晥挸㐷㕦㡦㍦㤱戱㜴㘱摥ㄱ晤㈳户㘲扣〷ㄹ㍦〸㠴㔶ㄶ㑣戹戹㙣㄰〶㘸㑦ㄸ㍣㌲㕦㌸㌱㤵捦㥦挸昹㌴㔱戸攲ㅡ搳㉣昱㠶㙤㥣㝤㠳㉡㌷愲㑡搵搶㤶摤㝦戹敥散㜶㐲㝣攳㘶㤰〹戳〷〶㥡㥣㠸㐵攳ㄶ㠸㙡㜱敢㘸摣㡡挶㤴搶㤶㔸㑢搳摣㝣扥㤴㑡挲㡡㈷㠲㘲搳扡慥收つ〳挵つ敡㔸〰挰摢愷摢ㅥ㌸收搲ㅢ昶㝡愵晢摡ㅦ㜵慣㤸扡晣㠱挷搵㌱戶挲㜷捦搶㠴㤰㍣㔱敢摢㐱搴㉡㤸昱挰㠲㜶昹㐷摦〹㕥摦㐵㜲㌷〸づて㥡㠰攳攸㜰㡦挵慡㍤昱㤷㐷〸㝤㉦挹㝤㈰敡㌳㈰摣㍦昵晤㈰捥㐷㉤㐳㝣㙥㜶搹㜴㥦㠶㔸㈲㐱㌰搲慢㝥㄰搲㠸ㅥ㐳愷㜸户挸捤愷〹㤷㈶㐰㥡攰愸戹〸ㄳ〸挰ㅣ㕢攱扢戱攴慤愳〰昰ㄸ晤㝢㘰ㄶっ挰攳散攳〹㤲㈷㐱㕣〰㍣㘵戱㙡㕦晣ㄵ〰㥥㐶㐳㍦〳愲昶〷ㄱ〰㥥㐵挳昹愸ㄹ攸㘳〴㠰晤㈰昶〳昰㙤㐸㈳㝡っ㥤㥡〶㡢㈰〰㕡㉡〱㌰摤㔶昸敥㝥㥢ㄱ㐹〰㜸ㄱつ㜵㘰㐵〰㕥㠲㕡扦㑣昲㈳㄰ㄷ〰慦㔸慣㥡㡥扦〲挰㑦㘸昴㉡㠸攲㕤戲〰昰㔳㌴㥣㡦㥡敡〶愰〵㘲㍦〰慦㐳ㅡ搱㘳攸㔴㉢㉣㠲〰搸戵ㄲ〰扢搸ち摦㙤㝡ㅢ㈲〹〰㙦愱愱㜶慡〸挰㍢㔰敢摦㤰晣ㄶ挴〵挰㝢ㄶ慢摡昱㔷〰昸ㅤ㡤戶㠲愸㑥㄰〱攰昷㘸㌸ㅦ㌵搱つ㐰〷挴㝥〰㍥㠰㌴愲挷搰愹㉥㔸〴〱㔰㔷〹㠰㕡㕢攱慢㈵ㅣ㡣㐸〲挰挷㘸㈸㔵ㄱ〰ㅥ㙤㌵捦㔹扡〶挴〵〰ぢ扦㘰搵㑣昸ぢ〰㘱ㅡㄹ㈰㙡ㄶ㐴〲㐰㍤㌸攷愳晥昲戱㙢ㄷ㌸〴㘲㍦〰攳ㄸ㔳㡦愱㔳㠷挲㉦〸㠰昷㄰㍣昰ㄸ昰慥慤昰㔵㍣㝡㄰㐹〰㤸挴㈱晦〶㘶挱挷㠰ㅤ愱搶㍢㤱散捣搱㡤ㅥ〴㜷戵㔸搵㡢㐰〲挰ㄴㅡ敤〶愲㔸ㄶㄱ〰㜶〷攷㝣搴㥢㙥〰收㐰散〷㘰㑦挶搴㘳攸ㄴ㡢㉤㐱〰扣㔲〹㠰ㅦ摢ち㕦㕤㘶〱㈲〹〰晢㜳挸㉦㔷〴攰〰愸昵㠱㈴捤ㅣ摤㈸〰㉤ㄶ慢ㄶ㈲㤰〰㄰愳㔱㉢㠸㕡っ㤱〰㄰〷攷㝣搴ぢ㙥〰ㄶ㐱散〷愰㠳㌱昵ㄸ㍡戵〴㝥㐱〰㍣㔵〹㠰㙦摡ち㕦昱㘸㌹㈲〹〰㠷㜲挸㑦㔴〴愰ㅢ㙡摤㐳搲换搱㡤〲㌰搷㘲搵ち〴ㄲ〰收搱攸㌰㄰戵ㄲ㈲〱㘰㍥㌸攷愳扥收〶愰て㘲㍦〰㡢ㄹ㔳㡦愱㔳㠷挳㉦〸㠰㝢㉡〱昰㈵㕢攱慢㜰ㅤ㠵㐸〲挰ㄱㅣ昲㕤ㄵ〱㌸ち㙡扤㡡攴㘸㡥㙥ㄴ㠰㘳㉤㔶慤㐲㈰〱攰戳㌴㍡づ㐴戱っ㈶〰昴㠳㜳㍥敡㈶㌷〰㐷㐳散〷㈰捤㤸㝡っ㥤㍡ㄶ㝥㐱〰㕣㔱〹㠰换㙤㠵慦づ搷㡦㐸〲挰〰㠷㝣㘹㐵〰㠶愰搶㜹㤲戵ㅣ摤㈸〰〵㡢㔵挷㈳㤰〰㔰愴㔱〹㐴愵㈰ㄲ〰㠶挱㌹ㅦ戵挵つ㐰ㄲ㘲㍦〰ㅢ㘱ㅦ搱㘳攸㔴ㅡ㝥㐱〰㥣㔱〹㠰㑤戶挲㔷㉣㘴㌹㔰〰㌸ㄳ㥤慡搳㉡〲㜰㌶搴晡ㅣ㤲㜳㐱㕣〰㥣㘷戱㡡㈵㐵〱㘰㌳㡤戶㠰愸ㅣ㐴〲挰昹攰㥣㡦㉡戹〱㔸〳戱ㅦ㠰㡢ㄸ㔳㡦愱㔳㈷挰㉦〸㠰ㄳ㉡〱㤰戳ㄵ扥㡡㈶㙢㤶〲挰㔵ㅣ昲敡㡡〰㕣〳戵扥㤶攴㍡㡥㙥㜴〶摣㘰戱㙡〸㠱〴㠰ㅢ㘹㜴ㄳ㠸㕡ぢ㤱〰㜰㌳㌸攷愳㡥㜳〳㤰㠷搸て挰㙤㡣愹挷搰愹㤳攰ㄷ〴挰捡㑡〰昴搹ち㕦搹戵㠴㐸〲挰㝤ㅣ昲昲㡡〰㍣〰戵晥㌲挹㔷㌸扡㔱〰扥㙡戱㙡ㄸ㠱〴㠰㠷㘸昴㌵㄰戵ㅥ㈲〱攰㘱㜰捥㐷ㅤ收〶㘰ㅤ挴㝥〰ㅥ㘵㑣㍤㠶㑥㙤㠰㕦㄰〰㠷㔴〲㘰愶慤昰搵㠶㔹晤ㄵ〰㥥攱㤰て慡〸挰户愰搶晦㐵昲ㅣ㐷㌷ち挰昳ㄶ慢㑥㐵㈰〱攰扦㘹昴〲㠸㍡ㅤ㈲〱攰㍢攰㥣㡦㙡㜵〳㜰ㅡ挴㝥〰㝥挰㤸㝡っ㥤摡〴扦㈰〰昶慤〴挰㍥戶挲㔷挰㍥ㄳ㤱〴㠰㔷㌹攴扤㉡〲昰ㅡ搴晡㝦㐸㝥挶搱㡤〲昰㠶挵慡戳㄰㐸〰昸㌹㡤摥〴㔱攷㐰㈴〰晣㉦㌸攷愳㜶㜳〳㜰㌶挴㝥〰㝥捤㤸㝡っ㥤㘲改㍣〸㠰敤㉢〱戰㥤慤昰㔵搹㌷㈳㤲〰戰㤵㐳㙥慣〸挰ㅦ愰搶㝦㈴㜹㥦愳ㅢ〵攰㑦ㄶ慢戶㈰㤰〰昰㘷ㅡ晤〵㐴㕤〰㤱〰昰㔷㜰捥㐷ㄹ㙥〰愴㜸㝦㌹㜴戸〶晦挴㌱搱㝦㘷㑣㍤㠶㑥戱挰ㅦ〴挰㐷㝦慦㜰㈹晣愱慤昸挰戳ㄶ㄰扥ㄸ㤱晥㠱ㅡ敥㌸㤸敢散ㄱ㌹㜳㍤㡢㑥ㄳ戳㔸㝡敦ㄹ㉥㤶昲㔲㈱㥢㤰敤捤㉦挹㤷㝡㜳挵戵〳挹㡤㍢㘴敤挶㤱㙢捣㈱㤴㉤ち㈸㘳㝢㘴昹戵㙢捤㡣捥昶攵㠷ぢ㘹㜳㝥敦扦㐳㝤㕢㌶〲㙡㌶戸敤愹㔱昸晣㜳㈵㕢摣㔵㈹捣ㄲ㝣㐲㘱ㄶ㕡扤㤵㌷㜹〰挰㔵㈵㤷㘶ㄴ㠶㡤愳㠸慥捣㤵〶捣㜱㔹愹㔰㑢扢㈱ぢㄴ戱㈸㤰愹捦慥㕣㠳㡡㔴敦㠴散扣㐲㉥㌳㤰ㅢ㌲戹㌱㈶㔹愶㡢捣搵㔸〰㔸㤶㉦收昸慣挵㠴散捡㐲㜲愸戸㤶戵捣昴挶敤换㌸㈹㝡㠶戳摤戹愱㈲扡㤱慤挸㜶㘳戶㙦㑤㝥㍤ㅥ攷ㄹㅥㅣ㥡㤷㕣㕢晣户搸㉡愳㝢㤰㙣ㅡ㔵愳㙡㙡㔴㐳㑤挳㍦扢㝤っ愳㈶ㄴ摡挱㕡㌶㙢挲㍣㉤ㄵ㜲愹㘱〲㈶摢㥦戵㠶㍡ㄲ搹㠶愱㌰换攴摥慡愵㙢ㄳ㝡㤶ㅣ㌸搶戲挷㔹〲慢摦㈳捦㐸㑤㠶戹慥挷㜰挶㌷㠰㉣㤸㜷昸晣搱挵戸晦搳㠳㐹攱换㄰昹ㅦ㕡晢㤸㘸㑤㈱慥㠷㜰㐶㘱捦挴㑣㈰攷㥤㤶㤱慣搸㜰㠶㑥ㅣ㙤捥㐵昹㝣㝣㜶㔱㌲㘵づ愰敡㍦㤸㉣㑤戴ㄸ㉥扦っ㈶〷㡡戶慥㈷㍦㌸㤸攴㤴攳攳㌷㝤改攴㠰搹㤰㥤㍤㕣捡㉦捥つ改㉣㠸捣㑢㕢㤴摣〰㔱㜲㠳㔵㥦捦慥攰㙡愰戴ㄹ㉢扦㍡㔹挸㤵搶っ收搲つ㘴戸㘲昷㙦㌱㔷㜱攸慦〳昲捥挷㌹㤶㜸ぢ晥㔶搹ㅤ㥢扢ㄹ㙢㘴㠴㡥㥢ㅦ㌳扡㐶ㄹ昸愷晥挹挵㈲ㅣ㜹攴㡣慡㈳㠸ㄶ挶慦ㅣ㡡㘴㉣㕢㥤〷昷戶㙥攲〹㠶〷㈷㜵〵つ昰慢挷挱㤴つ晥搶㕤〹㌲收㑡㐲㍤っ㈲㡢昲挹捣摣㘴ㅡ㡦搲搵摢て搲㌵㘰搳昲㔰㔳㠸㜲㙤愷〷换㠵㔸㠶㕣㤷换㤸㠵〶ち晡昰〰㘰ㅤ㔷㠵っ㙢ㅢ愲捡㕤ㅢち㠷挷㌵〴昵㌵摦㠹㌵搵慥㤸扢ㅦ㌰㥣敦㡢晦摢攵㥤戳㌸昶㐸㐴㑥㔱攳㤱㡥㥥挰㥣慥㠲㤰昹㜸っ㈶搲愰ㄱ㈴㝣㌵㤴摥㙤㔳扥捣㠲挵ㄸつ愳㍡㜹〴㡤ぢ㐰つ㔸㉣㤱㤵愳戰㈴㌲捥戵攲㘳㔸㡢㍤つ捥㜳㙤㐶ㅦ㘶戹㤹㠹㔸挷㔷慥㉣攱捣㄰慡愹愹挳愶㌶扣慢攵扥㙥ㄱ㙣戰捦㤴愵㈰戵㈳㠶㘰昰㈱挹敤戸戳㈰㝥扦扤敡㡦㠷㐳扣㤷㄰㤱㠸摥ㅥ㤶愱㠸扡ㅥ搴㐹扦㠱ㄲぢ㥦ㅤ㤸晥㈴㄰挵㜵〰㕥〴戸㑥㔹敡㑥戰㍣㙤愱愶挷㈸晣㜸づ㠹敡㉥挸㜸㔸搴㍢㌲挸摤㘸昱㘸㌳㌲晢㜶㠶戴晡散扢㠷ㅥ昸搵扢㌰㠸捤㈸㉥㈸㌸㐳㜶㙤搲㕤㘱愳愷搰昰扥㘰㠳摤㘸戰㍢つ敥㠷〱㌷慢昱㈹㜰摢㝢攱挲ㄳ㘸〱㜸㌵挱ㄴ㜸㍤攸㡡敤挲㙢㑦挶晥㌴㘳㍦〶〳㉦㕥㡦㐳㔶〵慦㈷㘰㈲㜸㑤㘵㤰㈷挱㤵攱戵㌷愴搵昱㝡ち㙥㠲搷㍥っ㘲㌳敡㘹㌴〲昰摡ㄷ㌶㝡㍦ㅡ㍥ㄳ㙣戰㍦つ愶搱㠰换ㄵ㠲搷〱攰扣㜸昱愹扡〰扣㥡㘱ち扣扥敤㡡敤挲㙢㍡㘳户㌰昶㡢㌰昰攲昵ㄲ㘴㠲㤷ㄱ㠳挹戶㥥㠶搵换㜰ㄳっ㕢ㄹ昸㐷攰捡㌰㑣㐰㕡ㅤ挳㔷攰㈶ㄸ戶㌱㠸捤愸㥦愰ㄱ㠰㘱㍢㙣㜴〷つ㕦つ㌶攸愴㐱ㄷつ戸攲㈱ㄸ捥〰㌷戱㝣捥〵攱㜷㌰捣㠰摦敢慥戸㉤㤴㔸晢攷㑣挶㍤㠴㜱摦㠲搰㡢摦㍢㤰㔵㤹㙦扦㠱㠹㘰㜵㈸㠳晣ㄶ㕣ㄹ㔶摤㤰㔶挷敡㍤戸〹㔶㍤っ㘲㌳㡡慢ㅤ〱㔸昵挲㐶捦愱攱搶㘰㠳戹㌴㤸㐷〳㉥㡥〸㔶㠷㠱昳捥㌷㍥ㄱㄹ㌰摦ㄶ挰ㄴ㜸㝤攰㡡敤㥡㙦ぢㄹ㝢ㄱ㘳㝦っ〳㉦㕥ㅣ㝢ㄵ扣㜸㔴ㄶ扣㤶㌰〸搷㍢捡昰㕡〶㘹㜵扣戸㉥㠲㥦㤰㕥捥㈰㘸挸㉦ㄷ㐷〲昰㕡〱ㅢ摤㐷㐳㉥㥣〴ㄸ慣愴挱攱㌴攰㕡㡡攰㜵〴㌸敦攱ㅦ㑦㜹〶挰㜵ㄴ㉣〱ㄷ㔷㔵㥣搰㉥戸㔶㌱昴搱っ捤ㄵ㄰㉦㕣㕣昶愸〲ㄷㄷ㐵〴慥㘳ㄹ㠴慢㈳㘵㜰ㅤ〷㘹㜵戸戸㡡㠲㥦㤰敥㘷㄰〷㉥㉥愵㌸㐳愶搰摥㈳㡥㠷㡤㑥搲㤰换㉣〱〶㈹ㅡ愴㘹挰㤵ㄷ㠱㉢〳捥ぢㄷㅥㅢっ㠰㉢ぢ㑢挰戵愷㉢戴ぢ慥搵っ扤㠶愱戹㕥攲㠵㡢㡢㈴㔵攰攲ㄲ㡡挰㜵〲㠳㜰㉤愵っ慥〱㐸慢挳挵㌵ㄷ晣攰改ㅡ〶㜱攰攲挲㑢〰ㅡ㐳戰搱㜹ㅡ㜲㔱㈶挰㘰㉤つ㑥愲〱搷㘹〴慥〲㌸敦摥挸愷㜱〳昰㉡挱ㄴ㜸㜱挹挶㠹敤挲㙢㤸戱搷㌱昶愱㌰昰攲挵㌵㤵㉡㜸㜱挵㐵昰摡挰㈰㕣㝡㈹挳敢㘴㐸慢攳挵㈵ㅡ晣㠴昴㈹っ攲攰挵㜵ㅡ㘷挸ㄴ摡搳敢㔴搸攸搳㘸挸㌵㥣〰㠳搳㘹戰㠹〶㕣搶ㄱ扣捥〰攷挵㡢㑦ㄸ〷攰㜵㈶㑣㠱ㄷ㔷㜸㥣搸㉥扣捥㘲散戳ㄹ㥢慢㌱㕥扣戸〴㔳〵㉦㉥搰〸㕥攷㌲〸㔷㙡捡昰㍡て搲敡㜸㜱㐵〷㍦㈱扤㤹㐱ㅣ扣戸慣攳っ㤹㐲ㅢ慦㉤戰搱攷搳㤰㑢㍥〱〶ㄷ搰攰㐲ㅡ昴挳㐰昰晡て㜰摥摤㌱昸㘰㝦㌱㉣〱ㄷ搷㠳㥣搰㉥戸扥挰搰㤷㌰㌴搷㙥扣㜰㜱挱愶ち㕣㕣捥ㄱ戸㉥㘳㄰慥敢㤴挱㜵〵愴搵攱攲晡て㝥昰㜰ㅡ㠳㌸㜰㜱ㄱ挸ㄹ㌲㠵㌶㕣㔷挱㐶㕦㑤㐳㉥㄰〵ㄸ㕣㐳㠳㙢㘹挰㌵㈳㠱敢㍡㜰扥改ㄵ㝣㌱㜶〳㑣㠱ㄷ㤷㡦㥣搸㉥扣㙥㘴散㥢ㄸ㥢㑢㍤㕥扣戸扥㔳〵㉦慥晥〸㕥户㌰〸㤷㠱捡昰晡㈲愴搵昱攲㜲ㄱ㝥㐲晡㌶〶㜱昰攲㥡㤱㌳㘴ち㙤扣㙥㠷㡤扥㠳㠶㕣㑦ち㌰戸㤳〶㜷搱㠰㑢㑣㠲搷摤攰扣㜸昱改昶㠰摤昱ㅥ㤸〲㉦慥㌶㌹戱㕤㜸摤换搸昷㌱㌶㔷㠶扣㜸㜱㌹愸ち㕥㕣㉣ㄲ扣ㅥ㘰㄰慥ㅡ㤵攱昵ㄵ㐸慢攳挵搵㈵晣㠴昴㠳っ攲攰㜵㈳㕡捥㤰㈹戴昱晡㉡㙣昴㐳㌴扣㈹搸攰㙢㌴㜸㤸〶㌷挳㐰昰㝡〴㥣て慦攰晤昱ㅢ㌰〵㕥㕣㥣㜲㍡㜷攱昵㈸㘳㍦挶搸㕣㐸昲攲挵搵愳㉡㜸㜱㙤㐹昰㝡㥣㐱戸挸㔴㠶搷㤳㤰㔶挷㡢㡢㔱昸〹改㙦㌲㠸㠳ㄷ㔷愴㥣㈱㔳㘸攳昵ㄴ㙣昴搳㌴攴㙡㔵㠰挱㌳㌴㜸㤶〶㕣挰ㄲ扣扥〵捥㠷㔷昰攵挴㜳㌰〵㕥㕣换㜲㘲扢昰晡㌶㘳㍦捦搸㕣㜷昲攲挵挵愶㉡㜸㜱㈹㑡昰㝡㠱㐱戸㈶㔵㠶搷㜷㈱慤㡥ㄷ搷慥昰ㄳ搲摦㘳㄰〷㉦㉥㘰㌹㐳愶搰挶敢晢戰搱㍦愰㈱ㄷ户〲っ㕥愴挱て㘹挰昵㉥挱敢㈵㜰㕥扣昸捤㡡㠰晤昱㐷㌰〵㕥㕣晡㜲㘲扢昰晡㌱㘳扦挲搸㕣愶昲攲挵戵愹㉡㜸㜱攵㑡昰㝡㤵㐱戸㠴㔵㠶搷㙢㤰㔶挷敢つ戸攱〷敢㘰っ攲攰昵㜳戴㥣㈱㔳㘸攳昵㌳搸攸搷㘹挸戵戰〰㠳㌷㘸昰㜳ㅡ㜰㜹㑣昰㝡ㄳ㥣て㉦㝣㕢㈴〰慦㕦挰ㄴ㜸㜱愵捣㠹敤挲敢㤷㡣晤㉢挶收慡㤶ㄷ㉦㉥㘵㔵挱㡢ぢ㕤㠲搷㕢っ挲ㄵ慦㌲扣摥㠱戴㍡㕥㕣ㄹ挳てㅥ愱㘳㄰〷㉦㉥㡦㌹㐳愶搰挶敢户戰搱敦搲㤰㑢㘷〱〶敦搱攰㜷㌴攰㙡㥡攰戵ㄵ㥣昷㜲㈲昸敡敢て戰〴㕣㕣㔷㜳㐲扢攰晡㈳㐳扦捦搰昵㈴ㅣ昲〷㜶㠳㑣㌸〲挶㕢㈰昴ㄵ㙦㔹昱㡤㘴㔹挶敤㉢㙤ㅣ㐰改㥣㑤ㄶっ慤ㄶ㑢㥦㤶ㅡ㘵捣㝣〱㌷㡡㜵摥㠷昹㐷㝣㉦㐲愸㜱㤳㍣㕦㤴㄰㌷㙡ㅡ㌰㥡㜰〴换㜹ㄵ晤㌹攸搱愷愶改挳㡦昱㘷㌸㑥㕡㥣㑢ㄷ昲挵㝣戶搴搴㠷㘵愱㈶㝥昱〴捦㠱戴捣づ㌷㈰㘲㘰㥦㑣慣㙥㠸摦慣㕤挷〷戱㈳㈷づ攵搷て挹㘸挲㐵㝥晦㐶昰慡慦㘷㌷ㄱ昶挳捦㘷㠰㘲㜴ㅣ晡愳戳晥㉢ㅡㄳ㙡愳攳昱㠷挶挶摦搰搸慢愷扢㘷㐵㝦㍣ㄳ㡢戵㤹慤戱㡥㡥戶㌸扥㔰摤搲搵㤹敤㘸挹㜴挴㕢摡扢㕡㘲ㅤ㤹㜸㜴㠲敤愳㍦㐴㈳㍡搱攱㍥㈲搷攸㜰搴㠵户〷搹搶㜲㉡㐷愵㔲戸扡捣㈸戳慥扥㕥敤攵昹㝥㠸慦っ㍢昲㠰扤㘱戰ちㅢ慥〱㔸摢收㔴扥㉤攸扣ㄳ㝥昵㈷ㄸ慤收搷扢㈲搱ㅤ搰㐴㈳㘴㈸搰敤㝡扡晢换扦摤㙣搴㐰㍣ㅥ㘲愹㌴攳㙢搳㐵〳㐵昳搰㐴㐸㕣换㑥搱㐹㜶ㄴ㕤〷愵㝣㈷㔸扥ㅤ慣㜶㠴摣摡㐲㤰戳㈱扦㍢㐳捡㔹慤晥昲搱㈷㥦㜰㉥㐱ㄱ搲㥣㈰㥣ぢ敡㑦㤰㜲㍥㤴㙦捦㕤愰㤶敤㌹づ愱戰㍤㜷㘵〰㌸ㄸ攳挱㕢摢戳ㅤ㕦〸㑢㘵㤲㕤慤搹㔸㈲搱ㄲ㑢㜴㈵摢摢㕡戲㠹㘴㍡㥢㑣㈵搳㙤搹攸ㄴ摢㐷㑦㠰㑦㜴㌷㠷㤳敤㈹㤵㕢㡥㠳㍡搵〴ㅤ户愹摡㡡挱㄰㙦挱㙤㍢愸昴昶㈰㤱㈸㉢戲㘸攰〱㔵捡㠸㤲㈶㌰搱㑦㍢昲ㅤ㈹摡㤳ㄶ㑤㈰㙡㉡㠳㤱摢〵㜲㐱㠱搲扤㈱ㄵ㈴㝥ㄵ㠸挴㉦〲㤱搸〷㑥㠲挴敥〸〵㈴昶戵㐳ㅢ㥦〲㙦㈱㤱捤㈴攳㘶㍡㤹㡥㈵捤㘴愲扤㌳搶㘹㘶㌲戱慥戶㤶㜴扢搹搱㤶㙥敢㡡㑡㘱㤶挳搹〳㍥搱晤㥤挱〹ㄲ搳ㅣ㡥㍡搵っ㑥㤰昸㤹ㅢ㠹捦㐰愵愷㠲㐴愲搳㘱㠰㠶て㠹ㄶ㐷扥㉦㙤昷愵挵㍥捣戹搵〹㍦つ㜲㈲㐱㘷㤵㠰㔴㤰㜸㈹㄰㠹ㄷ〳㤱㘸㠳㤳㈰㌱ㅤ㌱㠰㐴扢ㅤ摡㘸〱㙦㈳搱摡ㄹ㡢愷捣㉥戳慤摤㑣㈴摢攳愹㑣㕢㠷㤹㑡挴㤳搹㐴㕢捣㡣㈷愳ㅤ捥㜰㘲昰㠹㜶㍡㥣㈰搱攵㜰搴愹㠳挱〹ㄲ㉦戸㤱㘸㠳㑡户㠳㐴愲慣㥡愲攱㐳攲㄰㐷㍥㠳戶搳㘹搱捣㥣て㜵挲捦㠴㝣㘴㑥㜴㐳㉡㐸㍣ㄵ㠸挴㤳㠱㐸戰㐲㉡㐸捣㐶㈸㈰搱㙢㠷㌶扡挱㕢㐸㘴㕡捣㡥㜴捣㑣㜷㜶㜴㘱㑥㜴戴愶㔲㤹㔴㈲㤳挸㘴㍡㔳㠹㔸㈶ㅥ㡢捥㜱㠶搳〳㥦攸㕣㠷ㄳ㈴收㌹ㅣ㜵㙡〱㌸㐱攲ㅢ㙥㈴收㐱愵て〳㠹㐴ㄷ挲〰つㅦㄲ㡢ㅣ昹㈲摡戶搳愲㡤㐸㉣㜱挲㉦㠵㝣〴㠹㘵㤰ちㄲて〴㈲㜱㕦㈰ㄲ慣㝤ちㄲ㝤〸〵㈴㔶搸愱㡤㤵攰㉤㈴㍡㍢㕡㕢㍢扡摡搲挹㑣㘷㝢㈲搵搹㥡㙣㘹㡦愷㍢㜰㠸攸攸捡愶㕢搲ㅤ搱㍥㘷㌸㠷挳㈷扡搲攱〴㠹挳ㅤ㡥㍡㜵ㄴ㌸㐱攲㑥㌷ㄲ慢愰搲㐷㠳㐴愲慢㘰㠰㠶て㠹愳ㅤ昹㜱戴㥤㐹㡢㠳㠹挴戱㑥昸㈴攴㈳㐸ㅣ〷愹㈰㜱㐳㈰ㄲ搷〵㈲搱て㈷㐱挲㐴㈸㈰㜱扣ㅤ摡挸㠲户㤰㘸敢散㑡愷㘳戱㜴扡㍤㥢㑣挴㍡㕢㍡㔳改㜸㙢㑢㈶㥢㠸愷扡捣㜴愲㍤㉡ㄵ㑦づ㙥㌵㝣愲㈹㘷㜰㠲㠴ㄴ㍢ㅤ㥤捡㐲㈷㐸㕣攱㐶攲㐴戸改〱㤰㐸㜴㌵っ搰昰㈱戱挶㤱慦愵㙤㉦㉤㝡㐰搴〹㑥㘷㐵挸㐷㤰ㄸ㠰㔴㤰戸㈰㄰㠹㉤㠱㐸っ挲㐹㤰㔸㡦㔰㐰㘲挸づ㙤㙣〰㙦㈱搱㤲散㙣㘹㙦㑦戴㘷㍡㕢㌳㠹㡥㉥戳㌳㥥挲㜱㌳搹㤹㡡㘵ㄳㅤ昱㐴㍣㥡㜷㠶戳ㄱ㍥搱戵づ㈷㐸㐸ㅤ㤳〳愷㑥㤵愰ㄳ㈴捥㜶㈳㜱ㅡ㔴晡㜴㤰㐸㜴ㄸ〶㘸昸㤰㔸攷挸捦愴敤㐲㕡㉣㈰ㄲㅢ㥣捥捥㠱㝣〴㠹㤳㈱ㄵ㈴㑥づ㐴㘲㐳㈰ㄲ愷挰㐹㤰搸㡣㔰㐰攲㔴㍢戴戱〵扣扤㜷㜴愶㍡㌲改慣㤹敤㑣㜷㈶ㄲ㥤㠹㔴ちㄷ㐵搹戴挹挳㐴㉡㤳㐸㐵愵㑣挹挱㥤て㥦攸改捥攰〴㠹㑤づ㐷㥤㍡ㄳ㥣㈰㔱㜰㈳㜱ㄱ㔴晡㘲㤰㐸㤴㤵㐷㌴㝣㐸㥣敤挸㉦愳敤ち㕡昰㤱㜹㜵慥ㄳ晥㑡挸㐷㤰㌸て㔲㐱㘲㑤㈰ㄲ搹㐰㈴㔸㘵ㄴ㈴慥㐵㈸㈰戱挵づ㙤㕣〷摥㐲挲㑣戶㘴㌳㕤昱戶戶㐴㑢㍡搱ㄱ㑢㈴戳昱昶㐴扡捤㡣愷摢㤲㤹㔶戳㌵㝡扥㌳㥣敢攱ㄳ扤挰攱〴㠹ぢㅤ㡥㍡㜵㌱㌸㐱攲㜸㌷ㄲ㌷㐳愵㙦〱㠹㐴㔹㔴㐴挳㠷挴㈵㡥晣㜶摡慥愲〵㥦㥤㔷㤷㌹攱敦㠲㝣〴㠹㉢㈰ㄵ㈴㡥〸㐴㘲㘵㈰ㄲ㔷挲㐹㤰戸ㄷ愱㠰挴㔵㜶㘸攳㍥昰ㄶㄲ㌸㔳㜶攰搲㉡㥤改散㙡㑦㘴㌱ㄵ搲慤㙤改㙣㉡㤵㑤愴㕡摢㔳昱㐴昴㙡㘷㌸昷挳㈷㝡㡤挳〹ㄲ搷㍡ㅣ㜵敡〶㜰㠲挴ㄲ㌷ㄲて㐲愵扦ちㄲ㠹摥〸〳㌴㝣㐸摣攴挸ㅦ愱敤昱戴攸㈷ㄲ户㌸攱ㅦ㠵㝣〴㠹㉦㐲㉡㐸昴〶㈲搱ㅤ㠸挴㙤㜰ㄲ㈴㥥㐰㈸㈰㜱扢ㅤ摡㜸ㄲ扣㠵㐴㝢㘷㔷㍣搵㥡㌲捤㤴ㄹ挷ㄱ㌳搱搹㘹㥡㕤㕤昱㙣㝢㑢扣㉤㡤搳㘹昴づ㘷㌸摦㠴㑦昴㑥㠷ㄳ㈴愴㘰挸㠱㔳愷敥㠱㑥㤰㌸搸㡤挴戳㔰改㙦㠱㐴愲昷挲〰つㅦㄲ昷㌹昲攷㘹换攷摦㌵㥦愶㔷て㌸㥤㝤〷昲ㄱ㈴扥〲愹㈰搱ㅡ㠸㐴㑢㈰ㄲて挲㐹㤰昸〱㐲〱㠹慦摡愱㡤ㄷ挱㕢㐸㜴戵戶㈶㍢㤲㘶㔷㝢ㄷ㜶つ摣㌶㜵攲愴搱搶㤵㐹挶㤲昱ㄶ㐸㍡愲て㌹挳昹㈱㝣愲㕦㜳㌸㐱攲㘱㠷愳㑥㝤〳㥣㈰戱扦ㅢ㠹ㅦ㐳愵㕦〱㠹㐴ㅦ㠵〱ㅡ㍥㈴ㅥ㜳攴慦搱㤶㑦捦㘹㍥㔶慦ㅥ㜷挲扦づ昹〸ㄲ㑦㐲㉡㐸㌴〵㈲昱愹㐰㈴㔸捥ㄳ㈴晥ㄷ愱㠰挴㔳㜶㘸攳ㄷ攰敤扤㈳搹搵搵㡥㑢敥㔴ㄶ㌷ㅤㅤ㥤愹㔴㔷慡ㄵ昷ㅢ改㙣㍡㤳捡戴愷㕡愳㔲改攳攰㝥〹㥦攸㌳捥攰〴㠹㘷ㅤ㡥㍡昵ㅣ㌸㐱㘲㘷㌷ㄲ㙦㐳愵摦〱㠹㐴㔹扣㐳挳㠷挴昳㡥晣㍤摡づ搳愲㐴㈴㕥㜰挲晦ㅥ昲ㄱ㈴扥ぢ愹㈰㌱㌱㄰㠹昱㠱㐸㝣て㑥㠲挴〷〸〵㈴扥㙦㠷㌶晥〴摥㐲㈲搵搶㤶挹㈶㕢戳搹㜸㌶㥥挰㍥〲㘰ㄲ改昶㜸㍣搱ㄵ㡦攱摡㉡ㄹ㤵ㅡㅥ〷昷㘷昸㐴㕦㜴〶㈷㐸晣搰攱愸㔳㍦〲㈷㐸ㄸ㙥㈴㍥㠴㑡㝦〴ㄲ㠹晥ㄸ〶㘸昸㤰㜸挵㤱㜳戰昲㜲ㄵ捤〷敤搵慢㑥昸㕡挸㐷㤰㜸つ㔲㐱攲愳て㠳敥㐵晦〶愹晦㕥㤴㈵㌸㐱愲ㅥㄴ㐸晣捣づ㙤㌴㠰户㤰攸㐸户愴摡㌲搸㉦搲扣〳㑤挵㤳敤敤昱㤶㔴㍡㤵㐸㈶攳㘹㌳摢ㄶ㝤摤ㄹづ㕦㌵ㄷ㝤挳攱〴〹㈹捣㌱㌵敡搴㉦愰ㄳ㈴摥挷㘰㐶敥㐵㈷㐰愵㈷㠲㐴愲扦㠴㐱㄰ㄲ扦㜲攴摢搳昶㉣〶㍣㤳㐸扣〵㌹〱搰㤳ㄹ㥥ㄲ晥扥〳愹㈰昱㑥㈰ㄲ㙦〵㈲昱ㅢ㌸㈱〸㙥㙢㐱㠱挴㙦敤搰挶慥攰㙤㈴摡㤱㝡㕢㈲ㄶ换攲扥〳户㘲㥤敤㜱㥣㌲㤲敤㕤昱搶戶㤶慥㐴㕢昴㕤㘷㌸㔳攰ㄳ㝤捦攱〴㠹摦㌹ㅣ㜵敡て攰〴㠹㌷摤㐸散〱㤵㙥〲㠹㐴晦〸㠳㈰㈴摥㜷攴㔳㘹扢㠵〳收愳昷搱て㈰㠷〴㜷愶愰ㄳ㙡挳㝦〵㝦㤰愷ㅣㄳ晣愴敤㌴敦㥢㑥收攰捤㈵ㅢ攱ㅥ慡挵㈳㠶搶㠳㜹㜵㌵㌳晥戹㔸㉣昸㑣㐶㈸晥㠶㕦㐱慥晦㠷㌸摣戶愳攵㌸㐶摣〳扦㝡㍦㈴ㅣ晥㄰攳㙤〹ㅡ攲㔸敦㥤㌳攰㍥㜹㜰㝥ㄱ挵㈰扣扦㜰㘵㝥昶挸换敦戶㜳㡡㐴搳㥣ㄷ㜰散㌵㉡㤹㥤㉡攲㤹敥㤲改戸㉤㉤㡣昸攱㠵ㄶ㈸敤㐱㌱㡤慦敢㤸㍣捡戹ㅥ㙣㥣㌲㉡㥤㍦㔴挴慢㘵捣㡣ㄳ戱㠸挷晥敡㙡㙡㔵攰戳挶昶㙢敥昸㈴㈳愳攱攵㌲昳㌳慣攵㑣〹㜸慣戳㍢㔷㤲挷愲㈷㐱慦昴摦〰㡥㌱㡤㌰捤㥣㍡㜷㙡㉣晣ㄲ戶挳㌶㜷㔱㡥㍡㍢攴搴㠸攸〳ㄱ㑦㜱㘶㌳ㅡ㐵㡤愴㄰㠶〸慢敢戳㜵㤶捤ㅣ㙡晤㙤㌸戴㤱㌳㕢㉣㍦慢昶扣㘴㜶昸㡤㑤㌷晥晥敥㠳昶扡晥晥㑦散扦㥢慥戹㥡㥦户㘷㈹㔶攱㠲扥㥦昱㍤㜴ㅡ昸㔵攵敦摡ち敦晢ㅡ愲昵㜶㥦㍡㡥㥥㈷搴慡㜱攰戹㤳愸ㄷ攰挱㤹㈹㤳愹㡤㔹戱㙥挶〹愵㌴㉢㜲㐶〷㘴ㄶ㜲敡㌹搸㌹昹㐶㜴ㄷㄴ㡤摢搹㜱慢㘷捤㜲ㅢ㍣㐲㐶搵慣㔹㜱ぢ捡晡㘹㍢㌹摦㕢㉡㥥戲ㄵ摥㤷㌴㐴㔹愳㘳㥦㝡ㄶ㈸戲摥ㅤ扣㘴晤㈴㍣㐶戲㥥つ愵㘲㡤捣捡㥡搵㌷愳〷㌲㍢敢挷捡戲㥥〳㐵㈳慢㘶昸扢つ摢㥡愵㌵戱慣㥡㌵慢㙢㐱㔹㍦㕣㈹敢慦搹ち敦㥢ㄹ愲搳散㍥昵㐲昴㡣慣愷㠳㤷慣扦敡捥㝡㌱㤴㡡昵㌰㉢㙢㔶摡㡣愵㤰搹㔹㍦㔰㤶昵㜲㈸ㅡ㔹㈱挳摦㙤挸㥡㘵㌴戱慣㥡㌵㉢㘹㐱㔹㝦愹㔲搶㜷摢ち敦敢ㄸ愲㌳敤㍥昵㤱攸ㄹ㔹捦〶㉦㔹摦改捥㝡ㄵ㤴㡡戵㉦㉢㙢㔶搵㡣㘳㈰戳戳晥㘲㔹搶㥦㠵愲㤱搵㌰晣摤㠶慣㔹㌲ㄳ换慡㔹戳㙡ㄶ㤴昵㡤㤵戲扥挱㔶㜸摦挱㄰㕤㙡昷愹搳攸ㄹ㔹昷㠱㤷慣慦㜳㘷㙤㐲愹㔸攷戲戲㘶〵捤㔸つ㤹㥤昵㔵㘵㔹攷愰㘸㘴攵ぢ㝦户㈱㙢㤶挷挴戲㙡搶慣㤰〵㘵㝤㘹愵慣㉦戱ㄵ摥ㄷ㉦㐴㤳㜶㥦㍡㡦㥥㤱戵〹㕥戲扥搸㥤昵㐹㔰㉡搶扢慣慣㔹㉤㌳㡡㤰搹㔹㕦㔰㤶昵㌰ㄴ㡤㈷摡㜱慢ㅦ捤㔸ち㠳㐷愸晡搱㡣搵戰愰慣㍦㕦㈹敢㜳㙤㠵昷㙤ぢ搱愲摤愷㍥〵㍤㈳敢昵攰㈵敢戳摤㔹㥦〶愵㘲晤捡捡㥡㤵㌱㘳ㄳ㘴㜶搶㘷㤴㘵晤㌹㈸ㅡ㑦戳攳㔶捦㥡㘵㉦㜸㙣㐳搶慣㝣〵㘵㝤㑡愵慣㑦戶ㄵ摥㔷㉣㐴捦戱晢搴㥦㐷捦挸㥡〵㉦挹㝡㠳㍢敢捤㔰㉡搶慡慣慣㔹〵㌳捥㠷捣捥扡㔴㤶昵㠵㔰㌴㕥㘴挷慤㥥㌵㑢㕣昰搸㠶慣㔹攵ち捡㍡㕦㈹敢㈱㕢攱㝤慦㐲昴㑡扢㑦㝤㈹㝡㐶搶㉣㙥㐹搶〳敥慣㉦㠷㔲戱㉥㘵㘵捤㡡㤷㜱㈵㘴㜶搶㙢捡戲扥ㅡ㡡挶㥢敤戸搵戳㘶㌹ぢㅥ摢㤰㌵㉢㕡㐱㔹愷㉢㘵㥤戲ㄵ摥㤷㈹㐴㔹〳㘳㥦晡㐶㔰㘴捤㐲㤶㘴㝤扣㍢敢㥢愱㔴慣㐱㔹㔹戳扡㘵摣ち㤹㥤昵戱㘵㔹摦〶㐵攳㠳㜶摣敡㔹戳㜴〵㡦㙤挸㥡搵慢愰慣㡦慣㤴昵ㄱ戶挲晢〶㠵㈸敢㕤散㔳㝦〹ㄴ㔹戳㘸㈵㔹慦㜴㘷㝤㉦㤴㡡昵㈶㉢敢㈷搱㌲敥㠷捣捥㝡㔹㔹搶㕦㠶愲昱㔹㍢㙥昵慣㔹愶㠲挷㌶㘴捤㑡㔵㔰搶ぢ㉢㘵扤挰㔶㜸㕦㥢㄰㘵㙤㡢㝤敡㠷㐱㤱㌵ぢ㔴㤲昵㘱敥慣扦づ愵㘲㙤挹捡㥡㔵㉢攳㔱挸散慣㝢换戲晥㑦㈸ㅡ㝦㙣挷慤㥥㌵㑢㔲昰搸㠶慣㔹㤵ち捡㝡㔶愵慣て戱ㄵ摥㜷㈵㐴㔹挷㘲㥦晡㘹㔰㘴捤㘲㤴㘴㝤戰㍢敢㘷愱㔴慣㈳㔹㔹戳㐲㘵晣ㄷ㘴㜶搶㥤㘵㔹㝦ㅢ㡡㐶㔶㤶昰㜷ㅢ捥搷㉣㍦㠹㘵搵昳㌵㉢㔰㐱㔹挷㉢㘵摤㙡㉢扣㉦㐸㠸戲㘶挵㍥昵昷㐰㤱㌵ぢ㑦㤲㜵㡢㍢敢ㅦ㐰愹㔸㌳戲戲㘶㌵捡昸㈱㘴㜶搶〷㤴㘵晤㌲ㄴ㡤慣㈲攱敦㌶㘴捤㔲㤳㔸㔶捤㥡㘶㐱㔹敦㔳㈹敢扤㙤㠵昷慤〸搱㕡㐴㘲㥦晡愷愰挸扡ㅥ㝦㈴敢愹敥慣晦〷㔲愵㐱慣慣㔹㜹㌲㕥〷戱戳㙥㉡换晡攷㔰㌴㑥〰挱捦㌶㘴捤戲㤲㔸㔶捤㥡㤵愵愰慣愷㔴捡㝡㔷㕢攱㝤ㄵ㐲㜴戲摤愷晥㌵ㅡ挸㝡ㄷ晣㤱慣㜷㜶㘷晤㌶愴㙡ち㠸㤵㌵慢㑣挶㙦㐰散慣㈷㤵㘵晤㉥ㄴ㡤㝢㠰攰㘷ㅢ戲㙥㜲㉣慢㘶捤㉡㔲㔰搶㡤㤵戲㥥㘸㉢㝣敦㍦搸〷㤱慡扤晦挰昵摡攰㐶㈴ㄲ捥昲戹慥㜱㔹㑢捣㔲ㄱ㥥散捡つっ挸㐳㔱攳昱㜵攵〲㕥摣扢〸摦捡挷㤷㤴昱㕦〱搸捦昳攰摢晡晣昶愷昳㠵㔸㉤ㅣ㥤㡤散搲〲扥㈱㕢㥦㥤㕦挴摢ㄴ㌲つ㜸昱㘸愹㠴晦㍥攰摦攱扢捣㜸㑣慤㡥㐵ㄲㄴ搵攴㡤〸㠱㑦㠸昱搱慦挰扡㡣昵㠲㠳㔱㍣㥣昷昱搶昰㕢捥晦摣㡢ㄵ㡣㍦㘲㝢㌹㕦ㄸ捣戸扥户㕦愳挶㘳ㄳ㕢㤵攲㌳㐲㥦挸㤸㔱昲搱ㅦ挰摥昸ㄳ㐸㉤㕥愸㈹㜵㔶㤰㠸晥㌳㈴昲㘰愵㤰㔰㜸㍦昰摥攴昸捣摥㕣㘶敦㜹慢敥戸㜱捣搸昹搴ㅤ〸搷戱㡡㔹㌸㠰㠵敡〷晢㤳晣㍦㔱ㅡ〶晢〷捣愱搵愵㌵㈳晦てち扥㐹㡤㔷昴敡扦㈲㠸〵㌴㜶慦㌸ㄸ捥㑢捤㘴㙢㔴㌸㌰戱㡦㘸挰挴㐶㤳晡㤸愲换㈱戱㤲㔲㙤攰㤹㤸昳㔱㕤㘰㌸㕣ㅤち扢扡㥢〵㠹慢扢㡦晦ㄶ㠴㘳㉤㍣㍣摤㠵㈹㜲㜵挷㜲㑣㔹㜷㉣戹㐸㜷昵敥敥㔸摣㘰㜷㐶〳愴挱㥢昲捦㠱㐳㠸戰扦㕢㤸っ㡢㝢戲ㄹ挷㝢㠶戰搸㍢〴搶㍦㘴〸ㄳ摤㐳㘰愵挱㤵昱搶挰敥戶㘳散㜲㠰㜷昰㜴户捡摢ㅤぢて搲摤㘴㜷㜷扣挵㜷㜵昷㜶㘰㜷㍢晢扢摢搵搳ㅤ慢〱㘵〰攷㥣敥㜶㜳㜷挷㝢㙢㔷㜷㙦〶㜶户㠷扦扢㍤㍤摤昱㌶扣慣扢㘱愷扢捦戸扢攳㑤慤慢扢㥦〶㜶户户扦扢㝤㍤摤昱晥户慣㍢摥攳ち㤸晢扢扢晢㝣㜹㜷㉦〵㜶㜷愰扦扢改㥥敥㌶㝢扢扢搰改㉥收敥敥搲昲敥扥ㄳ搸㕤挲摦㕤扢愷扢换扤摤㕤敤㜴搷改敥㡥昷㑦㉥㌰扦ㄵ搸摤㐱晥敥㘶㝡扡攳慤㔶ㄹ㤸扣㥤ㄲ㌰㘷戹扢攳㡤㡢慢扢㈷〲扢敢昶㜷搷敢改敥㕥㙦㜷扣㡦㤱敥收扡扢攳ㅤ㠳慢扢㐷〲扢㥢敦敦㙥愱愷扢慦㝢扢攳つ㠴㜴户搸摤ㅤ㉦搵㕤摤㝤㌹戰扢㘵晥敥㔶㜸扡攳㔵㝤ㄹ㤸摦㜶扡㕢改敥㡥搷挸慥敥敥づ散敥㐸㝦㜷慢㍣摤昱㜲扡慣扢㤷㥤敥㡥㜱㜷挷㡢㔳㔷㜷户〶㜶㜷㥣扦扢攳㍤摤昱㍡戶慣㍢㕥慢ち㤸㈹㜷㜷扦㉥敦敥扡挰敥㑣㝦㜷慢㍤摤扤敤敤敥㕤愷扢㥣慢扢昰〷㤰㙥昳㐵〵捦〷㍢攰昲换晥て挸扡昱㈶㤸㘹〳晣敦挷㠲㕥㉣㔲晥攲㥤ㄳ搰愹攲搵〰㘳攸ㄳ挹挹戹〵ㄷ慥㝦戵愵晣慡〰搶㡣挰㜱㔰㝡㠰㌶㍣搵㡡挷愰摢㠳愷㔵㑡㉤て㥥㌲挵㠳晦搹㤹攲搹㔲㍣昲㜶㠳㑣㈳捦㡣愳ㅥ㍣挳㠹挷㕡㡡㜹㜲ㄳ㡦㤳散㠶㜸昰㐴㌶敡挱㤳㤴㜸ㄴ㈸收昹㐹㍣㡡㜶㐳㍣㜸㉥ㅡ昵攰㜹㐶㍣㑡ㄴ昳ㄴ㈳ㅥ挳㜶㐳㍣㜸㍡ㄹ昵攰愹㐲㍣搶㔱捣戳㠴㜸慣户ㅢ攲挱㌳挲愸〷㡦昶攲戱㠱㘲ㅥ攸挵㘳愳摤㄰てㅥ搴㐷㍤㜸挰ㄶ㡦㤳㈹收戱㕡㍣㑥戱ㅢ攲挱攳昲愸〷㡦戹攲㜱㉡挵㍣摣㡡挷㘹㜶㐳㍣㜸㘸ㅤ昵攰㘱㔳㍣㑥愷㤸㐷㑣昱搸㘴㌷挴㠳㐷挷㔱てㅥ昹挴攳っ㡡㜹搰ㄳ㡦捦搹つ昱攰〱㙥搴㠳〷㉦昱㌸㤳㘲ㅥ户挴攳㉣扢㈱ㅥ㍣㐶㡤㝡昰昸㈳ㅥ㘷㔳捣㐳㡦㜸㥣㘳㌷挴㠳㠷㤹㔱てㅥ㐲挴攳㕣㡡㜹昴㄰㡦捦摢つ昱攰㤱㘲搴㠳㐷〱昱㌸㡦㘲ㅥ〰挴㘳戳摤㄰て敥散愳ㅥ摣㤱挵㘳ぢ挵摣㠷挵攳㝣扢㈱ㅥ摣㕦㐷㍤㘴㐷挲㤴搶ㄷ㐰散㝣愲摣愱戰慢攰㥢挰㘸攰愶㔲㜶ㅥ昲㘵㔶摣㠹挴敡㈲换㑡㜶ㄸ㥦ㄵ㜷ㅣ戱晡㠲㘵㈵㍢㠹捦㡡㍢㡢㔸㕤㙡㔹挹㡥攱戳攲づ㈲㔶㤷㕢㔶戲㌳昸慣戸㔳㠸搵㤵㤶㤵散〰㍥㉢敥〸㘲㜵戵㘵㈵㤳摥㘷挵挹㉦㔶搷㕡㔶㌲搱㝤㔶㥣昰㘲㜵扤㘵㈵㤳摢㘷挵㐹㉥㔶㌷㕡㔶㌲愱㝤㔶㥣搸㘲㜵戳㘵㈵㤳搸㘷挵挹㉣㔶户㕡㔶㌲㜱㝤㔶㥣挰㘲㜵㥢㘵㈵㤳搵㘷挵㐹㉢㔶㜷㔸㔶㌲㐱㝤㔶㥣愸㘲㜵㤷㘵㈵㤳搲㘷挵挹㈹㔶㕦戲慣㘴㈲晡慣㌸㈱挵敡㕥戱㡡㍡搳㑡㜱扥㐹昵㘲〵㑥㔴慦攰づ慡ㅢ扥つ㉡愴㌸挵㐴戱摣愳攰慣ㄲ挵㌲㡦㠲ㄳ㐹ㄴ㑢㍤ち捥ㅤ㔱㉣昱㈸㌸㕤㐴戱搸愳攰っㄱ挵㈲㡦㠲㤳㐲ㄴぢ㍤ち捥〳㔱㉣昰㈸戸改㐵㌱摦愳攰搶ㄶ挵㘱ㅥ〵㌷戰㈸收㜹ㄴ摣愶愲㤸敢㔱㜰㌳㡡㘲㡥㐷挱㉤㈷㡡㕥㡦㠲ㅢ㑢ㄴ㍤ㅥ〵户㡦㈸扡换ㄵ攳晥ㅦ晦㤲晣愷</t>
  </si>
  <si>
    <t>㜸〱捤㝤〷㤸ㄴ㐵晡晥搶戲摢㙣て㈰㡤愲㈲㈸戲〸ち㠲㌸㌳㍢扢㌳㠳愲攴愰〴㈵㤹㕤㈶昴挰捡〶摣㕤㄰っ㘷挰㌳攷㥣㜳㑥挷㤹戳㘷㍣戳㥥昹㑣㘷㍡㑦㍤攳改㤹挳晦㝤扦敥摡敤改敥搹㠵晢摤晦㜹慥改昹攸晡㘲搵摢搵搵愱扥敥㉤㔳㘵㘵㘵扦㘱攱晦㕣㉡戸戱改扣㔵㙤敤㜶搳㤸㐹㉤㡤㡤㜶慥扤愱愵戹㙤捣㠴搶搶捣慡㤹つ㙤敤㍤愰㘰搴㌷㐰摥㔶㔹摦搶㜰愰㕤㔵扦挲㙥㙤㠳㔲㘵㔹㔹㔵㤵㔹づ昹㈶敥捦搲〵㤳㔶㘶〵〹戴捡㑣㠳愴㈷㐹ㄵ㠹㐹ㄲ㈱改㐵搲㥢愴て挹㝡㈴㝤㐹㉣㤲㝥㈴敢㤳㙣㐰搲㥦㘴㐳㤲㡤㐸㌶㈶ㄹ㐰挲昸收㐰㤲㐱㈰扤㌷〵㤹㍦㘹攲㥣散㝥㘸捤扣昶㤶㔶㝢昴㤰㠵㑥㥤挷挵㘲㘳㘲㘳攲㌵改搸㤸攸攸㈱㤳㤶㌷戶㉦㙦戵挷㌵摢换摢㕢㌳㡤愳㠷散戲㍣摢搸㤰摢搹㕥㌵扦㘵愹摤㍣捥捥㐶㙢戲㤹㐴㉡㤶愸慤㉤愴搳愹摥㥢挱昳散㐹ㄳ㜷㘹戵ぢ㙤晦㉤㥦㠳改㜳捥愴㠹㘳㘶摢敤晦㉤㥦㥢挳㈷㕣㑥㙥㘹捡㌴㌴晦㤷㥣㔶㜲㥦搶㑥戶㜳つ摣昹戶摤摡搰扣㜸っ慡㕤〴㌴㑡挹㌱ㄳ摡摡㤶㌷㉤㘳㍦㥡㘴㌷㌶捥戵ぢ戲搳㥢㈶户戵敦㤲㘹㙤㙡敢摤㐴晣散㔶扢㌹㘷户慤搷㌴㘵㘵捥㙥㜴ㄵ摢慡㥡ㄶ㘶㕡㘷㘷㥡散ち㙥昴㙤㜲昶攱㡣扣摤摣摥搰扥慡㑦搳㠲㌶㝢㙥愶㜹戱㑤㤵捡愶㘹换ㅢ昲慡愲〲㙢㔹㡦慤挲㙡㈶㍢ち昵㘹㥡戴㈴搳摡㉥㈵敥挲㔸㤸慥愷扢㐸㉢㡡敡挵㉥㌵挴㘷挵㝤㌶慦愱㘹㘷扢戵搹㙥㘴㄰敥挹㔱㍥㈵〱挸搹てㅤ㐸改收㜰㉦愹㕥敥挱挷戶㌰㡡㌱〴㘴㤳〵捤つ㠵㤶搶愶搱戳ㅡ㥡挷挵挶搴挶㐶捦捡慣ㅣ㤷ㄸ㤳㐸㥢搵㄰㥢㐳愹戸〵㐸㍦愰㤱ㅦ戲扣戹㌵搳扣搴捥㡦㡤挵挶㥡挳愸㌰ㅣ㐴㔵扣㡥㈳摤敢㥦㐷㕢㜹㝤愶扣㍥㕢㕥㥦㉢慦捦㤷搷摢攵昵㠵昲晡挵攵昵㑢捡敢ㅢ捡敢昷㉢慦㕦ちㅤ扤㔴昵散㔹敥㉥戳晥扣昵づ㠷㝣晢挹昴搳ㅡ愶敤㜶晤愷㑢扦㔲㍣戸㘵㙣搸ちㅢ〳扤昵㑤敡晡挶愴挲㈳㈰㌷㐷㠲ㄸ㕢㠳昴㤲ち㍢搵㌵㐷㔱㌴ㅡ㐴愹ㄷ㔱㔵㔶㜷挰晥㌳慢て㜹晤捥㌹㔷㝣昹晡㉢㔵㍦㔵ㅤ慤㌸㝥㐸㥣㌱搸〸挷愵㤶戸㙣㑢㕦㔱㄰㈳〶攲挷愵㙥慣ㄹ愷㐲つ㠸㔲㑦扢挱㡥扣㘱昶敢㤷㍦昶昷〹て捣㥦㍤㙢昶搶㍦づ㔱ㅣ愷㈴㔸㉤㌶挲㠳㐹㥢敡攸㉢〹㘲愴㐰慣攲㥤㤰ㄸ㙢愶㈹ㅦぢ愲搴愳㙥慣ㅥ㔳ㅥ㍦㝡搳ㅤ㡦㥥㝥攵㜵晤摢㈳㜳て㝢㑥㜱㌸㤴㔸摢㘳㈳㍣㔶㤲つㅢ㐷㕦㍢㠰ㄸ㍢㠲昴㈹㡡㘵㡥愷㜰〲㠸㔲昷扢㠱㉥㝦㘰攰㉤㔷摥㜷晤㑥㐷て晥晣㡡摣㍢㑢㌳㡡㐷㥦〴㥡㠴㡤扥㤳昷戰摢㘶户㡣摥愵戵㈵㍢㉥㍡㈶㘵㑥愶㠷㈹㈰挶㔴㙥㐱扡捤散㤶戱改戱收㌴ㄶ愷㠳㈸㜵㠷敢㝡㥢摢㡥ㅣ晥㘰晡㤴昱㤷㑣㝣㜲昵敤摢ㅤ昸㡥攲㐰㉥慥㜷挲㐶挰昵捥昴㌰ㄳ挴㤸〵ㄲ㜱㕤挷㔲㘳捤搹㤴捣〱㔱㙡㡤敢晢愲昸㥤㌷㍤戲散挴㠹慢ㅦ扥敡攳㠳㈳昱昱㡡攷〷昱扤㉢㌶挲昱㤱㝤㌱㤷扥收㠱ㄸ昳㐱晣㍢㍥㍥搶㕣㐰㠵㠵㈰㑡㕤敢〶㝢㘱挵敡〱㕦戴慦㥥㜲晦㌶捦㡣扤㘰㜱昵㘶慡ㄷ挴ㄲ㙣㜷㙣㜴ㄱ㙣て晡摡ㄳ挴搸ぢ挴ㅦっ㉤摢㥢ち晢㠰㈸㜵㤹ㅢ散挷㠳捡㘳㔷づ㔸㌴攵昶搶㍤攲㐳㡥㜹㜸㍢挵昳㥤〴慢挷㐶〰戵㐵㘰㥡ㄹ㄰㈳ぢ搲㠱ㅡ㡥散ㅣ㈵㜹㄰愵捥㜷㝤ㅢ㌳㝡摤㥤㔸搴㌴敤散㠵晦㜸攳㤰㘱㤳㑥㔷㍣㡤㡡敦〲㌶〲扥ㄷ搳挳ㄲ㄰愳〱㐴晢㡥攳攸搸㡦㤲愵㈰㑡㥤攱晡晥敤㠸㈳㠶㉥扥晢改㥤慦摦改昰搸搶攷ㅣ㜷戱攲搹㔹㝣㌷㘱㈳攰扢㤹ㅥ㕡㐰㡣㘵㈰摡㜷慣㘶慣戹㍦㈵慤㈰㑡㥤攸晡慥摦㝢慦㉤扦ㅤ搹㌴昳敥㠷敢㌶㍢晥搰㤷㥥㔰㍣改㡢敦㜶㙣〴㝣㉦愷㠷ㄵ㈰挶〱㈰摡㜷㍣㌹搶㕣㐹挹㉡㄰愵㡥㜲㝤㕦㌵攸摦摢㕥㝢晤攰㘹㌷㔶昶摤㌷㜲挹捤㜷㉢㕥㑢㠸敦㠳戰ㄱ扥㜳㔳㍣搲づ愶慦㐳㐰㡣摦㠱昸㜷㉥ㅡ㜲㈸ㄵづ〳㔱敡㔰㌷搸㠴昵㔷㈷敢㐷散㌷改收摤扦㌸晤捣㍤㤶㙥愴㜸捤㈲挱㡥挰㐶愰㈱慢挱㌴㡦〴㌱㝥捦㉤昷㤰〰晥㐷戱㜸㌴㠸㔲㉢㕤搷㈷㝣㝢搶挶㤹㝤㕥㥦㜵挳搷搱㤳㍥摣㜶㤷㈷ㄵ慦㠴挴昵戱搸〸㙦㠷㡣ㄸ挷搱搷昱㈰挶〹㈰扥搱〹㤸㥤㐸昹㐹㈰㑡敤敦挶晡昱捡㝤㑦㌰㕦㉥㑣㌹搷㜸㉥戵㝡攰㜱晦㔰扣攰㤲㔸愷㘰㈳搰㡣㔳改攱㌴㄰攳㜴㙥戹捤〰㐲㘷戰㜸㈶㠸㔲晢戹慥て扦昵㤵㜷敤搷㕦搹昹㠶愱搷㉤ㄸㄸ晦攷挱㡡㤷㜱攲晡㙣㙣〴㕣㥦㐳て攷㠲ㄸ攷㠱㜴散㙡っ㐸攷㔳㜲〱㠸㔲㌹搷昷づ㐷晣晢戰户ぢ㌳愶㥦扥㝦㑤昲攵ㅦ㈷㥣愹㌶㠴㔸㝣㕦㠴㡤㠰敦㡢改攱ㄲ㄰攳㔲㄰敤㍢〶摦㤷㔱㜲㌹㠸㔲㝢扢扥慦摤㜳攸㘱ㅢ㈵㉥㥢㜱㜲㝡挲搵㑢戶㌸㘷ㄳ挵㡢㑥昱㝤㈵㌶挲攱㤷㌳搱㔵昴㜵㌵㠸㜱つ㠸扦ㅢ㈱搸戵㔴戸づ㐴愹〵㙥戰攸扤㍦散扡昱戲搶搹㜷㙤扡昹搹昹ㄹ㑢摦㔷扣戸㤵㘰㌷㘰㈳㍣㔸㥣㝤昶㐶晡扡〹挴昸〳㠸㙦㕦㘳昰㕢㐳昹ㅦ㐱㤴㥡敤挶扡昷㡢㈱昷㉦㑣㕦㌶晤攴ㄷ扦㝥昴挵㝤愶㑣㔰〳㈰㤶㔸户㘰㈳㍣㤶㡣戴户搲搷㙤㈰挶敤㈰晥㠶搵㡥㌵敦愰挲㥤㈰㑡㑤㜳㠳㝤㕥㝤昷㠷摢敤㜵捡㑥ㄷ㐵㔳㤷扥㜶昶捡扣摡〴㘲〹㜶㌷㌶挲㠳㐹㈷扥㠷扥敥〵㌱敥〳昱〷㐳㉦扥㥦ちて㠰㈸㌵摥つ㌶㜸敥㡤㕦ㅤ晥昵㍥㤳捥㝦散㔸攳㠵㔷㈶㑣㔲〳㈱㤶㘰て㘲㈳搰ㅤㅥ愲㠷㠷㐱㡣㐷㐰㍡扡〳捥摦㡦㔲昲ㄸ㠸㔲㘹搷昷て搹昷挶捤ㅥ戵㘶攷㡢搷昴戶㜶戱㝡㍥慥〶㐱㉣扥ㅦ挷㐶㜸㐳敡戸㠷㥥愰慦㈷㐱㡣愷㐰晣つ㠹㡥㌵㥦愶挲㌳㈰㑡挵㌵㙡改ㄵ慦㙣㜹㝦㥦搹愷ㅤ㜳捤㈶ㄳㅦ扢㜸晦摥捦㐱扣慢㝢愵㌸戹㌵㜳〰慥扤㍢㉦敢攳㘳愲晣搷晤晤っ㙥㘷ち戵㠵㘴㈱ㄶ换搷㐶㌳㌵㤹捡㙡戸㕤摢ぢ㘷㡥愲扤ぢ扢㌵㌴攷㕢づ㤰㉢改㑤㈷㘶摡散捥ぢ敢㔱慥㙣㘲换昲收㝣摢愰㜰攱扣昶㑣扢㍤搰㉦敢㜴ㄲ㌰㥢㠷晢っ扢㑤攲つ昶㥢㉤捣㌴㉥户㈷慣㙣㜰挴㥢昹挴戸换㘸挹㤶㤶㑥㙤戵昷敦㤰〶㙡㌴〱户挱㉢挴㜷愰㤵㡥挸愹搷㤰㐹㑢㕡摡散㘶愹摥愸愶㕤ㅡ㜲㑢敤搶㜹㌶㙦愲敤扣㌴㜵㐳㡡摣㕢㥤㔱㜳㥡搱㔰摣扣攴㠷㝡戹㠵㈹㉢摢敤收扣㥤㐷㝤㤷搹慤敤慢收㘷戲㡤昶㐶㐵㉡㑥㑣〸㌶㈹㘲㑦㙤挹㉤㙦㥢搴搲摣摥摡搲㔸㉣㤹㤰㕦㤱挱敤㔵㝥㔶㑢摥挶摤㔱〵㤷㌲㔵搶愳㠷㔲㘵㕢㠷摤愲搰㙦摢ㄸ搹ㄱ㥥㕤扣ㄹ昶昹㠰攲㙥㌷㘶㉥㕡㠷㔶㌴摡散㤳攵挳扡㜱㈶㝥改㘶㘴㘹㐵㑦㥢昸挴㠱摡㈳㑡㙢㑢ㅤ㍢昶摣晦㕦攵昲昲つ摣搶㑦㔹㠱㕢搰改戸搹㙡戴㕢扢㝣㕥愲㔸㈳昳㜹㤰捡㙤㜱㌴㤷㐴慦〲ㅡ㙡愵㕡㔵㜹㐰㐳扥㝤㠹戱挴㙥㔸扣㠴搷㍥㜸愶㔲㔵㐵㘸〳㡢昹〲㔸收㡢㈴㉦㠱㐴㈲㘵挶换㔴㌲㈲收㉢㑥戹㜲㈸晥㕦昷㥢摢㜲㔸㤹㜲㌳㡤㈷ㅦ㙤㤵㑤㔳㕢㕡摢㝡昴〸㙢攵昴㑣摢㤲㜶㜶捦慥㠵昴昷㉡挹㙢㈰㤵挳㐰扡扤㜷敥ぢ愵ち㍥㈲攸搳㌴搹㉥㘴昰㘰㐶㡥㙥㤵愹㙣㜲敥昵㈷摢㙤㌹㤳て〵㘶攰㔸㔹㘹㘰ぢ〷㝦敦㈶昶㝥㝢㘵晢攴㑣㝢愶㘷ㄳㅥ㉦㘰㉦㤹㔰ㅡ㈵㔶捥ㄶ㉤晢〸㑦㕢㐷摣ㄲ㍣㔸戲改昱搲㑢ㄸ㡥㈷ㅣ㌸㌸㕥捡㝡戸戴敢㐶愰敥㠳搱〸挳摦搱㡢ㅦㄳ昰昶㙤㥡摤㍣㝦搵㌲扢㡤敡㔵㐶㤷㔰晡て㉦㍡㥢㤳换㉥㘸㙦㘸㙣ㅢ㠳㥡㑥㙢㙤㔹扥散扦改㠷扥捣扦㠲攸愵㜲㑢昴攲戵㙦ㄳ攰㉡敢戹㠲晢愶扥扥慣㡡摥挸㌱户㈰㘱㙦㠵戳摦昰㥦㉣收㕢昸㉦搲㤵慣㜲㌸㌴搶攵㤱㑡㈵昴㝢㌷〱愱昹慤戶㍣㈴慡㤲〲搰敥搳戴㕢㑢敢搲㙣㑢换㔲昶愷昵愴搴戶挴戶摢昹攰愵㤷晢愰㐹ㅥ㈸㈹搵愳㐷搱㔳ㄳ捦ㄳ㥡捤攱摦㜸ㄷ愴捦㠴挶挶㈱摡㘳㥢昱ㅥ㔸㍤昰〸挸㜸ㅦㅢ㠳攲搱㔸㜴挸搴㤶㤶昶㙣〶㕡㍣ㄱ戴つ㔹㤱ㅥ戳戲戱㙤愵摡ㄴ〰昰㐱挷㤵㙢昶㍡晤愲攱慦㑤㍣晦㤵攴摣㘱扢慥戹㕦つ㜲〵㠱㈷㉤㈳攰戲ㅡ㍦昳㐳㄰戵〹搴㌸戰㘰扢㜸㌱㍦㐲搹晣㤸攴ㄳ㄰って〲㌸㐶㠷㑦㥤愲ㅡ㠹晦㌹㐲㤸㥦㤱㝣づ愲㐶㠱昰昸㌴扦〰搱㡢戲攰㥦扢㕤㜶摤搶㘰〷㜷摤搷攰㐶捣㉥㘴㙡㌴㌴戸晢㑣挲㘵ㄲ㈰㤳攰㈸〳㡥㐳〱愸㜴〵㠱㐷㐰摢挲㑣〰昸㤹昶㍤愰ㄶづ挰慦㡣㐱㘰㑣㜶㍡て〰攵㑥㔱㐵㈱ㄳ〰㝡㠰㘱昲搹户㡡㠳㈵〰㔴愲愴ㄷ昵攳慦ㅥ〰㘲㘰〷〱㌰改搳散㐲愶㙡㘰ㄷ〶挰㤷㜰ㅥち挰ㄷ慥㈰昰㔸慡づ㥥慡㔹㡢昵㔹攵捦愰ㄶづ㐰㝦㠸捤つ㐹㌶〲昱〰㌰挰㈹慡㈴㥣〸〰㥢㔰㘹㈰㠸㑡㠳㈵〰っ㐲㐹㉦敡〳㉦〰㈹戰㠳〰㙣㑥㥦㘶ㄷ㌲㌵ㄶ㜶㘱〰扣㕥ち㠰扦扡㠲挰戳戲㜱昰㔴捤㕡㡣㘰㤵㕦㉤〹挰搶㄰㥢愳㐸㐶㠳㜸〰ㄸ攳ㄴ搵づ㜰㈲〰㙣㑢愵㈸㠸ㅡて㤶〰㄰㐳㐹㉦敡㔹㉦〰㍢㠲ㅤ〴愰㤶㍥捤㉥㘴㙡〲散挲〰㜸愴ㄴ〰て扢㠲挰㌳扣挹昰㔴捤㕡散㠰愰敡挱㤲〰㡣㠷搸㥣㐰㌲ㄱ挴〳挰㘴愷愸愶挰㠹〰㌰㠵㑡㔳㐱ㄴㅦ昴〹〰搳㔰搲㡢扡搳ぢ挰㔴戰㠳〰散㑣㥦㘶ㄷ㌲㌵ㅤ㜶㘱〰摣㔴ち㠰ㅢ㕤㐱攰㐹攳捥昰㔴捤㕡捣㘷㤵慦㉦〹挰㐲㠸捤摤㐸㜶〷昱〰戰愷㔳㔴㌳攱㐴〰搸㡢㑡㝢㠳愸搹㘰〹〰晢愰愴ㄷ㜵㤹ㄷ㠰㔹㘰〷〱挸搰愷搹㠵㑣捤㠱㕤ㄸ〰攷㤴〲攰㙣㔷㄰㜸ㅣ㍡ㄷ㥥慡㔹㡢晤㔸攵㌳㑢〲搰〸戱搹㐴搲っ攲〱㘰㤹㔳㔴昳攰㐴〰搸㥦㑡慤㈰㙡〱㔸〲㐰ㅢ㑡㝡㔱㈷㜸〱㤸て㜶㄰㠰〳攸搳散㐲愶ㄶ挲㉥っ㠰㈳㑡〱㜰戸㉢〸㍣愲摤〳㥥慡㔹㡢挳㔸攵㐳㑢〲㜰〴挴收㙡㤲㈳㐱㍣〰ㅣ攵ㄴ搵㥥㜰㈲〰ㅣ㑤愵㘳㐰搴摥㘰〹〰挷愲愴ㄷ戵挲ぢ挰㕥㘰〷〱㌸㤱㍥捤㉥㘴㙡ㅦ搸㠵〱搰㔸ち㠰愵慥㈰昰搸㜸ㄱ㍣㔵戳ㄶ㘷戱捡つ㈵〱㌸〷㘲昳㕣㤲昳㐰㍣〰㕣攰ㄴ㔵〶㑥〴㠰ぢ愹㜴ㄱ㠸捡㠱㈵〰㕣㡣㤲㕥搴㈲㉦〰㔹戰㠳〰㕣づ晤㠸搹㠵㑣攵㘱ㄷ〶挰挲㔲〰㉣㜰〵㠱㘷摢㝣㝡㕤捤㕡摣挰㉡捦㉢〹挰㑤㄰㥢㝦㈰㔹〳攲〱攰㘶愷愸㤶挰㠹〰㜰ぢ㤵㙥〵㔱晢㠱㈵〰摣㠶㤲㕥搴㑥㕥〰ㅡ挰づ〲㜰ㄷ㝤㥡㕤挸搴㔲搸㠵〱㌰扥ㄴ〰㍢扡㠲挰〳昸㘶㜸慡㘶㉤ㅥ㘲㤵挷㤵〴攰ㄱ㠸捤㐷㐹ㅥ〳昱〰昰戸㔳㔴㉤㜰㈲〰㍣㐱愵㈷㐱搴晥㘰〹〰㑦愱愴ㄷ㤵昰〲戰っ散㈰〰捦搱愷搹㠵㑣戵挲㉥っ㠰慤㑢〱㌰搲ㄵ〴㘶〹㤶挳㔳㌵㙢昱ㅡ慢扣㔵㐹〰㕥㠷搸㝣㠳攴㑤㄰て〰㙦㍢㐵戵〲㑥〴㠰扦㔱改ㅤ㄰戵ㄲ㉣〱攰㕤㤴昴愲〶㝢〱㌸〰散㈰〰㝦愷㑦戳ぢ㤹㕡〵扢㌰〰晡㤷〲㘰〳㔷㄰㤸捡㌸ㄸ㥥慡㔹㡢捦㔹攵㝥㈵〱昸ㄲ㘲昳㉢㤲㝦㠱㜸〰昸挶㈹慡㐳攰㐴〰昸㌷㤵扥〵㔱㠷㠲㈵〰㝣㠷㤲㕥㔴㤵ㄷ㠰摦㠱ㅤ〴攰㈷晡㌴扢㤰愹挳㘰ㄷ〶挰慦扦㤴戸ㄴ晥挵ㄵ〴愶㔷㔶挳㔳㌵㙢㔱㔱㡥㉡晦〴戵昰㑢㘱〳㘲戳㈷㐹ㄵ㠸〷㠰㠸㔳㔴㐷挲挹㔰㍡敡㐵愵摥㈰敡㈸ㄴ〵㠰㍥㈸改㐵晤ぢ㌱㍡㙥㠶㝥て㜶㄰㠰㝥搰㡦㤸㕤挸ㄴ㘷㜶挲〰昸愸ㄴ〰晦㜰〵㠱㐹愰攳攰㐹〰ㄸ挸㉡晦扤㈴〰㥢㐲㙣㙥㐶㌲㤸戵敢扣ㅢㅣ攲ㄴ搵昱㜰㌴㤴捤愹愶搲㔰㄰㜵㈲㡡〲挰ㄶ㈸改㐵扤改〵攰〴戰㠳〰㙣〵晤㠸搹㠵㑣㥤〴扢㌰〰㕥㈸〵挰㕦㕣㐱㘰㘶敡㔴㜸ㄲ〰愲慣昲㜳㈵〱㠸㐳㙣搶㤰㈴㔸扢㑥〰敡㥣愲㍡つ㡥㠶戲㌹㐹㉡愵㐰搴ㄹ㈸ち〰㘹㤴昴愲ㅥ昳〲㜰㍡搸㐱〰挶㐱㍦㘲㜶㈱㔳㘷挲㉥っ㠰㝢㑢〱㜰㡦㉢〸捣㥦㥤〳㑦〲挰㔴㔶昹慥㤲〰㑣㠷搸㥣㐱戲ㄳ㙢搷〹挰㑣愷愸捥㠵愳愱㙣捥㉣㉡捤〶㔱攷愳㈸〰捣㐱㐹㉦㙡㡤ㄷ㠰昳挰づ〲㌰て晡ㄱ戳ぢ㤹扡〰㜶㘱〰㕣㔵ち㠰㉢㕤㐱㘰㤲敦㘲㜸ㄲ〰昶㘶㤵㉦㉦〹挰扥㄰㥢昵㈴㡢㔸扢㑥〰戲㑥㔱㕤〲㐷㐳昱㌳㜳㔴捡㠳愸换㔰ㄴ〰㙣㤴昴愲捥昳〲㜰㈹搸㐱〰ㅡ愰ㅦ㌱扢㤰愹换㘱ㄷ〶挰㈹愵〰㌸搹ㄵ〴㘶㈲慦㠲㈷〱愰㤵㔵㍥戱㈴〰敤㄰㥢换㐹㔶戰㜶㥤〰慣㜴㡡㡡戳㤴㐳搹㥣㔵㔴㍡㄰㐴㕤㡢愲〰㜰㄰㑡㝡㔱㐷㝡〱戸〶散㈰〰㠷㐲㍦㘲㜶㈱㔳搷挱㉥っ㠰〳㑢〱戰捡ㄵ〴㘶㐷㙦㠴㈷〱攰ㄸ㔶昹㠰㤲〰ㅣ〷戱㜹㍣挹〹慣㕤㈷〰㈷㌹㐵㜵ㄳㅣつ㘵㜳㑥愶搲㈹㈰㙡つ㡡〲挰愹㈸改㐵㌵㝢〱昸〳搸㐱〰捥㠴㝥挴散㐲愶晥〸扢㌰〰昲愵〰挸戹㠲挰㤴敤慤昰㈴〰㕣挴㉡㘷㑡〲㜰〹挴收愵㈴㤷戱㜶㥤〰㕣攱ㄴ搵㙤㜰㌴㤴捤戹㤲㑡㔷㠱愸㍢㔰ㄴ〰慥㐶㐹㉦㙡㜷㉦〰户㠳ㅤ〴攰㝡攸㐷捣㉥㘴敡㑥搸㠵〱㌰扢ㄴ〰戳㕣㐱㘰ㅡ昹ㅥ㜸ㄲ〰㙥㘵㤵㜷㉥〹挰敤㄰㥢㜷㤰摣挹摡㜵〲㜰户㔳㔴昷挲搱㔰㌶攷ㅥ㉡摤ぢ愲敥㐷㔱〰戸て㈵扤愸㠹㕥〰敥〳㍢〸挰㠳搰㡦㤸㕤挸搴〳戰ぢ〳㈰㔵ち㠰愴㉢〸㑣㙤㍦〴㑦〲挰㤳慣㜲㙤㐹〰㥥㠶搸㝣㠶攴㔹㄰て〰捦㍢㐵昵㌰ㅣつ㘵㜳晥㐲愵ㄷ㐰搴愳㈸ち〰㉦愲愴ㄷ㌵摡ぢ挰㈳㘰〷〱㜸ㄵ晡ㄱ戳ぢ㤹㝡っ㜶㘱〰っ㉤〵㐰戵㉢〸捣扦㍦〱㑦〲挰㍢慣昲收㈵〱㜸て㘲昳㝤㤲て㔸扢捥ㅥ昰愱㔳㔴㑦挲搱㔰㌶攷ㅦ㔴晡〸㐴㍤㡤愲〰昰㌱㑡㝡㔱ㅢ㜹〱㜸ち散㈰〰㥦㐱㍦㘲㜶㈱㔳捦挰㉥っ㠰摥愵〰攸攵ち㍥昷攵〴㔴㍥て㑦敢㌰㤷摢㡢ㄵ㉥㉣㙣戰て攰攴搳㝡〵愴搲㑥㕡摥搶摥㈲㌳㘵㝤ち㤳㕢㘶户戴㑦㙥㘸㕢搶㤸㔹戵㐱挱摤搸㙤㠹摤㡣改㡢㔶㑣㘷晢㜸㉤换㤶搹㜹戳㌰慦㘵㜹㙢捥㥥㌱昹㝦㘱㥥ㅢ敤挳慥㤳㈹敥㜲㠵攵㍦㥢扡㉤㠳㈵㝡〹㤶戲捡ㄷ攰搰㍦〳㈷〹扤㥥搹㜲搹戴愰搸户ㄳ搱昹つ敤㡤㜶慦㠲捣㔴换㜶㔵〱㈸㈲㌹㈰摦戳㌰㝦〹㘶愶㈶昷㈹㑣㙢㙤挸㌷㌶㌴摢摣ㄹ晤ㅤ搵㤹昶㘲㈴〲散搲搲搶挰摣改㍥㠵昹㐸㤳㙤㕢挶㌹捤摣慡昵㡢㑡㌲昹㔹㔹㤸搸搰摣㠶㌰戲ㄷ戹摤户㌰㙦㐹换〱㐸攳㕦摥搴㍣㉤戳慣敤㝦㘲慦㈸敥ㄶ㔹㘴搷愸㜲㔵㕥慥慡捡慢晥搳晤㘳㝣㡢㘳慣扦㥢㜰㍣〴ㅤ戵扤戵㈱扢㥣㠸㐹㤰㌸㘸〵㠹散挴戲捡ㄷ戱攵㥦扥昴散㐳㕦敥〱㉢㕢㤴㥦ㅥ㍡つ摥昱㜲挴㘶㔰㌷扦㐳㝤㝡㝦て戲搳戴〵㌳㍡戳㜲晥㑦㙦ㅡ㔴扥〴捦㙢㥤〴戱㈱㤴搷㜳晡㄰ㄳ㈳搸愵㜰㘸愲㉢戰攴敦㤷㤱㠲攸戰㡢慥搷戹㌹ㄵ昳攸扤ぢ㌳㌳㔹扢ㄱ搳晦㑤㤹昶昵㥣〲昳㌰㥡㌲㡤㙤慥㙣㔲㑢㔳㔳㠶㝤㡥昹昴昳㜲㤹㐶扢慡㌰㘱㜹㝢ぢ昲搴捤〲㠸㜴㑣㤷㤵㔹〹㔶㘶愵㌳㔱㕦㤸换戴㈰搹愶慦㤶挵㤹搶㠶昶㈵㑤つ戹㉡ㄶ㤸扡昳㍦搱㔹㌱㠰㔴〰㑣扤攸挱挴㍦昳敦捣扦㘳㜷㡦㐱戲っ愱攳敥㐷㤷㉥㔷〶晥愹晦㌰㙢〴㐳㡦㥣㔱捣ㅦ攱慤ㄲ㍦ㄹ㡢愴㉥㕦捡㕣㉣㌶扦㍣ㄴ㕤㔴㐶㈷昵ちㄵ昰㌳㝦㠲㉡㌷昸慢㜸ㄵ愴换㤴㠲㥥㔰㠸捣㙣挹攴愷㘶㜲㜸㌷愶愷晢㘶㑣ㄵ㜶㉤挷㥡㔶㡢㐹ㅥ㤳㤰㌷㠴㝣愴ㄵつ㜹扢戵㡡㡣㜹㜸昳愷㠲改㈱㠶戳て㌱摤摤愳慣戲戲㔷㔵㔸慣ㄹ摡搷㌰㜷敡摣晢㘶搱㡣㠰晦㑦㜷㑤敤挸扡㐷㈲㜲㡥晡ㄹ捤㌱㝦㘱㥢㕥〳㤳敤昱㈹晣㑡㠵摦㐰㉡晦ち愱㝦摦ㄴ攷㕢㈰㉢挳㠴㔲㠵扣㔳挲㑣㤰㉡㘴㑤㐸ち㐹愵㌴愴㤷㈷昵挳㜰戲㍥慡昴㡢㉡挶㍣昴㜲㍢ㅦ㜱〶㔸愶㤸攰搴㔰㔶㕥㕥㠱㕤㙤昸搳收〲㘱攱慣㘹㥥㉤㌹㈱㙡㌰慡㘰㌰㕢㜰ㄳㅥ㉣昰㕦㕦㤴挶㉦敦㙤扣っㅤ㑣㙤晦㠶晦㘴㠹㐴捣㜲㔸㤴㐵搴㕢愰ㅡ㠶㉡㜲ㅣ㥣戰〳昰ㄸっ㐴㝤〸㈶慦〶㍣攷㉥昵ㄱ㡡㍣㝦㤵ㄹ㝣㜱㘷慤挷㑢昵㌱㑣㌸㘶㥡〶㍤㝦㠲㉤づ㐵ㅤ㕤戳ち摣敥扢收愷戴挰捦攴㡢㘰摣㤰摦㘷搸搰敤挰摥搳敤㠸㐰挷散㐵挵捦挳ㄵ㝡㔳愱てㄵ扥㠰〲昷戹戱ㅥ㑡ㅢㄴ㘱㠹㜳㈵捥慦㠱㉢㌲愰㘸㐱ㄷ㈸㝥敤㜱㍥㠴ㅣ〷挵㝥㜴扥㍥㥤晦っ愶ㅦ挵㕦挱ㄳㄴ㑤㥥㜵㘴昱㥤㘰ㄴ㜷㤸〰搶㥦㑥搸搲㈲挰㌶〲户㝢挰捡㘱㐶㡣捣㡤挵㠹㔳㔰㑣㔳搰㠰㔱敡㔶㜹〰㜴捣㑤愸挸ㄴ㠶㄰㠵㠱㔴ㄸ㐴〵㘶㌵〸㘰㥢愲㔴慡昳㈱晤㍣愴昳つ㠶〵㘰㘳㥥㠳づ攱改㝣㥢㌳挴㄰㠶㘰㑥㠲ㅦ㌶㈶㈲㜴〳ㅢ搳ㄴ〴戶愱㜴挲㝣㠵㈲搸㠶㠱摢㍤㙣捣㙢挰㡡昷㥤攸〴ㅢ昲㘳㜲㠳慥㌲ㄹ㉥㙣㕢㐲挷摣㡡㡡㑣㝣〸㔱ㄸ㐱㠵㤱㔴㘰㉥㠴挰戶㌵㑡〳㡡晡㔹挷扢㔶㐸ㄳづ㐱㙤㌴っ㠰摡收㥥〸ㅥ搴戶㘱㠴㌱㡣挰㐴〶㍦㙡捣㕥㜰づ搹㙤愱戲昶㠷㉣ㄳㅥ〴捡㈸㍤㌳昳愱〸捡㌸戸摤㐳挹っ〹慣㜸㘴㑡㈷ㅡ㑡愶㐹㘸愴㉡㍢愱㑣㐰挷慣愵㈲㔳㈸㐲ㄴ敡愸㤰愴〲戳㉡〴捡ㄴ㑡ㅢ㠶㐲ㄹ㠶攳㔸㘸〳㐷收㔸㘸昷㈳㍡攳㙦㐷昷摢搳㍤昳㈱晣㌸㡥〷捦挱㜱ㅣ㔴㌶㜰摥㑥攸昶㑡㔱㑤㠰㤹挰戸〳ㅤ㑦㐴愹〸挶昱攰㜶て㈳昳㉣戰㈲〹㠳㑥戰㈱㍦㈶㕢攸㘶㤰攱昶挸㠹搰㌱㈷㔱㤱㠹ㄸ㈱ち㤳愹㌰㠵ち捣捤㄰ㄸ愷愲搴㑦挳攸扥㜸㠱㜷ち㐲扡攲㜴㘸〲㐲㘶㘹㘸搷㥥慥㌸㠳慥㜷愲㙢㘶㔴昸㈱㘴ㅡ㠵㜳〰ㄳ㐲㔹攲愰㥥ぢ㙢挵㈴ぢ㠱㙢㈶㥤㌰摢愲〸慥搹攰㜶てㄷ戳㌲戰攲㘵㌰㍡挱㠶晣㤸㥡愱慢㑣㠶ぢ搷㉥搰㌱㜷愵㈲搳㌶㐲ㄴ收㔲㘱ㅥㄵ㤸挹㈱㜰捤㐷㘹㝤ㅦ㕣㝣〳㉤〴慦㠵㔰〵㕥ㄹ㡦㙦て㕥扢搱昷敥昴捤〴っ㍦㕥捣扡㜰昰㉡㜹㥥㘰㑥㠶攰戵㈷㥤㌰㌹愳〸慦扤挱敤ㅥ㉦㈶㜱㘰挵㉢㘶㜴愲昱㘲㈶㐷〸ㅣ晢㐲挷慣愷㈲戳㍣㐲ㄴㄶ㔱㈱㐳〵㈶㝥〸㕥㔹㤴㑡㥤㈷昰㍡㐹〸㙣㜹㔸〰㌶愶㠲攸㄰ㅥ搸㙣㠶㈸㌰挴㘱㔰昰挳㜶〴㜸摤挰挶㑣づ㠱㙤〹㥤㌰愵愳〸戶晤挰敤ㅥ㌶愶㝥㘰挵ㅢ㙥㜴愲㘱㘳晥㠷慥㌲㤹㙥㌷㙢㠴㡥搹㐴㐵收㠶㠴㈸㌴㔳愱㠵ち㑣ㄷㄱ搸㤶愱㔴ち戶昰摥搶ちぢ挰挶〴ㄲㅤ挲〳㕢ㅢ㐳昰摤㝢挵㘴て㍦㙣捣昰攸收攸㘴晥㠷挰戶㠲㑥㤸〸㔲〴摢㑡㜰扢㠷㡤〹㈳㔸㌱㍤㐰㈷ㅡ㌶㘶㡤攸㉡㤳改挲㜶㈰㜴捣㠳愸挸㡣㤲㄰㠵㠳愹㜰〸ㄵ㉥㠶㠲挰昶㍢㤴〲㐷㈷摥㜴っ改㘶㠷㐱ㄵ㜸㌱摦㐴晢昶攰㜵㌸㝤ㅦ㐱摦捣つ昱攳挵㠴㄰挱换㔸つ㤵戵㍥㈱㌰㠵㐴㌰㍣㤲㡥㤹㑢㔲㠴攱㔱攰㜶㡦㈱㜳㑥戰攲攵㍥㍡搱ㄸ㌲昱㐴㌷㠳㑣ㄷ挳㘳愰㘳ㅥ㑢㐵㈶愵㠴㈸ㅣ㐷㠵攳愹挰㍣ㄵ挱昰〴㤴晣ㄸ昲㡤捥㄰っ㑦㠲㉡㌰㘴捡㡡昶敤挱昰㘴晡㍥㠵扥㤹㕥攲挷㤰㌹㈵摤昴㌹㘶㥣〸㕥愷搱〹㔳㑦㡡昰㍡〳摣敥昱㘲㡡ち㔶扣㐵㐸㈷ㅡ㉦收愹攸㉡㤳改攲㜵ㄶ㜴捣戳愹挸ㅣ㤶㄰㠵㜳愸㜰㉥ㄵ㤸搶㈲㜸㥤㠷㤲ㅦ㉦扥愵ㅡ㠲搷〵㔰〵㕥捣㜰搱扥㍤㜸㕤㐸摦ㄷ搱㌷戳㔱晣㜸㌱〵挵挱㡢㝤㑥㤶㌸愸昷っ捡〴ㄵ挱敢ㄲ㍡㘱愶㑡ㄱ㕥㤷㠱摢㍤㕥捣㘸挱㡡户ㄷ改〴ㅢ昲晢ㅢ愸慥㌲ㄹ㉥㕥㔷㐰挷扣㤲㡡敦㠴㉢㕣㐵㠵慢愹昰㉥ㄴ〴慦㙢㔰昲攳挵㌷㙦㐳昰扡づ慡挰㡢〹㌱㍡戸〷慦敢改晢〶晡㘶昲㡡ㅦ㉦㘶慣㌸㜸㤵㍣㠳㌲㥦㐵昰扡㠹㑥㤸搸㔲㠴搷ㅡ㜰扢挷㡢〹㌰㔸昱㔲㈴㥤㘸扣㤸〵愳慢㑣愶㡢搷捤搰㌱㙦愱㈲㌳㘴㐲ㄴ㙥愵挲㙤㔴㘰搲㡣攰㜵㍢㑡愵㑥〵攱摤散㑥㔸〰㌶愶搱攸㄰ㅥ搸敥㘲㠸扢ㄹ愲〲户愰㝥搸㤸攷搲捤㘱挹㉣ㄸ㠱敤㕥㍡㘱㍡㑣ㄱ㙣昷㠳摢㍤㙣㑣㥢㈱㌰收〳㜴愲㘱㘳敥㡣慥㌲㤹㉥㙣㝦㠲㡥昹㈰ㄵ㤹㔷ㄳ愲昰㄰ㄵㅥ愶〲㔳㙤〴戶㐷㔰昲㕦搷㠶㡦㘲㡦㐱ㄳ㜰㌱改㐶扢昶挰昵㘷扡㝥㥣慥㤹㈰攳㠷㡢㔹㌱摤昴㌲收捣〸㕣㑦搲〹㤳㘷㡡攰㝡ㅡ摣敥攱㘲㤲㡤挰昵っ㥤㘸戸慡挱搵㔵昶挰昵㉣㜴捣攷愸挸㉣㥣㄰㠵攷愹昰ㄷ㉡㌰㌱㐷攰㝡〱愵ㄲ㌷愶攱挷收㑢㌰〰㙡捣搴搱ㄱ㍣愸扤捣〸慦㌰〲戳㙡晣愸㌱㤵愶㥢㑥挶㐴ㅢ㐱敤㌵㍡㘱挶㑤ㄱ㙡慦㠳摢㍤㙡㜵㌰ㄳ搴摥愰ㄳ㡤ㅡ搳㜳㜴㤵㍤愸扤〹ㅤ昳㉤㉡愶挲ㄵ摥愶挲摦愸挰㙣ㅥ㐱敤ㅤ㤴晣㥤㉣晣㤸㝣て㥡㠰㡢㜹㍤㍡戶〷慥昷改晡〳扡㘶づ㡥ㅦ㉥㈶摥㌸㜰㤵ㅣ晡㤹㤶㈳㜰㝤㐸㈷捣捦㈹㠲敢㈳㜰扢㠷㡢㜹㍣〲搷挷㜴愲攱㘲㌲㡦慥戲〷慥㑦愰㘳晥㤳㡡㑣昴〹㔱昸㤴ち㥦㔱㠱戹㍦〲搷攷㈸〵㠶晥昰㥢捤㉦愱ち扣㤸〶愴㝤㝢昰晡㡡扥晦㐵摦㑣搹昱攳挵㍣㥤㙥扡ㄷ戳㜸〴慦㙦攸㘴ㄱ㑡㐵㜸㝤ぢ㙥昷㜸㌱敤㐷昰晡㡥㑥㌴㕥捣晤搱㔵昶攰昵㍤㜴捣ㅦ愸㤸て㔷昸㤱ち㍦㔱挱㠶㠲攰昵㌳㑡㝥扣昸㜵㠱㤰㔳攵慦㔰〵㕥捣ㅡ搲挱㍤㜸晤㐶摦㘵㤸㠹㔰捣昰昱攳挵戴㥥㙥〶㌱㈶晤〸㕥㜸㔸㕤愶㔶愰㔴㠴ㄷ㕥〶㕥ぢ扣㔶挲㑣昰慡愴ㄳ㡤ㄷ㔳㠵㜴㤵㍤㜸ㄹ搰㌱㝢㔲㤱㘹㐴㈱ち㔵㔴攰㌷挱ㄴ㌳㡢〴慦〸㑡愵㑥㤵攱戰昵㠶〵㘰㘳慥㤱づ攱㠱慤て㐳慣挷㄰捣ぢ昲挳挶㘴愰㙥㘰㘳慡㤰挰㘶搱〹㜳㠶㡡㘰㕢ㅦ摣敥扢ㄹ㜳㡢〴戶つ攸㐴挳挶〴㈳㕤㘵て㙣晤愱㘳㙥㐸㐵㈶ㅦ㠵㈸㙣㐴㠵㡤愹挰㝣㈴㠱㙤〰㑡㈵挶晥昰㕢昴㠱㌰〰㙡㑣㔰搲ㄱ㐶㤰攳㍣〱ㅦ挴〸㥢㌲〲㤳㠹晣愸㕤〲㕥㌷愸㕤ちㄵ㐱㙤㌰㥤㌰搱愸〸戵㈱攰㜶㡦ㅡㄳ㤲〴戵㙡㍡搱愸㕤〹慥慥戲〷戵愱搰㌱户愰㈲㌳㤶㐲ㄴ㠶㔱㘱㌸ㄵ㤸挴㈴愸㙤㠹㔲愹捥㠶㙦㔷㠴ㅣ愳㈳㘰〱搸㤸搶愴㐳㜸㍡摢㐸㠶搸㥡㈱㤸㠲攴㠷敤㜶昰扡㠱㡤㔹㐹〲摢㘸㍡戹ㄳ愵㈲搸挶㠰摢㍤㙣㑣㘳ㄲ搸戶愵ㄳつㅢ㜳㤹㜴㤵㍤戰㐵愱㘳挶愸挸㍣愷㄰㠵㌸ㄵ㙡愸挰搴㈷㠱㉤㠱㔲㈹搸挲慦㌴敡㘰〱搸ㅥ昴㠴昰挰㤶㘴㠸ㄴ㐳㌰㜱挹てㅢ戳㤵ㅣ搸挶㜱㠰攴ㄲ挷捦㝢搷挴㕣㈶㠱㙤㉣㥤㌰愹愹〸戶敤挱敤ㅥ㌶㈶㍦〹㙣攳攸〴ㄱ攴挷っ愸㄰㔴㜶㠰㡥戹㈳ㄵ㤹ㅤㄵ愲㌰㥥ちㄳ愸挰㠴㈹㠱㙤㈲㑡㠱㔳㐱昸㤴挱㘴愸〲㉦收㑥㘹摦ㅥ扣愶搰昷㔴晡㝥〷ち㝥扣㤸摣搴㑤㌷㘳敡㤳攰㌵㥤㑥㤸〳㔵㠴搷㑥攰㜶㡦ㄷ㜳愵〴慦㥤改㐴攳挵㠴㈹㕤㘵㌲摤〱㘵㈶㜴捣㔹㔴㘴㌲㔵㠸挲㙣㉡捣愱〲昳慢〴慦㕤㔰㉡搵捤昰㡤㤴㤰愳㜳㉥㉣〰ㅢ㌳慥㜴〸て㙣昳ㄸ㘲㍥㐳㌰㍤㐳慡扥㠰㈵户敡㤵㥣㘲昷捦ㅣ〷㘶昵㈵㐲㠱昳晢昳摡㔷㌵㈲愷㠲㥢㥣㐹㜶戶㌸㈷ㅥㄱㅥ收户㕢㕡㌱ㄹ㔷攱晦摣㐳㠷敤㜳〸摣慢扦敦㔳ㅡ㘲㐶〹搳〷㉡慦晢㈹昸戹㠸づ㝢㔶扣昳扤㝡摡㜰㌱㜶㐳ㄵ晢捦㙡挸戵戶戴戵ㄴ摡㠷捣㐳挲搰㄰㝥㥡愴㔰㔶ㄶ㥤㔰㜹つ㍣㠶挶㘴挳㉡㥡昹つ挵ㄵ㝣㔵㍦戲戴戹攵㠰㘶愹㑤㘵ㅢ扦搰㈲㜸昵散挹㌰ㄱ挶攱戲〵挰戳㤸㙡㐰㘳㜳て搰㍥㍤㉣捥搵㔳搹搸ㄳ攵攱㤳㈶㑥㥡㕢㥦㑡愵ㄳ㜵戵搹㜸㍣㕤㔷㤷㠸㈵ㄳ愹㕣戶㄰㉢愴㌲改戸㥤慣㐹搸㘹㑢愶昶改㘳㉦搸㔸㥣捣㤷㜰㝢戳挴㔹㝤㈹㔱㔶㔹㡥㌱㘰㙤攷搹愱㕦愶戲㉡愷昲捡慥攸搹㔳つ昷㝤㐱㈴㌰㍦摦昱〹〶挳攰昴㝣攵㘵〰㙢敤㡣㔸挱捥㝤㐱㘳愹㜲㍤慡㘰㉥〲㠹㔸㍤㔰㜱㡥㕦㐶〶挵㝥㤳㈶搶ㄷ㝦挷搲挸㠲摤ㅢ㙣㐹㐱挰〷㌲摢㡣ㅣ㌸敢㠱攳挹㐷戲㉡㕣㉦㘶ㅥ㐲㜳㈸晣㤹搵っ㘶㠰㉦ㄱㄷ㠳捦つ㠶㔲㔵愰散搵敡ㅣ㌴㠴㝤〹㑣扣ちぢㄵ昶〵㜵ㄶ㌸散て挵晢搳㠴ㄱ㌵捣愵愰搸㥦ㄱ㤴攱愳捣㘸㐴搹搹㥦〹扢㌶㤵㡤挵㙢ぢ㠹㜸㈶㤱㑦搴㘴ㄲ㠵㘸㉥㤷慡捤摡戱㔴㉡㤹㐹ㅢ㑤ㅤ慡搹扣㥤㡡搵㘶ぢ搹㘴㌴㤱㐸挷㙡搲搱㑣㌴㤳㑦㘵㌲搱㜸㌴㔷㤳㡦㔹扤㕣昷㘶㌳㙣捣ㄶ㄰慢户㘶㉤㈳㙢㝦戲晡㘸ㄶㄵ㐴㔵㔹㘴攱愷㑥㐰ㄳ戸愷愴晤换㈹㕦〱ㄲ戱晡㐱㠸戵捣㈴攲㈶昱㌵〹愹戵扥收ㅦ㐸搶㐸㙡㡣〰㔱晤改㡣愵㐳挰攷㠶晣㌶〲㔷㌰㍣〲㈱㠲ㄸㅥ〶㙥㄰挳㡤㘱〴㈷㘵收攱愰挰㜰㠰敢摡㌸〲㘵〷挳㘴摣慥㐹攵㙢散㜴慥戶㈶ㄱ慤㑢愶㜲昱㥡㘴扣㤰换㈶戲㜵搹㐴㍥㘵㙤愲慢戳ㅡ㌶搶㐰㕤㤲㘳㘲㤰㉥㔱愶〶愳㈴㐸ㅣ攸㐵攲㘸㠸捣㘳㐰㈲搶收㔰挰ㅡ㐰㘲㠸收㥦㐰摤㈸㌵戶㘵扢㠷㠲㉦㐸㥣㑣昷攴昰㌷っ㕣㐱㘲㔹㈸ㄲ捤愱㐸㜰ㄶㅥ㑥捡捣搳㐱㠱挴㤶慥㙢攳っ㤴摤摥㤴㠹攷㔲㜶㌶㘹㘷昲戵㠹扡〲㐶㠷㐲㑤㙤㈲㙢愷㘳搹㐲㌲㔳㥢户㘴㠲㥥㍥捥㠴㡤㌵㐲㔷㑥㤰ㄸ愹㑢㤴愹搱㈸〹ㄲ㑢扣㐸㥣ぢ㤱㜹ㅥ㐸挴摡〶ち㔸〳㐸㡣搱晣㡢愸㥢愴㐶ㅤ㠸㡡㠲㉦㐸㕣㑡昷攰搰㔸挵㐱〵㠹㝤㐳㤱搸㍢ㄴ〹㑥愲挳〹ㅥ戶㠲〲㠹㠴敢摡戸ち㘵ㄷ㠹㐲㕤戶挶㡥收㤲㌵㔱ㅢ〷㑢ㄶ攳㘶㈱㠶戱㌳㤵㑤挵㌲愹㘴搴㤲昹㜵晡戸ㅡ㌶㔶㥤敢挱ㄴ㈴㤲扡㐴㤹ㅡ㡢㤲㈰戱搰㡢挴昵㄰㤹㌷㠰㐴慣敤愰㠰㌵㠰挴昶㥡扦㠶扡㍢㔰㘳ㅣ㠸摡〱㝣㐱攲ㄶ扡㈷㠷扦昱攰ちㄲ㌳㍤㐸ㄸ户㐱愵攴㈹㐸敤ㄴち捦〴㜸㠲ㄹ㌲昳㐱〱捦㐴㌷㥥㜱㈷捡㉥㍣㠹㜸慥㤰捤搷㈴攲㘹㍢ㄱ慤㐹㘵敢㙡㜳㌵㤹㕣㍣㤵㑤㘶攳昹㜴搶㥡愴敢㜸ㄷ㙣慣挹扡㜴㌷㑢㌲㘵㑥晦㤴愹改㤰〹㍣㤳㕤㜸㌶愶攸㍥㠸捣晢㐱㈲搶っ㈸㘰㉤㌳ㅥ㐰㌱㘴戸晥ㄳ搸挵挳昵㠳攰昸㠷敢㥤㕣㉦收㐳㄰捡㈷㔵攵攳慡㙡㈶昸〲收愳攰㜷㠰㌹ㅢ㕣〱㜳慣〷㑣㤳㘰捡㜰㥤ち挵㡤戳攴搴㌰㥦〰〵㙥扢戸慥㡤㈷㔱㜶㜰㑢㈷敢愲戱扡㕡扢㄰㡦搶㈶㜰扡㑤㜳㄰慥㠹㈷㌳㤹扡㝣㌲ㄳ慢戳㜶搵搵㜹ち㌶搶㕣㕤ㄲ摣㘴敥㥣晥㈹㔳ぢ㈱ㄳ摣攲㕥摣㥥㠳挸㝣ㅥ㈴㘲敤〶〵慣㜸㈸㑣ㅥ㔱㌲〹㡣戵扢收扦㐴搶㑣㙡散っ愲昶〴㕦㤰㜸ㄵ晣づ㈴昶〶㔷㤰ㄸ攱㐵愲攳挴戵㘵㈸ㄲ晢挰〸㑥昰㤶㉦㈸㤰搸搷㜵㙤扣㠹戲㠳㐴㉣㤳挱㜷敥敡ㄲ改扣㡤戳ㄱ㡥戱㔴㌴㕦挸㘵㙡㜳㠵㔴㍡㥢慡㑢㔹昵扡㍡㙦挱挶㕡愴㑢㜲㠰㘵㜴㠹㌲㤵㐷㐹㤰ㄸ攲㈲㈱慤㜸ㄷ㈲昳㍤㤰㠸挵㘹㙥慣㠱〳慣愰昹ㅦ㔲㜷ㅥ㌵收ㄲ㠹㈵攰㡢㡦㡦改㥥ㅣ晥昶〳㔷㤰搸㈸ㄴ㠹晥愱㐸㉣㠵ㄱ㥣攰搹ㅤ㈸㤰㘸㜴㕤ㅢ㥦愳散㈰㔱㡢戳㙦㌲㥢愹㉢愴㤲㠹㐴㉣㥥捦挶㘳㠹っ扥㘹ㅥ换挶搰㌵愲㜹慢㐹㔷攷ぢ搸㔸捤扡㈴㐸挸㐴㌷晤㔳愶㕡㈱ㄳ㈴搶昳㈲昱㌵㐴收㌷㈰ㄱ㡢㌳搷㔸〳㐸戴㙢晥昷搴攵㌷ㄸ捣㍤㐰搴ち昰〵㠹㥦攸㥥ㅣ晥㔶㠲㉢㐸㔴㜸㤱攸㌸㍡捡㐳㤱㔸〵㈳㌸㐱㙥㈸㈸㤰㌸搰㜵㙤㤴㈱㜵㐹㡦㉡㌵㤹㙣㍣ㄷ慤愹㑤㘶ㄳ㌵改㑣㌶㤳㡦㘵㌳㌵搹㔴㈱㔷㥢戳搳㐹敢㈰㕤ㅤ〵ㅢ敢㘰㕤㤲愳攳㄰㕤愲㑣ㅤ㠶㤲㈰昱昳㡦捥㈵㠹㡣㉡㤵㄰㤹〶㐸挴㍡ㅣち㔸〳㐷挷ㄱ㥡ㅦ愱㙥㠶ㅡ㡢㐰搴㤱攰ぢㄲ㝤攸㥥ㅣ晥㡥〲㔷㤰昸ㄷ挲〴㉦㐹扥〴㌷㜸㐹挲戹㘶㐱愲ㅦ㕣〱㠹㘳㕣搷挶晡㈸㍢㐸㈴㤳昹㝣㈱㕦㔳愸㑢攲晣㕢㕢㤷㑣攷搳㌸㌳愷搲㜵㜶㈶㤳慡慢㡤㕡挷敡敡㙣〰ㅢ敢㌸㕤敡捦搲昱扡㐴㤹㍡〹㈵㐱攲ㄳ㉦ㄲㅢ㐳㘴づ〰㠹㔸㥣㔹挶ㅡ攸ㄳ愷㘸晥愶搴㕤㐲つ㝥攳㐱㥤〶扥㈰戱㌹摤㤳挳摦ㄹ攰ちㄲ敦㜸㤱攸攸ㄳ㙦㠷㈲挱㔹㘴㐱㘲ぢ戸〲ㄲ㘷戹慥㡤㘱㈸㍢㐸ㄴ㜲改っ㠶㐹㍢㠹慢摣㐴戴㌶㥦㐹㘵㜰捤㕢㥢㑦搴㘶㙣扢㈶㤱戲捥搶搵ㄹづㅢ敢ㅣ㕤㤲㍥㜱慥㉥㔱愶㉥㐰㐹㤰㜸捤㡢挴㐸㠸捣慤㐱㈲搶㠵㔰挰ㅡ攸ㄳㄷ㘹晥ㄸ敡戶㔰㠳慦㌳愸㑢挰ㄷ㈴㘲㜴㑦づ㝦㤷㠱㉢㐸㍣敢㐵愲㘳挴㝣㍡ㄴ㠹换㘱㈴㐸搴挲ㄵ㤰戸挲㜵㙤搴愱散㈰㤱㡡㐷敤㘸㉣ㄵ戵㙢㜲昸慢〷昸っ㕦挶㡥㈵㙢搲㜵戱㕣㕤㉥㔱㔳㠸㕡㌲㜵捣捡㈵㘱㘳㕤愵㉢㈷㝤㐲㘶㡤戵㑣㕤〷㤹㈰昱㤸ㄷ㠹敤㘰㘶㙥てㄲ戱慥㠷〲搶㐰㥦戸㐱昳挷㔳㜷〵㌵㤶㠳愸㥢挰ㄷ㈴㈶㠱摦㠱挴ㅡ㜰〵㠹㝢㐳㤱戸㍢ㄴ㠹㍦挲㐸㤰㤸〶㔷㐰攲㘶搷戵㌱ㅤ㘵〷㠹㥡㘸㍡㤹㉦搴愶昲㘹戴ㅣㅤ㈱㕢㔳㔳㕢㔷㕢挸挷攳㜵戹㙣戶㤰戳㘴㔲㤸㤵㥢〱ㅢ敢㔶㕤㌹ㄹ㌱㘵㍥㔸换搴㥤㤰〹ㄲ户扡㐸㐸㉢㘶挱捣㥣つㄲ戱敥㠲〲搶〰ㄲ㜷㙢晥㕣敡ㅥ㐲つ㝥晥㐱摤ぢ扥昸㔸〰㝥〷ㄲ昷㠳㉢㐸㕣攷㐵愲攳攸戸㈶ㄴ㠹〷㘰㈴㐸散〱㔷㐰攲㑦慥㙢㘳㑦㤴摤㜱㈲㕢㤷㠹㐶敤㡣㥤㑢搷㈴戲㍣㔰戲搹㕣㍥ㄹ〳㌷㤳戶㘳㌹敢㐱㕤㥤扤㘰㘳㍤愴㑢㜲㜴㍣慣㑢㤴愹挷㔰ㄲ㈴㉥㜳㤱㤰ㄱ戳ㅥ㈲㜳ㄱ㐸挴攲摣㉤搶挰搱昱戸收攷愹㝢㈴㌵㔶ㄳ㠹㈷挱ㄷ㈴ㄶ搳㍤㌹晣㍤つ慥㈰㜱㡥ㄷ㠹㡥愳攳慣㔰㈴㥥㠱㤱㈰戱ㄴ慥㠰挴戳慥㙢愳ㄱ㘵〷㠹㝣㍥㤷㈹㈴敢㙡㌰㔰㈶ㄳ㤹㕣㉥ㅤ㑤㈴ㄳ挹㐲㌴ㄱ捤挶敢㤲㠵㕡㑢愶㜰㔹戹㈶搸㔸捦敢捡㐹㥦昸㡢㉥㔱愶㕥㐲㐹㤰㌸挵㐵㐲㕡戱㍦㐴㘶㉢㐸挴攲㝣㉣搶㐰㥦㜸㐵昳㔷㔰昷㜸㙡ㅣ挷㌶扦〶扥昸㔸㐵昷攴昰昷㍡戸㠲挴㔱㕥㈴㍡晡挴㤱愱㐸扣〱㈳㐱攲㄰戸〲ㄲ㙦扡慥㡤摦愱散㈰ㄱ㑤挶敢㌲㠵㜴㙤戲㉥㕦㐸攴㘳搱㙣㍡㡡㙢慢摡㝣慣㌶㙥挷攳戱慣昵㤶慥捥愱戰戱摥搶㈵改ㄳ㝦搳㈵捡搴㝢㈸〹ㄲ扦㜳㤱㤰㍥戱ㅡ㈲昳㐸㤰㠸昵㍥ㄴ戰〶晡挴〷㥡㝦っ㜵㑦愳〶扦っ愱㍥〴㕦㤰㌸㥥敥挹攱敦㈳㜰〵㠹㜶㉦ㄲㅤ㝤愲㌵ㄴ㠹㡦㘱㈴㐸㥣っ㔷㐰攲ㄳ搷戵㜱ち捡づㄲ㜱扢ㄶ㤷㤸〵㍢㔵㥢㐹㈵攲〵㕣㔹㈵搲㠵戴㥤挵㔵㔶㕤㌲㥥慢戵晥愹慢㜳㉡㙣慣㑦㜵㐹㐶捣捦㜴㠹㌲昵㈵㑡㠲㐴愳ㄷ㠹㌳㈱㌲捦〲㠹㔸㕦㐱〱㙢愰㑦晣㑢昳捦愳敥戹搴攰㈷㈲搴㌷攰ぢㄲㄷ搲㍤㌹晣㝤ぢ慥㈰㤱昵㈲搱搱㈷ㄶ㠵㈲昱ㅤ㡣〴㠹㑢攱ち㐸㝣敦扡㌶㉥㐳搹㐱愲㘰搷攲㐹〶慥㈱昲挹㜴愲㄰捦㘴昲昹㙣㍡ㄶ捤攴ち戹㘴愶㄰㑦㔹㍦攸敡㕣づㅢ敢㐷㕤㤲㍥昱㤳㉥㔱愶㝥㐵㐹㤰搸搳㡢挴搵㄰㤹搷㠰㐴慣摦愰㠰㌵搰㈷㔸㐷攱摦㐰摤㑢愸㜱㌱摢㕣づ扥㈰昱〷扡㈷㠷㍦㑥㠲ちㄲ扢㜸㤱攸攸ㄳ戳㐳㤱愸㠴ㄱ㔶㘴〵挱ㄵ㤰㌰㕣搷挶慤㈸扢㐷㐷㍥㥡慡㡤㐶敢搲ㄹ㥣㐵㙢㜱敢ㅡ㑦搵攵昲昹㔸㉥㤵㡥挶搳ㄸ㈷㝡扡㌶收㙤戰戱㌸㉦㉡㤵㤳㜱㐲㈶㐸改㥦㌲搵ㅢ㌲㐱㘲扡㡢㠴㈸摥〵㤱㜹㌷㐸挴敡〳〵㘹㜱〶ㅢ㥥挷㕥敢㘹晥晤搴攵㘷ㅥ㑣㝥㌴㐲㔹攰㡢㡦〷改㥥ㅣ晥㌸慦㈹㐸散㄰㡡挴昶愱㐸㙣〰㈳慣昸搰ㄴ㕣〱㠹晥慥㙢攳㌱㤴ㅤ㈴㜲戸㠰捡挶戲㌵戸搹㐸㈵愲㜹㍣ㄱ㑥搶挴戲昹㑣㌲ㄷ挷〱ㄲ戳慤つ㕤ㅢ昳捦戰戱㌸搵㈹㤵ㄳ㈴㌶搶㈵捡搴㐰㤴〴㠹㍡㉦ㄲ㑦㐱㘴㍥つㄲ戱〶㐱㈱っ㠹㑤㌵晦㜹敡昲㝢て昲捤㝣㈵㜳㤵㉣扤㐸昷㐴㠱扦㈱搰ㄶ㈴㐶㠷㈲戱㜵㈸ㄲ搵㌰挲㡡㙦ㅥ挳ㄵ㤰ㄸ㡡〲扤ㄹ慦愱散㈰㤱戴㤳ㄸ㈸㔲戹㘴㉡㕢㐸㘰㜴㐸搷愵㙢㌲㌵ㄹ㍣㐵㉤㈴搳㠵㐴捥摡挲戵㌱晦ちㅢ㡢搳㤷㥤㐸っ搷㈵捡ㄴ㘷㈵〵㠹㘱㕥㈴摥㠲挸㝣ㅢ㈴㘲㜱㘲㌲っ〹捥㔵ち晦㍤敡摥挶ち摦ち愲㐶㙢昷㝦愷㝢㜲昸ㅢ〳慥㈰㌱㌰ㄴ㠹〱愱㐸㙣ぢ㈳慣昸っ㉤㕣〱㠹愸敢摡昸〴㘵〷㠹ㅡ㕣㕣愶㙢㜳搱㜴㙤㉡㤵愸㑢搴㘵㜰晦㠱晢搰㜸愶づ攷搳㥡㘸摣㤲昹㐹晡昸㈷㙣㉣捥㐸㜶㈲㔱愳㑢㤴㈹㑥㌴ちㄲ敢㝢㤱昸〲㈲昳㑢㤰㠸㤵㠴㐲ㄸㄲ㥣㝥ㄴ晥㌷搴攵ㄷ㈰㑣㝥㑦㐲㡤搵敥扦愳㝢㜲昸摢ㅥ㕣㐱愲捡㡢㐴挷㠸㘹㠴㈲㌱づ㐶㔸㤱㈱〲㔷㐰㠲㜳㠸昴㘶晣㡣戲㠳㐴㉡㔵戰㜱摢㤵㑦攵搲昹㐴づ捦㈹㜰㕣ㄴ昲㜵搱㘴慡㄰㑢愶敡愲搶㡥慥㡤昹ぢ㙣慣昱扡㈴㈳收〴㕤愲㑣㜱ち㔱㤰㈸㜳㤱㤰戳㈸晦㥣㤱㔹づㄲ戱愶㐰㐱㕡散㝢㔲挳㠹㐵攱ㅢ搴㝤㤸ㄵ㝥㠸㙤㤶戹㐲㤶昸愷摢㍡㤰攰㕣愱㈰昱敤て㘱昷愲摦㠰ㅢ扣ㄷ摤ㄹ㐶㔸昱〶ㅦ㕣〱㠹㤹㈸〸ㄲ敢愱散㡥ㄳ㜵攸っ搱扡㥡㔴㌲㤶㑦攰愲ち㡦昹㤲㌱㜴ぢ㥣㐳ㄳ戱㕣㑤慤㌵换戵㌱晢挲挶㥡慤㑢㌲㑥捣搱㈵捡ㄴ㘷〵〵㠹捦㔱㤹㡥㠹㠲つ㈰㌲晢㠳㐴慣㜹㔰㤰ㄶ晢㐶捣昹㥡㍦㠰扡㑦戲挲晣挲㠴戵〰㝣慣㜸㥦づ晣㍥㍤㉡㌹昱戵㥤㙦㙥㈹晣㝤昲㔱晥て晢㑦挱㠷晡㤹㍤㔳搶〳㉦搲㍡慦㥦㔶㤴㡦晤捦㝣㜱昶㡡㙦㥦昳㔷昹〱摡晡㝦昰挳扤搱㌹㥦㐵㡦㥢攳㘷㙥㠶〶㔷㜲ㅥ㉥ㅡ㔶挵慥晥㕣ㅡっ换㌶㙣㥡搱㠶㤹㉤晣搹扤昹㉤ㄳ昰戶慢昳㌷摢晡改ㄹ慦㔱晡㝢昳挳㍢㌹ㄳ戲㙤昸㜴㐱扢慤捤收戴㜶搸攱晢敤㤸愷㠴㘰ㄴ扦㑥扦㘱㘷挹昳晡敥愰㑥敥㡣收㌶晣㈵〵㍢慦㍤戶攱晤搵㡡昲ㅥ㉡昴㡤㝡昷慦戳昱㝤㕤㝡挳摦㔲㤸㤱㈷〰㠳㐲㕥㕥㥥搸搰㉥㉦晦㙦ち戹㌲昷〴㌸挶收㘸㙤慦㜱挳愶っ㡢愵㐷挵昰〷㍦㉡摦挱摥㔸敢㐰挵搸㌳㉣㍢㕢挴慣㠶㔷挵晥㑤㙦㘴昵慤〷挵戱㡥昷㠸㡢㤶㉦㜷㜴㡢攳㥤晦慢摣晦慤昱㝤ㄷ㘹㡢㝤㔴昵㘹ㄳ㉡摦㌹昴攲慦慥摢㙥昸㠵㝦昸捤晤晦搰㤱㝢㥦晣搰扦㐷㝣扦攳户㈳戸搱㙦扣攲㐴攳㜰昸㌱摦㈵㜹㡦攴㝤㄰昵〶㉡昱㍡摥㑤づ㝣戴晣㜵㔷攰晦㘸戹戵ㄸ㥥戰攲㠵㑢搴户㑦て戵ㄴ〵ㅥ㍡敡㌵㔸戰扦㑡ㄷㅢ挹㔶㌶㠳捤㙥愶捣㐶㔰㘳ㄴ㜸ㄱ攲㤹〰㥣戵㌱昵ㄲ㤴〹〲て㥣㠸戹つ㉤㕡㍡㉣㥡㘸戱慤㘳㌱㔹㉣ㄲ㘹昵扣㙢〱ㄹ㉣㘲戴㔸㠶㙤㡤愴攲㈴愳昶搸㜷㌹ち敢〶㉢㈷ㅣ挵愲ㄴ慣㤱㔷㉦㕦㌶㉥㌲㜸晣㐱晤㙦㥡昶敥㡦愳挷慢〳㘱ㄱ〶敢㔳愸㘸㈸慣㑦扡〲晦愷搰慤㐳攰〹㉢ㅥ挰愰㔵㠰昵㜰ㄴ〴搶挷㘱搱〱㙢㥡㑤收㙣愱〳敢ㄱ搸㌲戶〳㑦扡㘹扣㑥扡愹㝡愴〸愵㜱㄰昷㍤ㅡ㡡敢㠶〵愷ㅣ扢挴愲戸㡢㙤㌸㕥㥤〰㡢㌰㉣ㅥ㈸㠵挵晤慥挰晦㔵㜴敢㘴㜸挲㡡㌷㈸ㅤ㉣㑥㐷㐱戰戸搷㡢挵ㄴ㘲㜱㈶㐴づㄶ㘷㘰换㤸〶㥥㜴戱㤴〳挵㥤㐵㔰捣㈰ㄴ攷㐲㙦摤愰㌸㑦㕢㤴敡ㄶ挵㔰攰㘸攳昴㘳ㄸㄴ户㤴㠲攲㘶㔷攰晦㍥扡㜵㈹㍣㘱㐵㔲㡤〳挵㤵㈸〸ㄴ㙢扣㔰散㑡㈸㌸㘱攸㐰挱愹㐸㘳㥥㠶㠲㐷ㅢ㡥㥤ㅢ㡡愰㔸㐰㈸慥㠷摥扡㐱㜱㠳戶㔸㍢㈸㌶ㅢ慦搶挰㈲っ㡡慢㑢㐱㜱㤵㉢昰㝦㈹摤扡〵㥥戰㈲扢挴㠱攲づㄴ〴㡡㉢扣㔰散㐳㈸敥㠲挸㠱㠲搳㡥㐶㍤㜸㤵攳㠶㑤ㅤㄶ㔳㤷戸㈸㌸㘳㑥㠶捡扣敡敡ㄸ㌴敥㐳〱㙢昷㘳㜱㕦㑥㌰㡡㘶㈹㈸捥㍢㤷换挷㍢慡㠷愰ㄶ〶挱昹愵㈰㌸捦ㄵ昸扦㤵㙥㍤敡挶㌴ㄷ㍢㄰㜰戲㔰㈰㌸挷ぢ㐱〳㕢挵㜹㍥〷〲捥㈰ㅡ㑢㍢㈱㌸愳〸㠲㈶〸晡㍥攷晡挵戶㜷〹㥥㠱晡㍥慦㌵扢㙤昵㑢搰っ㙢昵挹愵㕡㝤㤲㉢昰㝦㈰摤㝡搵㡤㘹戶愱㝥ㄸㅡ摦㐰㔹㕡㝤㠲户搵换㈱㔴㥣搳㜳㕡晤㈶戶㡣〳挰㜳㠶挶愸㜳㄰ㅣ攳戶ㅤ㐲㥣㐰㔶㐱摣昷㕤㙣慦摢㐱昰㥥戶㈸㠵㐱㘰㍣攰ㅣ㘱ㄸㄶ慢㑢㘱㜱㠴㉢昰㝦㉢摤攲慣㈲搶㌲昳㔰〷㡢捦㔰㄰㉣づ昳㘲㜱㌸戱昸〲㈲〷㡢捦戱㘵慣〶て㐳攳㠲㘱㐹〷㡡㠳㡢愰昸㍤愱昸ㅡ㝡敢〶挵㌷摡㘲慤愱攰㈴㘱ㄸㄴ〷㤴㠲㘲㠵㉢昰㝦㌵摤晡〹㥥戰攲㘱愹〳〵㉦愶〴㡡㜶㉦ㄴ㈷ㄲち㠵㔶㌹㔰戰㝤挶挹攰戹攳挱㌲ㄷ〵㘷㍣㌸㤵㈸㔴㐲㠵㝥戱敤㕤㐲づ〶捥〶㡡㘶愹搶㜷っ〱㥣㄰ㅣづ㙦晥换慦愵愵㕡扤㥦㉢昰㝦㉡摤攲ㄴ愲戴晡㙣搴て〷㐳㍦㤴愵搵㑢扣慤㍥ㄷ㐲挵㈹㍣愷搵㥣ㅣ㌴捥〷捦㙤㜵扥愸搵ㄷ㔲㤹捦㉤㍢㐶㐱捥昰慤ㅤ〴㥣〶㕣㍢〸㌸ㄳ㌸㍣〴㠲晡㔲㄰散敢ち晣ㅦ㑢户㌸㜷㈸㄰㕣敥㐰戰〵捡〲挱摥㕥〸慥㘴慢㌸㜷攷㐰挰㔹㐱攳敡㑥〸㜶㉦㠲攰㕡〸晡㜲㌶㙦敤㕡捤㈹扦戵㙢㌵㘷晤㠶㠷戴㝡㕥愹㔶捦㜵〵晥㉦愴㕢㌱㌷愶昹〷愷搵戵㈸㑢慢㜷昱戶晡㡦㙣㌵攷昰㥣㔶㜳〶搰戸愵戳搵㌳㡢㕡㝤ㅢ㕢捤㤹扢戵㙢㌵愷昷搶慥搵攳愱㌹㍣愴搵搳㑡戵㝡慡㉢昰㝦ㄶ摤㥡攴挶㌴敦㜱㕡㍤つ㘵㘹昵㘴㙦慢敦㘳慢㌹㕦攷戴㥡戳㝤挶〳攰㌹㘳㝦摣ㄹ昰挶扢㙤㘷ㄳ㈲收㠳㙣㍢攷敡戰㜶㝦愸㐳〷ぢ敥扣㌸戱㈷ㄶ愵づ㜹㍤昶㍢户〸㐳挶㉢捥昱つ㠷戱晦搰摦慥ㄴㄶ㘳㕤㠱晦ぢ改搶〲㜸㘲攵捤㍦㍢㔸散㠱戲㘰㤱昲㘲昱〴戱攰慣㥣㠳〵攷晢㡣愷挰㜳て晤㠴㡢㠲㌳攰㍤㐳ㄴ㌸㑦户㜶㍤㘰㤱搶㉣搵晡㡥〱㡦昳㜹挳㐳㕡扤㙤愹㔶㡦㜱〵晥捦愲㕢㡢摤㤸收㡢㑥慢㤷愲㉣慤ㅥ敤㙤昵换㙣㌵㘷攰㥣㔶㜳㙥捦㜸ㄵ㍣攷晥扤挶改〱㈳摣戶㍢㍤攰慦㙣晢晥㔰挴扡づ㍤㠰搳㜸㘲㔱ち〳摤〳㥣㝢㙦㕣〲㜳㐶㙦㜸〸ㄶ㕢㤴挲㘲愸㉢昰㝦㈱摤㕡〵㑦搲〳晥收㘰㜱〸捡㠲挵㄰㉦ㄶ敦ㄲぢ捥挱㌹㔸㜰㜶捦㜸ㅦ㍣户〷㙣敡愲攰昴㠰扦ㄳ㠵搵慥㕦㙣㝢㤷㤰㔳ㅥ愷敥愴慦㤴㙡㝤㐷て攰散摤昰㤰㔶㙦㕣慡搵ㅢ戹〲晦㘷搱慤攳摤㤸收㍦㔱㍦㥣昲㌸㘹㈷慤敥敦㙤昵㘷㄰㉡捥户㌹慤收㑣㥥昱〵㜸㙥慢慤愲㔶㝦〵㐱摦㌳㕤扦搸昶㉥㈱慤收㌴摤摡戵㥡㌳㜵挳㐳㕡摤慢㔴慢㈳慥挰晦㉤㜴敢㐲㌷愶昹ㅤ敡㠷㔶㕦㡡戲戴扡捡摢敡ㅦ㈰㔴㥣㕢㜳㕡捤㔹㍢攳㈷昰摣㔶㔷ㄴ戵晡ㄷ〸晡㕥敤晡挵戶㜷〹㘹㌵愷攴搶慥搵㥣㤵ㅢㅥ搲敡摦扥㉦昱ㄸ攴㔷㔷攰晦〰扡挵㜹㍣改攱㍤昰㌵㐳戴㥡㤳㜱搲敡㥦㘱昱〱㕡㈳㑦㤷㉡㈱㔴㥣㐷㜳㕡捤ㄹ㍡愳㈷㜸㌸摡ㄷっ㡢戹搷晡摦挳㠲㔷㌴㜴ㄷ㌱㑤㠸晢摥〵㐵慣敢㜰戴㜳㌲㑥㉣㑡昵昷攲愳ㅤ㡦㐱㌸㉦㌷㍣〴㡢慦㑢㘱昱㉦㔷攰晦ㄶ扡昵㈰㍣〹ㄶ㝤ㅤ㉣㌸ㅤ㈷㔸㝣改挵愲ㅦ戱攰㑣㥡㠳〵攷攸㡣つ挰㤳挷㈰戵捥挰昷㘹ㄱㄴㅢㄲ㡡愷愰㠷㜵ㅤ愰攰㙣㥣㔸㜴〷挵愷扢摥㌹昸昷晦散㌱㕥㜱㘲㙥㜸〸ㄴ晦㈸〵挵㠷慥挰晦㔵㜴㡢㔳㜹〲挵㈰〷ち捥挷〹ㄴㅦ㜸愱搸㡣㔰㜰㉡捤㠱㠲㤳㜴挶收攰㌹㤷〱㉥ㄶ敦ㄴ㘱㔱㑤㉣摥㠲㈲搶㜵挰㠲昳㜱㘲搱ㅤㄶㅤて㘰㌹㌵㌷㍣〴㡢㌷㑡㘱昱扡㉢昰㝦㈰摤攲㘴㥥㘰戱㤵㠳〵㘷攴〴㡢搷扣㔸㡣㈴ㄶ㥣㑣㜳戰攰㌴㥤㌱ち㍣戹〵㜴ㅦ〹扤㔴〴挵㌶㠴㠲㜳㙣㔸搷〱ち㑥挸㠹挵摡㐱㠱昳㈱攷收㠶㠷㐰昱㕣㈹㈸㥥㜵〵晥㑦愵㕢㥣捤ㄳ㈸㙡ㅣ㈸㌸㈵㈷㔰㍣敤㠵愲㤶㔰㜰㌶捤㠱㠲昳㜴㐶ㄲ㍣㜷㡣㝣摣㐵挱㌹ㅦ愶㠹㠲挲攰㐸扦摤㡦㤱㥣㠴ㄳ捤㔲慤敦㌸ㅦ㜲ㅥ㙥㜸㐸慢ㅦ㉥搵敡㠷㕣㠱晦晢攸㤶改挶㌴㜷㜴㕡摤〷㘵㘹昵㥦扣慤㥥挰㔶昷㠵挸㘹㌵攷攴㡣㐹攰㌹㔷㐴敥㐳㠰㝢摤戶戳〹ㄱ㜳ち摢扥〱ㄴ㠱㔰昷㙤㠷づㄶ㕣ㄳ㜳晡㑤㉣㑡㘱㔰㍣㐶㙥㌲㕥㜱㈶㉥っ㡢㍢㑡㘱㜱扢㉢〸㝣㉡㝤㄰㍣㜵昷愹㜴捦㕦ㅡ敦㡢ㅡ㔷ㄶ昸愲㕦慦㠲挳收㜴ㅢ㕥昵㙢㘸㙣㤴户攴㝡攳挳挶慤昸㕢摦㌳昱〱㙦㝣捥㜸㕥㠳晢昷㘳㘷攰挳摥晣㑥慣晥㜴慥㈹㈵ㅡㅢ㠵㌹慤昸㤶㙥捦挲㡣㌶㝣㜸㍤㕦㠵扦㔵摣摥㙥户㌶晦㉦㝣昵ㄸ敦㉤昲搳㌲㔸㥣敦ㅤ㠷扥㌲挸㜷〱㐳㘷戵㥣㙦愱㜷攲愱晦㠴㜷㌹扦㠷晣㥦㝤㠳摤搸ㄹ㕤慣攳晢㤷㜹捦㈷扥㉢搴慤搸挷捥㈴昳㘱㘵扦㐹愵昱挲㥡㌹ぢ〶挶㙣㄰晥ㄱ㕥㤹㕥〶㠹㤸㜳挰㤱㜷㐷㠵㤴㔵㙥㠶㝥攰㙦ㅤ摦攲攴㔷㍣捡㝣㝦㠹扢㔷㉦㌶㔹㉦ㄵ搵㌰敤㙡㐶㤰㜳捡㍤㥢敡㌳慤慤㤹㔵㔵㑤昵㡤㜶昳攲昶㈵㔵昵㉢㌰〱㡡㑦㤳愳ㅥ昸戳摥收慥昸㥦愱昸㔳㕢搱㈳㝥挶㕣㜰㑢戴昶挶搰搶捥㘷戳搸摡捥㤶㉥㈴㡢㙦挹㍡㉤㔵㈳攱㤸慤搵㡢摡〶〵戶挱摣ㅤ㥡ㅤ㜵㠸㘹敥ㅥ㕥㙥ㄲ㕣搶捣攴㝥愸㔰㔷㠶㔶㘲㙦㐶㉣慥挴扥㘴㜹㉡㤱㠶㡦愲㑡㡣搳攱ㄶ㜹挳㜱晥挶ㄳ敥愲搰㜰戹㘰㌸摢ㄷ㡥㔳㍤㐵攱㘶攸㜰㡢扤攱收戸攱㡣㈵攰㤶挰晤散搰㍡散挷㠰敦ㄱ㔲㑥摢㑡て㙢昴搵㘱㔷㝦ㅤ㌸㠵㈲戸戳て㜴攰扥㤷慥㐳ぢ戸晡㠳㜴摥㡥㕥慥㑥〹慤挲晥搰㌷㕡㐱㡡㍢㝡ㅢ㌸㕥攴昷昱㔷㈳愳慢戱ㅣ㥡慣〶ㄷ挵〹〲㐱㥥搵㈸㔷挷㠶㠶㕣㐹摦っ搹搹敡〳挹昲散攸〶㝦戸㈶ㅤ敥㘰㍡㤶㘰㌰攷㤳㜹捦㡥㍥㈲㌴摣愱昴㕤摣慦づ昷㠵攳㐳晣愲ㅤ扤㑡㠷㕢敤㠶㘳㐸挵㠷摦㥥㜰〷㠵㠶㍢㉡ㄸ敥ㄸ㕦戸挳晤攱昸ㄸ㕣昶改㜱摥㜰㝣挰散〱戳㍤㌴摣㠹昴㕤っ收挹扥㜰㈷晡挳㥤慡挳㥤敡㠶㈳㥥㡡㑦㜶ㄹ捥㌸つ摣昰㉥搴ㄴ㕡㠵㌳ㄸ慦ㄸ攰戳㝣㔵㌸搷㕦㠵ぢ㜵ㄵ捥昱㔶㠱㑦㔶㍤㉤㉥㠴㠶㍢㥦扥㡢㕢㝣愱㉦ㅣㅦ挲ㄶ敤捦㙢㜵戸㡢扤攱昸㐸㔳挲戱挵攵慡㍥㌴摣㘵昴㕤摣扡㉢㝣攱晥攸て挷㈷㥣戲㍦慦昲㠶扢㐷㠷㜳㐶挱摤㐳挳㕤ㅢっ㜷扤㉦摣㝤晥㜰て敡㜰㌷扡攱愴户昲㜱㥤〷捣㕤㐳挳慤愱敦㘲㌰㙦昶㠵㝢挲ㅦ敥ㄹㅤ敥㔶㌷㥣㜴ㅦ㍥㈷㤳㜰㑥敢㜶ちつ㜷〷㝤ㄷ㠳㜹㤷㉦ㅣㅦ愹ㄵ敤扢扦敡㜰昷戸攱愴㜵㝣ㄴ攵㘹摤愴搰㜰昷搳㜷㜱敢晥攴ぢ昷慥㍦ㅣ㥦㑣挹扥㝢挸つ㈷慤攳㌳㈰〹攷㜴㤵敤㐳挳㍤㑡摦挵慤晢戳㉦摣㘷晥㜰㕦改㜰㑦㜸挳昱攱㡢愷㜵戵愱攱㥥愶敦攲搶㍤敢ぢ昷㠳㍦摣㉦㍡摣昳摥㜰㝣敡攱搹㜷㘳㐲挳扤㐸摦挵慤㝢搹ㄷ㡥て㐸㡡昶ㅤㅦ㝦〸㤸慦㘲㠳晢㑤昶㕤㕦ㄴ㍣攱戶ちつ昷㍡㤴㝣攱摥㈴换㜳㤶攰㌳㠸愲㜰㝣挴㈰攱摥挶㐶㐷㌸摥扣㝢挲つ〹つ昷㉥㤴㝣攱摥㈷换ㄳ㡥昷昹㐵攱㜸ㄷ㉦攱晥㡥㡤㡥㜰扣㍦昶㠴摢㈴㌴摣㐷㔰昲㠵晢㠴㉣㑦㌸摥㑡ㄷ㠵攳㥤戲㠴晢ㄴㅢㅤ攱㜸て㉡攱㥣㔳敥晡愱攱扥㠰㤲慦慢㝣㐵㤶㈷ㅣ㙦㔷㡢挲昱㤶㔴挲㝤㡤つ㠶攳愲㜸昳攷㘹㕤慦搰㜰摦㐲挹搷扡敦挹昲㠴攳㝤㘲㔱戸㈹㘰㐸戸ㅦ戱愱㕢㔷挹敢昰戵扥㑢攰㐵搴〶戸㥦㙡戴㜳晣昳㍤ㄳ昱㐷㘰㐶㌵攲㘲㝦㉤晥收捥㑦㠸愳收㤰挰㠷昹戳扢挱㐲摦㕤摤㐲ㄵ慦挸ㄵ㉦㤵㔹㈹昳ㄷ戲㜹㤵㉣ㄶ扦扡ㅢ㘲挱㉢㘲㙥㠸㐵㕦㕥〹㜷㤴ㄴ慦㜲挵晥㌷戲㜹㠱㉢昶㘵昸搴っ㌷昸敢换㡢搹㑥ぢ㕥愸㡡㠵愲㡥慤㉤捡扤ㄶ扣ㅥ敤戴攰㘵愵㔸昴愰づ慦㈸㈹㌳㉢扣ㄶ捤㐵ㄶ晢㙢㡢㑡敡昰攲㑦㉣っ慦〵㉦昴㈴〶㝣攱㠵㕡㙤搱㤳㍡扣㝥ㄳ㡢㉡慦〵慦搵㍡㉤㜸ㅤ㈶戵㌲愹挳㑢㌰戱㠸㜸㉤㜸戹㈵ㄶ㠲㌵㉦愵挴愲ㄷ㜵㜸ㄵ㈵ㄶ扤扤ㄶ扣㘲敡戴㌸㔱㕢昴愱捥挹摡㘲㍤慦挵愹摡㐲摡挱㡢ㄷ㠹搱㤷㍡扣㙥㤱ㄸ㤶搷㠲搷㈸ㄲ㐳㉣㜸晤㈱ㄶ晤愸挳㑢て戱㔸摦㙢挱换㡣㑥ぢ㕥㐲㠸挵〶搴攱搵㠳㔸昴昷㕡昰㑡愱搳㠲㔷〱㘲戱㈱㜵㜸〱㈰ㄶㅢ㜹㉤㙥搴ㄶ㠲ㄵ㑦攴㘲戱㌱㜵㜸づㄷ㡢〱㕥ぢ㥥慦㍢㘳昰㕣㉣ㄶ㥢㔰㠷愷㘱戱ㄸ攸戵攰㈹㔷㉣㈴〶㑦愷㘲㌱㠸㍡㍣㤳㡡挵愶㕥ぢ㥥㌵㍢㘳㍣慡㉤㌶愳づ㑦㠶㘲㌱搸㙢挱ㄳ㕦愷〵㑦㙡ㄲ㘳㜳敡昰㝣㈶ㄶ㐳扣ㄶ㍣㜷㜵㕡昰扣㈴ㄶ搵搴攱㈹㐹㉣㠶㝡㉤㜸晡ㄱぢ㘹〷㑦㉤㘲戱〵㜵㜸㔶ㄱ㡢㘱㕥ぢ㥥㐱㍡㉤㜸㜶㄰㡢攱搴攱㠹㐱㉣戶昴㕡昰㈴搰㘹挱〱㕥㉣戶愲づ挷㜶戱ㄸ攱戵攰㌸摥㘹挱㌱㕡㉣㐶㔲㠷挳戳㔸㙣敤戵攰㔰㉣ㄶ搲ㄳ㌹捣㡡挵㈸敡㜰㠴ㄵ㡢搱㕥ぢ㡥愶㥤㌱㘴㤸㠳慤戹つ㜴昴㘲㜱戸㤳攷㤹㘳挰挵散㠷っ㙤〱㉤づ㜱愲ㄵ㜵戴㘴〰ぢ㘸㜱㈰ㄳ慤戸愳㈵㠳㔶㐰㡢㠳㤷㘸㈵ㅣ㉤ㄹ愸〲㕡ㅣ戰㐴慢捥搱㤲挱㠹㕡㐹㤴昵㘲㜱㤰ㄲ慤㤴愳㈵〳㔲㐰㡢〳㤳㘸㡤㜵戴㘴㄰愲㔶ㄱㄲㅣ㡣㐴㙢㝢㐷㑢〶㥥㠰ㄶ〷㈰搱摡挱搱㤲挱㈶㄰㤱㠳㡥㘸㡤㜷戴㘴㠰〹昸攲㐰㈳㕡ㄳㅤ㉤ㄹ㔴〲扥㌸戸㠸搶㘴㐷㑢〶㤲㠰㉦づ㈸愲㌵搵搱㤲挱㈳愰挵㐱㐴戴愶㍢㕡㌲㘰〴㈲㜲攰㄰慤㥤ㅣ㉤ㄹ㈴〲扥㌸㔸㠸搶㑣㐷㑢〶㠶㠰㉦づ㄰愲㌵摢搱㤲挱㈰攰㡢㠳㠲㘸敤攲㘸挹〰㄰昰挵㠱㐰戴收㍡㕡㜲搰〷㝣昱攰ㄷ慤昹㡥㤶ㅣ攸〱㉤ㅥ昰愲戵搰搱㤲㠳㍢愰挵㠳㕣戴㜶㜷戴攴㠰づ㘸昱挰ㄶ慤㍤ㅤ㉤㌹㠸愹㔵搴㔷㜹㌰㡢搶摥㡥㤶ㅣ戸〱㕦㍣㠰㐵㙢㕦搱戲㜴ㄷ㔵㍣㍥攵㤱晢愵摦㌹搳㤲ㄳ㘱㕢㠵扦ㄱ挵㐳㔲〴㤷昸〴㍣ち㐵㜰戱㑦挰〳㑦〴ㄷ昹〴㍣搶㐴㜰㘱戱挰搲つ㔱㍣捥㐴攳㠲㘲つ挵㐳㑢〴攷晢〴㍣㥡㐴㜰㥥㑦挰〳㐸〴攷晡〴㍣㘶㐴㜰㡥㑦挰挳㐴〴㘷晢〴㍣㌲㐴㜰㤶㑦挰㠳㐱〴㘷晡〴散晦㈲㌸挳㈷㘰㤷ㄷ挱改㍥〱㝢戹〸㑥昳〹搸戱㐵㜰慡㑦挰扥㉣㠲㔳㝣〲㜶㕦ㄱ㥣散ㄳ戰挷㡡攰㈴㥦㠰㥤㔴〴㈷晡〴散㤷㈲㌸挱㈷㘰㔷ㄴ挱昱㍥〱㝢㥦〸㡥昳〹搸攱㐴㜰㙣戱愰搷晦〳摡㝣㔶㉢</t>
  </si>
  <si>
    <t>㜸〱敤㝤㜷㥣摣搴戹昶㥥昵慥扣ㅡ摢散ㄸ搳つ㙥搸㌴㍢换昴㘲㜰㜰㌷挶挶㌶㉥㤸扥㑣搱搸㡢户㤸摤㜵愳户㐰㈸〱慥ㅤ㈰昴ㄲ㈰挱㜴〸づ㈱㜴〸㄰摡愵ㄳ㐲〰㐳〸㄰っ〴〸㉤㠴昲㍤捦慢愳ㄹ㡤㐶戳㡢戹戹扦㡦㍦慥㜶收㕤㥤户ㅥ㍤㍡㍡㍡搲㜹㐷慡㔱㌵㌵㌵摦㘲攱㝦㉥㜵㕣搹㜶摥慡慥㙥慢慤㘹㔲㐷㙢慢㤵敢㙥改㘸敦㙡㥡搰搹㤹㔹㌵戳愵慢扢てㄴ㡣收ㄶ挸扢敡㥢扢㕡㡥戰ㅡ㥡㤷㕢㥤㕤㔰慡慦愹㘹㘸㌰㙢㈱摦㕡㝦㠳㑥挱愴㤵㔹㐷〲慤ㅡ搳㈰改㑢搲㐰㘲㤲〴㐸晡㤱昴㈷ㄹ㐰戲〹㐹㈳㐹㤰㘴㈰挹愶㈴㠳㐸㌶㈳搹㥣㘴ぢ㤲㉤㐹戶㈲㘱㝣㜳ㅢ㤲挱㈰晤户〵㤹㍦㘹攲散散㘱搸㥡㜹摤ㅤ㥤搶㤸㘱晢摡㜵ㅥㄷづ㌷㠵㥢㈲搱㜴戸㈹㌴㘶搸愴㘵慤摤换㍡慤㜱敤搶戲敥捥㑣敢㤸㘱㜳㤶㘵㕢㕢㜲㌳慣㔵昳㍢㤶㔸敤攳慣㙣㈸㥡捤挴㔲攱㔸㍣㕥㐸愷㔳晤户㠳攷㔹㤳㈶捥改戴ち㕤晦㈹㥦㐳攸㜳昶愴㠹㑤戳慣敥晦㤴捦愱昰〹㤷㤳㍢摡㌲㉤敤晦㈱愷昵摣愷昱挹㔶慥㠵㍢摦戲㍡㕢摡ㄷ㌵愱摡㘵㐰愳㤴㙣㥡搰搵戵慣㙤㈹摢搱㈴慢戵㜵慥㔵㤰㥤摥㌶戹慢㝢㑥愶戳慤慢㝦ㅢ昱戳㍡慤昶㥣搵戵㐹摢㤴㤵㌹慢㔵㉢㜶㌵戴敤㥢改㥣㤵㘹戳敡戸搲搸㘶敦挳改㜹慢扤扢愵㝢搵㠰戶〵㕤搶摣㑣晢㈲㡢㉡昵㙤搳㤶戵攴㔵㕤ㅤ㍥㌵㝤㜶昴慢㤹散㈸搴愷㙤搲攲㑣㘷户㤴戸ぢ挳㝥扡慥收㈲㕢㔱㔶㉦㌶愹㘱ㅥ㉢敥戳㜹㉤㙤㌳慣捥㜶慢㤵㐱戸㈷㐷㝢㤴〴㈰㝢㍦ㄴ㤱㜲㌶㠷㝢㐹昵搳〷ㅦ户㠵㔱㡣㘱㈰摢㉣㘸㙦㈹㜴㜴戶㡤搹扢愵㝤㕣愲㈹ㅥㅥ戳㜷㘶攵戸㜰扣㈹㤶㌶㠷㐳㙥㡥愰收昶㈰㡤㠰㈳㍦慣㌳搳扥挴捡㡦㡤㠴挷㥡㈳㈹ㅥ〵愲敡晥㡣〳摤敤㥥〷㕢㙤㜳愶戶㌹㕢摢㥣慢㙤捥搷㌶㕢戵捤㠵摡收㐵戵捤㡢㙢㥢㕢㙡㥢て慢㙤㕥〲ㅤ㘷㘹攸摢户㔶㉦ㅢ㝥戴㘲摡㠳㝢扦㌲晥戸慤㕢搷ㅤ晥挴㐳㌹挵㘳㕢扡㠶ㅤ戱㔲㔶摤㜸戱扡㌱㔶㜷㈷挸捤㥤㐱㡣㕤㐰捡慡ㅢ㑥㡣㌵㐷㔳㍣〶㐴愹㘷㔱㕤㔶昹㠱〷㍥㝥扦攵戱㡢挶㥦㌳㙣攸收㈳晡㉤摣㑦戱ぢ㤱㔸㑤㔸㈹㡢ㄵ㉢㡦戵㉢㥤㠵㐰㡣㌰㐸㔹慣㐸㝣慣ㄹ愱㌸ち愲搴攳㍡㔶㝥搵㔵㥢つ㝢昹敢搹攷て㌸昶㥡晤㥥㥡昶愳㝡昶㔴㔱扦㝤攸㙤ㅥ㔳搱慤攴㌲㕤摤扡攵戲㜳晢捦㌶散摥摢昵搴捥摣晦㝥扢㐶㤰晦㐸扢㌶攳㐴㍦〱㘲㈴㐱ㅡ㔱昳戶愵攸㈲㠶捤戳慣晣戰敤捤ㄴ挵㘹㄰愵ㅥ搲㍢㘷晦挳㥦摦扡慢昶㤸㈹愷㍤昰㙤愲昹挳ㅤ摢ㄵ㐱㤶㠶戰ㅢ㔶捡ㅡ㠲攷ㄸ搹㥤捥挶㠱ㄸ㍦〶㈹㙦〸挹戱收ㅥㄴ㡦〷㔱敡ㅥㅤ敢〰戵收搹ㄹ㡢㍥㥦㝤㑤晦愵愷㕣㙦㜵散愶搸㘷㐹慣㠹㔸㈹㡢㤵㉣㙦㜴㤳㈰㌷㈷㠳ㄸ㔳㐰捡㘳愱㠱㑦愵㜸ㅡ㠸㔲户敢㔸㉦㕥昹攸搷摦摣ㅤ摥敢㥡㍢慥扣㈸扡攰㠶戳ㄴ捦㠷ㄲ㙢㍡㔶捡㘲㤵ㅡ戸ㅣ晢㝢搱搹っ㄰㘳㈶㐸㔹慣㜰㘴慣戹㌷挵戳㐰㤴扡㔹挷ㅡ㜴晡㠲㤶㈵㔷晦㙤敡敡㘸换戵㕦ㅤ摤㙦㍢挵搳慥挴㥡㠳㤵㉡戱攴挰摤㠷捥收㠲ㄸ昳㐰捡㘳愵挶㥡昳㈹㕥〰愲搴㕡ㅤ㙢挶㤳㐷㕣㍣愱敤改愹㙢捦㔸㌰㝢㡢ㅢ晦扣㤵敡〷戱挴㕡㠸㤵戲㔸ㅥっ昷愳戳晤㐱㡣〳㐰捡㘲㐵搲㘳捤〳㈹㍥〸㐴愹㕦敡㔸晤愶㕣㘲㉣摤㙣挴摥㈷㌴㌵慥扦扡摦㌵㠷㈹づ㈲㈴搶㈱㔸㈹㡢ㄵ㉤摦㕦捤㜴㜶㈸㠸㤱〱㈹㡦㠵敤捡㔲㥣〳㔱敡㈲ㅤ㙢攴㤲ㄹ敢晥㙢挶改ㄳ㡦扢㜶敡つ挹戵㝤㉦㔴ㅣ慢㐸㉣ぢ㉢㘵戱㑡晢㑢㌰㉣搰搹㈲㄰㘳㌱㐸㜹㉣散慦ㄶ㡡て〳㔱敡ㅣㅤ㙢晤收晦㍤昸㥡愳㍦㥥㝥改昲慦㜶㘹扥㜳搸㤷㡡㐳㈲㠹搵㡡㤵戲㔸㥥㡥戶㡤捥摡㐱㡣づ㤰昲㔸戱戱收㔲㡡て〷㔱敡㑣ㅤ敢搰昳搶散昰㐰㙣攵昴摦㉤㥦户攵㝥昷㜴慣㔱ㅣ㜹㐹慣㉥慣昴ㄴ慢㥢捥㤶㠱ㄸ换㐱捡㘲㠵戱扦㔶㔰扣ㄲ㐴愹㔳㜴慣㍦㉣㘸㌱㝦戶昸㤵㐹㘷㤸慤㠹㡦晦㜶搴挷㡡〳㍣ㄹㄶㅥ㐱攵㈳㔹㍡㡡㙢㜳㤷戵户㕢㥤㍦㕡戶搴㍣㥡挵㘳㐰㤴㍡㕥㝢㔹晢搹㙦敥戹㜵摢搶〹㌷㝣㜲搳戱户㝥㜱捦挵㡡㈳㐴愹昱㜱㔸搹摡㝤搶っ㍢㝢㍤挹戳搰昱㄰㥢㈷㠰ㄸ㈷㠲っ㤴㤳收戲㜶攷戴ㄹㅡ㙢㥥㐴㠵㥦㠰㈸㜵㠴づ昶攸㕢慤敢㕥捡㥥㌱攱愶㙢㉦摣㌹昷改ㄹ㘳ㄵ㐷愲ㄲ散ㄴ慣㤴挱攳㘹㘲㍦愵戳㔳㐱㡣搳㐰捡攰㠹㐴挷㥡愷㔳㝣〶㠸㔲㕤㍡搶ㄳ扢㕥昱搲慢㍦㑦㑥㍡晤㈷捤愷昷㍢㝥搵㑢㡡〳㕥㠹㜵㈶㔶捡㘲愵㥣つぢ㑢ㄳ㍢㡢捥捥〶㌱晥ぢ愴㉣㔶ㄸ戱㔶㔳扣〶㐴愹㔶ㅤ敢戸㘷捦摣搰搰㜷昵戴摦搵㝥㕤昳捤搹户㕣慣㌸慥㤶㔸攷㘰挵ㅦ㐴改㝤捥愵慦昳㐰㡣㕦㠰㜸㐱㐴ㅢ㍢㥦ちㄷ㠰㈸㘵改㘰㝢散㍣㝢搰慦捥㙤摦晢戴搵慦㙤戸愲㜱㤳㔵㙡㜳㠸㈵搸㐵㔸昱てㄶ攵ㅥ扢㤸扥㉥〱㌱㉥〵昱〶挳㠱㝡ㄹㄵ㉥〷㔱敡㄰㘷㡦㉤ㄹ扡㜴挶戳攳昶扥㈴㝡敦㤵㈳㍢搷挵ㄴ慦ㄳ㈴搸㉦戱㔲㠶愲攷攰戹㤲捥慥〲㌱慥〶搹挴㍤愸㐲㝢晥ㄵ愵扦〶㔱㙡愱づ㜵挱㜱〷摣扦敢ㄳ㐳㈷㥦㍣昷戳攳搶づ㍡愳㐵㙤〹戱㠴㕡㡢ㄵ晦敤㤲㤶㜸㉤㝤㕤〷㘲㕣て攲摤㉥㥣㌰㙥愰挲㡤㈰㑡捤搱挱搶慣ㅥ㜱搷戳愷扥㍦敢搴㐵㡦㥣昱摡挷㙦摣愱戶㠲㔸㠲摤㡣㤵ㅥ㠲摤㐲㕦户㠲ㄸ扦〱昱〶挳㤶摤㐶㠵㜵㈰㑡㑤搷挱㐶晣晤晥ㄷ昲攳摦㤹晡昳㕢㡦摤㘷㥦㘳摥㍤㐶昱敡㑡㠲摤㡥㤵㌲㄰㍤扤昸敦攸散づ㄰攳昷㈰㘵㑤㌱㠲㐳散㑥㡡敦〲㔱㙡愲㡥昵昲攳㌷慤扥晥挵换昷扥攰戵㜷收㥥㜳搶㑥㥤㙡ㅢ㠸㈵搶㍤㔸改㈹搶扤㤰㥢昷㠱ㄸ昷㠳㤴挵ち攳っ晦〰挵て㠲㈸戵㥢㡥㜵挳扣敥〷㙢慦㝤㝥昶改㕤つ㠷慥摤昳攰㌵㙡㌰挴ㄲ敢㈱慣㤴挵昲ㅣ捥て搳搹㈳㈰挶ㅦ㐱捡㘲㐵戱㕤㡦㔲晣ㄸ㠸㔲㌱ㅤ敢戶㉦搷㙣㝦昷戸ㄷ愶㕣㌰攲攱摦㍣扡㔳㈸搲晦〹㠸昷搱㈳晤挹㥤㤹ㄵ戸㜶㉡㕤㤶㐵㥡㐲晣敢晤㝡ㄴ㤷愳㠵㜸㈱㔹〸㠷昳昱㔰㈶㥡愹ㅦづ户摦昵挲㠷ㅤ㙥晦挲挲㤶昶㝣挷ち戹ㄲ摡㜶㘲愶换㉡つ㈰㐷㙢搹挴㡥㘵敤昹慥挱晥挲㜹摤㤹㙥㙢ㅢ慦慣攴愴挲㙣ㅥ慥ㄳ慤㉥㠹㌷挴㙢戶㙦愶㜵㤹㌵㘱㘵㡢㉤摥捥㈳挶㔵㘲㐷戶扡㜴㙡愷㜵㜸㔱㕡㔱愳〹戸㡤戱㕣㝣㔷㙣愵㉤戲敢㌵㙣搲攲㡥㉥慢㕤慡㌷扡㙤㑥㑢㙥㠹搵㌹捦攲㑤㄰㉢㉦㥢扡㌹㐵晡㔲㜵昴散㜶㙣㈸㉥㍥昳㈳摣摣挲㤴㤵摤㔶㝢摥捡愳扥㑢慤捥敥㔵昳㌳搹㔶㙢㡢㌲ㄵ㍢㈶〴㕢㤷戱愷㜶攴㤶㜵㑤敡㘸敦敥散㘸㉤㤷㑣挸㉦捦攰昲㌸扦㜷㐷摥挲搵㙤ㅤ㤷ㅡ㔵搳愷㡦㔲㌵扢昸㕤㥥搰㙦㔷㤳散〸搷㉥摥づ晢㝣慢昲㘶搷㌴ㄷ㕢㠷慤㘸戵搸㈶㙢㐷昶攲㑣晣搲捤捥搵ㄵ㕤摢挴㍢㐶搴摥愹扡戶搴戱戸攷晥㜷㤵㙢㙢〷改慤㥦戲ㅣ户㄰昶挴戵㜲慢搵搹攳晤㉥挵ㅡ㤹㑦㠲搴㠷㜱㌴㔷㐵慦づㅡ㙡愵㕡㔵扦愲㈵摦扤搸㔸㙣戵㉣㕡捣㘱ㄱ敥㠹㌵㌴㄰摡㡡挵㝣ち㉣昳㘹㤲㘷㐰〲㠱ㅡ攳㔹㉡ㄹ〱昳㌹扢㕣㍦〲晦㌷晥收㐴㉤慣㑣戹ㄹ㠲㍢㔷㕤昵㙤戸㌴敤敡搳挷㙦㉢昷捣㜴㉤敥㘶昳散㔹㐸㝦捦㤳扣〰㔲㍦ㄲ愴搷㝢ㅦㅣ㍡搶昱ㄶ捦㠰戶挹㔶㈱㠳ㅢ㙢㜲㜴慢㑣㝤㥢㝤慦㘶戲搵㤵㌳㜹㔳㘷㍡㡥㤵㤵〶搶㜰昰昷㙦㘳敢户㔶㜶㑦捥㜴㘷晡戶攱昶㄰昶㤲〹愵搱㘲㘵慦搱㜲㠰昰ㅣ敢㠰㉥挱㐳㔰㔶㕤㕥晡〹挳昶㠴〳〷挷㑢㑤ㅦ㑤㝢摥〸搴㝤〸㌶挲昰㌶昴昲摢㍣ㅣㄹ㑣戳摡攷慦㕡㙡㜵㔱扤挱攸ㄱ㑡敦攱㐵㘷戳㜳搹〵摤㉤慤㕤㑤愸改戴捥㡥㘵㑢晦㤳㝥攸换㝣ㄱ挴㔹敡㜷㐲㉢晥敥摢〴戸㙡晡㉥攷扥㘹㙥慥㘹愰㌷㜲捣敤㐹搸㕡攱散㕢晣㤳挵㝣ㄹ晦〲㍤挹敡㐷㐱㘳㘳㙥㠹搵㐳扦㝦ㅢ㄰㥡摦㘹挹㑤扥〶㈹〰敤〱㙤ぢ㍢㍡㤷㘴㍢㍡㤶戰㍤㙤㈲愵慥挵㤶搵捤ㅢ㘷晤昴㡤㐲戹㈱愸㔴㥦㍥㘵户扤㕣㜷搸㠶挲扦昱ㅡ挸㠰〹慤慤挳ㅣ㡦㕤挶㝡戰晡攰ㄶ㥥昱㍡㔶〶㐷㐲攱搰戰愹ㅤㅤ摤搹っ戴㜸㈲攸ㅡ戶㍣摤戴戲戵㙢愵ㅡ〲〰㜸㤷敡慡㥢づ㕣㜳挹愸㍦㑤扣昰㠵攴摣㤱晢摣㜴户摡㑥ぢ㉡㙥㤵敤〴㤷挳昱㌵摦〴㔱㠳愱挶㡥〵敢攵㡢昹ㄶ捡收摢㈴敦㠰愰㝢㄰挰搱㍢扣㙢ㄷ搵捥昸捦ㅥ挲摣㐰昲ㅥ㠸ㅡつ挲攳搳㝣ㅦ挴㔹搴愶昰捦摤㉥扢㙥ㄷ戰㉢㜷摤㐷攰〶捣ㅥ㘴㙡っ㌴戸晢㑣挲㘵慥㈷㈱㌸慡〱㡥㝤〱攸慢〵ㄵ昷敦㜶㠵㤹〰昰㈵敤敢愱收て挰㔷㡣昱㌵挹㌷㈰㉥〰搸〶㔱㔴㈱戰〵〰ㅥ搵㘶㉤㠸㡡㠰㈵〰昴㐱挹㔹搴㔷摦戸〰〸㠳㕤〹㐰㕦晡㌴㝢㤰愹㈸散晣〰昸ㄸ捥㝤〱昸㐸ぢ㉡㙥㉡挶攱愹㠷㘱㕡搹㝤㍣㕥㡣㤵つ搳晡ㄷ愶戶戴㜶㕢㥤㜲㈶㙥㉣攰㥦㝤〷㕥捡〳㌸晡攸捣攴散㝢摢㥢ㄵ㈶㘱〰㠲㕢晥摤慢㑡㐳戲㡡〱㤰㍤㍥昸扦㘱摥て㙥㤸㈷㠳扣戲愱㕥て挳㈸㌴ㅡ捦㐰慦㘷㘵㔷㈳攲〸挷户㔳㤶㈶搵〴捦攵㡤㡣晡摥㌳㠸捣㙢ㄴ昵摤㡤㤰摡愱敡挳㍦㌶昶捡㐶㑡愳慡㐳慤晦ㅢ愸晡㑤捣摡〳搵㈰㝢挲㠱㈴㥢㤲っ㈲搹っ㐴㙤㐰㘷挴㙥昶㜰㡣づ昷〲扡㜷攲晦㡢㄰㘰昲㤴㍡㕢㤲㙣〵攲敡㘶户㐱搱ㄸっ搲攸㑣㙥っ戳㥢ㄸ扡摥〴㉣愵敢摤㤶㠶摢㠱昴ㅦ〲㌲㙢㑦慢ㄵㄷ㍤晦愹挹搰晡ㄴ挲昴㍣㑣㐳晢搹ㄴ㑡㕢戴捤㕢搵㥥㕢摣搹搱㡥㈹㘹㡥ㅥ㈷攴㌰㥢搸愵㌲㐶摢捣㡥㐹换扡㡤戶㍤㕢昰慦㝦摢㕣㙢愹㤵改㥥㠴㡢㕡っ㑤㘷㘲挲㐶〶㥥搳昳㉢晦㝦づ㑣㙢敡戰〹戸㕦㔰ㅡ㥢㉡敦搱㙢てㄱ㌵扣㑤㤳㍢㌰㌳㙤挹愴㍣㘱㌷っ㕣㘴晣〰㐷㥥㌵收㔰搴敥搲㡦搶敥㌶敡攲ㅢ扦搵晦㡦㐵㉢㤴挵㑣㘲愳㉢捦挴㈳㘰ㄲ攸㐹愶搲戰㉢㥥㠹㡤ㅤ〹ㅢ㥡㠱㍤ㅣ㜹戱摡搹昸〵㉤愸㤸㐵摡ㅤ摥㠶戳㈶愳攱㐸㍤愷㡦ㄳ㌰捡ㄷ昳㐷㄰㥢㑤㈴扢㠲戸㡥㤳戰㕤㔴攳㘰㈰挷㐴㠴㑡㔱㄰戵〷㔸㌲ㅣ㠹愱攴㉣敡㌱挴㈸㡥挷㝥っ㜶㈵〸㈹晡㌴㝢㤰愹昱戰㉢㠲攰ㅡ㡦摤㔷つ㠰㝢戵愰㘲㙡㙢ㄲ㍣つ㘷㉤㈶戰捡㜷㔷〵㘰ㄲ挴收㘴㤲㈹㈰㉥〰愶搹㐵㌵ㄹ㑥〴㠰㍤愹㌴ㅤ㐴㑤〵㑢〰搸ぢ㈵㘷㔱户戹〱㤸〲㜶㈵〰戳攸搳散㐱愶愶挱捥て㠰㙢慢〱戰㔶ぢ㉡收摢搸ㅦづ㘷㉤ㄶ戲捡扦慥ち挰晥㄰㥢〷㤰ㅣ〸攲〲攰㘰扢愸㘶挰㠹〰㜰〸㤵㥡㐱搴摥㘰〹〰㠷愲攴㉣敡㔲㌷〰㌳挱慥〴㈰㑦㥦㘶て㌲㌵ぢ㜶㝥〰㥣㔳つ㠰㥦㙢㐱挵㈴攰㍥昰㌴㥣戵㘸㘳㤵㔷㔷〵愰〳㘲㜳㈹挹攱㈰㉥〰扡散愲㥡ぢ㈷〲㐰㌷㤵㤶㠱愸昹㘰〹〰换㔱㜲ㄶ㜵慡ㅢ㠰㜹㘰㔷〲㜰〴㝤㥡㍤挸搴〲搸昹〱㜰㙣㌵〰㡥搱㠲㡡㤹挹晤攰㘹㌸㙢㜱㈲慢㝣㔴㔵〰㝥〲戱㜹㌲挹㈹㈰㉥〰㑥戵㡢㙡㝦㌸ㄱ〰㑥愳搲改㈰敡㐰戰〴㠰㌳㔰㜲ㄶ搵攵〶攰〰戰㉢〱㌸㥢㍥捤ㅥ㘴敡㈰搸昹〱搰㔲つ㠰挵㕡㔰㌱㕤摡っ㑦挳㔹㡢昳㔹攵㐲㔵〰㉥㠴搸扣㠸攴㘲㄰ㄷ〰㤷摡㐵㜵㈸㥣〸〰㤷㔱改㜲㄰㤵〵㑢〰戸〲㈵㘷㔱〷扢〱挸㠰㕤〹挰搵搰て㤸㍤挸㔴づ㜶㝥〰捣慢〶挰㕣㉤愸㤸挳㉤挰搳㜰搶攲㐶〴㔵㜳慡〲㜰㌳挴收㉤㈴户㠲戸〰戸捤㉥慡㐵㜰㈲〰慣愳搲㙦㐱ㄴ攷㜵〵㠰摢㔱㜲ㄶ㌵捤つ挰㘲戰㉢〱戸㤳㍥捤ㅥ㘴敡㌰搸昹〱㌰慥ㅡ〰扢㙢㐱挵挴㜲ㅢ㍣つ㘷㉤晥挰㉡㡦慤ち挰挳㄰㥢㡦㤰晣ㄱ挴〵挰㘳㜶㔱戵挳㠹〰昰㌸㤵㥥〰㔱㑢挱ㄲ〰㥥㐴挹㔹㔴搸つ㐰〷搸㤵〰㍣㐳㥦㘶て㌲㜵㌸散晣〰搸戱ㅡ〰㍢㘸㐱挵㙣㌷敦搶づ㘷㉤㕥㘶㤵㐷㔶〵攰ㄵ㠸捤㔷㐹㕥〳㜱〱昰扡㕤㔴换攰㐴〰㜸㠳㑡㝦〵㔱㉢挰ㄲ〰摥㐴挹㔹搴㘰㌷〰换挱慥〴攰ㅤ晡㌴㝢㤰愹㤵戰昳〳㘰㘰㌵〰㠲㕡㔰㌱〵㝦〴㍣昱搶㠴昹ㄱ敢晤㌱挹㍦㐹㍥㈱昹ㄴ㐴〵㌴㈸摣挵晣㤶㉥㈲㍥愷捥ㄷ㈴晦〲㜱㠱昲㙦昲〶㤳㔷愳㡥㠴㠹〰昳㌵㤹摦㠰愸愳挱攲㈰扦挶晣ㄶ挵慡㈳挵愳愸㔱㜱扦戱戶㤶攰昴㈰㔳挷挰慥〴づ㐷㡡昶㈸昱昳慦慢摣戳昹㑣ぢ㉡㌲ぢ㡥㠷愷攱慣㐵㍦〴㔵㥦㐰捤晦愶搵〰㠸捤㑤㐸ㅡ㔹扢搲㕤扢㠱㜶㔱㥤〰㈷㈳攸㘸㔳㌰捣㐱㈰敡㈴ㄴ愵㜵㙣㠶㤲戳愸つ㠸㔱ㅣ㈵㥥〸㜶㈵〰㕢㐱㍦㘰昶㈰㔳㍦㠱㕤〹㠰昵昴昲㍡㠸㝡扤ㅡ〰敢戵愰㈲摢攱愷㌰ㄳ〰㠶戳捡慦㔶〵㘰㝢㠸捤㤱㈴愳㔸扢ㄲ〰㍢摡㐵挵㐴㠸ㄱ慣挸㑥㔴摡ㄹ㐴㥤㡥愲〰戰ぢ㑡捥愲㥥㜷〳㜰ㅡ搸㤵〰㌴㐱㍦㘰昶㈰㔳㘷挰捥て㠰挷慡〱昰愸ㄶ㔴愴㘰㥣〵㑦〲㐰㤲㔵㝥愴㉡〰㘹㠸捤戱㈴扢戱㜶㈵〰挶搹㐵㜵㌶ㅣ㡤攰收晣㤸㑡㝢㠰愸搵㈸ち〰攳㔱㜲ㄶ㜵㡦ㅢ㠰晦〲扢ㄲ㠰挹搰て㤸㍤挸搴ㅡ搸昹〱㜰㕢㌵〰㝥愳〵ㄵ㜹㈱攷挲㤳〰戰㌷慢㝣㑢㔵〰㘶㐳㙣捥㈱搹㠷戵㉢〱㌰捦㉥慡昳攰㘸〴㌷㘷㍥㤵ㄶ㠰愸昳㔱ㄴ〰昶㐵挹㔹搴㌵㙥〰㝥〱㜶㈵〰〷㐰㍦㘰昶㈰㔳ㄷ挰捥て㠰㑢慢〱㜰㠹ㄶ㔴攴慡㕣っ㑦〲㐰㡥㔵扥愸㉡〰ㄶ挴㘶㠱㘴ㄱ㙢㔷〲愰挵㉥慡㑢攰㘸〴㌷攷㌰㉡㉤〱㔱㤷愱㈸〰戴愲攴㉣㙡㡤ㅢ㠰㑢挱慥〴㘰㈹昴〳㘶て㌲㜵㌹散晣〰㌸戵ㅡ〰㍦搵㠲㐷扤昹㌳㔷挲㤳〰戰㡡㔵㍥戹㉡〰㐷㐲㙣ㅥ㐵㜲㌴㙢㔷〲攰㔸扢愸慥㠲愳ㄱ摣㥣攳愸㜴㍣㠸晡ㄵ㡡〲挰〹㈸㌹㡢㍡摡つ挰搵㘰㔷〲㜰㌲昴〳㘶て㌲昵㙢搸昹〱搰㔵つ㠰㑥㉤愸挸敡戹ㄶ㥥〴㠰戳㔸攵愵㔵〱昸㉦㠸捤搵㈴㙢㔸扢ㄲ〰攷搸㐵㜵ㅤㅣ㡤攰收㥣㑢愵昳㐰搴つ㈸ち〰扦㐰挹㔹搴㈲㌷〰搷㠳㕤〹挰㐵搰て㤸㍤挸搴㡤戰昳〳攰攰㙡〰ㅣ愴〵ㄵ㤹㐶户挰㤳〰㜰ㄵ慢㝣㐰㔵〰㝥〵戱昹㙢㤲㙢㔸扢ㄲ〰搷摡㐵㜵㉢ㅣ㡤攰收㕣㐷愵敢㐱搴㙤㈸ち〰㌷愰攴㉣㙡ㅦ㌷〰扦〱扢ㄲ㠰㕢愰ㅦ㌰㝢㤰愹㜵戰昳〳㘰㕡㌵〰愶㙡㐱㐵昶ㄳ㤳㥡〴㠰摦戳捡㤳慢〲㜰ㄷ挴收摤㈴昷戰㜶㈵〰敥戳㡢敡づ㌸ㅡ挱捤戹㥦㑡て㠰愸㍢㔱ㄴ〰ㅥ㐴挹㔹搴㙥㙥〰㝥て㜶㈵〰㡦㐰㍦㘰昶㈰㔳㜷挱捥て㠰㜰㌵〰㐲㕡㔰㤱㤲㜵㉦㍣〹〰㑦戳捡㑤㔵〱㜸ㄶ㘲昳㌹㤲攷㔹扢ㄲ〰㉦摡㐵㜵ㅦㅣ㡤挰搷晣ㄳ㤵㕥〲㔱て愰㈸〰晣ㄹ㈵㘷㔱愳摣〰摣て㜶㈵〰慦㐲㍦㘰昶㈰㔳て挲捥て㠰挱搵〰搸㐶ぢ㉡昲挴ㅥ㠶㈷〱攰㙤〴㔵㕢㔵〵攰敦㄰㥢敦㤲㙣〰㜱〱昰扥㕤㔴㡦挰搱〸㙥捥〷㔴晡〷㠸㝡ㄴ㐵〱攰㐳㤴㥣㐵㌵扡〱㘰捥㔹㈵〰㥦㐰㍦㘰昶㈰㔳㡦挱捥て㠰晡㙡〰搴㘹㠱㌷㜹慤晥㐹㜸摡㠸愴愳㝥慣㜰㘱摦ㄶ㙢〵戳㈴㌶㈹攰㌷㍢㤳㤶㜵㜵㜷㐸㑡挷㠰挲攴㡥㔹ㅤ摤㤳㕢扡㤶戶㘶㔶つ㉡攸㤵㠵㡢慤㜶捣戳㜷㈲敦捡挳敢㔸扡搴捡㥢㠵㜹ㅤ换㍡㜳搶昴挹㍦㠴㠴㉣㙣ㅦ㜶㥤攴㘲搵㉡㉣摦㉦挷愸〶㤶㘸㈵㔸㙡敡㤹ㄹ攴㑤ㄵ㜱捤戰㤵㈶㜳㠳㔰㙣㉣㈱㍡扦愵扢搵敡㔷㄰戹慣㌷ㄴ㠰㈲戲搸昲㝤ぢ昳ㄷ㈳㠵㘲昲㠰挲戴捥㤶㝣㙢㑢扢挵㥤㠱〹㘲晥㄰㙡愶戵〸ㄹ㙢㜳㍡扡㕡昸㈳慤〱㠵昹㐸㠴敥㕡捡攴㥢摣慡㑤换㑡㌲㔹㔲㕦㤸搸搲摥㠵㌰戲ㄷ戹摥㔸㤸户戸㘳〵㝥㉦戸慣慤㝤㕡㘶㘹搷て㘲慦㈸敥ㄶ㔹㘴搷愸㕡㔵㕢慢ㅡ㙡ㅢ扥敦晥㌱扥挶㌱戶㤹捥㈹ㅦ㠶㠶摡摤搹㤲㕤㐶挴㈴㐸〴戴㡥㐴㜶㘲㑤晤搳㔸敢㘱㤶㤴㜳愵㍡㤱㤰㐹㜲慣㙣搹敦㠵㝣昳戵㡡扦挲摣づ敡收㌷愸㑦晦㙦㐱昶㥡戶㘰㝡㈹㝤昴㝦昴㤳挶晡㘷攰搹㍢昷攴㙤㝡挵㙣扤捤愱扣㠹摤㠶挸㘳㤳挲愱㠹愶挰㤲户㕤〶ち愲挳㈶扡㐹㘹㜵㉡ㄲ扥晡ㄷ㘶㘶戲㔶㉢㘶ㄹ摢㌲摤㥢搸〵捥ㄸ户㘵㕡扢戴㙣㔲㐷㕢㕢㠶㙤㡥敤㜵㕥㉥搳㙡㌵ㄴ㈶㉣敢敥挰て攲捣〲㠸㌴㑣捤捡慣〴㉢戳㔲㔸晤ぢ㜳㤹扦㉡敢昴搵戱㈸搳搹搲扤戸慤㈵搷挰〲㜳㑣㝦㄰㡤ㄵㅤ㐸ㅤ挰㜴ㄶ愷㌳昱捥㝤摡戳㠰搸摤㑤㤸㠹㈵㜴摣晤㘸搲戵捡挰㥦晡㥥改㡤攸㝡攴㡣㘲慡㍥挸敦㠳㐷改㡢愴㉥ㅦ昲戶っ㤷て㡦挵㡡昴㑥敡㌹ㄴ挹㌵㙢愱捥ㄵ㝥敢㥥〷改㌱昷慤㉦ㄴ〲㌳㍢㌲昹愹挸㑦改攸散慢㝦㠲摢㠰㕤换扥愶㌳挸㙣挴㐹㐸㜰㐵攲散昲㤶扣搵搹㐰挶㍣捣攷搶㌱㡦搱戰昷㈱收晡晡搴搴搷昷㙢昰㡢㌵摤昱㌵㔲攷㜸戹㝦挲㍣扤挲晦㝢晢愴昶攰搶〶〲㜲㡥㠲㘳晣㐸㤹摢昴〲㤸摣ㅥ㡦〲㝦昲㙡ㅡ㈰昵捣愸昳敥㥢昲挴㐰愴て㥡㔰慡㤳ㅦ慦㌲㘵戱〱改㝤㤲敢㔸㉦ㅢ搲捦㤵愳㘸搸改㠹つ捥㉦㘲㡤㜹㘸攵㔶㍥㘰㜷戰㥣捤挶愹愱愶戶戶づ扢摡昰㈶づ㔵㠴㠵戳戶㜹㤶㈴㉦慡㈱愸㠲搱ㄷ㌵摥㤲〷ぢ晣㌷扢㝦捡挰摦㠷㝡㙦慡〵〲愶晣㕡㍢愰㕥㠶慤〳㐲〳搶㌵㑡〱㠲搰て㐴扤〹㈶挷〲慥㌳㤷㝡ぢ㐵㥥扤㤰戸㐵㘴戹㜸㍡㐶昵㌶㜸散ㅣ捤〱㜴昲づ搶搸攷ㄴ摢㘰㈳戸扤户挱㜷㘹㠱慦ㄹ愴ㄳ㕤㔰ㅢ戰攲㔴搹戵㘳〷㐲挷摣㤴㡡敦昹㉢っ愲挲㘶㔴㜸ㅦち摣戹挶收㈸昹㠲挶㕦愹晡㠰戶㈵昴㙢〲敡㈳㔷〰敥㝦つ摡㔶っ戰㌵〳㝣〹愶ㄷ戴慦挰敢〵戴慦愱㈲愰つ愶㤳㙦㔰㉡〳㙤㍢㜰㝢〷㡤㐰〹㘸㐳攸〴㍥攴换戶攵〳摡㔰攸㤸挳愸挸挴㍡ㅦ㠵攱㔴ㄸ㐱〵收摡〹㘸摢愳攴ぢㅡ㝦㙥敢〳摡㈸攸〳戴扥慥〰慥㤶戶〳〳散〸㔲捦慣㤶ㅥ㑥㑡㤸晣㜷攵㍥㙤〲㥦㐶〱攷改㙥㥣㉦搸散愷戶㜴愳攵昷㉦㠰㘰㔵㤲㤴戶㤱昳㠸换㘸㜴㜱㠰㍡戴㔲㔴㌶㘲ㅤ㔲㈹㜷て㘱㐷晡㠸敤挱慤㙢㑣摢㥢㤲っ㜲㝤敡昸㐳ㅡ昵㉡㍢㘹㐵て㝣搵愸敡㈹㕥㉥摣㌹㙥昹ㅦ㡣㤱愵つ攱㥥㌱㥢㡤挲ㅦ㍡慢㕤戰捥㈱昳挰㕥㥢㠸㉢攳㡤摤㝤㠰挳㘶㥢㌷㐰愷㔴㑥㙦敦挲㜹㈷愰㑢ㄸ㔵㙣愲㔷㘷㉦敢㉥㤳㘴㔶づ搲ㄲ愴つ捦㙥挷㔸㌰㤷改捣晦㐰〶ㄲ搸㌶㝢挰㉢㘳㠲敦㜹㌱〲㈷㕣㕣愷㝦㕣㕥㡥搶㔸㙦ち慣㌷㈶㘱戰ㄱ㥥〶㄰敥㘲ㅥ㘱〳㑢㝢㕢㤹㜶搹ぢ昳扡昳㤳慤攵㜲㘵㌸挷挲㘵ㅤㅥ敥搰㙡つㄲ㠳㘲㔱㑥㥡㘶㘱㐲戶ぢ㔷ㄹ摤ㅣ㐱敡㌵㌹搰捤挲㕣慢㌵挳摦昸㘰挰愷搷收攴扡㤱ㅥ㕢㜴挰戴敤ㅦ捥ㅥ〲㈲㜵㝡㉦㈹搹㑦㐶て晤㕢昹㐶昰ㄸ晡㥥㝢ㄵ晢慤㈰换〷㝢愸ぢ捥攷㜲捤ㅥ㌵捥㡡扥昶ㅣ〴愵ㅥ慥㕢搰搷扡戳㍢㜹㈴つ㜲㤲㡥敤ㅥ㑥㍡慦晥づ㡦ㄷ㌷〳㜸ㄵ摡搹㡤ㅦ戹昱改〸㡤㍣㜴㕡㌱晡敢㙥挱㌸扥㜵搵㈶㠵改敤戹搶㘵㜹㑢㉥〲㥣㍥㕢慥〵㝥㄰晢慢づ㠰攸㈳慡〷㕣㌴㈸搳昱㘰ㅣ攷㐷㑦摦晦㔶㠰㌹〶㐷㥡㜴㜶昰ㄱ㌰㥢昴㜱户ㄹ㙡戲搱愹戴〱搴㝥搳㔲㈲㌸挶㝦㡢㉣㜴㙤ㄵ㉣昶㘹捣㠷㉣㘶攳捡ㄱ攷㔲㥢搹㌱戳㠳户ㄲ㕣慣㍤㕢㙣搶て㘲㍦㘱㍢敤摤㘴ㄸ戸ㄴ晡㥥㐷〸㥤愰搷㤳㝦戸收搱晦昷攰㌹〶㘷ㄹ挵㕣㔹㝢愴㤶ㄴㄱ㡡ㅣ摥搶㤲㘸ㄵ㘶搲捡㐸㉤㠴扤愶㤸㔲㙢㡦搴散晤㘹㐶挰敤㝤愴挶搴㕢㝣㤰㐵㐸㈷㔸㤱㉦㜳㙤㥤㠱㤸ㅤ㔰慥㕢㘲搰㌱攳㔴摣捥㕦㈱㐱㠵㈴㐸晤㔰㈸㜸㍢㥡慡㤹愵㌰愸愹㙦攳攵㐷㐳ㅢ㉦挳㜰㤸ㅡ昸㠱ㄶ㌲㘷㜱㈹㘷昴㙢㘰收愹㤹㠲搶ㄳ㡦㍦㍥㡥昵㔱㑣摤㜴㉡攸ㅡ挸愵ㄹ㝦㉣㠸㘲㡡愵㜷昴换扣捡㕥㐶扦㑤㔰ㄱ㑣㜷愷ㄳ愶㕦㤶㡤㝥㝦っ㙥敦㤸㠶㘱㠶て㘶㕣改㠴搵攵㌷〲敡㔴搹㜵挹㌰ㅥ㍡收〴㉡㐶晤ㄵ㈶㔲㘱ㄲㄵ㘲㔰㤰搱敦㘴㤴晣㐷扦昸〵戲捦攸㜷㉡昴㌱晡㘵慡愷㔳〳ㄷ㘸搳ㄸ㘰㑦〶㤸〰〵㉦㘸捣挵散〵戴挹㔰ㄱ搰昶愲ㄳ愶㙣㤶㠱㌶ㄳ摣摥㐱㥢〶㌳㝣㙡捣扤改挴〱㡤昹㥤㑥㤵㕤愰捤㠲㡥㌹㥢㡡捣晤昴㔱㤸㐳㠵㝤愸挰㜴㔰〱㙤㉥㑡晥愰昹㕦㘷捤㠷㍥㐰㥢攵ち攰〲㙤〱〳散换〰㑣攵昴㠲挶晣㑤〱捤㔸〸㤵敦㝣㉢㑦㌱攵㔳㤰摣㡦㥥て㐴愹っ挹〳挰敤ㅤ挹㠳㘱㠶て㜲㐷改挴㐱㤲㠹愲㍥㐰ㅤ〴ㅤ昳㘰㉡㌶晢㉢ㅣ㐲㠵㘶㉡ㅣち〵㐱昲㔰㤴㝣㤱攴愳㘰㝣㥡㕦ㄶ晡㐰㌲敦ち攰㐲㌲挷〰㜹〶㘰㑥愸ㄷ㐹㈶㠲昶搲晣㤸㈶㉡愰ㄵ攸攴㜰㤴捡㐰㕢っ㙥敦愰㜵挱っ㥦ㅡ戳㠵㑥ㅣ搰㜸户搴〷戴挳愰㘳㉥愱㈲ㄳ㑦㝤ㄴ㕡愹搰㐶〵收愲ち㘸敤㈸昹㠳㠶㐷㑡昸㠰戶ㄴ晡〰㡤戹愹㑥〰ㄷ㘸㠷㌳㐰㈷〳㌰㡦搴ぢㅡ㤳㐷敤收搷〵㤵敦摥晣㤸㙦㉡㐸昲攱㝢敡ㄴ㤴捡㤰㕣づ㙥敦㐸㌲㐱ㄵ㥦ㅡ㜳〵㥤㌸㐸㌲㑢搵搹づ搷㠱扣ㄲ㍡收㉡㉡㌲㠳搵㐷攱〸㉡ㅣ㐹〵㈶戵ち㤲㐷愱攴㡢㈴㥦搸攳㠳攴㌱搰〷㤲㑣㜲㜵〲戸㤰㍣㤶〱㡥㘳〰㈶愴㝡㤱扣㄰扣㕥㥡ㅦ㜳㔴〵戴ㄳ攸攴㘲㤴捡㐰㍢〹摣摥㐱扢ㄴ㘶昸攰㐹㌰㜴攲㠰㜶ㄹ搶㥣㉡扢㐰㍢ㄹ㍡收㈹㔴扣摣㕦攱愷㔴㌸㤵ち㑣㠴ㄵ搰㑥㐳挹ㅦ㌴晦收㜷〶昴〱ㅡㄳ㘳㥤ㅡ戸㐰晢ㄹ〳㥣挹〰㑣㘲昵㠲㜶㌳㜸扤㠰㜶ぢ㔴〴戴戳改攴㔶㤴捡㐰㕢つ㙥敦愰㌱ㄱㄶㅦ愴㍥搰㠹〳ㅡ戳㘱㥤㉡扢㐰晢㌹㜴捣㜳愸挸㑣㔹ㅦ㠵㜳愹㜰ㅥㄵ㤸㍣㉢愰晤〲㈵㝦搰晣㍢扡ぢ愰て搰㤸㑣敢〴㜰㠱㜶㈱〳㕣挴〰㑣㝣昵㠲昶㌰㜸扤㠰挶㕣㔸〱敤ㄲ㍡㘱㔲㙣ㄹ㘸㤷㠱摢㍢㘸㑣㥥挵〷ㄹ搳㜴攲㠰挶っ㕡愷捡㉥搰慥㠰㡥昹㑢㉡㌲扢搶㐷攱㑡㉡㕣㐵㠵㈷愱㈰愰㕤㡤㤲㍦㘸㜸㔰㡦捦攱昹㙢攸〳戴㘷㕣〱㕣愰㕤挳〰㙢ㄹ攰㘵㈸㜸㐱㝢〵扣㕥㐰㘳晥慣㠰㜶ㅤ㥤扣㠶㔲ㄹ㘸㌷㠰摢㍢㘸慦挳っㅦ攴㙣搳㠹〳ㅡ戳㙥㝤㌰戹〹㍡收捤㔴㘴㐶慥㡦挲㉤㔴戸㤵ち㙦㐲㐱㐰晢つ㑡扥愰昱愹㔶㍥愰慤㠳㍥㐰㘳搲慥ㄳ挰〵摡㙦ㄹ攰㜶〶昸〸ち扣愷㈹㍥昰㡣ㅣ㥡改晢㔹扦挷㍡慦㌴㍥㠶㜸㈰扥捥㔲㝥㈷收㑥慤昵㑦㘸㙣㑡㉤㝣㝢扢戲㔷㥦㐰㘹㄰㤵捤扢㘰㉥戱攵昲昲ㅥ敤㡣㈹扥扣挴戴㤷敡ㄷ㐱捣昵戵㜷㉦㔳㙦㈵㜶〴晦摣ㄷ㐱捣〴㤶摤㝢ㅦ㝣㉢愶〴摢扢㔷㕦〴㍤〰㙥敦扢昷摦㌰挳〷て敥愱ㄳ㍢㔰㡤晡ㅡ㙢づ戸攰〱㉣戹〸晡〳㜴捣㠷愸挸扣㘲ㅦ㠵㠷愹昰〸ㄵ扥㠵挲㔰㝣捤㍦愲㔴扣㜶㘱㌲戱㘳收摡㘹㡦搲散㌱㥡㌱昱搷摢搲㤹敤㉢㔰ㄸ㡦㐳攵扢㥦搲㤹㈰㉣昸㍣㐱捦㡤㈸㤵㌵晦晦〶户㜷㝣㤸㔱㡣捤愸㌱㥦愲ㄳ〷ㅦ愶ㄵ㍢摢㐱愶挶攷㘹攸㤸捦㔰㤱㈹挷㍥ち捦㔲攱㌹㉡㌰ぢ㔹㥡晦昳㈸㙤㕤㌶㜱㔴昶㡣㌴㥦〳攰㐵㔸攰〰㘰㕥戲ㄳ挲㠵攵㥦ㄸ攲㈵㠶ㄸづ〵㉦㤶㑣ㅣ敥愵搷㘰㕡戱挰昶㌲㥤㡣㐲愹っ戶㔷挰敤ㅤ㌶收㈱ぢ㙣慦搲㠹〳ㅢ㤳㤱㥤㉡㘳搵㠱敤㌵攸㤸敢愹挸㐴㘵ㅦ㠵搷愹昰〶ㄵ㤸扢㉣戰晤ㄵ㈵摦㕥㠳て㝢昳〱敤㙦搰〷㘸捣㘵㜶〲戸㐰㝢㡢〱摥㘶〰收ㅤ㝢㐱㘳戲戱つ摡㐲㝡攱挲㘳搱㤵㠸愰㤸㡡㉣愰晤㥤㑥㤸㤳㕣〶摡〶㜰㝢〷㙤ㅣ捣〴戴昷攸〴ㄱ攴换〴㘶愷捡㔸㜵㐰㝢ㅦ㍡收〷㔴攴昴慡㡦挲㍦愸昰㈱ㄵ㤸敦㉣愰㝤㠴㤲㉦㘸㝣㙡㥤て㘸晦㠴㍥㐰㘳晥戳ㄳ挰〵摡㈷っ昰㈹〳㌰㔷搹ぢ摡㙣昰㙣搰㜸搴捡攲〵㡤改换〲摡攷㜴挲㍣收㌲搰晥〵㙥敦愰㌱摦㔹㐰晢㤲㑥㄰㐷扥㑣㝡㜶慡㑣㠶㍥㐰晦つㅤ昳㉢㉡㌲㈱摡㐷攱㙢㉡㝣㐳〵收㐸ぢ㘸摦愲㔴敤〰昵㍦慤㑢㤶㐱㐰㌱㙢摡〹攱㠲つ㌳捣㌵㘶ㅦ㄰挵っ㘷㉦㙣ㄶ㜸扤挰挶愴㘷㠱慤㥥㑥㤸晤㕣〶㕢㕦㜰㝢㠷㡤㔹搲〲㕢〳㥤㌸戰㌱㔵摡愹戲ぢ㌶㍥㔵摣っ㔰㤱㘹搴㍥ち晤愸搰㥦ち捣慣ㄶ搸〶愰㔴つ㌶晦㜱㜷㈳㉣搰摡㤸㙢敤㠴㜰挱ㄶ㘴㠸㠱っ挱扣㘸㉦㙣㑣㠶敥攵㄰㘵慡戴挰㌶㠸㑥㡥㐶愹っ戶捤挱敤ㅤ戶㘳㘱㈶戰㙤㐱㈷づ㙣㑣戰㜶慡㡣㔵愷戵㙤〹ㅤ㜳㉢㉡ㅥ敦慦戰㌵ㄵ戶愱〲昳戱〵戶挱㈸㙤㔱㜶㍡㐰㥥ㄸ㥦㌳敤㍦ㄸ摡づ敡挰㡣改搹㑥〵㕣㤸つ愱晦愱昴㝦ㄶㄴ扣㤸㌱㝦扡㤷愶挶散㙡挱㙣㌸㥤㌰捤扡っ戳敤挱敤ㅤ㌳愶㘳ぢ㘶㈳改挴挱㡣㌹搹㑥㤵挹搴㐷攸㈸攸㤸㍢㔰㤱昹摡㍥ち㍢㔲㘱㈷㉡㌰㠵㕢㌰摢ㄹ愵㙡㑤捤晦〶搷㘸㔸〰㌶㈶㜵㍢㈱㕣戰㡤㘱㠸ㅦ㌱挴㔵㔰昰挲挶慣㙢㠱捤㘸㠲捡㜷ㅦ㡥㌰㔱㕢戰摣㤵㥥㤹戱㕤㠶㘵ㄸ摣摥戱㘴㘶户㘰ㄹ愱ㄳ〷㑢愶㜷㍢摢攱挲㌲ちㅤ㌳㐶㐵愶㝥晢㈸挴愹㤰愰〲戳挱〵换㈴㑡搵戰昴㙦㠲㘹㔸〰㑢收㠷㍢㈱㕣㔸㡥㘵㠸摤ㄸ㠲戹摣㕥㉣敦〲捦㙥㠲㔵㌳㔹㤸摥㉤戰㡤愳㤳㝢㔰㉡㠳㙤て㜰㝢㠷敤㍥㤸〹㙣攳改挴㠱㡤㐹攱㑥㤵戱敡㌴挱〹搰㌱㈷㔲㤱〹攳㍥ち㤳愸㌰㤹ち捣㈱ㄷ搸愶愰攴㝢㘶攵㐳㌸㝤捥慣搳愰て搰㤸㔳敥〴㜰㘵戲散挹〰搳ㄹ㠰昹摦㕥搰㤸昴摤ぢ㘸㑣〹ㄷ搰㘶搰〹㜳挳换㐰摢ㅢ摣摥㐱㘳づ戹㠰㌶㡢㑥ㅣ搰㤸㐸敥㔴ㄹ慢づ㘸戳愱㘳捥愱㈲㤳捣㝤ㄴ昶愱挲㕣㉡㌰敦㕣㐰㥢㠷㤲㉦㘸㝣㥡愸て㘸ぢ愰て搰㤸㠷敥〴㜰戵戴㝤ㄹ㘰㈱〳㌰㘷摣ぢㅡㄳ挵㝢〱㡤㘹攴〲摡晥㜴挲㝣昲㌲搰づ〴户㜷搰㤸㜷㉥愰ㅤ㐴㈷づ㘸㑣㍥㜷慡㡣㔵〷戴㠳愱㘳ㅥ㐲㐵㈶愶晢㈸㌴㔳攱㔰㉡㌰㔷㕤㐰换愰攴ぢㅡㅦ㡢敡〳㕡づ晡〰㡤戹敢㑥〰ㄷ㘸㜹〶戰ㄸ㠰㠹慥㔲昱〲㑢扡攲昵ち㠳ㅦ㙦づ㕥㐵㝥愴㐴㈸㌰㔳㜲㕥昷慡㔶㘴愷㜲㤵㌹㜹昶ㅡ愷戵㤰敦〱ㅥ㌲〵㍢㍡㌱搵㕢攷㝤散㔰搱昶〹〴敥户㤹攷改㤹㘲㐶挹户愸㘳晤昹晦慥㝣㐲㘴搱㥥ㄵ㉦㍤㑡㡦㌶㕣㡣挵愸攲㘶㝢户攴㍡㍢扡㍡ち摤挳收㈱昵ㅡ捦挰敦㙣挱て搲㐳ㄳ敡捦㠳㐷摦㤸摣戰扡㜶扥昶㘲㌹㥦捥ㄷ㔸搲摥戱愲㕤㙡㔳摦挵㠷戲ち㕥㝤晢㌲っ㘷㠰㘵搹ㅥ攰〵㙢〱ㅢ㡤捤挳㐰〷昴〹昶㐱ㄹ㜵慦㌱㤶愰㍣㙡搲挴㐹㜳㥢㌳㤹㝣㉥ㄳ捡愴㔳㠵㑣㈲㤶㡣㐷搲㌱㉢㤲〹攳搵㈷㠵㐴㌸㕢㠸㘴㡤搶愲㙡㌶ㄶ㑢㐷㤲昹㘴㉣㤹戴㘲昱㔴㌶㤵㑥㠴㘳㠵㔸慡㄰㑢攴ㄲ愱㑣㈸㔸愷摤㥢㙤戰㌱摢㐱㠲昵づ慢㠳慣愵㘴ㄹづ慢愸㔵㙦㠲昵㕤㜳ㅤ攱〲㡦ㄹ㔰㌹㑣㘶㔸㜵㝤晢㔶㈴㈳㔵攴㐸ㄶ㥦搷㘸ㄸ㑣㤱慣晦ㄹ㘰昶㘶㌰昹ㅢ㤵敦㐵ㅡぢ搲摤摣㤴㘵㈰㠱㘰〰ㄵ挷〷捦㐲㐷㜱攰愴㠹捤攵㉦㉤㌱㔶㠰摤ㅦ㙣㤹㕦㥦㡢挷戴ㅡ㉢挱搹〴ㅣ㔷㑥㜸戰㥦昶㘲慥㠲搰ㅣ〱㝦收㜰〶ㅢ〰扥㐴㍣ち㝣慥挸户㤱㕣㝥㑦挴㠶戰ㄵ㐲㔰㘳戲㘹戱ㄵ愹攳挱㘱㑢㉡㙦〹㐱ㄸ㔰挳㍣づㄴ㉤㘱㈰捡搲ㄲ㡥㐷搹㙥〹㠹㘸愶㄰㐹㐶㌳㈱散捥㔸㌸㤴㐸㈷攲挹㑣㌸㥢㑢㐶㘲戹㜴㌶㕤㌰㑥㈸慡挶ち愱㑣㌶㥢挹攵慣㘸㍣㤶换㠷㔲攱〸摡〳ㅡ㑣㈸ㄱづ攵愲㤹攰愶摡扤㜹㈲㙣捣㤳㐰㠲㠳ㅣ㔶愹㈵㙣收戰愸㈰慡㙡㑢戰搸ㅡ搴ち㙣〲昷㤴㙣晦㘹㤴㥦づㄲ〸㙥〵㈱㍥㌵㈶ㄱ㌷㠹慦㐹㐸㠳㕢㍢晣戳挸摡㤹ㅡ㍢㠱愸挱㜴挶搲㙡昰㡢ㄸ㙥㐷㉥扦㙤〸㔱㠹攱ㄲ㜰㉢㌱ㅣ〲〳㌸挱敦昸㐰㠱攱㔰㤴〵挳昳㔰戶㌱㡣㘷㜳㜸㕢㔰㉣㤱㉦㠴ぢ戱㕣㉥㤲㡥㠷ㄲ戱㘸㉣㥦挸㘵ㄲ改㘴㈶㘷晣愲愸㥡っ㈵㌳昹㐴ㄴ〰愶㈳㍣收㌲搹㜸㈸ㅤぢ攷㜳昹㔴㉡㥦㐹攷㠳挳戴㝢昳㝣搸㤸ㄷ㠰〴㠷㍢慣ㄲ㠶㈳ㅣㄶㄵ㐴㔵㡤〲㑢㌰捣戸㌱扣㡣昲换㐱〲挱ㅤ愰㠰㑦〵㠶㍢㍡晣慢愸ㅢ愲挶慥㈰昵㍢㠳敦㍤㘲㕣扦ㄳ㜰攵晣㌱敦㍢攸㑡挴㤴㘳㙦㘰㘱㥦㘵㤹㔶扣挳㘷㌶戲㠱扡挹晡㈱攴㤰搴搹㌹㔹扤㜶㍢戲〹〷ㅥ捣愳摦㡢㐱㜹慦愱户㑤ㅥつ晢晤㌲㔲〲昵晢㘱㡦㝤户㈸㙣捡愵㌳っ㙢挷㍤ㅡ㌰慦攱ㅥ挶㍤攵㕤㔰㤴㜶扦ㄶっ㘷㔱愳晤戸昵㘳挰晤敥改㑥昴㍡愸㤴㙣捦㥦㔵㡣㙥㐵收搷㜷昸ㄵ换戵愸㡢㙡昲慢㠳ち㌹摣敢愹㠳㄰㈸㈳㘳㠳㕣㝥攷扡㡥㔳攳㐶愸㔴㍤㡤慡㌹扥〷㙦ㄴ㕥㠸㠴㜹㌳㈸づ摥ㄸ晤㘳〹挶㥤㤵㠴戳㤲搴㉢㡤㈹慣戰ㅢ㌵㐴昳㍦㐸㠲㘹㜸㘶ㄴ㙦㉦㌶搶攱摦㠶㕡捡ㅢ㜳攴摤㌹㙡㜷昰㘵㙦摥づ㍥㔷攴晢㘳㜲昹㥤收㐲愷㜴㈶㤸攲ぢ挴ㅥ㌰㄰㈰敥戴㠱ㄸ㡦戲昴㘲㜷愱㙣昷㘲戹㔰㌴ㅦ㡤攷㈳昱㕣㉣ㅢ㑢挷㐲改㜴㍥ㄶ挹ㄷち昱戸ㄵ㡤攰〹昴挶摤㐵搵㔰㍡ㅡ㐹愴戳㤶ㄵ戱㜲戱㘸㈴㤶㡡㈴ち挹㜰愱㄰㐹㘴愲搹㜰㌴ㅤ㥣愰摤㥢昷挰挶扣ㄷ㈴㌸搱㘱㤵㝡戱㐹づ慢愸愵愶㠲㈵扤搸㙥搸㡣攲㤹攰㈱㝡㜹ㄸ㈴㄰㥣〶〵㝣㉡㌰摣搳攱㍦㐶㕤㈶㉢㤹扢ㄳ戱扤挰ㄷっ㥦〴扦㠸攱㑣㜲昹つ晢㘲戸慢㉦㠶㝢挳〰㑥㜰㤳ㅤㄴ㡤㘹ㄶ捡㠲攱戳㈸摢ㄸ㕡改㜴戲㘰㘵㠰㐵㈶ㄵ换攴挲改㝣㍥ㄷ㑡愷ㄲ挹㝣挶ち愷㜳㌱攳戹㤲㙡㌴㠱ㅥ扦㄰㡢ㄵ攲戱㔸㉣㥡㑤攵㔳戹㔰㈶㔶挸㘶挲攱㔴㈴ㅥて捥搶敥捤攷㘱㘳扥〰ㄲ㥣攳戰㑡ㄸ敥攳戰㡡㕡㙡㍥㔸㠲攱㈸㌷㠶㝦愱㤷㔷㐰〲挱〵㔰挰愷〲挳㝤ㅤ晥敢搴㥤㑣㡤㐹挴㜰㍦昰〵挳㌷挱㉦㘲㜸〰戹晣づ㜶㘱㘸扣〵㤵敡㐷改搶扥挰ㅥ〸㉦㌰挳㘳㤰㐱〱散㐱㈸ぢ戰㝦㐷㔹て㔳挲攱戴ㄵ挳改㌲㤵つ挵搲㘸㥢攱㕣㌴㤱㑣挷㤲㈱㉢㠴㤳㙤摥㜸户愸㥡っ㈷㘳㠵㐲㈶ㄲ捦㈶㈲㘸挵㌸慢收㘲㤹㐸㈸㤵㑦攴ㄳ㤹㤰㘵〵て搶敥捤つ戰㌱摦〳〹ㅥ攲戰摥㈷敢〳戲㥡ㅤ㔶㔱㑢㘵挱ㄲ㘰ㅢ摤挰㝥㑣㤳㝦㠲〴㠲㌹㈸攰㔳㘳㝣㠲愲捦挰昰㔳戰换〷㠶㥦㠱攳ㅤㄸ收戵ㄷ昳㜳〸攵攵㑦收㕥摣つ〵昰㘵㌷㝣〹㝥㜱㌷㉣㈶㤷摦㝡搷㙥㈸㜵〷㝤㝣ㄱ㙦㠱〱㥣攰㙥㌳㈸㄰㍦っ㘵㐱晣㕢㤴㙤挴㘳㠹㘸捡㑡㐷㘳愹㙣㌸ㄲ㡢㔹改㤴㤵㡣㠵戲ㄸ摢㐴ち㘹㉢㥦㑦ㄸ㌵昵㡥㙡㈲ㄱぢ挵攲㠹㘸㌸ㄱ㑢㐱〷挳挶㜴㈶㥦㡤㕢搹㐴摥ち㐷慤㜰㜰㠹㜶㙦㉡搸㤸戵㈰挱㔶㠷㔵㙡捡㙤づ慢愸愵㤶㠲㈵㠸晦敢㑢㔷㜷搰㐰㉦㝣捦㘴㈰㜸㌸ㄴ昰愹㘸捡㥤づ㝦〰㜵攷㔲㘳ㅦ㘲搸つ扥㘰ㄸ〴扦㠸攱㜲㜲昹晤〷挲㔴づっ摦〷户㜲㘰戸〲〶㠲攱㘶㜰〵っ㔷愲㉣ㄸ㙥㡥戲㡤㘱㌶ㅣ㡦挶搳戹㜴㍡㥡㡤挴搲㠹㙣捡㡡㐷ㄲ㔶ち㐳散㜸㌲ㄹ㠹㐴㡣㉤㡡慡昹㝣ㅡ㑦搱㑦愴㈲〵㕣㔹ㄵ慣㍣扡搴㜸㈶㤵捣㈴㤳搹㔸㌲ㅦ捥〵㔷㘹昷收㤶戰㌱户〲〹ㅥ攱戰㑡ㄸㅥ改戰愸㈰慡敡ㄸ戰〴挳扦扡㌱ㅣ㐲昹㔰㤰㐰昰㔸㈸攰㔳㠱攱㜱づ㝦㝢敡昲戹㜷收㝥挴昰〴昰〵挳ㅤ挰㉦㘲㜸ㄲ戹晣扥攴㡢攱㡢扥ㄸ晥〴〶㠲攱㉥㜰〵っ㑦㐶㔹㌰ㅣ㡤戲㙥㠷愱㐲㍣㤲つ㠵挳〹㌴戳㍣㌰㡣㈶㈳㐹㥣愶㜲昱㝣愲㄰㑥㘶㡣㌱㐵搵㜸㌶㤴㑤愴㐲㔶ㄴ㔷㈸攸㔶㌱搲㑥㕢挹㝣㈴㤶㐹攵〱㜶挸ち㥥愲摤㥢㍦㠲㡤搹〴ㄲ晣愹挳㉡㘱㜸慡挳㉡㙡愹㌳挰ㄲっ㥦㜰㘳ㄸ愳㤷㌸㐸㈰昸㌳㈸攰㔳㠱攱㤹づ㍦㑤摤㐳愹搱㑣っ捦〶㕦㌰摣ㅤ晣㈲㠶慢挹攵昷〱㕦っ敦昳挵㜰つっ〴挳昱㜰〵っ㝦㡥戲㘰㌸〱㘵ㅢ㐳㉢㡢㙢㡤㐸㍡挳搶ㄷ㉢㘴㌲改ㄸ㍡挲㝣㈲ㄴ㉢㐴昲搹㝣㌸㙡㑣㉣慡㈶㘳ㄱぢ㠷㝥ㄶ愷愲㜴㉣㠷ぢ晥㘸㌸㤲㐹㈴㜰ㅣㄷ㤲㔹㉢ㄴつ㥥愳摤㥢㤳㘰㘳㑥〶〹㥥敢戰㑡ㄸ㥥攷戰㡡㕡敡〲戰〴挳摦扡㌱摣㡢㕥㘶㠰〴㠲ㄷ㐲〱㥦ちっ㉦㜲昸戳愹扢㠸ㅡ戸㜵㔲愳㉥〱㕦㌰㥣ぢ㝥ㄱ挳换挸攵昷㝡㕦っ慦昵挵昰㜲ㄸ〸㠶晢挲ㄵ㌰扣〲㘵挱㜰㈱捡㌶㠶㤱㜰㍡㤲㡦㐷㔳昹㐲㈲ㄹ换攳摥㐹㌶㥦つ㕢戱㘸㈶㥥㑢㔸㤹㐴挱搸慦愸㡡〶㥡挶挵㕦挱捡㕡攸㌹愳愹㔴㉥ㄲ换ㄷ愲昱㐲愲㤰㠸㐷搳㤱攰㉦戵㝢㜳㝦搸㤸〷㠰〴慦㜴㔸㈵っ慦㜲㔸㔴㄰㔵昵㙢戰〴挳换摤ㄸㅥ㑡㜹〶㈴㄰扣〶ち昸㔴㘰戸搶攱㕢搴㙤愷㐶ㅢ㌱扣づ㝣挱㜰㌱昸㐵っ㙦㈰㤷摦昳㝣㌱㍣挷ㄷ挳ㅢ㘱㈰ㄸ戶挲ㄵ㌰扣〹㘵挱戰つ㘵ㅢ挳愴㤵挶㤹㌹㤴挲〰㈹ㄷ㑢愷攳㈹ぢ昷ㅢ㘲愹㑣㈲㙣㈵㔲戸㜰㌶昸㡡㘱㝤搸㠷昳搹㔴㈱ㄴつ挷㌳搱㔸㈶㥣㑦愷㜲昹㔸㈸ㄵ㡢㐵ち昹㜴搸㡡〴㙦搶敥捤づ搸㤸㑢㐱㠲户ㄴ㔹愸㠷㝤摢改㔶㠷㐵〵㔱㔵敢挰ㄲっ㑦㜷㘳戸㥣昲ㄵ㈰㠱攰㙦愱㠰㑦〵㠶户㍢晣㈳愹扢㡣ㅡ㝣愲愰扡〳晣㥤昱つ愸ㄳ攰㤱ㄷ㜳戴づ㤸挷搲ㅢ㉥捡㝥㡦愲㘰㕣㜶㔱㜶愷㉦昷㉥㜰挷攰㙢ㅥて㘳㜵㡦慦捥㝤づ昷㐴敡㈰ㄴ捡攸㌲挸攵昷㈸昷㍥扢㤱㝢㠴㌷㠸㡥昰摤㘷て挲㐰昶搹㈹㜰㠵㝤昶〷扡挲ㄲ㝣挸㔹㜹搸㔹㜹㐴慦㌴晥ㄱ㉢晦㍢搷㐷㡦挲㌳愳㜸慦㡦ㅥ㜳昸愷愳㤶昲收㐰㤳㑦㌲㔴㑦㠰㉦挰㥥愹㠱㤰〶晣摦攴昲㝢戸ㅢ〸㡥㑢〵㠸づ㕦㈰㥥㠲㠱〰戱摡〶攲㘹敤摡㔸㠳戲敥㐴昳昹㐸㈸ㅦ戱昲㤱㐲ㄶㅤ㘷㍣㤵戴㈲搹㐸㈸ㄲ挵㥤搳ㅣ㙥晥〴㥦搱㌶收捦㘱ㄳ㝣搶㈹㥤挳搲㜳㑥㠹㌲昵㈲㑡搲〴㕢㔰㤹攲㔵捥㉦㈰㌲捦〷〹〴晦〴〵㝣昰㘴㐶㔴捡攴戰搱攴㐸㌱昸㤲挳扦㤸扡㈷㔰攳㜸㄰昵㌲昸㠲挴㘵㜴㑦づ扦慦㤰换㙦戳ㅢ㠹攲㍤挳㠳㝤㤱㜸ㄵ〶㠲挴㤵㜰㠵㈶昱ㅡ捡㜲ㄸ㕦㠵戲㡤〴㙥㄰㈷慤㙣㈴㤷挸愵攲㌱摣㍢㑥㐷愲㠹㑣摣捡㈵ㄲ戹㈸㝡扢㠲㜱㜵㔱ㄵ户戶昲㤱〴㙥㈶攲ㅣㅣ换㐶㜱㘵㔹㐸㈵㤳攱㐴㈸㘲㔹ㄶ敥ㅢ〶搷㙢昷收慦㘰㘳晥ㅡ㈴昸扡挳㉡㜵㠵㙦㌸慣愲㤶晡ㅢ㔸㠲攱㍣㌷㠶㌷搰换㡤㈰㠱攰㕢㔰挰愷愲㌵扤敤昰㙦愵敥愹搴昸㈹搱晡㍢昸㠲攱㍡昰㡢ㄸ㙥㈰㤷摦改㙥っ㡢慤㘹㥡㉦㠶敦挱㐰㌰扣〳慥㠰攱晢㈸ぢ㠶扦㐷㔹㘳ㄸ捤㘵戳搱㐴㍡ㄴち㐵㘳㈱㉢㥤捤攱昲㈴ㅤ㉤愴昲搹㘴ち户㘱㡤㍢㡢慡挹㐲㍥ㄵて㠵戳愹㐴戶㄰挳㈹㈷ㅤ户㔲戸扣攴㐹㈶㥡㠹收㌳挱て戴㝢昳㉥搸㤸㜷㠳〴晦攱戰㑡ㄷ㌴ㅦ㍡㉣㉡㠸慡晡㈷㔸㠲攱㌸㌷㠶て㔲晥〷㤰㐰昰ㄳ㈸攰㔳搱づ㤹㜸㈳晣㍦㔲昷㙣㙡昰攱㠹敡㜳㌰〵挳挷挱㉦㘲昸㉦㜲昹㡤晡㘲ㄸ昶挵昰㑢ㄸ〸㠶㑦挱ㄵ㌰晣户㜶㙤㍣㡤戲㡤㘱ㅥ愰㘱㙣㡤ぢ收㈴挶捣挰ㄳ㘷ㄳ㈰㤸捣㕢搱㐴㈸㥥戴㠲㕦㘹ㅢ昳ㄹ搸〴扦㜶㑡㜲㐴㝥攳㤴㈸㔳ち愱〴㠹搱㙥㈴㕥㠰挸㝣ㄱ㈴㄰㘴攲っ㉣㉡㤰攸攳昰㕦愶敥㜹搴攰㔳ㄴ㔵㍤昸㠲挴慢㜴㑦づ扦㑣㡦ㄱ㈴㠶晢㈲㌱搴ㄷ㠹〶ㄸ攱㠳㈴㌴戸〲ㄲ愶㜶㙤晣ㄵ㘵摤㥡㜰㈸收攳㠹㐲㍡㙡愵㘳愹〴㡥挶㜴〸昷㈱搲㤹㔰搶挲㉤改㔸㌰愰㙤捣㌷㘱ㄳ散攷㤴〴〹㐹㥤愱㝦捡㔴㈳㘴㠲挴搶㙥㈴摥㠱挸晣㍢㐸㈰挸㕣ㄸ㍦㈴㤸ㅥ㈳晣昷愹㝢〹ㅤ㕥捣㙤ㅥ攴〴晢㤰敥挹攱㜷㜳㜲戹ぢㅡ㝤㤱ㄸ攰㡢挴ㄶ㌰挲〷㍢〱慥㠰挴㤶㈸挸㜱昵㈹捡㌶ㄲ㌱捣㑡㐴戲㠵扣ㄵ㐹㘷㜱〷㈶㥢㑡㈵㘳㔶㌶ㅣ换挷攲㌱㡥㜵㡤捦㡡慡昱㕣㑥晡㈲㕣㡣㘵㘲挹㌰慦㜴搳㠹㘴㈲㥥㡢㠷搳㘹ㅣ㡤挱慤戴㝢昳㜳搸㤸㕦㠰〴户㜶㔸愵攳㙡ㅢ㠷㔵搴㔲摢㠱㈵ㄸ昶㜱㘳昸つ扤㝣ぢㄲ〸㌲㌷挶て挳愱づ扦て敥㍥捡敢㐹捤㉢㠹搶㜰昰〹㥢㘹㠰㕦挴㜰㝢㜲㠹攱扦晥攵扡㙣㉤昶㑤㥦㠳㕢㜹搹㍡ㄲ㐶昸㈰愵ち慥㠰攱㈸敤摡攸㠷戲㍥慥㜲ㄹ㑣っ愶㤲搹㈴㘶㌱㤲戱㜸㍡ㄳ㠹攰攸捡收昲昱〲㐶㜰㠹攰づ摡挶散て㥢㈰㤳㘲愴㜲搲㥡㜶㜲㑡㤴愹搱㈸〹ㄲㅦ愱㌲挵㌳㕤㄰㈲㜳㈰㐸㈰㌸〶ち㝥㐸晣挸攱㙦㑥㕤㍥㑣搱扣㤶㐸散敡戸摦㡡敥挹攱㤷昹㉢㠲挴摢扥㐸晣捤ㄷ㠹〸㡣昰愹㌱户㠵㉢㈰ㄱ搵慥㡤敤㔰搶㐸㘰㙡愷㤰て㕢搹㘸㉡ㄴ换愷㐲㤹㕣㍣㔴㈸㘰㉥搴挲㕦㈸㤴づ挶戴㡤㌹〴㌶挱戸㔳ㄲ㈴ㄲ㑥㠹㌲㤵㐶㐹㤰㜸捤㡤挴〸㠸捣敤㐱〲挱戱㔰昰㐳㠲昹㉢挲摦㤱扡户戲挲户㜰㥢挷㌹敥㜷愱㝢㜲昸摤㠳㕣戶㠹攷摤㐸ㄴ捦昹捦晡㈲㌱ㅥ㐶昸攰㤲ㄸ慥㠰挴〴ㄴ攴戸摡ㄵ㘵ㅢ〹摥挲捣㈵愳〹摣搲㠸攳ㅥ㑦㌶㥢捦愵㘲㘸㈱昱㑣㈸ㄹつ攵ぢ㐶愸愸ㅡ㡤攲搴ㄴ㡥挵挳㌰㠸愵搲改㔴㍣㥣挸攳晡㍤㘲㘵㐲㤱㑣㉡ㅢ㘴㝡ぢ摤㥢㘱搸㤸ㄱ㤰攰㈴㠷㔵㍡攷㑦㜶㔸㔴㄰㔵挵挴ㄵ挱昰㡦㙥っ㔳㤴愷㐱〲挱㍤愱㈰㔸㉤愷㘶㘹㥥㤰改㉣挲ㅦ㐷㕤㍥㤸搱攴㘳ㅥ搵っ昰〹㥢㌹ㅥ晣㈲㠶㝢㤳㑢っ敦昱挵昰㉥㕦っ㤹愷㠲て㉥㠹攱ちㄸ捥㐶㐱㌰㥣㠲戲㡤㘱㍣ㅦ㉥㈴㐳㜹摣戵㉣㈴㘲改㙣㈲㥢㑦挵㌰㠸捡〱ㅥ㑣〶收㐳挶搴愲㉡㈶〵㌱㐹ㄸ挶つ愳㈸敥晦㈴慣㙣ㄶ㤳戳愱㘴ㄲ㍤㔵㈱ㅦ㡦㔸㐱㘶扢〸㠶搳㘰㘳敥〹ㄲ㘴㤲㡢戰㑡ㄸ捥㜵㔸㔴㌰愹慡ㄶ㠰㈵ㄸ摥敡挶㜰ㄶ攵戳㐱〲挱㝤愱攰㠷攱㐲㠷㍦㡦扡昷㜱㔳敦〵㔱晢㠳㉦ㄸ敥㑢昷攴昰换㠴ㄵ挱昰ㅡ㕦っ㝦攵㡢㈱搳㔶昰挱㈵㌱㕣〱挳㠳㔱㄰って㐴搹挶㌰㠲晢扤㤹㔸㌶㠵摢㐱ㄸ㜸㘲扡㈱㠲搹攸㘸㈸㥡挹昰愲㌲㥦㌴づ㉡慡愲搱攱㔴㤸㡣㔲㌷ㄶ㐹愵昱ㅦ㌷㠵㐳戸㜱㠴㥢挷昹㑣㈶挸攴ㄷ〱散㘰搸㤸㠷㠰〴㥢ㅤ㔶〹挳㐳ㅤㄶㄵ㑣慡慡ㅣ㔸㠲攱挵㙥っ昳㤴㕢㈰㠱㘰ㅥち㝥ㄸ㌲搹㐵昸㉤搴㝤㠴㥢晡㌰㐸戰〰㍥㍥㌵㘶㉢昸〳晡搴ㅦ㠶挲㙥搵㥦户攲㑡㈳ㄸ㡤挷ㄲ㤴扤㡣㜶ち㕥㉥换㈴搵㥡㍥㜸愶㤶晤㈴慡扡摡戱摦捦ㄷ㘷㐱昹㌰ち㝥敢搷㘰㕢晦〷㝥搸㉡㑡㔳㤷昴㌸ㄴ㕦戳ㅤㅢ㕣摦㠶捤昵㝤散㠱㥤㔸㌱ててㄳ戳㥡㈶㑤㑣㌶㑤㔹㤹戳㕡昹㠸〹㘴㔵挰戰㘶昳戶改㕤㔸挵晢愸收㜷㑣㤰〷ㅦ㌰昳㘷愰㤳㜸㌱摡㜹㐷敡愸ㄲ挷㜹慡㠸㘳㌶扢戳㘸㠷㜷㡥㈲搱〶㠲搱㝣愳敡收愵㤲敢㐹㕥㠳㑢㕣㍣㑣〶㡦戸戰昲㡥挷㉥づ㈳㙢晢㔴扣搸㐹㈶捤㈷㜷戴攱㌵㝤㑤㝣㜴ㄷ扤攱晤扦搳昳〴㘰戰捦㜳捣㈶戶㜴换㜳〰户㠵㕣㤹㑢〰㡥戱ㄴ㕢摢㙦摣挸昹㈳挳㠹搱㘱扣㉤扤晥㉣散つ敦敦晣慢〶㉡挷㥥㘱搹搸〲㘶㈷扣㉡㘶散㜰〷㈸戳㤵㤱扡敤㐸ぢ散㐸昱戰㍡ㅤ㤱ㄸ㡤㙤ち㉦㉡愰〹てづ戲昰て捦㐸搶〵捡ㅢ扢㔱挰〸挷㍢㜹晡攱ㅥ攰㜱ㄹ㉦戴愶㐱晦て㡥㙦㕣收㔸ㅣ慣㠶慦㥥㔰扦晥㔸敦㉢〲〲㉦晥㜲改戸挰㌶攳㡦摣散㠶㘹慦㝦搹㌴㕥慤㠲挵㈸昸昱扥愷昲㘴搴攸捦㜸敦㔴挵㡢㍡㝦愲〵摥ㄷ㜵〶㤹㘱㠳て㥥㘴㡤慤ㅡ搰㐷ㅤ㠷〲て㍤㜵㈲㉣搸摥愵㠹ㅥ挳㑤㍥ㄱ㙣ㅢ愵攳戱㘶ㅣ㘷愳㌴㘵㘴㠴晢〳㈸ㅤぢ敤ㄲ㑡㈷搰攴愴愲〹㜳㘸㡣㤳㙣㤳挹戶㐹㉣慤㡥搴㈶㄰〲搸㤳㈱㙥㍣つ敢ㅢ〷摦改㡥㐵捦昰㙤愱攱ㅢ㌳㕥㥤〵ぢ㍦昸㤶愳㍡扥昰㉤搳〲敦㙢㍥㠳慢攱〹㥦ㅡ昳っ搴ㅤ昰㥤㡢㠲挰搷〵㡢㈲㝣㘷ㄲ㡢昳㈱戲攱㍢て㙢挶搹㌶ㄶㄳ㘶㡣㡣搹昰㜵㘸㉣散㐶戶㥡㈶㑣㙤戱㑤㤸㍥㘳晣㕣㥢散㈵㈶㠰㙦㠹㌶㠱㄰昰㥤ぢ㜱攳㘵㔸摦㌸昸㉥㜷㉣㝡㠶㙦搳ㄲ㝣捣㤲昱㠳慦愰㔱慡㘸㝤㤶ㄶ㜸㕦ㄲ慡㤸戴挱㈳搳扣〸㜵攷㔹㠱摦攰㕡㜰戹愸㙢ㅤ戱挳㈱㌶挱敢挱愵㠶㜹〹㡣㠰㌹ㄳㅢ〴昳っ挲ㄴ㌱扦っ㐲㜵ㅢ㐴愵㥡敥㠸㔰昶㥢㈱づ慡㔶搳〳戵挰晢〲戵㈰昳て㈴攸搵㜶㔰㈶ㄱ㐸搰晤摤㐱㝦捤愰昷㐰㘴敦戵扢戰㘶慣〵慦晦戸㤱ㄳ昶㜲㍡㉥戵〰㈶㑥摦ㄱ㌰慦愳捤扤㐵ㅢ愶ㄸㄸ㌷㘸㥢ㄹ挵㉥㘸ㅦ㙤㘳户㡥㥢㈰㙦㝣〸㥡ㅢ户慢㤹㍦㈰ㄶ㍤敦㙡㔷㐷昳ㄸ㉣㑡〰慥㈷敡慦㠳愸㤹ㅡ愷㡡㕤㍤㐳ぢ扣㉦㘰ぢ㌲昹〰㥦ㅡ㜳ㅤ敡㡥扤昶っち〲攰㜴㔸ㄴ昷摡敤〴攳㜹㠸㙣〰㤹㔶㘰摣愱挱〰㠰㈱改昹搵ㄴつ〶晤〵捣㍢㘹昳㐲搱收㌹摡摣慤㙤〰㈰㙤搰㍢㑤搰㌶㌶㠰昷㐲摥挸㝣㠰㡤〳昰ㄵ挷愲㘷〰㠷㤴㡥㤵搷㘱攱〷攰敥ㅡ愷ち〰㜷搳〲敦ぢ摣㠲㙦挲ㄳ㍥昸〱㈸敡づ〰摦㐱㐱〰㑣挳愲〸攰㈳〴㘳〳㐴㌶㠰㑣ㅦ㌰ㅥ〵て㘷㑥㜴扢ㅡ扦戸挶㠲敥〲收攳㌴㜹慦㘸昲㉥㑤㥥戴㑤搰戹㙢昸挲摡挴㠶敦㈹㥡扣て㐵愷ㄹ㉢㈶っ㌸㥤㝦攳挷㈸㙣ㅣ戰㑣ㅥ㄰㡢㥥㠱㜵㍡㈱㥣〲㍦㠷㠵ㅦ戰㘳㌴㝥ㄵ挰㡥搶〲敦㡢攱㠲捣㈵挰〷〹㈶搸㉡〰换㠴〰〱㜶㘷㔸ㄴ㠱晤ㄳ㌷㔹愱㡥㌶戰㍣昱ㅢ㝦〶㉦挰㈱㐹搲㙥㤷愳㌴㐸昴ㄶ㌰晦㐲ぢ捥昴摢ㄶ摣㍥攳㔵摢㘲㠱㔸愰㔵づ搷ㄶ㌶慣敢㈱㙤攴搴㍥㍥㌵㔸㜷㉦㍤㡣ㅦ㤸〷㈰ㄶ摦つ㍣㥣〰〷㐰㝤ㄴ扣㝢挷て摢㙡㡣㉡挰ㅢ慣〵摥㤷捡〵㠳昰㈴攰扤㠵晡〲扣捤㔰ㄶ昰戶㠶㐵ㄱ扣㜷㈰㔴㕢㐲㘴㐳戱㌹搶㡣㜷挱㐳慢㥣㌸挱㌹〱㙥㕥㠶挵㝢㌴攱ㄴ扥㙤戲〵㑤㍥戰㑤㈶ㅣ攰㥣〰〷㙡ㄳㅢ昰て㈱㙥ㅣ〲㐵㝣㌶〲㍥愶〰㠸㐵捦昰戹づ敡敤愱㍥捡〷扥晥ㅡ愵ち昸晡㘹㠱昷㤵㜴㐱收て〸㝣㥦愱敥㠰㡦㐹〰〲㥦〹㡢㈲㝣㕦㄰ぢ㑥挵摢㔸㌰㌳挰昸ㄲ㍣晢戴ㄲ㠹搸慤慦扥っ㡣慦㘸挳昹㝤摢㠶㈹〲挶㌷摡㘶挶㐸戱㐱晢㔳摡挶㙥㝦㌵㐸㘳㙤㡣㐱ㄳ㥦㡤〰㌰敥㔸㔴〳㤰挳搶㈳㌶敢㕦敡ㄵ㤹ち㌰捡〷挰慦扥愸㌲〰晢户ㄶ㜸㕦㘹ㄷ㘴昲㠰〰㘸愰敥〰㜰㍣捡〲攰扦㘰㔱〴戰〱㐲㌵〹㈲ㅢ㡣〹㔸㌳〲攰搹搷ㄳ㘹ㅢ扦㑦㘱攱昴㘷〱戳㍦㑤㈶ㄷ㑤㤸ㅥ㘰㙣㘲㥢攰挲㠰㈶㠰敦㈳㙤㘲挳ㄷ㠴戸㤱戳昹昸㙣〴㝣㥣晡ㄷ㡢㙡昰搹挳㝦愷敦挳攱换㉣㠰㔱㍥昰扤愷㔱慡㘸㝦ㅢ戴挰晢㐲扣㈰昳〶〴扥㉤㔰㜷挰户㉦捡〲摦摦㘱㔱㠴㙦㉢㘲挱㠹㝡ㅢ扥㠵㔸㌳戶㜱戰㠸挴㙤㉣晥㔶㠶挵戶㌴攱慣扤㙤挲捣〰㘳㠸㙤㌲㝦愴㤸㘰晣晡扡㌶戱て摦㘱㄰㌷ㅥち㐵㝣㌶〲扥㡣㘳搱㌳㝣慥攱㍦ㄳ〰㐶昹挰昷ㄷ㡤㔲〵㝣㉦㙢㠱昷㜵㝡㐱愶っ〸㝣㍢愰敥㠰㡦昳晥〲摦㑢戰㈸挲户ㄳ戱攰ㅣ扤㡤〵㤳〱㡣㕤㙣㉣搰㤴昴〹昶㜹㡤㠵摤㤴挶搰㠴ㄳ昶戶〹㤳〲㡣㈶摢〴ㄷ挰晡㌴晥戴㌶戱攱ぢ㐱摣戸ㅣ㡡昸㙣〴㝣㉢ㅣ㡢敦っㅦ攷晥㐷昹挰昷戸㐶愹〲扥挷戴愰攲㘵㝣㑣て㤰攱㝦〲㜵㜷㠶晦敡㜸㠷扢㤶ㅢ㠶㠵㉡挱ㄳ挱ㄵ愸㔳搰〵搴㥣慥ㄷ愸ㅦ㠶昷㈲搴㘳㈱㔴㥣㈳ㅦ〵ㅢ晢散㔶ㅡ昵摦㕦慤㠲昷㘹㠱昷㠵㜸㐱捥慡㑢搰昱㜶㔰㑥㡤㑢搰㝢摣㐱㈷㌲㈸㘷戵敤㥤挵昹㜲㘳㌲㜸攸㕤戰㝦愳㜶敦昲㝢㔸㤴㝡㤷愹㌴攱㉤㜲㠷搵挸愹㙦㝣㌶㘲捦㜱㥥㕣㉣慡敤戹㥤て㍡敢晥㑦㜷晡㘲㡦捦㜶攲捡㜶攳ㄵ愷捣㐷ㄵ㠱㔹捦㌵ㄹ捤慦慢〶捣㙤㕡攰㝤㔱㕥昰㌲㜸ㄲ㘰㘶摡挰㕣㠹戲〰㜳慢ㅢ㤸㔹摣㑡捥㔷摢挰㜰晡摣㤸㘳〳㠳㑥㐰㥦戶㙥㉣〳㘶㉥㑤㌸〷㙥㥢㜰ㅡ摤㤸㙦㥢㉣㈸㥥戵慥搵㈶昶戱戲㉦挴㡤㥣昵挶㘷㈳攰攳ㄴ戹㔸㔴㠳慦攲慣挵搹昲㔱㍥昰㕤慤㔱慡㘸昸㔷㘹㠱昷㌵㝢挱㜵昰㈴昰ㅤ㠴扡愳㌱㜳㤲㕣攰晢㈵㉣㡡㡤昹㄰㘲挱〹㙤ㅢぢ捥㥣ㅢ㠷摡㔸㘰㘰㑥昸㜰ち扡戴っ㡢㉣㑤㌸扢㙤㥢㜰〶摤挸摢㈶ㄸ晥㙢挴㉦搴㈶慣㐱挰㉣㐰摣昸㈰ㄴ昱搹〸昸㌸㍢㉥ㄶ搵攰晢挹㠶㝤㙥ㅦ㔲㍦扣㜴搲攷㐴昹㈸ㅦ昸捥搵㈸㔵挰㜷㡥ㄶ㜸㕦搲ㄷ攴搴扡挰搷㡡扡〳㍥捥㡦ぢ㝣㙢㘰㔱㠴慦㥤㔸㜰㙡摢挶㠲㤳收挶㔲ㅢぢ㌴㈵㥥戵㜰ち㍡慢っ㡢㑥㘲昱〲ㄴ昱搹〸㉣㕥㜴㉣慡㘱㔱㝥㈴㙥㍥㕥㜱慡㝣㤴てㄶ愷㔵挳攲㔴㉤昰扥慦㉦挸挹㜵挱㘲愵㡤〵㘷挸〵㡢㔳摣㔸ㅣ㐱㉣㌸戹㙤㘳昱㔷慣ㄹ㐷㠱挷ㄱ愴ㅥつ〲㡣ㄳ换挰㌸㠶㘰㜰搶ㅢ㥦㡤〰㠳㔳攴㘲搱ㅢㄸ敦愱㝤晣㘴㐳扦昱㡡戳攵愳㝣挰㌸愶ㅡㄸ㐷㙢㠱昷摤㝤㐱捥慦ぢㄸ㈷搹㘰㜰㤲㕣挰㌸搲つ挶挹〴攳㜳㠸㙣㌰㍥挵㥡昱㔳昰攴ㅡ㔹摦㕤㔶㉢捡戰㌸㡤㈶㥣晥戶㑤㍥愳挹ㄹ戶挹㤴攲㍤㥡㉥㙤㘲㜷㑢㘷㐲摣挸〹㙦㝣㌶〲㍥捥㡥㡢㐵㌵昸散搱愰㙢㌸挳㠹昲㔱㍥昰戵㙢㤴㉡㡥慢㌶㉤昰扥昹㉦㘸挰㤳挰昷㜳搴ㅤ挷㔵〰㘵㠱㙦〹㉣㡡挷搵戹挴愲㍦㐴㌶ㄶ㥣㌴㌷㝥〱㥥摤㤶㥣挱挹㈲つ〶晤〵捣ぢ〸㐶㄰㥡ㅢ〷〶㈷挸㝢〴愳晣挰挲㈹㡥㜳攵㝥㘰㘴慢㠱㤱搱〲敦㕢〰㠳㕢挱㤳㠰㜱㤹つ挶戶㈸ぢㄸ捤㙥㌰慥㈰ㄸ㐳㈰戲挱攰扣戹㜱㈵㜸愵㉢㕢ㅣ㔷〷㤶㘱㜱㌵戱攰慣昷挶㘱挱㈹昲㡤挳㠲戳攵㝥㔸散㕢つ㡢〵㕡攰㝤㈱㘰㜰ㄷ㜸ㄲ㉣慥戳戱㘸㐲㔹戰㤸攷挶攲〶㘲挱〹㙤ㅢぢ捥㥣ㅢ㌷搹㔸攸㜱㄰捥㔷戳㌵ㄶ昶㐱㜲ぢ㑤㌸扢㙤㥢㠴㘸昲ㅢ摢〴攳㕣㍤㜴㥡愱㑤散愶戴づ攲挶ㄴㄴ㌷づ㍥捥㡥昷〸㥦㝤㕣戹慥昲㌹㔱敥〷摦㔴㡤㔲挵㜱㌵㐵ぢ扣慦ㄳっ㡥㠷㈷㠱敦㑥搴ㅤ挷ㄵ攷挷〵扥㐹戰㈸ㅥ㔷㜷ㄳぢ㑥㔰摢㔸㜰搲摣戸ㄷ㍣摣㘱㕡攰摣㈳搹㐳㐳㘱愳㜷㍦㉤㌸慦㙤㕢㑣愵挵㠳戶挵㝣攷ㄶ挹㙥摡挲〶敦㈱㐸ㅢ㘷㐱㙦攳挰攳戴昸挶㠱挷ㄹ㜲㍦昰ㄲㅡ愳ち昰攲㕡攰㝤ㄵ㘱㜰㕦㜸ㄲ昰ㅥ㐷摤〱ㅥ㈷挶〵扣㈸㉣㡡攰㍤㐹㈸㌸㌳㙤㐳挱搹㜲攳㈹昰搰㈹㑤㥣㔰散愱㜷搵㘰搸昰㍤㐳㥢㐳㡡㌶〷搱收㌹摢〶户㤸㥣ㄳ挱㘸㙤㘳〳昸〲攴㡤㥣收摥㌸〰㌹㈷摥㈳㠰ㄵ㠳㑤㑥㡦晢〱戸㠳挶愹〲挰㔱㕡㔰昱㉡挳㔶㜸敡敤㔵㠶㝣ㄸ㠳搵㈵慦㡤攱㡢㉣敡ぢ㥣㐴敥㔷戰搹㥣〳㤷ㄷ㠶戴捡戳ㄷ晡攳挵㘳㥤㑢慣捥㤹㜸挱ㅥ㕥㌷㌶慦愵㑤晦昸ㅦ㉦摥攳㠳搴㥤㔷㕢㤹㔲愲戱㔱㤸摤㠹㜷㕤昵㉤㑣敦挲㉢㌱昲つ㙤㜳㌲摤摤㔶㘷晢て攱攷搰㜸ㅡ㐶ㅤ㥢〳㉥㐰晢攰㉤㐱戵扥て愲攰ㄳ㈶㝣愷㥡〵戱愶ㄲㅥ捥㙢ㄱ㙡昹扥戲敦昷㘳㘸攳㉦㘸㘲挵挷ㅡ攵㕤慦攰慢㔳摢㘳ㅦ摢昹㙣挷搵㝣㉢㤵㐶昶㠶昹㉡っ㡣搷㐰晡㑣攸㙡㤳慢㘵㤰㠰戹ㅥㅣ㜹㈲㠹㤰㥡晡㜶戴〳敦搶昱搹㈰㔳戹昹昵㉢㕡昲摤㡢㡤挵㔶换愲挵㐸改敦搷捦㜹㜶〷愳搴㜱㤶扣愷㘹㝡㕥扢昷㙤㙢捥㜴㜶㘶㔶㌵戴㌵户㕡敤㡢扡ㄷ㌷㌴㉦㐷㔶〲㕥ㅤ㠸㝡㌴㌴㌴㤸㙦攰㍦㐳昱慢㤶挳㈳扤㥡㝦㜵㜳㡦〲㠷捤搵㈴〶㜵㙡戰敦收扥〵㤹挹捤㉤㙤敡㍢㘴昱攱㉢昶愶慡㘳攰㠳㥢敢㉣㡡戳搱ㄲ敥㕤㘸ㄶ㉢㜱戲挳摤攰收㥥〱慥慢ㄲ㠳㝣㉢昱〱㈳㤶㔷攲㐳㑦㈵捥㠴㥦戲㑡慣㜶挲㝤散づ㜷慥挳晤愷㡢ㅢ扣〸㕣改昵㍥愱搷㑦㐹㍥〳〹愸㑢㈰㘰敤㡣捦㔱㙣㐴㤲㠶㤵挳ぢ㉤㠶㉤㘷摥㐶ㄷ摥晤攸搴㜶㐳㘴敢㔲ぢ昹ㄷ敤㜹㈳㐴㜱摢愵㜵晣㥢㉣ㄷ㘴㤷挱㈷㙢㍢晦晣㍢挶㝦ㅤ㍤㜸㠲扡㕡〷搲晢愲搶㜱㕣攳㙥㝡摦搲㑢㌹っち㡦户㜱㍢收㥣㘸ㄹっ搷㠱㈱晢愲て㌴㡢晢攲㈶㠷㕢攷收慥㉢慦挴㤷㥦晢戵晦扥㡣㔸㕥〹搳㔳㠹摢扤㤵戸搳〹搷捦ㅤ敥㕥㠷摢摦捤㝤㐸㔷挲ㄸ〰㙥㤵㈳昳㘳摦㥡㌵挲挰〸㠲㤴ㅦ㤹〳挱㜱㐳挴㐹扢㌲㠸ㅥ㜷敡㌱〸㥡㐵㠸㥥㜲戸㥢戹戹㉦攸摡改晤昴慥㙦㐵戶㘴挴㜲㠸戶昶㔴攲㑦摥㑡晣挵〹㌷搸ㅤ㙥扤挳摤搶捤㝤㑢㔷挲搸づ摣㉡㄰扤攱㕢戳愱慣㐶㜹捤㠶㤳攵㙡㥡㥣㍤㉡㠳攷㍤愷づ摢扢敢昰愱挳ㅤ改收㝥愶㙢愶攱昹戳㙦㈵㜶慣慣挴捥㥥㑡㝣攱慤挴㔷㑥戸搱敥㜰㌵㌸㈰愴㜱㡦㜱㜳つ㜰㜹搰敡㑡㍣攳㕢㠹㕤㉢㉢ㄱ昶㔴㠲昳ㄸ㘵㐸昴㜷挲㐵摤攱㠲づ㌷收收㙥㔱㕥㠹㐷㝤㉢㤱慣慣㐴摡㔳〹捥〶㤴㔵㘲㕢㈷摣㙥敥㜰挳ㅣ敥敥㙥敥づ攵㤵戸摦户ㄲ㝢㔴㔶㘲㠲愷ㄲ扣愷㕥㔶㠹㌱㑥戸㐹敥㜰㈱㠷㍢搹挵つ㈶挰㤵捥㜵ち扤㑥㈵㤹〶㠲搷㤴㐰㈰晢㠹㥤㙢慤晡慤㔳扢戲捥㜴㉦敡㤷㜷愶㌳挹㜲戵㔸摥㠶㘶敤㡡㥤改㜸敤搸㤸〵捤㉡挷挷捤㑥戴戲ㅥ㜶づ㕤戳ぢ㈹㥤敤收㝡愲㑤搴搱㡡㘷扢愹㘰㐸㈳㥣て捤㘲昷㌱㔳搷㐱㌷挲戵扥攱ㄶ搲㜷昹攱戸扦㈷摣㉣㙦戸戹㑥戸〳摤攱昶㜵戸〷戹戹〷㌹㤵㘰㕦㕡愷慥昰慤㐴㌳㈳㤶㙦㜳㠶㉣ㄷ挲扣㌷㕡戶晦戳㑥戸㥣㍢㕣挱攱收摤摣㔶愷ㄲ摣ㅢ㜵敡〲摦㑡㉣㘲挴昲㑡戴㤰攵慡〴㐷㌶㘵㤵攸㜴挲㉤㜱㠷攳㥤㌹㘹㔵㜶戸㌵扥攱摡㉢挳㉤昵㠴攳㑤扣戲㜰扣㐳㈷晢戹搳ㅤ㡥昷扥㈴㥣つ昱ㄹ扥攱㤶㔵㠶㕢攱〹㜷戲㌷ㅣ㙦㠲㐹戸㔵敥㜰㘷㍡摣㈳摣㕣摥㐱㜲㙤昳㐹扥㤵㌸扡戲ㄲ挷㝡㉡㜱慥户ㄲ扣㤳㈴㤵㌸摥ㅤ敥㌲ㅤ捥㌸〱摣㉡挷搷搱扥㜵㌸愹戲づ㈷㝢敡㜰㠵户づ㔷㍢㜵昸愹扢づ搷改㍡攸攳㙢戹㙦戸搳改扢晣昸晡㤹㈷摣つ摥㜰户㌸攱捥㜲㠷㕢攷㜰捦㜶㜳敦㉣慦㐴扢㙦㈵搶㔴㔶攲ㅣ㑦㈵㜸㌳愲慣慤摤敦㠴㍢捦ㅤ敥㈱㠷晢ぢ㌷昷昱昲㑡ㄴ㝣㉢㜱㘱㘵㈵㉥昶㔴攲㐹㙦㈵㥥㜱挲㕤敡づ昷㠲挳扤捣挵慤攷㔵搱㜷扥㘶攳ㄴ攳昷㝣戶搳攵〸慡搶㈳ㄸ㝤㤸㔷戰愴㍢敢挶㌷㌴户㠱搷㐷㡤扣搲愱㐸㑡敡㉤㤴㔸㐵昳㤷戴攰〵㡣搸㕦改戶攷挵㑡搱愲㤱ㄷ㈹挵㤲晡〰㈵戱扦㡡ㄶ扣昶㄰晢慢摤昶ㅦ扢㉤ㅡ㜹㝤㔱戲攷㜵㠵摣㐶搹ㅦ㝢㠷户㔱昸慣愰㠶㕡㐳昱㕡㐳〴晢㘹挱㌸ㄱ㈸昵㤹㈳㔸愸〵捣㘸㌶搷㌲㈰慦㉦愴㌲搷戲挴㑢ぢ愹捣㜵慥捡愸㙦ㅤ㥤敢挹㔵㕡㘴摥攰搲㘹散愳ぢ㌶㘰㜵敥㤲攲㈸㕦㘲摣㐸㌶〷昸ㄲ攳㈶扤挲㐲㘳㍦㕤戰敤㌹㠸㉦㙤㌰挷攲㘲㝦㌳搹ㅣ㠲㡢晤㉤㝡㐵散㌹摣㉥㕡㌴㜲㤸㕤㉣愹㉤㔱ㄲ晢㕢挹收攸㔹散㝦愳㔷挴㥥㈳攵愲㐵㈳㐷挸挵㤲ㅡ㡡㤲搸摦㐶昶㜰㉤㌳搷改ㄵ戱摦㕥ㄷ散晡㡦㜴㤷ㄴ挷愸㘲晦㕢戲㌹㍣愵㠹㜹扢㕥ㄱ晢搱扡㘰摢㜳〸㕡㡡捦攱愵搸晦㡥㙣㡥㉣挵晥づ扤㈲昶ㅣ㐵ㄶ㉤ㅡ㌹㝡㉣㤶㔴ㄲ㈵戱晦㍤搹㘹㉤㌳敦搴㉢㘲扦㥢㉥搸昱㌹昰㉢搹敦㠱㤲搸摦㐵昶〴㉤㌳敦搶㉢㘲㍦㐹ㄷ㙣晢挹敥㤲攲㔸㑤摡攵〴㑦㠳攵昸㑤〴攳㍤つ㤶㘳㍡ㄱ散攱㙥戰昷搳㉢挷㜰㔲㤹〷㔸攲昰㡤昱捤〷昵ちぢ㙡㡥愳昳〷㜲㌹攸ㄲ㥤㠷㕣㍡㡤ㅣ㘰㤱㉢ㄵ㔶ぢ㔱ㄲ慦て㤳扤扦㤶㤹㡦攸ㄵ㉡㌶ㅥ愸ぢ昶㈶㜲㙣㔴戲㙦㐶㐹散晦㐸㜶㐶换捣㐷昵㡡搸攷㜴挱戶捦扢㑢㙡ㄱ㑡㘲晦ㄸ搹ㅣ慤搰挴㝣㕣慦㠸晤ㄲ㕤戰㙢捣㔱㠷㔸㍣㐱㌶〷ㅣ㘲昱愴㕥ㄱぢづ㉥戸㘲㕢㜰攰㈰ㄶ晦㑤昶ち㉤㌳㥦搲㉢㘲戱㑡ㄷ散㍡㜲㕣㔰戲攷㌹㕦散㥦㈶晢㔸㉤㌳㥦搱㉢㘲㝦扣㉥搸ㄱ㑦㐲㐹㉣㥥㈵㥢㈷㘷㉡㤹捦改ㄵ戱攰㠹戸ㄴ攳㜴㤴挴攲㜹戲㜹㝥ㄵ㡢ㄷ昴㡡㔸㥣愵ぢ㜶ㅤ捦㜶㤷搴ㅡ㤴挴晥㐵戲㜹㙡ㄴ晢㍦改ㄵ戱㍦㑦ㄷ㙣㝢㥥晥挸戶㙢㝣㈱㑡㘲晦ㄲ搹㍣慢㠹晤㥦昵㡡搸㕦慡ぢ戶㍤捦㕣㈵晢换ㅤ㡢戵扣㑡搱㑢㤰愷ㄶ戹㙡昹ぢ㔶㜰㈳晣㤷扥㕡㔷㍡㕡慦摡㕡㜲㝡㠰ぢ戳捣ㄷ㑦ㄳ攲㙢扤㘸㌵戲ㄷ㕦〸慤摡㤵㉡㜷㘸晥搰㐳扦㘸慣ㅢ戶㑤摤㝥攳晢㥦扦晥搱㌷㔶㍦㜷搰戸户扦扡攸愲攷摥㕣晤昸㔷㜷㘶挷㍤㝣挵ㄵて敥㜵改攳㙦㙣㕡戸慣㜶摤ㄷ㌳㉦㍢㉡扣攴愸挳ぢぢ㜶㤹㜶搴晥㠷敤ㄳ㥥㌳㜰㜴㥦㍥㝤晢敥㌸攸㤱慤㜶ちㅥ㜷昸敤敡扥㤷戶㙣㔷搷㈲㠰㠰㔰㔶㡤敢㥣㙡扣㈱搵㔰㜲㙡愸愸㉣㑦ㄱ㔲搹㌷㙤慤ㅢ昱慦搲搷㑤㡥搶㕢戶㤶㜴昳昴昵㌶捡捥ㄲ㘴㜷㉦扥摥戱戵愴㌳愷㔶㔹扤搸愹㡢搶扢戶㤶㜴搹ㄵ㕡散扡㐵敢㍤㕢敢户昸㔷㔹㉦㜶搰愲昵㠱慤昵㍢㕦㉤㜶挳愲昵愱慤㈵㥤㙣㐵㐴㜶戶愲昵戱慤㈵㕤㘹㠵ㄶ扢㔴搱晡㐴戴ㅡ搹攳晤慦敥㕣改㐴㉢慡昱愰㔳㡤捦愴ㅡ㑡扡㔱㙡㤵敤㄰㜶愷㔲搹㉦㙣㉤改㍡㉢㝣戱ぢㄵ慤㉦㙤㉤改㈰㉢㝣戱愳ㄴ慤慦㙣㉤改〶㉢戴搸ㅤ㡡搶㌷戶㤶㜴㝤ㄵ㕡散〲㐵慢〶て㠶挷搱㈶摤㕤㠵ㄶ扢㍤搱慡戵戵愴㔳慢搰㘲攷㈶㕡㜵戶㤶㜴㘴ㄵ㕡散搰㐴换戰戵愴昳愲㔶㔹搳㘴㈷㈶㕡つ戶㤶㜴㔱ㄵ㕡散慡㐴㉢㘰㙢㐹㐷㔴愱挵づ㐹戴晡摢㕡散㔸づ〳㐳晤昳㌳㝢㑣㌸ㄱ㈶つ㜸㘹ㄷ晢ㄲㄱ㝣散ㄱ戰晢㄰挱㐷ㅥ〱て㘸ㄱ㝣攸ㄱ昰ㄸㄶ挱㍦㍣〲ㅥ戶㈲昸愰㕣㄰㜴㥡㡢攲㈱㉢ㅡ敦㤷㙢㈸ㅥ愵㈲㜸捦㈳攰㠱㈹㠲つㅥ〱㡦㐵ㄱ扣敢ㄱ昰昰ㄳ挱摦㍤〲ㅥ㜱㈲㜸挷㈳攰㐱㈶㠲户㍤〲㌶㝢ㄱ扣攵ㄱ戰愵㡢攰㙦ㅥ〱ㅢ户〸摥昴〸搸㥥㐵昰㔷㡦㠰㑤㔸〴㙦㜸〴㙣戵㈲㜸摤㈳㘰㐳ㄵ挱㝡㡦㠰㙤㔳〴慦㜹〴㙣㡥㈲㜸搵㈳㘰ぢㄴ挱㉢ㅥ〱ㅢ㥤〸晥攲ㄱ戰㥤㠹攰攵㜲㐱扦晦〷㘵㌹㝥っ</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</si>
</sst>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
  </numFmts>
  <fonts count="7" x14ac:knownFonts="1">
    <font>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1"/>
      <color theme="1"/>
      <name val="Calibri"/>
      <family val="2"/>
      <scheme val="minor"/>
    </font>
    <font>
      <sz val="9"/>
      <color rgb="FF000000"/>
      <name val="Arial"/>
      <family val="2"/>
    </font>
    <font>
      <b/>
      <sz val="11"/>
      <color indexed="8"/>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rgb="FF00FF00"/>
        <bgColor indexed="64"/>
      </patternFill>
    </fill>
    <fill>
      <patternFill patternType="solid">
        <fgColor rgb="FF00FFFF"/>
        <bgColor indexed="64"/>
      </patternFill>
    </fill>
  </fills>
  <borders count="23">
    <border>
      <left/>
      <right/>
      <top/>
      <bottom/>
      <diagonal/>
    </border>
    <border>
      <left/>
      <right/>
      <top style="thick">
        <color theme="4"/>
      </top>
      <bottom style="thick">
        <color theme="4"/>
      </bottom>
      <diagonal/>
    </border>
    <border>
      <left style="thick">
        <color theme="4"/>
      </left>
      <right/>
      <top style="thick">
        <color theme="4"/>
      </top>
      <bottom style="thick">
        <color theme="4"/>
      </bottom>
      <diagonal/>
    </border>
    <border>
      <left/>
      <right style="thick">
        <color theme="4"/>
      </right>
      <top style="thick">
        <color theme="4"/>
      </top>
      <bottom style="thick">
        <color theme="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9" fontId="3" fillId="0" borderId="0" applyFont="0" applyFill="0" applyBorder="0" applyAlignment="0" applyProtection="0"/>
  </cellStyleXfs>
  <cellXfs count="62">
    <xf numFmtId="0" fontId="0" fillId="0" borderId="0" xfId="0"/>
    <xf numFmtId="46" fontId="0" fillId="0" borderId="0" xfId="0" applyNumberFormat="1"/>
    <xf numFmtId="0" fontId="0" fillId="2" borderId="0" xfId="0" applyFill="1"/>
    <xf numFmtId="9" fontId="3" fillId="0" borderId="0" xfId="1" applyFont="1"/>
    <xf numFmtId="0" fontId="0" fillId="0" borderId="0" xfId="0" applyFill="1"/>
    <xf numFmtId="2" fontId="0" fillId="0" borderId="0" xfId="0" applyNumberFormat="1"/>
    <xf numFmtId="165" fontId="0" fillId="0" borderId="0" xfId="0" applyNumberFormat="1"/>
    <xf numFmtId="2" fontId="0" fillId="0" borderId="0" xfId="0" applyNumberFormat="1" applyFill="1"/>
    <xf numFmtId="164" fontId="0" fillId="0" borderId="1" xfId="0" applyNumberFormat="1" applyBorder="1"/>
    <xf numFmtId="0" fontId="0" fillId="3" borderId="0" xfId="0" applyFill="1" applyAlignment="1">
      <alignment horizontal="center"/>
    </xf>
    <xf numFmtId="166" fontId="0" fillId="0" borderId="0" xfId="0" applyNumberFormat="1"/>
    <xf numFmtId="0" fontId="0" fillId="3" borderId="0" xfId="0" applyFill="1" applyAlignment="1">
      <alignment horizontal="center"/>
    </xf>
    <xf numFmtId="14" fontId="0" fillId="0" borderId="0" xfId="0" applyNumberFormat="1"/>
    <xf numFmtId="3" fontId="0" fillId="0" borderId="0" xfId="0" applyNumberFormat="1"/>
    <xf numFmtId="45" fontId="0" fillId="0" borderId="0" xfId="0" applyNumberFormat="1" applyFill="1"/>
    <xf numFmtId="165" fontId="0" fillId="0" borderId="0" xfId="0" applyNumberFormat="1" applyFill="1"/>
    <xf numFmtId="9" fontId="0" fillId="0" borderId="0" xfId="0" applyNumberFormat="1"/>
    <xf numFmtId="164" fontId="0" fillId="0" borderId="2" xfId="0" applyNumberFormat="1" applyBorder="1"/>
    <xf numFmtId="164" fontId="0" fillId="0" borderId="3" xfId="0" applyNumberFormat="1" applyBorder="1"/>
    <xf numFmtId="14" fontId="4" fillId="0" borderId="0" xfId="0" applyNumberFormat="1" applyFont="1"/>
    <xf numFmtId="0" fontId="4" fillId="0" borderId="0" xfId="0" applyFont="1"/>
    <xf numFmtId="47" fontId="5" fillId="0" borderId="0" xfId="0" applyNumberFormat="1" applyFont="1"/>
    <xf numFmtId="0" fontId="0" fillId="0" borderId="0" xfId="0" quotePrefix="1"/>
    <xf numFmtId="0" fontId="6" fillId="0" borderId="0" xfId="0" applyFont="1"/>
    <xf numFmtId="0" fontId="0" fillId="5" borderId="0" xfId="0" applyFill="1" applyAlignment="1">
      <alignment horizontal="center"/>
    </xf>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9" fontId="4" fillId="0" borderId="0" xfId="0" applyNumberFormat="1" applyFont="1"/>
    <xf numFmtId="0" fontId="0" fillId="0" borderId="12" xfId="0" applyBorder="1"/>
    <xf numFmtId="0" fontId="0" fillId="0" borderId="13" xfId="0" applyBorder="1"/>
    <xf numFmtId="0" fontId="0" fillId="0" borderId="14" xfId="0" applyBorder="1"/>
    <xf numFmtId="0" fontId="0" fillId="6" borderId="0" xfId="0" applyFill="1"/>
    <xf numFmtId="0" fontId="0" fillId="7" borderId="0" xfId="0" applyFill="1" applyBorder="1"/>
    <xf numFmtId="0" fontId="0" fillId="0" borderId="16" xfId="0" applyBorder="1"/>
    <xf numFmtId="0" fontId="0" fillId="6" borderId="16" xfId="0" applyFill="1" applyBorder="1"/>
    <xf numFmtId="0" fontId="0" fillId="0" borderId="16" xfId="0" applyFill="1" applyBorder="1"/>
    <xf numFmtId="2" fontId="0" fillId="0" borderId="16" xfId="0" applyNumberFormat="1" applyBorder="1"/>
    <xf numFmtId="166" fontId="0" fillId="0" borderId="16" xfId="0" applyNumberFormat="1" applyBorder="1"/>
    <xf numFmtId="165" fontId="0" fillId="0" borderId="17" xfId="0" applyNumberFormat="1" applyBorder="1"/>
    <xf numFmtId="0" fontId="0" fillId="0" borderId="15" xfId="0" applyBorder="1"/>
    <xf numFmtId="0" fontId="0" fillId="0" borderId="17" xfId="0" applyBorder="1"/>
    <xf numFmtId="165" fontId="0" fillId="0" borderId="15" xfId="0" applyNumberFormat="1" applyBorder="1"/>
    <xf numFmtId="0" fontId="0" fillId="0" borderId="18" xfId="0" applyBorder="1"/>
    <xf numFmtId="0" fontId="0" fillId="0" borderId="19" xfId="0" applyBorder="1"/>
    <xf numFmtId="0" fontId="0" fillId="0" borderId="19" xfId="0" applyFill="1" applyBorder="1"/>
    <xf numFmtId="0" fontId="0" fillId="0" borderId="20" xfId="0" applyBorder="1"/>
    <xf numFmtId="0" fontId="0" fillId="0" borderId="21" xfId="0" applyBorder="1"/>
    <xf numFmtId="0" fontId="0" fillId="0" borderId="22" xfId="0" applyBorder="1"/>
    <xf numFmtId="165" fontId="0" fillId="0" borderId="22" xfId="0" applyNumberFormat="1" applyBorder="1"/>
    <xf numFmtId="2" fontId="0" fillId="0" borderId="19" xfId="0" applyNumberFormat="1" applyBorder="1"/>
    <xf numFmtId="166" fontId="0" fillId="0" borderId="19" xfId="0" applyNumberFormat="1" applyBorder="1"/>
    <xf numFmtId="165" fontId="0" fillId="0" borderId="19" xfId="0" applyNumberFormat="1" applyBorder="1"/>
    <xf numFmtId="0" fontId="0" fillId="3" borderId="0" xfId="0" applyFill="1" applyAlignment="1">
      <alignment horizontal="center"/>
    </xf>
    <xf numFmtId="0" fontId="0" fillId="4" borderId="0" xfId="0" applyFill="1" applyAlignment="1">
      <alignment horizontal="center"/>
    </xf>
    <xf numFmtId="0" fontId="0" fillId="5" borderId="0" xfId="0" applyFill="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cellXfs>
  <cellStyles count="2">
    <cellStyle name="Normal" xfId="0" builtinId="0"/>
    <cellStyle name="Percent" xfId="1" builtinId="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Y123"/>
  <sheetViews>
    <sheetView workbookViewId="0">
      <pane xSplit="3" ySplit="2" topLeftCell="T3" activePane="bottomRight" state="frozen"/>
      <selection pane="topRight" activeCell="D1" sqref="D1"/>
      <selection pane="bottomLeft" activeCell="A3" sqref="A3"/>
      <selection pane="bottomRight" activeCell="U3" sqref="U3"/>
    </sheetView>
  </sheetViews>
  <sheetFormatPr defaultRowHeight="15" outlineLevelCol="1" x14ac:dyDescent="0.25"/>
  <cols>
    <col min="1" max="1" width="20" bestFit="1" customWidth="1"/>
    <col min="13" max="13" width="12.85546875" style="2" bestFit="1" customWidth="1"/>
    <col min="25" max="25" width="9.140625" style="4"/>
    <col min="26" max="28" width="9.140625" style="4" hidden="1" customWidth="1" outlineLevel="1"/>
    <col min="29" max="29" width="0" style="4" hidden="1" customWidth="1" outlineLevel="1"/>
    <col min="30" max="30" width="9.140625" style="4" collapsed="1"/>
    <col min="42" max="42" width="9.5703125" bestFit="1" customWidth="1"/>
    <col min="47" max="47" width="12.140625" bestFit="1" customWidth="1"/>
    <col min="48" max="48" width="11.7109375" bestFit="1" customWidth="1"/>
  </cols>
  <sheetData>
    <row r="1" spans="1:51" x14ac:dyDescent="0.25">
      <c r="F1" s="56" t="s">
        <v>20</v>
      </c>
      <c r="G1" s="56"/>
      <c r="H1" s="56"/>
      <c r="I1" s="56"/>
      <c r="J1" s="56"/>
      <c r="K1" s="56"/>
      <c r="L1" s="56"/>
      <c r="M1" s="56"/>
      <c r="N1" s="56"/>
      <c r="O1" s="56"/>
      <c r="P1" s="56"/>
      <c r="Q1" s="56"/>
      <c r="R1" s="56"/>
      <c r="S1" s="56"/>
      <c r="T1" s="56"/>
      <c r="U1" s="56"/>
      <c r="V1" s="56"/>
      <c r="W1" s="56"/>
      <c r="X1" s="56"/>
      <c r="Y1" s="56"/>
      <c r="Z1" s="11"/>
      <c r="AA1" s="9"/>
      <c r="AB1" s="9"/>
      <c r="AC1" s="9"/>
      <c r="AD1" s="9"/>
      <c r="AE1" s="57" t="s">
        <v>21</v>
      </c>
      <c r="AF1" s="57"/>
      <c r="AG1" s="57"/>
      <c r="AH1" s="57"/>
      <c r="AI1" s="57"/>
      <c r="AJ1" s="57"/>
      <c r="AK1" s="57"/>
      <c r="AL1" s="57"/>
      <c r="AM1" s="57"/>
      <c r="AN1" s="57"/>
      <c r="AO1" s="57"/>
      <c r="AP1" s="57"/>
      <c r="AQ1" s="57"/>
      <c r="AR1" s="57"/>
    </row>
    <row r="2" spans="1:51" x14ac:dyDescent="0.25">
      <c r="A2" t="s">
        <v>0</v>
      </c>
      <c r="B2" t="s">
        <v>15</v>
      </c>
      <c r="C2" t="s">
        <v>1</v>
      </c>
      <c r="D2" t="s">
        <v>172</v>
      </c>
      <c r="E2" t="s">
        <v>173</v>
      </c>
      <c r="F2" t="s">
        <v>159</v>
      </c>
      <c r="G2" t="s">
        <v>160</v>
      </c>
      <c r="H2" t="s">
        <v>4</v>
      </c>
      <c r="I2" t="s">
        <v>5</v>
      </c>
      <c r="J2" t="s">
        <v>6</v>
      </c>
      <c r="K2" t="s">
        <v>161</v>
      </c>
      <c r="L2" t="s">
        <v>7</v>
      </c>
      <c r="M2" s="4" t="s">
        <v>16</v>
      </c>
      <c r="N2" t="s">
        <v>8</v>
      </c>
      <c r="O2" t="s">
        <v>9</v>
      </c>
      <c r="P2" t="s">
        <v>169</v>
      </c>
      <c r="Q2" t="s">
        <v>171</v>
      </c>
      <c r="R2" t="s">
        <v>10</v>
      </c>
      <c r="S2" t="s">
        <v>11</v>
      </c>
      <c r="T2" t="s">
        <v>18</v>
      </c>
      <c r="U2" t="s">
        <v>17</v>
      </c>
      <c r="V2" t="s">
        <v>14</v>
      </c>
      <c r="W2" t="s">
        <v>19</v>
      </c>
      <c r="X2" t="s">
        <v>12</v>
      </c>
      <c r="Y2" s="4" t="s">
        <v>13</v>
      </c>
      <c r="AA2" s="4" t="s">
        <v>185</v>
      </c>
      <c r="AB2" s="4" t="s">
        <v>186</v>
      </c>
      <c r="AD2" s="4" t="s">
        <v>187</v>
      </c>
      <c r="AE2" t="s">
        <v>2</v>
      </c>
      <c r="AF2" t="s">
        <v>3</v>
      </c>
      <c r="AG2" t="s">
        <v>4</v>
      </c>
      <c r="AH2" t="s">
        <v>5</v>
      </c>
      <c r="AI2" t="s">
        <v>6</v>
      </c>
      <c r="AJ2" t="s">
        <v>162</v>
      </c>
      <c r="AK2" t="s">
        <v>163</v>
      </c>
      <c r="AL2" t="s">
        <v>166</v>
      </c>
      <c r="AM2" t="s">
        <v>165</v>
      </c>
      <c r="AN2" t="s">
        <v>164</v>
      </c>
      <c r="AO2" t="s">
        <v>170</v>
      </c>
      <c r="AP2" s="4" t="s">
        <v>151</v>
      </c>
      <c r="AQ2" t="s">
        <v>167</v>
      </c>
      <c r="AR2" t="s">
        <v>168</v>
      </c>
      <c r="AS2" t="s">
        <v>22</v>
      </c>
      <c r="AT2" t="s">
        <v>23</v>
      </c>
      <c r="AU2" t="s">
        <v>143</v>
      </c>
      <c r="AV2" t="s">
        <v>144</v>
      </c>
      <c r="AW2" t="s">
        <v>175</v>
      </c>
      <c r="AX2" t="s">
        <v>194</v>
      </c>
      <c r="AY2" t="s">
        <v>195</v>
      </c>
    </row>
    <row r="3" spans="1:51" x14ac:dyDescent="0.25">
      <c r="A3" t="s">
        <v>24</v>
      </c>
      <c r="B3" s="5">
        <v>98.06</v>
      </c>
      <c r="C3">
        <v>14</v>
      </c>
      <c r="D3">
        <v>14</v>
      </c>
      <c r="E3" s="6">
        <f>D3/C3</f>
        <v>1</v>
      </c>
      <c r="F3">
        <v>75</v>
      </c>
      <c r="G3">
        <v>17</v>
      </c>
      <c r="H3">
        <v>74</v>
      </c>
      <c r="I3">
        <v>0</v>
      </c>
      <c r="J3">
        <v>1</v>
      </c>
      <c r="K3">
        <v>577</v>
      </c>
      <c r="L3" s="10">
        <v>41.2</v>
      </c>
      <c r="M3" s="7">
        <f t="shared" ref="M3:M34" si="0">Q3/((F3*6)+(3*G3)+H3+(2*I3))</f>
        <v>12.154782608695653</v>
      </c>
      <c r="N3" s="13">
        <v>3987</v>
      </c>
      <c r="O3" s="13">
        <v>3002</v>
      </c>
      <c r="P3" s="13">
        <v>948</v>
      </c>
      <c r="Q3" s="13">
        <v>6989</v>
      </c>
      <c r="R3" s="10">
        <v>7.4</v>
      </c>
      <c r="S3" s="10">
        <v>499.2</v>
      </c>
      <c r="T3">
        <v>79</v>
      </c>
      <c r="U3" s="13">
        <v>745</v>
      </c>
      <c r="V3" s="10">
        <v>5.6</v>
      </c>
      <c r="W3" s="10">
        <v>53.2</v>
      </c>
      <c r="X3" s="1">
        <v>17.090972222222224</v>
      </c>
      <c r="Y3" s="14">
        <v>2.0346064814814813E-2</v>
      </c>
      <c r="Z3" s="14" t="str">
        <f t="shared" ref="Z3:Z34" si="1">TEXT(Y3,"MM:SS")</f>
        <v>29:18</v>
      </c>
      <c r="AA3" s="14" t="str">
        <f t="shared" ref="AA3:AA34" si="2">LEFT(Z3,2)</f>
        <v>29</v>
      </c>
      <c r="AB3" s="14" t="str">
        <f t="shared" ref="AB3:AB34" si="3">RIGHT(Z3,2)</f>
        <v>18</v>
      </c>
      <c r="AC3" s="7">
        <f>AA3+AB3/60</f>
        <v>29.3</v>
      </c>
      <c r="AD3" s="15">
        <v>0.48833333333333334</v>
      </c>
      <c r="AE3">
        <v>42</v>
      </c>
      <c r="AF3">
        <v>14</v>
      </c>
      <c r="AG3">
        <v>37</v>
      </c>
      <c r="AH3">
        <v>3</v>
      </c>
      <c r="AI3">
        <v>0</v>
      </c>
      <c r="AJ3" s="13">
        <v>337</v>
      </c>
      <c r="AK3" s="10">
        <v>24.1</v>
      </c>
      <c r="AL3" s="13">
        <v>1527</v>
      </c>
      <c r="AM3" s="13">
        <v>3630</v>
      </c>
      <c r="AN3" s="13">
        <v>963</v>
      </c>
      <c r="AO3" s="13">
        <v>5157</v>
      </c>
      <c r="AP3" s="7">
        <f t="shared" ref="AP3:AP34" si="4">AO3/(6*AE3+3*AF3+AG3+2*AH3)</f>
        <v>15.302670623145401</v>
      </c>
      <c r="AQ3" s="10">
        <v>5.4</v>
      </c>
      <c r="AR3" s="10">
        <v>368.4</v>
      </c>
      <c r="AS3" s="10">
        <f t="shared" ref="AS3:AS34" si="5">L3-AK3</f>
        <v>17.100000000000001</v>
      </c>
      <c r="AT3" s="3">
        <f t="shared" ref="AT3:AT34" si="6">K3/SUM(K3,AJ3)</f>
        <v>0.63129102844638951</v>
      </c>
      <c r="AU3">
        <v>7</v>
      </c>
      <c r="AV3" s="5">
        <f t="shared" ref="AV3:AV34" si="7">U3/(P3+AN3)</f>
        <v>0.38984824699110415</v>
      </c>
      <c r="AW3" s="10">
        <v>77.3</v>
      </c>
      <c r="AX3" s="5">
        <v>0.36</v>
      </c>
      <c r="AY3">
        <v>1</v>
      </c>
    </row>
    <row r="4" spans="1:51" x14ac:dyDescent="0.25">
      <c r="A4" t="s">
        <v>25</v>
      </c>
      <c r="B4" s="5">
        <v>98.05</v>
      </c>
      <c r="C4">
        <v>13</v>
      </c>
      <c r="D4">
        <v>12</v>
      </c>
      <c r="E4" s="6">
        <f t="shared" ref="E4:E67" si="8">D4/C4</f>
        <v>0.92307692307692313</v>
      </c>
      <c r="F4">
        <v>68</v>
      </c>
      <c r="G4">
        <v>17</v>
      </c>
      <c r="H4">
        <v>61</v>
      </c>
      <c r="I4">
        <v>2</v>
      </c>
      <c r="J4">
        <v>0</v>
      </c>
      <c r="K4">
        <v>524</v>
      </c>
      <c r="L4" s="10">
        <v>40.299999999999997</v>
      </c>
      <c r="M4" s="7">
        <f t="shared" si="0"/>
        <v>11.709923664122137</v>
      </c>
      <c r="N4" s="13">
        <v>2779</v>
      </c>
      <c r="O4" s="13">
        <v>3357</v>
      </c>
      <c r="P4" s="13">
        <v>914</v>
      </c>
      <c r="Q4" s="13">
        <v>6136</v>
      </c>
      <c r="R4" s="10">
        <v>6.7</v>
      </c>
      <c r="S4" s="10">
        <v>472</v>
      </c>
      <c r="T4">
        <v>65</v>
      </c>
      <c r="U4" s="13">
        <v>581</v>
      </c>
      <c r="V4" s="10">
        <v>5</v>
      </c>
      <c r="W4" s="10">
        <v>44.7</v>
      </c>
      <c r="X4" s="1">
        <v>18.72013888888889</v>
      </c>
      <c r="Y4" s="14">
        <v>2.4000000000000004E-2</v>
      </c>
      <c r="Z4" s="14" t="str">
        <f t="shared" si="1"/>
        <v>34:34</v>
      </c>
      <c r="AA4" s="14" t="str">
        <f t="shared" si="2"/>
        <v>34</v>
      </c>
      <c r="AB4" s="14" t="str">
        <f t="shared" si="3"/>
        <v>34</v>
      </c>
      <c r="AC4" s="7">
        <f t="shared" ref="AC4:AC17" si="9">AA4+AB4/60</f>
        <v>34.56666666666667</v>
      </c>
      <c r="AD4" s="15">
        <v>0.57611111111111113</v>
      </c>
      <c r="AE4">
        <v>29</v>
      </c>
      <c r="AF4">
        <v>7</v>
      </c>
      <c r="AG4">
        <v>27</v>
      </c>
      <c r="AH4">
        <v>1</v>
      </c>
      <c r="AI4">
        <v>1</v>
      </c>
      <c r="AJ4" s="13">
        <v>226</v>
      </c>
      <c r="AK4" s="10">
        <v>17.399999999999999</v>
      </c>
      <c r="AL4" s="13">
        <v>1571</v>
      </c>
      <c r="AM4" s="13">
        <v>2626</v>
      </c>
      <c r="AN4" s="13">
        <v>830</v>
      </c>
      <c r="AO4" s="13">
        <v>4197</v>
      </c>
      <c r="AP4" s="7">
        <f t="shared" si="4"/>
        <v>18.736607142857142</v>
      </c>
      <c r="AQ4" s="10">
        <v>5.0999999999999996</v>
      </c>
      <c r="AR4" s="10">
        <v>322.8</v>
      </c>
      <c r="AS4" s="10">
        <f t="shared" si="5"/>
        <v>22.9</v>
      </c>
      <c r="AT4" s="3">
        <f t="shared" si="6"/>
        <v>0.69866666666666666</v>
      </c>
      <c r="AU4">
        <v>2</v>
      </c>
      <c r="AV4" s="5">
        <f t="shared" si="7"/>
        <v>0.33314220183486237</v>
      </c>
      <c r="AW4" s="10">
        <v>89.5</v>
      </c>
      <c r="AX4" s="5">
        <v>1</v>
      </c>
      <c r="AY4">
        <v>1</v>
      </c>
    </row>
    <row r="5" spans="1:51" x14ac:dyDescent="0.25">
      <c r="A5" t="s">
        <v>26</v>
      </c>
      <c r="B5" s="5">
        <v>96.98</v>
      </c>
      <c r="C5">
        <v>13</v>
      </c>
      <c r="D5">
        <v>12</v>
      </c>
      <c r="E5" s="6">
        <f t="shared" si="8"/>
        <v>0.92307692307692313</v>
      </c>
      <c r="F5">
        <v>81</v>
      </c>
      <c r="G5">
        <v>13</v>
      </c>
      <c r="H5">
        <v>72</v>
      </c>
      <c r="I5">
        <v>7</v>
      </c>
      <c r="J5">
        <v>0</v>
      </c>
      <c r="K5">
        <v>611</v>
      </c>
      <c r="L5" s="10">
        <v>47</v>
      </c>
      <c r="M5" s="7">
        <f t="shared" si="0"/>
        <v>11.291325695581016</v>
      </c>
      <c r="N5" s="13">
        <v>3739</v>
      </c>
      <c r="O5" s="13">
        <v>3160</v>
      </c>
      <c r="P5" s="13">
        <v>1024</v>
      </c>
      <c r="Q5" s="13">
        <v>6899</v>
      </c>
      <c r="R5" s="10">
        <v>6.7</v>
      </c>
      <c r="S5" s="10">
        <v>530.70000000000005</v>
      </c>
      <c r="T5">
        <v>93</v>
      </c>
      <c r="U5" s="13">
        <v>798</v>
      </c>
      <c r="V5" s="10">
        <v>7.2</v>
      </c>
      <c r="W5" s="10">
        <v>61.4</v>
      </c>
      <c r="X5" s="1">
        <v>15.113888888888889</v>
      </c>
      <c r="Y5" s="14">
        <v>1.9376157407407408E-2</v>
      </c>
      <c r="Z5" s="14" t="str">
        <f t="shared" si="1"/>
        <v>27:54</v>
      </c>
      <c r="AA5" s="14" t="str">
        <f t="shared" si="2"/>
        <v>27</v>
      </c>
      <c r="AB5" s="14" t="str">
        <f t="shared" si="3"/>
        <v>54</v>
      </c>
      <c r="AC5" s="7">
        <f t="shared" si="9"/>
        <v>27.9</v>
      </c>
      <c r="AD5" s="15">
        <v>0.46499999999999997</v>
      </c>
      <c r="AE5">
        <v>27</v>
      </c>
      <c r="AF5">
        <v>17</v>
      </c>
      <c r="AG5">
        <v>24</v>
      </c>
      <c r="AH5">
        <v>1</v>
      </c>
      <c r="AI5">
        <v>2</v>
      </c>
      <c r="AJ5" s="13">
        <v>243</v>
      </c>
      <c r="AK5" s="10">
        <v>18.7</v>
      </c>
      <c r="AL5" s="13">
        <v>1665</v>
      </c>
      <c r="AM5" s="13">
        <v>2833</v>
      </c>
      <c r="AN5" s="13">
        <v>963</v>
      </c>
      <c r="AO5" s="13">
        <v>4498</v>
      </c>
      <c r="AP5" s="7">
        <f t="shared" si="4"/>
        <v>18.820083682008367</v>
      </c>
      <c r="AQ5" s="10">
        <v>4.7</v>
      </c>
      <c r="AR5" s="10">
        <v>346</v>
      </c>
      <c r="AS5" s="10">
        <f t="shared" si="5"/>
        <v>28.3</v>
      </c>
      <c r="AT5" s="3">
        <f t="shared" si="6"/>
        <v>0.71545667447306793</v>
      </c>
      <c r="AU5">
        <v>2</v>
      </c>
      <c r="AV5" s="5">
        <f t="shared" si="7"/>
        <v>0.40161046804227479</v>
      </c>
      <c r="AW5" s="10">
        <v>76.5</v>
      </c>
      <c r="AX5" s="5">
        <v>1</v>
      </c>
      <c r="AY5">
        <v>1</v>
      </c>
    </row>
    <row r="6" spans="1:51" x14ac:dyDescent="0.25">
      <c r="A6" t="s">
        <v>27</v>
      </c>
      <c r="B6" s="5">
        <v>94.69</v>
      </c>
      <c r="C6">
        <v>13</v>
      </c>
      <c r="D6">
        <v>13</v>
      </c>
      <c r="E6" s="6">
        <f t="shared" si="8"/>
        <v>1</v>
      </c>
      <c r="F6">
        <v>73</v>
      </c>
      <c r="G6">
        <v>11</v>
      </c>
      <c r="H6">
        <v>68</v>
      </c>
      <c r="I6">
        <v>0</v>
      </c>
      <c r="J6">
        <v>1</v>
      </c>
      <c r="K6">
        <v>541</v>
      </c>
      <c r="L6" s="10">
        <v>41.6</v>
      </c>
      <c r="M6" s="7">
        <f t="shared" si="0"/>
        <v>11.486085343228201</v>
      </c>
      <c r="N6" s="13">
        <v>3208</v>
      </c>
      <c r="O6" s="13">
        <v>2983</v>
      </c>
      <c r="P6" s="13">
        <v>929</v>
      </c>
      <c r="Q6" s="13">
        <v>6191</v>
      </c>
      <c r="R6" s="10">
        <v>6.7</v>
      </c>
      <c r="S6" s="10">
        <v>476.2</v>
      </c>
      <c r="T6">
        <v>68</v>
      </c>
      <c r="U6" s="13">
        <v>534</v>
      </c>
      <c r="V6" s="10">
        <v>5.2</v>
      </c>
      <c r="W6" s="10">
        <v>41.1</v>
      </c>
      <c r="X6" s="1">
        <v>18.261805555555558</v>
      </c>
      <c r="Y6" s="14">
        <v>2.3412037037037037E-2</v>
      </c>
      <c r="Z6" s="14" t="str">
        <f t="shared" si="1"/>
        <v>33:43</v>
      </c>
      <c r="AA6" s="14" t="str">
        <f t="shared" si="2"/>
        <v>33</v>
      </c>
      <c r="AB6" s="14" t="str">
        <f t="shared" si="3"/>
        <v>43</v>
      </c>
      <c r="AC6" s="7">
        <f t="shared" si="9"/>
        <v>33.716666666666669</v>
      </c>
      <c r="AD6" s="15">
        <v>0.56194444444444447</v>
      </c>
      <c r="AE6">
        <v>20</v>
      </c>
      <c r="AF6">
        <v>6</v>
      </c>
      <c r="AG6">
        <v>18</v>
      </c>
      <c r="AH6">
        <v>0</v>
      </c>
      <c r="AI6">
        <v>0</v>
      </c>
      <c r="AJ6" s="13">
        <v>156</v>
      </c>
      <c r="AK6" s="10">
        <v>12</v>
      </c>
      <c r="AL6" s="13">
        <v>1296</v>
      </c>
      <c r="AM6" s="13">
        <v>1674</v>
      </c>
      <c r="AN6" s="13">
        <v>714</v>
      </c>
      <c r="AO6" s="13">
        <v>2970</v>
      </c>
      <c r="AP6" s="7">
        <f t="shared" si="4"/>
        <v>19.03846153846154</v>
      </c>
      <c r="AQ6" s="10">
        <v>4.2</v>
      </c>
      <c r="AR6" s="10">
        <v>228.5</v>
      </c>
      <c r="AS6" s="10">
        <f t="shared" si="5"/>
        <v>29.6</v>
      </c>
      <c r="AT6" s="3">
        <f t="shared" si="6"/>
        <v>0.77618364418938302</v>
      </c>
      <c r="AU6">
        <v>1</v>
      </c>
      <c r="AV6" s="5">
        <f t="shared" si="7"/>
        <v>0.32501521606816797</v>
      </c>
      <c r="AW6" s="10">
        <v>84.6</v>
      </c>
      <c r="AX6" s="5">
        <v>0.69</v>
      </c>
      <c r="AY6">
        <v>0</v>
      </c>
    </row>
    <row r="7" spans="1:51" x14ac:dyDescent="0.25">
      <c r="A7" t="s">
        <v>28</v>
      </c>
      <c r="B7" s="5">
        <v>94.3</v>
      </c>
      <c r="C7">
        <v>13</v>
      </c>
      <c r="D7">
        <v>10</v>
      </c>
      <c r="E7" s="6">
        <f t="shared" si="8"/>
        <v>0.76923076923076927</v>
      </c>
      <c r="F7">
        <v>58</v>
      </c>
      <c r="G7">
        <v>19</v>
      </c>
      <c r="H7">
        <v>57</v>
      </c>
      <c r="I7">
        <v>0</v>
      </c>
      <c r="J7">
        <v>1</v>
      </c>
      <c r="K7">
        <v>464</v>
      </c>
      <c r="L7" s="10">
        <v>35.700000000000003</v>
      </c>
      <c r="M7" s="7">
        <f t="shared" si="0"/>
        <v>12.495670995670995</v>
      </c>
      <c r="N7" s="13">
        <v>2378</v>
      </c>
      <c r="O7" s="13">
        <v>3395</v>
      </c>
      <c r="P7" s="13">
        <v>829</v>
      </c>
      <c r="Q7" s="13">
        <v>5773</v>
      </c>
      <c r="R7" s="10">
        <v>7</v>
      </c>
      <c r="S7" s="10">
        <v>444.1</v>
      </c>
      <c r="T7">
        <v>66</v>
      </c>
      <c r="U7" s="13">
        <v>490</v>
      </c>
      <c r="V7" s="10">
        <v>5.0999999999999996</v>
      </c>
      <c r="W7" s="10">
        <v>37.700000000000003</v>
      </c>
      <c r="X7" s="1">
        <v>16.665972222222223</v>
      </c>
      <c r="Y7" s="14">
        <v>2.1366898148148152E-2</v>
      </c>
      <c r="Z7" s="14" t="str">
        <f t="shared" si="1"/>
        <v>30:46</v>
      </c>
      <c r="AA7" s="14" t="str">
        <f t="shared" si="2"/>
        <v>30</v>
      </c>
      <c r="AB7" s="14" t="str">
        <f t="shared" si="3"/>
        <v>46</v>
      </c>
      <c r="AC7" s="7">
        <f t="shared" si="9"/>
        <v>30.766666666666666</v>
      </c>
      <c r="AD7" s="15">
        <v>0.51277777777777778</v>
      </c>
      <c r="AE7">
        <v>19</v>
      </c>
      <c r="AF7">
        <v>14</v>
      </c>
      <c r="AG7">
        <v>18</v>
      </c>
      <c r="AH7">
        <v>1</v>
      </c>
      <c r="AI7">
        <v>0</v>
      </c>
      <c r="AJ7" s="13">
        <v>176</v>
      </c>
      <c r="AK7" s="10">
        <v>13.5</v>
      </c>
      <c r="AL7" s="13">
        <v>1432</v>
      </c>
      <c r="AM7" s="13">
        <v>2291</v>
      </c>
      <c r="AN7" s="13">
        <v>802</v>
      </c>
      <c r="AO7" s="13">
        <v>3723</v>
      </c>
      <c r="AP7" s="7">
        <f t="shared" si="4"/>
        <v>21.15340909090909</v>
      </c>
      <c r="AQ7" s="10">
        <v>4.5999999999999996</v>
      </c>
      <c r="AR7" s="10">
        <v>286.39999999999998</v>
      </c>
      <c r="AS7" s="10">
        <f t="shared" si="5"/>
        <v>22.200000000000003</v>
      </c>
      <c r="AT7" s="3">
        <f t="shared" si="6"/>
        <v>0.72499999999999998</v>
      </c>
      <c r="AU7">
        <v>6</v>
      </c>
      <c r="AV7" s="5">
        <f t="shared" si="7"/>
        <v>0.30042918454935624</v>
      </c>
      <c r="AW7" s="10">
        <v>76</v>
      </c>
      <c r="AX7" s="5">
        <v>0.85</v>
      </c>
      <c r="AY7">
        <v>1</v>
      </c>
    </row>
    <row r="8" spans="1:51" x14ac:dyDescent="0.25">
      <c r="A8" t="s">
        <v>29</v>
      </c>
      <c r="B8" s="5">
        <v>93.03</v>
      </c>
      <c r="C8">
        <v>13</v>
      </c>
      <c r="D8">
        <v>12</v>
      </c>
      <c r="E8" s="6">
        <f t="shared" si="8"/>
        <v>0.92307692307692313</v>
      </c>
      <c r="F8">
        <v>77</v>
      </c>
      <c r="G8">
        <v>16</v>
      </c>
      <c r="H8">
        <v>70</v>
      </c>
      <c r="I8">
        <v>3</v>
      </c>
      <c r="J8">
        <v>0</v>
      </c>
      <c r="K8">
        <v>586</v>
      </c>
      <c r="L8" s="10">
        <v>45.1</v>
      </c>
      <c r="M8" s="7">
        <f t="shared" si="0"/>
        <v>11.564846416382252</v>
      </c>
      <c r="N8" s="13">
        <v>2603</v>
      </c>
      <c r="O8" s="13">
        <v>4174</v>
      </c>
      <c r="P8" s="13">
        <v>909</v>
      </c>
      <c r="Q8" s="13">
        <v>6777</v>
      </c>
      <c r="R8" s="10">
        <v>7.5</v>
      </c>
      <c r="S8" s="10">
        <v>521.29999999999995</v>
      </c>
      <c r="T8">
        <v>74</v>
      </c>
      <c r="U8" s="13">
        <v>711</v>
      </c>
      <c r="V8" s="10">
        <v>5.7</v>
      </c>
      <c r="W8" s="10">
        <v>54.7</v>
      </c>
      <c r="X8" s="1">
        <v>16.590972222222224</v>
      </c>
      <c r="Y8" s="14">
        <v>2.1270833333333333E-2</v>
      </c>
      <c r="Z8" s="14" t="str">
        <f t="shared" si="1"/>
        <v>30:38</v>
      </c>
      <c r="AA8" s="14" t="str">
        <f t="shared" si="2"/>
        <v>30</v>
      </c>
      <c r="AB8" s="14" t="str">
        <f t="shared" si="3"/>
        <v>38</v>
      </c>
      <c r="AC8" s="7">
        <f t="shared" si="9"/>
        <v>30.633333333333333</v>
      </c>
      <c r="AD8" s="15">
        <v>0.51055555555555554</v>
      </c>
      <c r="AE8">
        <v>22</v>
      </c>
      <c r="AF8">
        <v>5</v>
      </c>
      <c r="AG8">
        <v>19</v>
      </c>
      <c r="AH8">
        <v>0</v>
      </c>
      <c r="AI8">
        <v>0</v>
      </c>
      <c r="AJ8" s="13">
        <v>166</v>
      </c>
      <c r="AK8" s="10">
        <v>12.8</v>
      </c>
      <c r="AL8" s="13">
        <v>1349</v>
      </c>
      <c r="AM8" s="13">
        <v>1962</v>
      </c>
      <c r="AN8" s="13">
        <v>832</v>
      </c>
      <c r="AO8" s="13">
        <v>3311</v>
      </c>
      <c r="AP8" s="7">
        <f t="shared" si="4"/>
        <v>19.945783132530121</v>
      </c>
      <c r="AQ8" s="10">
        <v>4</v>
      </c>
      <c r="AR8" s="10">
        <v>254.7</v>
      </c>
      <c r="AS8" s="10">
        <f t="shared" si="5"/>
        <v>32.299999999999997</v>
      </c>
      <c r="AT8" s="3">
        <f t="shared" si="6"/>
        <v>0.7792553191489362</v>
      </c>
      <c r="AU8">
        <v>2</v>
      </c>
      <c r="AV8" s="5">
        <f t="shared" si="7"/>
        <v>0.408385985066054</v>
      </c>
      <c r="AW8" s="10">
        <v>66.7</v>
      </c>
      <c r="AX8" s="5">
        <v>0.62</v>
      </c>
      <c r="AY8">
        <v>0</v>
      </c>
    </row>
    <row r="9" spans="1:51" x14ac:dyDescent="0.25">
      <c r="A9" t="s">
        <v>30</v>
      </c>
      <c r="B9" s="5">
        <v>92.75</v>
      </c>
      <c r="C9">
        <v>13</v>
      </c>
      <c r="D9">
        <v>12</v>
      </c>
      <c r="E9" s="6">
        <f t="shared" si="8"/>
        <v>0.92307692307692313</v>
      </c>
      <c r="F9">
        <v>63</v>
      </c>
      <c r="G9">
        <v>20</v>
      </c>
      <c r="H9">
        <v>62</v>
      </c>
      <c r="I9">
        <v>1</v>
      </c>
      <c r="J9">
        <v>1</v>
      </c>
      <c r="K9">
        <v>504</v>
      </c>
      <c r="L9" s="10">
        <v>38.799999999999997</v>
      </c>
      <c r="M9" s="7">
        <f t="shared" si="0"/>
        <v>11.617529880478088</v>
      </c>
      <c r="N9" s="13">
        <v>2861</v>
      </c>
      <c r="O9" s="13">
        <v>2971</v>
      </c>
      <c r="P9" s="13">
        <v>896</v>
      </c>
      <c r="Q9" s="13">
        <v>5832</v>
      </c>
      <c r="R9" s="10">
        <v>6.5</v>
      </c>
      <c r="S9" s="10">
        <v>448.6</v>
      </c>
      <c r="T9">
        <v>62</v>
      </c>
      <c r="U9" s="13">
        <v>580</v>
      </c>
      <c r="V9" s="10">
        <v>4.8</v>
      </c>
      <c r="W9" s="10">
        <v>44.6</v>
      </c>
      <c r="X9" s="1">
        <v>17.429861111111112</v>
      </c>
      <c r="Y9" s="14">
        <v>2.2346064814814815E-2</v>
      </c>
      <c r="Z9" s="14" t="str">
        <f t="shared" si="1"/>
        <v>32:11</v>
      </c>
      <c r="AA9" s="14" t="str">
        <f t="shared" si="2"/>
        <v>32</v>
      </c>
      <c r="AB9" s="14" t="str">
        <f t="shared" si="3"/>
        <v>11</v>
      </c>
      <c r="AC9" s="7">
        <f t="shared" si="9"/>
        <v>32.18333333333333</v>
      </c>
      <c r="AD9" s="15">
        <v>0.5363888888888888</v>
      </c>
      <c r="AE9">
        <v>22</v>
      </c>
      <c r="AF9">
        <v>10</v>
      </c>
      <c r="AG9">
        <v>20</v>
      </c>
      <c r="AH9">
        <v>1</v>
      </c>
      <c r="AI9">
        <v>1</v>
      </c>
      <c r="AJ9" s="13">
        <v>186</v>
      </c>
      <c r="AK9" s="10">
        <v>14.3</v>
      </c>
      <c r="AL9" s="13">
        <v>1253</v>
      </c>
      <c r="AM9" s="13">
        <v>2152</v>
      </c>
      <c r="AN9" s="13">
        <v>789</v>
      </c>
      <c r="AO9" s="13">
        <v>3405</v>
      </c>
      <c r="AP9" s="7">
        <f t="shared" si="4"/>
        <v>18.505434782608695</v>
      </c>
      <c r="AQ9" s="10">
        <v>4.3</v>
      </c>
      <c r="AR9" s="10">
        <v>261.89999999999998</v>
      </c>
      <c r="AS9" s="10">
        <f t="shared" si="5"/>
        <v>24.499999999999996</v>
      </c>
      <c r="AT9" s="3">
        <f t="shared" si="6"/>
        <v>0.73043478260869565</v>
      </c>
      <c r="AU9">
        <v>2</v>
      </c>
      <c r="AV9" s="5">
        <f t="shared" si="7"/>
        <v>0.34421364985163205</v>
      </c>
      <c r="AW9" s="10">
        <v>76.900000000000006</v>
      </c>
      <c r="AX9" s="5">
        <v>1.1499999999999999</v>
      </c>
      <c r="AY9">
        <v>1</v>
      </c>
    </row>
    <row r="10" spans="1:51" x14ac:dyDescent="0.25">
      <c r="A10" t="s">
        <v>31</v>
      </c>
      <c r="B10" s="5">
        <v>91.16</v>
      </c>
      <c r="C10">
        <v>13</v>
      </c>
      <c r="D10">
        <v>11</v>
      </c>
      <c r="E10" s="6">
        <f t="shared" si="8"/>
        <v>0.84615384615384615</v>
      </c>
      <c r="F10">
        <v>43</v>
      </c>
      <c r="G10">
        <v>28</v>
      </c>
      <c r="H10">
        <v>36</v>
      </c>
      <c r="I10">
        <v>2</v>
      </c>
      <c r="J10">
        <v>2</v>
      </c>
      <c r="K10">
        <v>386</v>
      </c>
      <c r="L10" s="10">
        <v>29.7</v>
      </c>
      <c r="M10" s="7">
        <f t="shared" si="0"/>
        <v>11.678010471204189</v>
      </c>
      <c r="N10" s="13">
        <v>2438</v>
      </c>
      <c r="O10" s="13">
        <v>2023</v>
      </c>
      <c r="P10" s="13">
        <v>839</v>
      </c>
      <c r="Q10" s="13">
        <v>4461</v>
      </c>
      <c r="R10" s="10">
        <v>5.3</v>
      </c>
      <c r="S10" s="10">
        <v>343.2</v>
      </c>
      <c r="T10">
        <v>77</v>
      </c>
      <c r="U10" s="13">
        <v>603</v>
      </c>
      <c r="V10" s="10">
        <v>5.9</v>
      </c>
      <c r="W10" s="10">
        <v>46.4</v>
      </c>
      <c r="X10" s="1">
        <v>16.341666666666665</v>
      </c>
      <c r="Y10" s="14">
        <v>2.0950231481481479E-2</v>
      </c>
      <c r="Z10" s="14" t="str">
        <f t="shared" si="1"/>
        <v>30:10</v>
      </c>
      <c r="AA10" s="14" t="str">
        <f t="shared" si="2"/>
        <v>30</v>
      </c>
      <c r="AB10" s="14" t="str">
        <f t="shared" si="3"/>
        <v>10</v>
      </c>
      <c r="AC10" s="7">
        <f t="shared" si="9"/>
        <v>30.166666666666668</v>
      </c>
      <c r="AD10" s="15">
        <v>0.50277777777777777</v>
      </c>
      <c r="AE10">
        <v>31</v>
      </c>
      <c r="AF10">
        <v>7</v>
      </c>
      <c r="AG10">
        <v>28</v>
      </c>
      <c r="AH10">
        <v>1</v>
      </c>
      <c r="AI10">
        <v>0</v>
      </c>
      <c r="AJ10" s="13">
        <v>237</v>
      </c>
      <c r="AK10" s="10">
        <v>18.2</v>
      </c>
      <c r="AL10" s="13">
        <v>1785</v>
      </c>
      <c r="AM10" s="13">
        <v>2208</v>
      </c>
      <c r="AN10" s="13">
        <v>822</v>
      </c>
      <c r="AO10" s="13">
        <v>3993</v>
      </c>
      <c r="AP10" s="7">
        <f t="shared" si="4"/>
        <v>16.848101265822784</v>
      </c>
      <c r="AQ10" s="10">
        <v>4.9000000000000004</v>
      </c>
      <c r="AR10" s="10">
        <v>307.2</v>
      </c>
      <c r="AS10" s="10">
        <f t="shared" si="5"/>
        <v>11.5</v>
      </c>
      <c r="AT10" s="3">
        <f t="shared" si="6"/>
        <v>0.61958266452648481</v>
      </c>
      <c r="AU10">
        <v>5</v>
      </c>
      <c r="AV10" s="5">
        <f t="shared" si="7"/>
        <v>0.36303431667670077</v>
      </c>
      <c r="AW10" s="10">
        <v>82.4</v>
      </c>
      <c r="AX10" s="5">
        <v>0.62</v>
      </c>
      <c r="AY10">
        <v>1</v>
      </c>
    </row>
    <row r="11" spans="1:51" x14ac:dyDescent="0.25">
      <c r="A11" t="s">
        <v>32</v>
      </c>
      <c r="B11" s="5">
        <v>88.77</v>
      </c>
      <c r="C11">
        <v>13</v>
      </c>
      <c r="D11">
        <v>10</v>
      </c>
      <c r="E11" s="6">
        <f t="shared" si="8"/>
        <v>0.76923076923076927</v>
      </c>
      <c r="F11">
        <v>60</v>
      </c>
      <c r="G11">
        <v>16</v>
      </c>
      <c r="H11">
        <v>56</v>
      </c>
      <c r="I11">
        <v>2</v>
      </c>
      <c r="J11">
        <v>3</v>
      </c>
      <c r="K11">
        <v>474</v>
      </c>
      <c r="L11" s="10">
        <v>36.5</v>
      </c>
      <c r="M11" s="7">
        <f t="shared" si="0"/>
        <v>13.403846153846153</v>
      </c>
      <c r="N11" s="13">
        <v>1935</v>
      </c>
      <c r="O11" s="13">
        <v>4338</v>
      </c>
      <c r="P11" s="13">
        <v>886</v>
      </c>
      <c r="Q11" s="13">
        <v>6273</v>
      </c>
      <c r="R11" s="10">
        <v>7.1</v>
      </c>
      <c r="S11" s="10">
        <v>482.5</v>
      </c>
      <c r="T11">
        <v>103</v>
      </c>
      <c r="U11" s="13">
        <v>831</v>
      </c>
      <c r="V11" s="10">
        <v>7.9</v>
      </c>
      <c r="W11" s="10">
        <v>63.9</v>
      </c>
      <c r="X11" s="1">
        <v>16.294444444444444</v>
      </c>
      <c r="Y11" s="14">
        <v>2.0890046296296299E-2</v>
      </c>
      <c r="Z11" s="14" t="str">
        <f t="shared" si="1"/>
        <v>30:05</v>
      </c>
      <c r="AA11" s="14" t="str">
        <f t="shared" si="2"/>
        <v>30</v>
      </c>
      <c r="AB11" s="14" t="str">
        <f t="shared" si="3"/>
        <v>05</v>
      </c>
      <c r="AC11" s="7">
        <f t="shared" si="9"/>
        <v>30.083333333333332</v>
      </c>
      <c r="AD11" s="15">
        <v>0.50138888888888888</v>
      </c>
      <c r="AE11">
        <v>37</v>
      </c>
      <c r="AF11">
        <v>15</v>
      </c>
      <c r="AG11">
        <v>37</v>
      </c>
      <c r="AH11">
        <v>0</v>
      </c>
      <c r="AI11">
        <v>0</v>
      </c>
      <c r="AJ11" s="13">
        <v>304</v>
      </c>
      <c r="AK11" s="10">
        <v>23.4</v>
      </c>
      <c r="AL11" s="13">
        <v>2114</v>
      </c>
      <c r="AM11" s="13">
        <v>2409</v>
      </c>
      <c r="AN11" s="13">
        <v>862</v>
      </c>
      <c r="AO11" s="13">
        <v>4523</v>
      </c>
      <c r="AP11" s="7">
        <f t="shared" si="4"/>
        <v>14.878289473684211</v>
      </c>
      <c r="AQ11" s="10">
        <v>5.2</v>
      </c>
      <c r="AR11" s="10">
        <v>347.9</v>
      </c>
      <c r="AS11" s="10">
        <f t="shared" si="5"/>
        <v>13.100000000000001</v>
      </c>
      <c r="AT11" s="3">
        <f t="shared" si="6"/>
        <v>0.60925449871465298</v>
      </c>
      <c r="AU11">
        <v>7</v>
      </c>
      <c r="AV11" s="5">
        <f t="shared" si="7"/>
        <v>0.47540045766590389</v>
      </c>
      <c r="AW11" s="10">
        <v>84.2</v>
      </c>
      <c r="AX11" s="5">
        <v>0.08</v>
      </c>
      <c r="AY11">
        <v>1</v>
      </c>
    </row>
    <row r="12" spans="1:51" x14ac:dyDescent="0.25">
      <c r="A12" t="s">
        <v>33</v>
      </c>
      <c r="B12" s="5">
        <v>88.72</v>
      </c>
      <c r="C12">
        <v>14</v>
      </c>
      <c r="D12">
        <v>12</v>
      </c>
      <c r="E12" s="6">
        <f t="shared" si="8"/>
        <v>0.8571428571428571</v>
      </c>
      <c r="F12">
        <v>64</v>
      </c>
      <c r="G12">
        <v>23</v>
      </c>
      <c r="H12">
        <v>62</v>
      </c>
      <c r="I12">
        <v>0</v>
      </c>
      <c r="J12">
        <v>3</v>
      </c>
      <c r="K12">
        <v>521</v>
      </c>
      <c r="L12" s="10">
        <v>37.200000000000003</v>
      </c>
      <c r="M12" s="7">
        <f t="shared" si="0"/>
        <v>13.104854368932038</v>
      </c>
      <c r="N12" s="13">
        <v>1942</v>
      </c>
      <c r="O12" s="13">
        <v>4807</v>
      </c>
      <c r="P12" s="13">
        <v>1211</v>
      </c>
      <c r="Q12" s="13">
        <v>6749</v>
      </c>
      <c r="R12" s="10">
        <v>5.6</v>
      </c>
      <c r="S12" s="10">
        <v>482.1</v>
      </c>
      <c r="T12">
        <v>72</v>
      </c>
      <c r="U12" s="13">
        <v>592</v>
      </c>
      <c r="V12" s="10">
        <v>5.0999999999999996</v>
      </c>
      <c r="W12" s="10">
        <v>42.3</v>
      </c>
      <c r="X12" s="1">
        <v>17.671527777777779</v>
      </c>
      <c r="Y12" s="14">
        <v>2.1037037037037035E-2</v>
      </c>
      <c r="Z12" s="14" t="str">
        <f t="shared" si="1"/>
        <v>30:18</v>
      </c>
      <c r="AA12" s="14" t="str">
        <f t="shared" si="2"/>
        <v>30</v>
      </c>
      <c r="AB12" s="14" t="str">
        <f t="shared" si="3"/>
        <v>18</v>
      </c>
      <c r="AC12" s="7">
        <f t="shared" si="9"/>
        <v>30.3</v>
      </c>
      <c r="AD12" s="15">
        <v>0.505</v>
      </c>
      <c r="AE12">
        <v>35</v>
      </c>
      <c r="AF12">
        <v>20</v>
      </c>
      <c r="AG12">
        <v>33</v>
      </c>
      <c r="AH12">
        <v>0</v>
      </c>
      <c r="AI12">
        <v>1</v>
      </c>
      <c r="AJ12" s="13">
        <v>305</v>
      </c>
      <c r="AK12" s="10">
        <v>21.8</v>
      </c>
      <c r="AL12" s="13">
        <v>2085</v>
      </c>
      <c r="AM12" s="13">
        <v>2981</v>
      </c>
      <c r="AN12" s="13">
        <v>1000</v>
      </c>
      <c r="AO12" s="13">
        <v>5066</v>
      </c>
      <c r="AP12" s="7">
        <f t="shared" si="4"/>
        <v>16.71947194719472</v>
      </c>
      <c r="AQ12" s="10">
        <v>5.0999999999999996</v>
      </c>
      <c r="AR12" s="10">
        <v>361.9</v>
      </c>
      <c r="AS12" s="10">
        <f t="shared" si="5"/>
        <v>15.400000000000002</v>
      </c>
      <c r="AT12" s="3">
        <f t="shared" si="6"/>
        <v>0.63075060532687655</v>
      </c>
      <c r="AU12">
        <v>5</v>
      </c>
      <c r="AV12" s="5">
        <f t="shared" si="7"/>
        <v>0.26775214834916328</v>
      </c>
      <c r="AW12" s="10">
        <v>79.3</v>
      </c>
      <c r="AX12" s="5">
        <v>1</v>
      </c>
      <c r="AY12">
        <v>1</v>
      </c>
    </row>
    <row r="13" spans="1:51" x14ac:dyDescent="0.25">
      <c r="A13" t="s">
        <v>34</v>
      </c>
      <c r="B13" s="5">
        <v>87.57</v>
      </c>
      <c r="C13">
        <v>13</v>
      </c>
      <c r="D13">
        <v>11</v>
      </c>
      <c r="E13" s="6">
        <f t="shared" si="8"/>
        <v>0.84615384615384615</v>
      </c>
      <c r="F13">
        <v>71</v>
      </c>
      <c r="G13">
        <v>27</v>
      </c>
      <c r="H13">
        <v>68</v>
      </c>
      <c r="I13">
        <v>0</v>
      </c>
      <c r="J13">
        <v>0</v>
      </c>
      <c r="K13">
        <v>575</v>
      </c>
      <c r="L13" s="10">
        <v>44.2</v>
      </c>
      <c r="M13" s="7">
        <f t="shared" si="0"/>
        <v>11.761739130434783</v>
      </c>
      <c r="N13" s="13">
        <v>2267</v>
      </c>
      <c r="O13" s="13">
        <v>4496</v>
      </c>
      <c r="P13" s="13">
        <v>982</v>
      </c>
      <c r="Q13" s="13">
        <v>6763</v>
      </c>
      <c r="R13" s="10">
        <v>6.9</v>
      </c>
      <c r="S13" s="10">
        <v>520.20000000000005</v>
      </c>
      <c r="T13">
        <v>88</v>
      </c>
      <c r="U13" s="13">
        <v>844</v>
      </c>
      <c r="V13" s="10">
        <v>6.8</v>
      </c>
      <c r="W13" s="10">
        <v>64.900000000000006</v>
      </c>
      <c r="X13" s="1">
        <v>14.995833333333332</v>
      </c>
      <c r="Y13" s="14">
        <v>1.9225694444444445E-2</v>
      </c>
      <c r="Z13" s="14" t="str">
        <f t="shared" si="1"/>
        <v>27:41</v>
      </c>
      <c r="AA13" s="14" t="str">
        <f t="shared" si="2"/>
        <v>27</v>
      </c>
      <c r="AB13" s="14" t="str">
        <f t="shared" si="3"/>
        <v>41</v>
      </c>
      <c r="AC13" s="7">
        <f t="shared" si="9"/>
        <v>27.683333333333334</v>
      </c>
      <c r="AD13" s="15">
        <v>0.4613888888888889</v>
      </c>
      <c r="AE13">
        <v>43</v>
      </c>
      <c r="AF13">
        <v>14</v>
      </c>
      <c r="AG13">
        <v>41</v>
      </c>
      <c r="AH13">
        <v>1</v>
      </c>
      <c r="AI13">
        <v>0</v>
      </c>
      <c r="AJ13" s="13">
        <v>343</v>
      </c>
      <c r="AK13" s="10">
        <v>26.4</v>
      </c>
      <c r="AL13" s="13">
        <v>1738</v>
      </c>
      <c r="AM13" s="13">
        <v>3586</v>
      </c>
      <c r="AN13" s="13">
        <v>1069</v>
      </c>
      <c r="AO13" s="13">
        <v>5324</v>
      </c>
      <c r="AP13" s="7">
        <f t="shared" si="4"/>
        <v>15.521865889212828</v>
      </c>
      <c r="AQ13" s="10">
        <v>5</v>
      </c>
      <c r="AR13" s="10">
        <v>409.5</v>
      </c>
      <c r="AS13" s="10">
        <f t="shared" si="5"/>
        <v>17.800000000000004</v>
      </c>
      <c r="AT13" s="3">
        <f t="shared" si="6"/>
        <v>0.62636165577342051</v>
      </c>
      <c r="AU13">
        <v>4</v>
      </c>
      <c r="AV13" s="5">
        <f t="shared" si="7"/>
        <v>0.41150658215504632</v>
      </c>
      <c r="AW13" s="10">
        <v>87.1</v>
      </c>
      <c r="AX13" s="5">
        <v>0.92</v>
      </c>
      <c r="AY13">
        <v>1</v>
      </c>
    </row>
    <row r="14" spans="1:51" x14ac:dyDescent="0.25">
      <c r="A14" t="s">
        <v>35</v>
      </c>
      <c r="B14" s="5">
        <v>86.99</v>
      </c>
      <c r="C14">
        <v>13</v>
      </c>
      <c r="D14">
        <v>11</v>
      </c>
      <c r="E14" s="6">
        <f t="shared" si="8"/>
        <v>0.84615384615384615</v>
      </c>
      <c r="F14">
        <v>70</v>
      </c>
      <c r="G14">
        <v>17</v>
      </c>
      <c r="H14">
        <v>68</v>
      </c>
      <c r="I14">
        <v>0</v>
      </c>
      <c r="J14">
        <v>0</v>
      </c>
      <c r="K14">
        <v>539</v>
      </c>
      <c r="L14" s="10">
        <v>41.5</v>
      </c>
      <c r="M14" s="7">
        <f t="shared" si="0"/>
        <v>10.736549165120593</v>
      </c>
      <c r="N14" s="13">
        <v>3194</v>
      </c>
      <c r="O14" s="13">
        <v>2593</v>
      </c>
      <c r="P14" s="13">
        <v>860</v>
      </c>
      <c r="Q14" s="13">
        <v>5787</v>
      </c>
      <c r="R14" s="10">
        <v>6.7</v>
      </c>
      <c r="S14" s="10">
        <v>445.2</v>
      </c>
      <c r="T14">
        <v>41</v>
      </c>
      <c r="U14" s="13">
        <v>399</v>
      </c>
      <c r="V14" s="10">
        <v>3.2</v>
      </c>
      <c r="W14" s="10">
        <v>30.7</v>
      </c>
      <c r="X14" s="1">
        <v>17.849999999999998</v>
      </c>
      <c r="Y14" s="14">
        <v>2.2884259259259257E-2</v>
      </c>
      <c r="Z14" s="14" t="str">
        <f t="shared" si="1"/>
        <v>32:57</v>
      </c>
      <c r="AA14" s="14" t="str">
        <f t="shared" si="2"/>
        <v>32</v>
      </c>
      <c r="AB14" s="14" t="str">
        <f t="shared" si="3"/>
        <v>57</v>
      </c>
      <c r="AC14" s="7">
        <f t="shared" si="9"/>
        <v>32.950000000000003</v>
      </c>
      <c r="AD14" s="15">
        <v>0.54916666666666669</v>
      </c>
      <c r="AE14">
        <v>33</v>
      </c>
      <c r="AF14">
        <v>13</v>
      </c>
      <c r="AG14">
        <v>28</v>
      </c>
      <c r="AH14">
        <v>1</v>
      </c>
      <c r="AI14">
        <v>0</v>
      </c>
      <c r="AJ14" s="13">
        <v>267</v>
      </c>
      <c r="AK14" s="10">
        <v>20.5</v>
      </c>
      <c r="AL14" s="13">
        <v>1662</v>
      </c>
      <c r="AM14" s="13">
        <v>2521</v>
      </c>
      <c r="AN14" s="13">
        <v>790</v>
      </c>
      <c r="AO14" s="13">
        <v>4183</v>
      </c>
      <c r="AP14" s="7">
        <f t="shared" si="4"/>
        <v>15.666666666666666</v>
      </c>
      <c r="AQ14" s="10">
        <v>5.3</v>
      </c>
      <c r="AR14" s="10">
        <v>321.8</v>
      </c>
      <c r="AS14" s="10">
        <f t="shared" si="5"/>
        <v>21</v>
      </c>
      <c r="AT14" s="3">
        <f t="shared" si="6"/>
        <v>0.66873449131513651</v>
      </c>
      <c r="AU14">
        <v>3</v>
      </c>
      <c r="AV14" s="5">
        <f t="shared" si="7"/>
        <v>0.24181818181818182</v>
      </c>
      <c r="AW14" s="10">
        <v>77.3</v>
      </c>
      <c r="AX14" s="5">
        <v>1.08</v>
      </c>
      <c r="AY14">
        <v>1</v>
      </c>
    </row>
    <row r="15" spans="1:51" x14ac:dyDescent="0.25">
      <c r="A15" t="s">
        <v>36</v>
      </c>
      <c r="B15" s="5">
        <v>86.1</v>
      </c>
      <c r="C15">
        <v>14</v>
      </c>
      <c r="D15">
        <v>11</v>
      </c>
      <c r="E15" s="6">
        <f t="shared" si="8"/>
        <v>0.7857142857142857</v>
      </c>
      <c r="F15">
        <v>59</v>
      </c>
      <c r="G15">
        <v>21</v>
      </c>
      <c r="H15">
        <v>53</v>
      </c>
      <c r="I15">
        <v>1</v>
      </c>
      <c r="J15">
        <v>1</v>
      </c>
      <c r="K15">
        <v>474</v>
      </c>
      <c r="L15" s="10">
        <v>33.9</v>
      </c>
      <c r="M15" s="7">
        <f t="shared" si="0"/>
        <v>11.932203389830509</v>
      </c>
      <c r="N15" s="13">
        <v>2782</v>
      </c>
      <c r="O15" s="13">
        <v>2850</v>
      </c>
      <c r="P15" s="13">
        <v>913</v>
      </c>
      <c r="Q15" s="13">
        <v>5632</v>
      </c>
      <c r="R15" s="10">
        <v>6.2</v>
      </c>
      <c r="S15" s="10">
        <v>402.3</v>
      </c>
      <c r="T15">
        <v>67</v>
      </c>
      <c r="U15" s="13">
        <v>582</v>
      </c>
      <c r="V15" s="10">
        <v>4.8</v>
      </c>
      <c r="W15" s="10">
        <v>41.6</v>
      </c>
      <c r="X15" s="1">
        <v>18.631249999999998</v>
      </c>
      <c r="Y15" s="14">
        <v>2.2180555555555554E-2</v>
      </c>
      <c r="Z15" s="14" t="str">
        <f t="shared" si="1"/>
        <v>31:56</v>
      </c>
      <c r="AA15" s="14" t="str">
        <f t="shared" si="2"/>
        <v>31</v>
      </c>
      <c r="AB15" s="14" t="str">
        <f t="shared" si="3"/>
        <v>56</v>
      </c>
      <c r="AC15" s="7">
        <f t="shared" si="9"/>
        <v>31.933333333333334</v>
      </c>
      <c r="AD15" s="15">
        <v>0.53222222222222226</v>
      </c>
      <c r="AE15">
        <v>37</v>
      </c>
      <c r="AF15">
        <v>10</v>
      </c>
      <c r="AG15">
        <v>34</v>
      </c>
      <c r="AH15">
        <v>1</v>
      </c>
      <c r="AI15">
        <v>0</v>
      </c>
      <c r="AJ15" s="13">
        <v>288</v>
      </c>
      <c r="AK15" s="10">
        <v>20.6</v>
      </c>
      <c r="AL15" s="13">
        <v>2183</v>
      </c>
      <c r="AM15" s="13">
        <v>2878</v>
      </c>
      <c r="AN15" s="13">
        <v>894</v>
      </c>
      <c r="AO15" s="13">
        <v>5061</v>
      </c>
      <c r="AP15" s="7">
        <f t="shared" si="4"/>
        <v>17.572916666666668</v>
      </c>
      <c r="AQ15" s="10">
        <v>5.7</v>
      </c>
      <c r="AR15" s="10">
        <v>361.5</v>
      </c>
      <c r="AS15" s="10">
        <f t="shared" si="5"/>
        <v>13.299999999999997</v>
      </c>
      <c r="AT15" s="3">
        <f t="shared" si="6"/>
        <v>0.62204724409448819</v>
      </c>
      <c r="AU15">
        <v>4</v>
      </c>
      <c r="AV15" s="5">
        <f t="shared" si="7"/>
        <v>0.32208079690094077</v>
      </c>
      <c r="AW15" s="10">
        <v>95.5</v>
      </c>
      <c r="AX15" s="5">
        <v>1.36</v>
      </c>
      <c r="AY15">
        <v>1</v>
      </c>
    </row>
    <row r="16" spans="1:51" x14ac:dyDescent="0.25">
      <c r="A16" t="s">
        <v>37</v>
      </c>
      <c r="B16" s="5">
        <v>85.19</v>
      </c>
      <c r="C16">
        <v>14</v>
      </c>
      <c r="D16">
        <v>10</v>
      </c>
      <c r="E16" s="6">
        <f t="shared" si="8"/>
        <v>0.7142857142857143</v>
      </c>
      <c r="F16">
        <v>53</v>
      </c>
      <c r="G16">
        <v>22</v>
      </c>
      <c r="H16">
        <v>53</v>
      </c>
      <c r="I16">
        <v>1</v>
      </c>
      <c r="J16">
        <v>0</v>
      </c>
      <c r="K16">
        <v>439</v>
      </c>
      <c r="L16" s="10">
        <v>31.4</v>
      </c>
      <c r="M16" s="7">
        <f t="shared" si="0"/>
        <v>12.159453302961275</v>
      </c>
      <c r="N16" s="13">
        <v>2400</v>
      </c>
      <c r="O16" s="13">
        <v>2938</v>
      </c>
      <c r="P16" s="13">
        <v>897</v>
      </c>
      <c r="Q16" s="13">
        <v>5338</v>
      </c>
      <c r="R16" s="10">
        <v>6</v>
      </c>
      <c r="S16" s="10">
        <v>381.3</v>
      </c>
      <c r="T16">
        <v>88</v>
      </c>
      <c r="U16" s="13">
        <v>808</v>
      </c>
      <c r="V16" s="10">
        <v>6.3</v>
      </c>
      <c r="W16" s="10">
        <v>57.7</v>
      </c>
      <c r="X16" s="1">
        <v>17.409722222222221</v>
      </c>
      <c r="Y16" s="14">
        <v>2.0725694444444446E-2</v>
      </c>
      <c r="Z16" s="14" t="str">
        <f t="shared" si="1"/>
        <v>29:51</v>
      </c>
      <c r="AA16" s="14" t="str">
        <f t="shared" si="2"/>
        <v>29</v>
      </c>
      <c r="AB16" s="14" t="str">
        <f t="shared" si="3"/>
        <v>51</v>
      </c>
      <c r="AC16" s="7">
        <f t="shared" si="9"/>
        <v>29.85</v>
      </c>
      <c r="AD16" s="15">
        <v>0.4975</v>
      </c>
      <c r="AE16">
        <v>31</v>
      </c>
      <c r="AF16">
        <v>20</v>
      </c>
      <c r="AG16">
        <v>29</v>
      </c>
      <c r="AH16">
        <v>0</v>
      </c>
      <c r="AI16">
        <v>0</v>
      </c>
      <c r="AJ16" s="13">
        <v>275</v>
      </c>
      <c r="AK16" s="10">
        <v>19.600000000000001</v>
      </c>
      <c r="AL16" s="13">
        <v>1802</v>
      </c>
      <c r="AM16" s="13">
        <v>3150</v>
      </c>
      <c r="AN16" s="13">
        <v>1005</v>
      </c>
      <c r="AO16" s="13">
        <v>4952</v>
      </c>
      <c r="AP16" s="7">
        <f t="shared" si="4"/>
        <v>18.007272727272728</v>
      </c>
      <c r="AQ16" s="10">
        <v>4.9000000000000004</v>
      </c>
      <c r="AR16" s="10">
        <v>353.7</v>
      </c>
      <c r="AS16" s="10">
        <f t="shared" si="5"/>
        <v>11.799999999999997</v>
      </c>
      <c r="AT16" s="3">
        <f t="shared" si="6"/>
        <v>0.61484593837535018</v>
      </c>
      <c r="AU16">
        <v>5</v>
      </c>
      <c r="AV16" s="5">
        <f t="shared" si="7"/>
        <v>0.42481598317560465</v>
      </c>
      <c r="AW16" s="10">
        <v>78.599999999999994</v>
      </c>
      <c r="AX16" s="5">
        <v>0.28999999999999998</v>
      </c>
      <c r="AY16">
        <v>1</v>
      </c>
    </row>
    <row r="17" spans="1:51" x14ac:dyDescent="0.25">
      <c r="A17" t="s">
        <v>140</v>
      </c>
      <c r="B17" s="5">
        <v>84.81</v>
      </c>
      <c r="C17">
        <v>13</v>
      </c>
      <c r="D17">
        <v>9</v>
      </c>
      <c r="E17" s="6">
        <f t="shared" si="8"/>
        <v>0.69230769230769229</v>
      </c>
      <c r="F17">
        <v>48</v>
      </c>
      <c r="G17">
        <v>13</v>
      </c>
      <c r="H17">
        <v>48</v>
      </c>
      <c r="I17">
        <v>0</v>
      </c>
      <c r="J17">
        <v>1</v>
      </c>
      <c r="K17">
        <v>377</v>
      </c>
      <c r="L17" s="10">
        <v>29</v>
      </c>
      <c r="M17" s="7">
        <f t="shared" si="0"/>
        <v>13.912000000000001</v>
      </c>
      <c r="N17" s="13">
        <v>2806</v>
      </c>
      <c r="O17" s="13">
        <v>2411</v>
      </c>
      <c r="P17" s="13">
        <v>907</v>
      </c>
      <c r="Q17" s="13">
        <v>5217</v>
      </c>
      <c r="R17" s="10">
        <v>5.8</v>
      </c>
      <c r="S17" s="10">
        <v>401.3</v>
      </c>
      <c r="T17">
        <v>68</v>
      </c>
      <c r="U17" s="13">
        <v>559</v>
      </c>
      <c r="V17" s="10">
        <v>5.2</v>
      </c>
      <c r="W17" s="10">
        <v>43</v>
      </c>
      <c r="X17" s="1">
        <v>17.081250000000001</v>
      </c>
      <c r="Y17" s="14">
        <v>2.1899305555555554E-2</v>
      </c>
      <c r="Z17" s="14" t="str">
        <f t="shared" si="1"/>
        <v>31:32</v>
      </c>
      <c r="AA17" s="14" t="str">
        <f t="shared" si="2"/>
        <v>31</v>
      </c>
      <c r="AB17" s="14" t="str">
        <f t="shared" si="3"/>
        <v>32</v>
      </c>
      <c r="AC17" s="7">
        <f t="shared" si="9"/>
        <v>31.533333333333335</v>
      </c>
      <c r="AD17" s="15">
        <v>0.52555555555555555</v>
      </c>
      <c r="AE17">
        <v>30</v>
      </c>
      <c r="AF17">
        <v>17</v>
      </c>
      <c r="AG17">
        <v>27</v>
      </c>
      <c r="AH17">
        <v>0</v>
      </c>
      <c r="AI17">
        <v>0</v>
      </c>
      <c r="AJ17" s="13">
        <v>258</v>
      </c>
      <c r="AK17" s="10">
        <v>19.8</v>
      </c>
      <c r="AL17" s="13">
        <v>1548</v>
      </c>
      <c r="AM17" s="13">
        <v>3091</v>
      </c>
      <c r="AN17" s="13">
        <v>881</v>
      </c>
      <c r="AO17" s="13">
        <v>4639</v>
      </c>
      <c r="AP17" s="7">
        <f t="shared" si="4"/>
        <v>17.980620155038761</v>
      </c>
      <c r="AQ17" s="10">
        <v>5.3</v>
      </c>
      <c r="AR17" s="10">
        <v>356.8</v>
      </c>
      <c r="AS17" s="10">
        <f t="shared" si="5"/>
        <v>9.1999999999999993</v>
      </c>
      <c r="AT17" s="3">
        <f t="shared" si="6"/>
        <v>0.59370078740157484</v>
      </c>
      <c r="AU17">
        <v>4</v>
      </c>
      <c r="AV17" s="5">
        <f t="shared" si="7"/>
        <v>0.31263982102908278</v>
      </c>
      <c r="AW17" s="10">
        <v>68.400000000000006</v>
      </c>
      <c r="AX17" s="5">
        <v>0.54</v>
      </c>
      <c r="AY17">
        <v>1</v>
      </c>
    </row>
    <row r="18" spans="1:51" x14ac:dyDescent="0.25">
      <c r="A18" t="s">
        <v>38</v>
      </c>
      <c r="B18" s="5">
        <v>84.44</v>
      </c>
      <c r="C18">
        <v>14</v>
      </c>
      <c r="D18">
        <v>13</v>
      </c>
      <c r="E18" s="6">
        <f t="shared" si="8"/>
        <v>0.9285714285714286</v>
      </c>
      <c r="F18">
        <v>77</v>
      </c>
      <c r="G18">
        <v>12</v>
      </c>
      <c r="H18">
        <v>76</v>
      </c>
      <c r="I18">
        <v>0</v>
      </c>
      <c r="J18">
        <v>0</v>
      </c>
      <c r="K18">
        <v>574</v>
      </c>
      <c r="L18" s="10">
        <v>41</v>
      </c>
      <c r="M18" s="7">
        <f t="shared" si="0"/>
        <v>12.662020905923345</v>
      </c>
      <c r="N18" s="13">
        <v>4091</v>
      </c>
      <c r="O18" s="13">
        <v>3177</v>
      </c>
      <c r="P18" s="13">
        <v>1044</v>
      </c>
      <c r="Q18" s="13">
        <v>7268</v>
      </c>
      <c r="R18" s="10">
        <v>7</v>
      </c>
      <c r="S18" s="10">
        <v>519.1</v>
      </c>
      <c r="T18">
        <v>73</v>
      </c>
      <c r="U18" s="13">
        <v>713</v>
      </c>
      <c r="V18" s="10">
        <v>5.2</v>
      </c>
      <c r="W18" s="10">
        <v>50.9</v>
      </c>
      <c r="X18" s="1">
        <v>20.018750000000001</v>
      </c>
      <c r="Y18" s="14">
        <v>2.3832175925925927E-2</v>
      </c>
      <c r="Z18" s="14" t="str">
        <f t="shared" si="1"/>
        <v>34:19</v>
      </c>
      <c r="AA18" s="14" t="str">
        <f t="shared" si="2"/>
        <v>34</v>
      </c>
      <c r="AB18" s="14" t="str">
        <f t="shared" si="3"/>
        <v>19</v>
      </c>
      <c r="AC18" s="7">
        <f t="shared" ref="AC18:AC81" si="10">AA18+AB18/60</f>
        <v>34.31666666666667</v>
      </c>
      <c r="AD18" s="15">
        <v>0.57194444444444448</v>
      </c>
      <c r="AE18">
        <v>34</v>
      </c>
      <c r="AF18">
        <v>21</v>
      </c>
      <c r="AG18">
        <v>33</v>
      </c>
      <c r="AH18">
        <v>0</v>
      </c>
      <c r="AI18">
        <v>0</v>
      </c>
      <c r="AJ18" s="13">
        <v>300</v>
      </c>
      <c r="AK18" s="10">
        <v>21.4</v>
      </c>
      <c r="AL18" s="13">
        <v>1684</v>
      </c>
      <c r="AM18" s="13">
        <v>3406</v>
      </c>
      <c r="AN18" s="13">
        <v>916</v>
      </c>
      <c r="AO18" s="13">
        <v>5090</v>
      </c>
      <c r="AP18" s="7">
        <f t="shared" si="4"/>
        <v>16.966666666666665</v>
      </c>
      <c r="AQ18" s="10">
        <v>5.6</v>
      </c>
      <c r="AR18" s="10">
        <v>363.6</v>
      </c>
      <c r="AS18" s="10">
        <f t="shared" si="5"/>
        <v>19.600000000000001</v>
      </c>
      <c r="AT18" s="3">
        <f t="shared" si="6"/>
        <v>0.65675057208237986</v>
      </c>
      <c r="AU18">
        <v>1</v>
      </c>
      <c r="AV18" s="5">
        <f t="shared" si="7"/>
        <v>0.36377551020408161</v>
      </c>
      <c r="AW18" s="10">
        <v>70.599999999999994</v>
      </c>
      <c r="AX18" s="5">
        <v>0.36</v>
      </c>
      <c r="AY18">
        <v>0</v>
      </c>
    </row>
    <row r="19" spans="1:51" x14ac:dyDescent="0.25">
      <c r="A19" t="s">
        <v>39</v>
      </c>
      <c r="B19" s="5">
        <v>83.04</v>
      </c>
      <c r="C19">
        <v>13</v>
      </c>
      <c r="D19">
        <v>10</v>
      </c>
      <c r="E19" s="6">
        <f t="shared" si="8"/>
        <v>0.76923076923076927</v>
      </c>
      <c r="F19">
        <v>48</v>
      </c>
      <c r="G19">
        <v>17</v>
      </c>
      <c r="H19">
        <v>45</v>
      </c>
      <c r="I19">
        <v>0</v>
      </c>
      <c r="J19">
        <v>2</v>
      </c>
      <c r="K19">
        <v>388</v>
      </c>
      <c r="L19" s="10">
        <v>29.8</v>
      </c>
      <c r="M19" s="7">
        <f t="shared" si="0"/>
        <v>13.8671875</v>
      </c>
      <c r="N19" s="13">
        <v>2033</v>
      </c>
      <c r="O19" s="13">
        <v>3292</v>
      </c>
      <c r="P19" s="13">
        <v>929</v>
      </c>
      <c r="Q19" s="13">
        <v>5325</v>
      </c>
      <c r="R19" s="10">
        <v>5.7</v>
      </c>
      <c r="S19" s="10">
        <v>409.6</v>
      </c>
      <c r="T19">
        <v>79</v>
      </c>
      <c r="U19" s="13">
        <v>747</v>
      </c>
      <c r="V19" s="10">
        <v>6.1</v>
      </c>
      <c r="W19" s="10">
        <v>57.5</v>
      </c>
      <c r="X19" s="1">
        <v>15.781944444444443</v>
      </c>
      <c r="Y19" s="14">
        <v>2.0233796296296295E-2</v>
      </c>
      <c r="Z19" s="14" t="str">
        <f t="shared" si="1"/>
        <v>29:08</v>
      </c>
      <c r="AA19" s="14" t="str">
        <f t="shared" si="2"/>
        <v>29</v>
      </c>
      <c r="AB19" s="14" t="str">
        <f t="shared" si="3"/>
        <v>08</v>
      </c>
      <c r="AC19" s="7">
        <f t="shared" si="10"/>
        <v>29.133333333333333</v>
      </c>
      <c r="AD19" s="15">
        <v>0.48555555555555557</v>
      </c>
      <c r="AE19">
        <v>26</v>
      </c>
      <c r="AF19">
        <v>10</v>
      </c>
      <c r="AG19">
        <v>21</v>
      </c>
      <c r="AH19">
        <v>1</v>
      </c>
      <c r="AI19">
        <v>0</v>
      </c>
      <c r="AJ19" s="13">
        <v>209</v>
      </c>
      <c r="AK19" s="10">
        <v>16.100000000000001</v>
      </c>
      <c r="AL19" s="13">
        <v>1988</v>
      </c>
      <c r="AM19" s="13">
        <v>2645</v>
      </c>
      <c r="AN19" s="13">
        <v>925</v>
      </c>
      <c r="AO19" s="13">
        <v>4633</v>
      </c>
      <c r="AP19" s="7">
        <f t="shared" si="4"/>
        <v>22.167464114832537</v>
      </c>
      <c r="AQ19" s="10">
        <v>5</v>
      </c>
      <c r="AR19" s="10">
        <v>356.4</v>
      </c>
      <c r="AS19" s="10">
        <f t="shared" si="5"/>
        <v>13.7</v>
      </c>
      <c r="AT19" s="3">
        <f t="shared" si="6"/>
        <v>0.64991624790619762</v>
      </c>
      <c r="AU19">
        <v>3</v>
      </c>
      <c r="AV19" s="5">
        <f t="shared" si="7"/>
        <v>0.40291262135922329</v>
      </c>
      <c r="AW19" s="10">
        <v>89.5</v>
      </c>
      <c r="AX19" s="5">
        <v>0.85</v>
      </c>
      <c r="AY19">
        <v>1</v>
      </c>
    </row>
    <row r="20" spans="1:51" x14ac:dyDescent="0.25">
      <c r="A20" t="s">
        <v>147</v>
      </c>
      <c r="B20" s="5">
        <v>82.85</v>
      </c>
      <c r="C20">
        <v>13</v>
      </c>
      <c r="D20">
        <v>9</v>
      </c>
      <c r="E20" s="6">
        <f t="shared" si="8"/>
        <v>0.69230769230769229</v>
      </c>
      <c r="F20">
        <v>50</v>
      </c>
      <c r="G20">
        <v>21</v>
      </c>
      <c r="H20">
        <v>49</v>
      </c>
      <c r="I20">
        <v>0</v>
      </c>
      <c r="J20">
        <v>1</v>
      </c>
      <c r="K20">
        <v>414</v>
      </c>
      <c r="L20" s="10">
        <v>31.8</v>
      </c>
      <c r="M20" s="7">
        <f t="shared" si="0"/>
        <v>12.730582524271844</v>
      </c>
      <c r="N20" s="13">
        <v>1590</v>
      </c>
      <c r="O20" s="13">
        <v>3655</v>
      </c>
      <c r="P20" s="13">
        <v>1006</v>
      </c>
      <c r="Q20" s="13">
        <v>5245</v>
      </c>
      <c r="R20" s="10">
        <v>5.2</v>
      </c>
      <c r="S20" s="10">
        <v>403.5</v>
      </c>
      <c r="T20">
        <v>65</v>
      </c>
      <c r="U20" s="13">
        <v>460</v>
      </c>
      <c r="V20" s="10">
        <v>5</v>
      </c>
      <c r="W20" s="10">
        <v>35.4</v>
      </c>
      <c r="X20" s="1">
        <v>17.363194444444442</v>
      </c>
      <c r="Y20" s="14">
        <v>2.2260416666666668E-2</v>
      </c>
      <c r="Z20" s="14" t="str">
        <f t="shared" si="1"/>
        <v>32:03</v>
      </c>
      <c r="AA20" s="14" t="str">
        <f t="shared" si="2"/>
        <v>32</v>
      </c>
      <c r="AB20" s="14" t="str">
        <f t="shared" si="3"/>
        <v>03</v>
      </c>
      <c r="AC20" s="7">
        <f t="shared" si="10"/>
        <v>32.049999999999997</v>
      </c>
      <c r="AD20" s="15">
        <v>0.53416666666666657</v>
      </c>
      <c r="AE20">
        <v>36</v>
      </c>
      <c r="AF20">
        <v>10</v>
      </c>
      <c r="AG20">
        <v>29</v>
      </c>
      <c r="AH20">
        <v>1</v>
      </c>
      <c r="AI20">
        <v>0</v>
      </c>
      <c r="AJ20" s="13">
        <v>277</v>
      </c>
      <c r="AK20" s="10">
        <v>21.3</v>
      </c>
      <c r="AL20" s="13">
        <v>1486</v>
      </c>
      <c r="AM20" s="13">
        <v>2926</v>
      </c>
      <c r="AN20" s="13">
        <v>839</v>
      </c>
      <c r="AO20" s="13">
        <v>4412</v>
      </c>
      <c r="AP20" s="7">
        <f t="shared" si="4"/>
        <v>15.927797833935019</v>
      </c>
      <c r="AQ20" s="10">
        <v>5.3</v>
      </c>
      <c r="AR20" s="10">
        <v>339.4</v>
      </c>
      <c r="AS20" s="10">
        <f t="shared" si="5"/>
        <v>10.5</v>
      </c>
      <c r="AT20" s="3">
        <f t="shared" si="6"/>
        <v>0.59913169319826343</v>
      </c>
      <c r="AU20">
        <v>4</v>
      </c>
      <c r="AV20" s="5">
        <f t="shared" si="7"/>
        <v>0.24932249322493225</v>
      </c>
      <c r="AW20" s="10">
        <v>77.8</v>
      </c>
      <c r="AX20" s="5">
        <v>0.54</v>
      </c>
      <c r="AY20">
        <v>1</v>
      </c>
    </row>
    <row r="21" spans="1:51" x14ac:dyDescent="0.25">
      <c r="A21" t="s">
        <v>41</v>
      </c>
      <c r="B21" s="5">
        <v>82.47</v>
      </c>
      <c r="C21">
        <v>13</v>
      </c>
      <c r="D21">
        <v>8</v>
      </c>
      <c r="E21" s="6">
        <f t="shared" si="8"/>
        <v>0.61538461538461542</v>
      </c>
      <c r="F21">
        <v>41</v>
      </c>
      <c r="G21">
        <v>19</v>
      </c>
      <c r="H21">
        <v>37</v>
      </c>
      <c r="I21">
        <v>1</v>
      </c>
      <c r="J21">
        <v>0</v>
      </c>
      <c r="K21">
        <v>342</v>
      </c>
      <c r="L21" s="10">
        <v>26.3</v>
      </c>
      <c r="M21" s="7">
        <f t="shared" si="0"/>
        <v>14.432748538011696</v>
      </c>
      <c r="N21" s="13">
        <v>1646</v>
      </c>
      <c r="O21" s="13">
        <v>3290</v>
      </c>
      <c r="P21" s="13">
        <v>895</v>
      </c>
      <c r="Q21" s="13">
        <v>4936</v>
      </c>
      <c r="R21" s="10">
        <v>5.5</v>
      </c>
      <c r="S21" s="10">
        <v>379.7</v>
      </c>
      <c r="T21">
        <v>58</v>
      </c>
      <c r="U21" s="13">
        <v>529</v>
      </c>
      <c r="V21" s="10">
        <v>4.5</v>
      </c>
      <c r="W21" s="10">
        <v>40.700000000000003</v>
      </c>
      <c r="X21" s="1">
        <v>15.127083333333333</v>
      </c>
      <c r="Y21" s="14">
        <v>1.9393518518518518E-2</v>
      </c>
      <c r="Z21" s="14" t="str">
        <f t="shared" si="1"/>
        <v>27:56</v>
      </c>
      <c r="AA21" s="14" t="str">
        <f t="shared" si="2"/>
        <v>27</v>
      </c>
      <c r="AB21" s="14" t="str">
        <f t="shared" si="3"/>
        <v>56</v>
      </c>
      <c r="AC21" s="7">
        <f t="shared" si="10"/>
        <v>27.933333333333334</v>
      </c>
      <c r="AD21" s="15">
        <v>0.46555555555555556</v>
      </c>
      <c r="AE21">
        <v>29</v>
      </c>
      <c r="AF21">
        <v>19</v>
      </c>
      <c r="AG21">
        <v>26</v>
      </c>
      <c r="AH21">
        <v>2</v>
      </c>
      <c r="AI21">
        <v>1</v>
      </c>
      <c r="AJ21" s="13">
        <v>263</v>
      </c>
      <c r="AK21" s="10">
        <v>20.2</v>
      </c>
      <c r="AL21" s="13">
        <v>1870</v>
      </c>
      <c r="AM21" s="13">
        <v>2790</v>
      </c>
      <c r="AN21" s="13">
        <v>904</v>
      </c>
      <c r="AO21" s="13">
        <v>4660</v>
      </c>
      <c r="AP21" s="7">
        <f t="shared" si="4"/>
        <v>17.854406130268199</v>
      </c>
      <c r="AQ21" s="10">
        <v>5.2</v>
      </c>
      <c r="AR21" s="10">
        <v>358.5</v>
      </c>
      <c r="AS21" s="10">
        <f t="shared" si="5"/>
        <v>6.1000000000000014</v>
      </c>
      <c r="AT21" s="3">
        <f t="shared" si="6"/>
        <v>0.56528925619834713</v>
      </c>
      <c r="AU21">
        <v>3</v>
      </c>
      <c r="AV21" s="5">
        <f t="shared" si="7"/>
        <v>0.29405225125069484</v>
      </c>
      <c r="AW21" s="10">
        <v>95</v>
      </c>
      <c r="AX21" s="5">
        <v>0.08</v>
      </c>
      <c r="AY21">
        <v>1</v>
      </c>
    </row>
    <row r="22" spans="1:51" x14ac:dyDescent="0.25">
      <c r="A22" t="s">
        <v>42</v>
      </c>
      <c r="B22" s="5">
        <v>82.37</v>
      </c>
      <c r="C22">
        <v>13</v>
      </c>
      <c r="D22">
        <v>9</v>
      </c>
      <c r="E22" s="6">
        <f t="shared" si="8"/>
        <v>0.69230769230769229</v>
      </c>
      <c r="F22">
        <v>51</v>
      </c>
      <c r="G22">
        <v>16</v>
      </c>
      <c r="H22">
        <v>50</v>
      </c>
      <c r="I22">
        <v>0</v>
      </c>
      <c r="J22">
        <v>1</v>
      </c>
      <c r="K22">
        <v>406</v>
      </c>
      <c r="L22" s="10">
        <v>31.2</v>
      </c>
      <c r="M22" s="7">
        <f t="shared" si="0"/>
        <v>14.217821782178218</v>
      </c>
      <c r="N22" s="13">
        <v>2145</v>
      </c>
      <c r="O22" s="13">
        <v>3599</v>
      </c>
      <c r="P22" s="13">
        <v>1034</v>
      </c>
      <c r="Q22" s="13">
        <v>5744</v>
      </c>
      <c r="R22" s="10">
        <v>5.6</v>
      </c>
      <c r="S22" s="10">
        <v>441.8</v>
      </c>
      <c r="T22">
        <v>101</v>
      </c>
      <c r="U22" s="13">
        <v>812</v>
      </c>
      <c r="V22" s="10">
        <v>7.8</v>
      </c>
      <c r="W22" s="10">
        <v>62.5</v>
      </c>
      <c r="X22" s="1">
        <v>16.06388888888889</v>
      </c>
      <c r="Y22" s="14">
        <v>2.0594907407407406E-2</v>
      </c>
      <c r="Z22" s="14" t="str">
        <f t="shared" si="1"/>
        <v>29:39</v>
      </c>
      <c r="AA22" s="14" t="str">
        <f t="shared" si="2"/>
        <v>29</v>
      </c>
      <c r="AB22" s="14" t="str">
        <f t="shared" si="3"/>
        <v>39</v>
      </c>
      <c r="AC22" s="7">
        <f t="shared" si="10"/>
        <v>29.65</v>
      </c>
      <c r="AD22" s="15">
        <v>0.49416666666666664</v>
      </c>
      <c r="AE22">
        <v>35</v>
      </c>
      <c r="AF22">
        <v>14</v>
      </c>
      <c r="AG22">
        <v>31</v>
      </c>
      <c r="AH22">
        <v>0</v>
      </c>
      <c r="AI22">
        <v>1</v>
      </c>
      <c r="AJ22" s="13">
        <v>285</v>
      </c>
      <c r="AK22" s="10">
        <v>21.9</v>
      </c>
      <c r="AL22" s="13">
        <v>1692</v>
      </c>
      <c r="AM22" s="13">
        <v>3044</v>
      </c>
      <c r="AN22" s="13">
        <v>991</v>
      </c>
      <c r="AO22" s="13">
        <v>4736</v>
      </c>
      <c r="AP22" s="7">
        <f t="shared" si="4"/>
        <v>16.734982332155479</v>
      </c>
      <c r="AQ22" s="10">
        <v>4.8</v>
      </c>
      <c r="AR22" s="10">
        <v>364.3</v>
      </c>
      <c r="AS22" s="10">
        <f t="shared" si="5"/>
        <v>9.3000000000000007</v>
      </c>
      <c r="AT22" s="3">
        <f t="shared" si="6"/>
        <v>0.58755426917510856</v>
      </c>
      <c r="AU22">
        <v>6</v>
      </c>
      <c r="AV22" s="5">
        <f t="shared" si="7"/>
        <v>0.40098765432098765</v>
      </c>
      <c r="AW22" s="10">
        <v>76.2</v>
      </c>
      <c r="AX22" s="5">
        <v>-0.38</v>
      </c>
      <c r="AY22">
        <v>1</v>
      </c>
    </row>
    <row r="23" spans="1:51" x14ac:dyDescent="0.25">
      <c r="A23" t="s">
        <v>43</v>
      </c>
      <c r="B23" s="5">
        <v>82.35</v>
      </c>
      <c r="C23">
        <v>13</v>
      </c>
      <c r="D23">
        <v>8</v>
      </c>
      <c r="E23" s="6">
        <f t="shared" si="8"/>
        <v>0.61538461538461542</v>
      </c>
      <c r="F23">
        <v>48</v>
      </c>
      <c r="G23">
        <v>14</v>
      </c>
      <c r="H23">
        <v>44</v>
      </c>
      <c r="I23">
        <v>0</v>
      </c>
      <c r="J23">
        <v>1</v>
      </c>
      <c r="K23">
        <v>376</v>
      </c>
      <c r="L23" s="10">
        <v>28.9</v>
      </c>
      <c r="M23" s="7">
        <f t="shared" si="0"/>
        <v>13.310160427807487</v>
      </c>
      <c r="N23" s="13">
        <v>1929</v>
      </c>
      <c r="O23" s="13">
        <v>3049</v>
      </c>
      <c r="P23" s="13">
        <v>806</v>
      </c>
      <c r="Q23" s="13">
        <v>4978</v>
      </c>
      <c r="R23" s="10">
        <v>6.2</v>
      </c>
      <c r="S23" s="10">
        <v>382.9</v>
      </c>
      <c r="T23">
        <v>64</v>
      </c>
      <c r="U23" s="13">
        <v>486</v>
      </c>
      <c r="V23" s="10">
        <v>4.9000000000000004</v>
      </c>
      <c r="W23" s="10">
        <v>37.4</v>
      </c>
      <c r="X23" s="1">
        <v>16.302083333333332</v>
      </c>
      <c r="Y23" s="14">
        <v>2.0900462962962964E-2</v>
      </c>
      <c r="Z23" s="14" t="str">
        <f t="shared" si="1"/>
        <v>30:06</v>
      </c>
      <c r="AA23" s="14" t="str">
        <f t="shared" si="2"/>
        <v>30</v>
      </c>
      <c r="AB23" s="14" t="str">
        <f t="shared" si="3"/>
        <v>06</v>
      </c>
      <c r="AC23" s="7">
        <f t="shared" si="10"/>
        <v>30.1</v>
      </c>
      <c r="AD23" s="15">
        <v>0.50166666666666671</v>
      </c>
      <c r="AE23">
        <v>27</v>
      </c>
      <c r="AF23">
        <v>11</v>
      </c>
      <c r="AG23">
        <v>26</v>
      </c>
      <c r="AH23">
        <v>0</v>
      </c>
      <c r="AI23">
        <v>0</v>
      </c>
      <c r="AJ23" s="13">
        <v>221</v>
      </c>
      <c r="AK23" s="10">
        <v>17</v>
      </c>
      <c r="AL23" s="13">
        <v>1320</v>
      </c>
      <c r="AM23" s="13">
        <v>2997</v>
      </c>
      <c r="AN23" s="13">
        <v>886</v>
      </c>
      <c r="AO23" s="13">
        <v>4317</v>
      </c>
      <c r="AP23" s="7">
        <f t="shared" si="4"/>
        <v>19.533936651583712</v>
      </c>
      <c r="AQ23" s="10">
        <v>4.9000000000000004</v>
      </c>
      <c r="AR23" s="10">
        <v>332.1</v>
      </c>
      <c r="AS23" s="10">
        <f t="shared" si="5"/>
        <v>11.899999999999999</v>
      </c>
      <c r="AT23" s="3">
        <f t="shared" si="6"/>
        <v>0.62981574539363483</v>
      </c>
      <c r="AU23">
        <v>4</v>
      </c>
      <c r="AV23" s="5">
        <f t="shared" si="7"/>
        <v>0.28723404255319152</v>
      </c>
      <c r="AW23" s="10">
        <v>82.4</v>
      </c>
      <c r="AX23" s="5">
        <v>1</v>
      </c>
      <c r="AY23">
        <v>1</v>
      </c>
    </row>
    <row r="24" spans="1:51" x14ac:dyDescent="0.25">
      <c r="A24" t="s">
        <v>142</v>
      </c>
      <c r="B24" s="5">
        <v>81.93</v>
      </c>
      <c r="C24">
        <v>13</v>
      </c>
      <c r="D24">
        <v>8</v>
      </c>
      <c r="E24" s="6">
        <f t="shared" si="8"/>
        <v>0.61538461538461542</v>
      </c>
      <c r="F24">
        <v>53</v>
      </c>
      <c r="G24">
        <v>10</v>
      </c>
      <c r="H24">
        <v>43</v>
      </c>
      <c r="I24">
        <v>6</v>
      </c>
      <c r="J24">
        <v>0</v>
      </c>
      <c r="K24">
        <v>403</v>
      </c>
      <c r="L24" s="10">
        <v>31</v>
      </c>
      <c r="M24" s="7">
        <f t="shared" si="0"/>
        <v>13.918114143920596</v>
      </c>
      <c r="N24" s="13">
        <v>2467</v>
      </c>
      <c r="O24" s="13">
        <v>3142</v>
      </c>
      <c r="P24" s="13">
        <v>930</v>
      </c>
      <c r="Q24" s="13">
        <v>5609</v>
      </c>
      <c r="R24" s="10">
        <v>6</v>
      </c>
      <c r="S24" s="10">
        <v>431.5</v>
      </c>
      <c r="T24">
        <v>92</v>
      </c>
      <c r="U24" s="13">
        <v>792</v>
      </c>
      <c r="V24" s="10">
        <v>7.1</v>
      </c>
      <c r="W24" s="10">
        <v>60.9</v>
      </c>
      <c r="X24" s="1">
        <v>17.257638888888888</v>
      </c>
      <c r="Y24" s="14">
        <v>2.2125000000000002E-2</v>
      </c>
      <c r="Z24" s="14" t="str">
        <f t="shared" si="1"/>
        <v>31:52</v>
      </c>
      <c r="AA24" s="14" t="str">
        <f t="shared" si="2"/>
        <v>31</v>
      </c>
      <c r="AB24" s="14" t="str">
        <f t="shared" si="3"/>
        <v>52</v>
      </c>
      <c r="AC24" s="7">
        <f t="shared" si="10"/>
        <v>31.866666666666667</v>
      </c>
      <c r="AD24" s="15">
        <v>0.53111111111111109</v>
      </c>
      <c r="AE24">
        <v>45</v>
      </c>
      <c r="AF24">
        <v>13</v>
      </c>
      <c r="AG24">
        <v>36</v>
      </c>
      <c r="AH24">
        <v>1</v>
      </c>
      <c r="AI24">
        <v>0</v>
      </c>
      <c r="AJ24" s="13">
        <v>347</v>
      </c>
      <c r="AK24" s="10">
        <v>26.7</v>
      </c>
      <c r="AL24" s="13">
        <v>1826</v>
      </c>
      <c r="AM24" s="13">
        <v>3374</v>
      </c>
      <c r="AN24" s="13">
        <v>880</v>
      </c>
      <c r="AO24" s="13">
        <v>5200</v>
      </c>
      <c r="AP24" s="7">
        <f t="shared" si="4"/>
        <v>14.985590778097983</v>
      </c>
      <c r="AQ24" s="10">
        <v>5.9</v>
      </c>
      <c r="AR24" s="10">
        <v>400</v>
      </c>
      <c r="AS24" s="10">
        <f t="shared" si="5"/>
        <v>4.3000000000000007</v>
      </c>
      <c r="AT24" s="3">
        <f t="shared" si="6"/>
        <v>0.53733333333333333</v>
      </c>
      <c r="AU24">
        <v>2</v>
      </c>
      <c r="AV24" s="5">
        <f t="shared" si="7"/>
        <v>0.43756906077348068</v>
      </c>
      <c r="AW24" s="10">
        <v>62.5</v>
      </c>
      <c r="AX24" s="5">
        <v>0.31</v>
      </c>
      <c r="AY24">
        <v>1</v>
      </c>
    </row>
    <row r="25" spans="1:51" x14ac:dyDescent="0.25">
      <c r="A25" t="s">
        <v>44</v>
      </c>
      <c r="B25" s="5">
        <v>81.540000000000006</v>
      </c>
      <c r="C25">
        <v>12</v>
      </c>
      <c r="D25">
        <v>6</v>
      </c>
      <c r="E25" s="6">
        <f t="shared" si="8"/>
        <v>0.5</v>
      </c>
      <c r="F25">
        <v>48</v>
      </c>
      <c r="G25">
        <v>17</v>
      </c>
      <c r="H25">
        <v>42</v>
      </c>
      <c r="I25">
        <v>2</v>
      </c>
      <c r="J25">
        <v>1</v>
      </c>
      <c r="K25">
        <v>387</v>
      </c>
      <c r="L25" s="10">
        <v>32.299999999999997</v>
      </c>
      <c r="M25" s="7">
        <f t="shared" si="0"/>
        <v>13.267532467532467</v>
      </c>
      <c r="N25" s="13">
        <v>1671</v>
      </c>
      <c r="O25" s="13">
        <v>3437</v>
      </c>
      <c r="P25" s="13">
        <v>877</v>
      </c>
      <c r="Q25" s="13">
        <v>5108</v>
      </c>
      <c r="R25" s="10">
        <v>5.8</v>
      </c>
      <c r="S25" s="10">
        <v>425.7</v>
      </c>
      <c r="T25">
        <v>96</v>
      </c>
      <c r="U25" s="13">
        <v>835</v>
      </c>
      <c r="V25" s="10">
        <v>8</v>
      </c>
      <c r="W25" s="10">
        <v>69.599999999999994</v>
      </c>
      <c r="X25" s="1">
        <v>13.65</v>
      </c>
      <c r="Y25" s="14">
        <v>1.8958333333333334E-2</v>
      </c>
      <c r="Z25" s="14" t="str">
        <f t="shared" si="1"/>
        <v>27:18</v>
      </c>
      <c r="AA25" s="14" t="str">
        <f t="shared" si="2"/>
        <v>27</v>
      </c>
      <c r="AB25" s="14" t="str">
        <f t="shared" si="3"/>
        <v>18</v>
      </c>
      <c r="AC25" s="7">
        <f t="shared" si="10"/>
        <v>27.3</v>
      </c>
      <c r="AD25" s="15">
        <v>0.45500000000000002</v>
      </c>
      <c r="AE25">
        <v>36</v>
      </c>
      <c r="AF25">
        <v>16</v>
      </c>
      <c r="AG25">
        <v>32</v>
      </c>
      <c r="AH25">
        <v>2</v>
      </c>
      <c r="AI25">
        <v>0</v>
      </c>
      <c r="AJ25" s="13">
        <v>300</v>
      </c>
      <c r="AK25" s="10">
        <v>25</v>
      </c>
      <c r="AL25" s="13">
        <v>1443</v>
      </c>
      <c r="AM25" s="13">
        <v>2943</v>
      </c>
      <c r="AN25" s="13">
        <v>871</v>
      </c>
      <c r="AO25" s="13">
        <v>4386</v>
      </c>
      <c r="AP25" s="7">
        <f t="shared" si="4"/>
        <v>14.62</v>
      </c>
      <c r="AQ25" s="10">
        <v>5</v>
      </c>
      <c r="AR25" s="10">
        <v>365.5</v>
      </c>
      <c r="AS25" s="10">
        <f t="shared" si="5"/>
        <v>7.2999999999999972</v>
      </c>
      <c r="AT25" s="3">
        <f t="shared" si="6"/>
        <v>0.5633187772925764</v>
      </c>
      <c r="AU25">
        <v>3</v>
      </c>
      <c r="AV25" s="5">
        <f t="shared" si="7"/>
        <v>0.47768878718535468</v>
      </c>
      <c r="AW25" s="10">
        <v>70.8</v>
      </c>
      <c r="AX25" s="5">
        <v>-0.5</v>
      </c>
      <c r="AY25">
        <v>1</v>
      </c>
    </row>
    <row r="26" spans="1:51" x14ac:dyDescent="0.25">
      <c r="A26" t="s">
        <v>45</v>
      </c>
      <c r="B26" s="5">
        <v>81.34</v>
      </c>
      <c r="C26">
        <v>13</v>
      </c>
      <c r="D26">
        <v>8</v>
      </c>
      <c r="E26" s="6">
        <f t="shared" si="8"/>
        <v>0.61538461538461542</v>
      </c>
      <c r="F26">
        <v>52</v>
      </c>
      <c r="G26">
        <v>9</v>
      </c>
      <c r="H26">
        <v>47</v>
      </c>
      <c r="I26">
        <v>1</v>
      </c>
      <c r="J26">
        <v>0</v>
      </c>
      <c r="K26">
        <v>388</v>
      </c>
      <c r="L26" s="10">
        <v>29.8</v>
      </c>
      <c r="M26" s="7">
        <f t="shared" si="0"/>
        <v>11.768041237113403</v>
      </c>
      <c r="N26" s="13">
        <v>2170</v>
      </c>
      <c r="O26" s="13">
        <v>2396</v>
      </c>
      <c r="P26" s="13">
        <v>884</v>
      </c>
      <c r="Q26" s="13">
        <v>4566</v>
      </c>
      <c r="R26" s="10">
        <v>5.2</v>
      </c>
      <c r="S26" s="10">
        <v>351.2</v>
      </c>
      <c r="T26">
        <v>101</v>
      </c>
      <c r="U26" s="13">
        <v>745</v>
      </c>
      <c r="V26" s="10">
        <v>7.8</v>
      </c>
      <c r="W26" s="10">
        <v>57.3</v>
      </c>
      <c r="X26" s="1">
        <v>15.49375</v>
      </c>
      <c r="Y26" s="14">
        <v>1.9863425925925927E-2</v>
      </c>
      <c r="Z26" s="14" t="str">
        <f t="shared" si="1"/>
        <v>28:36</v>
      </c>
      <c r="AA26" s="14" t="str">
        <f t="shared" si="2"/>
        <v>28</v>
      </c>
      <c r="AB26" s="14" t="str">
        <f t="shared" si="3"/>
        <v>36</v>
      </c>
      <c r="AC26" s="7">
        <f t="shared" si="10"/>
        <v>28.6</v>
      </c>
      <c r="AD26" s="15">
        <v>0.47666666666666668</v>
      </c>
      <c r="AE26">
        <v>33</v>
      </c>
      <c r="AF26">
        <v>16</v>
      </c>
      <c r="AG26">
        <v>29</v>
      </c>
      <c r="AH26">
        <v>1</v>
      </c>
      <c r="AI26">
        <v>0</v>
      </c>
      <c r="AJ26" s="13">
        <v>277</v>
      </c>
      <c r="AK26" s="10">
        <v>21.3</v>
      </c>
      <c r="AL26" s="13">
        <v>1698</v>
      </c>
      <c r="AM26" s="13">
        <v>2287</v>
      </c>
      <c r="AN26" s="13">
        <v>853</v>
      </c>
      <c r="AO26" s="13">
        <v>3985</v>
      </c>
      <c r="AP26" s="7">
        <f t="shared" si="4"/>
        <v>14.386281588447654</v>
      </c>
      <c r="AQ26" s="10">
        <v>4.7</v>
      </c>
      <c r="AR26" s="10">
        <v>306.5</v>
      </c>
      <c r="AS26" s="10">
        <f t="shared" si="5"/>
        <v>8.5</v>
      </c>
      <c r="AT26" s="3">
        <f t="shared" si="6"/>
        <v>0.58345864661654134</v>
      </c>
      <c r="AU26">
        <v>5</v>
      </c>
      <c r="AV26" s="5">
        <f t="shared" si="7"/>
        <v>0.42890040299366722</v>
      </c>
      <c r="AW26" s="10">
        <v>60</v>
      </c>
      <c r="AX26" s="5">
        <v>0.15</v>
      </c>
      <c r="AY26">
        <v>1</v>
      </c>
    </row>
    <row r="27" spans="1:51" x14ac:dyDescent="0.25">
      <c r="A27" t="s">
        <v>46</v>
      </c>
      <c r="B27" s="5">
        <v>81.11</v>
      </c>
      <c r="C27">
        <v>14</v>
      </c>
      <c r="D27">
        <v>9</v>
      </c>
      <c r="E27" s="6">
        <f t="shared" si="8"/>
        <v>0.6428571428571429</v>
      </c>
      <c r="F27">
        <v>55</v>
      </c>
      <c r="G27">
        <v>17</v>
      </c>
      <c r="H27">
        <v>52</v>
      </c>
      <c r="I27">
        <v>0</v>
      </c>
      <c r="J27">
        <v>0</v>
      </c>
      <c r="K27">
        <v>433</v>
      </c>
      <c r="L27" s="10">
        <v>30.9</v>
      </c>
      <c r="M27" s="7">
        <f t="shared" si="0"/>
        <v>12.699769053117782</v>
      </c>
      <c r="N27" s="13">
        <v>2161</v>
      </c>
      <c r="O27" s="13">
        <v>3338</v>
      </c>
      <c r="P27" s="13">
        <v>911</v>
      </c>
      <c r="Q27" s="13">
        <v>5499</v>
      </c>
      <c r="R27" s="10">
        <v>6</v>
      </c>
      <c r="S27" s="10">
        <v>392.8</v>
      </c>
      <c r="T27">
        <v>74</v>
      </c>
      <c r="U27" s="13">
        <v>583</v>
      </c>
      <c r="V27" s="10">
        <v>5.3</v>
      </c>
      <c r="W27" s="10">
        <v>41.6</v>
      </c>
      <c r="X27" s="1">
        <v>18.022916666666667</v>
      </c>
      <c r="Y27" s="14">
        <v>2.1456018518518517E-2</v>
      </c>
      <c r="Z27" s="14" t="str">
        <f t="shared" si="1"/>
        <v>30:54</v>
      </c>
      <c r="AA27" s="14" t="str">
        <f t="shared" si="2"/>
        <v>30</v>
      </c>
      <c r="AB27" s="14" t="str">
        <f t="shared" si="3"/>
        <v>54</v>
      </c>
      <c r="AC27" s="7">
        <f t="shared" si="10"/>
        <v>30.9</v>
      </c>
      <c r="AD27" s="15">
        <v>0.51500000000000001</v>
      </c>
      <c r="AE27">
        <v>39</v>
      </c>
      <c r="AF27">
        <v>17</v>
      </c>
      <c r="AG27">
        <v>35</v>
      </c>
      <c r="AH27">
        <v>1</v>
      </c>
      <c r="AI27">
        <v>1</v>
      </c>
      <c r="AJ27" s="13">
        <v>324</v>
      </c>
      <c r="AK27" s="10">
        <v>23.1</v>
      </c>
      <c r="AL27" s="13">
        <v>1574</v>
      </c>
      <c r="AM27" s="13">
        <v>3387</v>
      </c>
      <c r="AN27" s="13">
        <v>927</v>
      </c>
      <c r="AO27" s="13">
        <v>4961</v>
      </c>
      <c r="AP27" s="7">
        <f t="shared" si="4"/>
        <v>15.406832298136646</v>
      </c>
      <c r="AQ27" s="10">
        <v>5.4</v>
      </c>
      <c r="AR27" s="10">
        <v>354.4</v>
      </c>
      <c r="AS27" s="10">
        <f t="shared" si="5"/>
        <v>7.7999999999999972</v>
      </c>
      <c r="AT27" s="3">
        <f t="shared" si="6"/>
        <v>0.57199471598414797</v>
      </c>
      <c r="AU27">
        <v>5</v>
      </c>
      <c r="AV27" s="5">
        <f t="shared" si="7"/>
        <v>0.31719260065288357</v>
      </c>
      <c r="AW27" s="10">
        <v>70.8</v>
      </c>
      <c r="AX27" s="5">
        <v>0</v>
      </c>
      <c r="AY27">
        <v>1</v>
      </c>
    </row>
    <row r="28" spans="1:51" x14ac:dyDescent="0.25">
      <c r="A28" t="s">
        <v>47</v>
      </c>
      <c r="B28" s="5">
        <v>80.56</v>
      </c>
      <c r="C28">
        <v>13</v>
      </c>
      <c r="D28">
        <v>10</v>
      </c>
      <c r="E28" s="6">
        <f t="shared" si="8"/>
        <v>0.76923076923076927</v>
      </c>
      <c r="F28">
        <v>56</v>
      </c>
      <c r="G28">
        <v>13</v>
      </c>
      <c r="H28">
        <v>55</v>
      </c>
      <c r="I28">
        <v>0</v>
      </c>
      <c r="J28">
        <v>0</v>
      </c>
      <c r="K28">
        <v>430</v>
      </c>
      <c r="L28" s="10">
        <v>33.1</v>
      </c>
      <c r="M28" s="7">
        <f t="shared" si="0"/>
        <v>11.76046511627907</v>
      </c>
      <c r="N28" s="13">
        <v>1988</v>
      </c>
      <c r="O28" s="13">
        <v>3069</v>
      </c>
      <c r="P28" s="13">
        <v>826</v>
      </c>
      <c r="Q28" s="13">
        <v>5057</v>
      </c>
      <c r="R28" s="10">
        <v>6.1</v>
      </c>
      <c r="S28" s="10">
        <v>389</v>
      </c>
      <c r="T28">
        <v>76</v>
      </c>
      <c r="U28" s="13">
        <v>665</v>
      </c>
      <c r="V28" s="10">
        <v>5.8</v>
      </c>
      <c r="W28" s="10">
        <v>51.2</v>
      </c>
      <c r="X28" s="1">
        <v>15.972916666666668</v>
      </c>
      <c r="Y28" s="14">
        <v>2.0478009259259258E-2</v>
      </c>
      <c r="Z28" s="14" t="str">
        <f t="shared" si="1"/>
        <v>29:29</v>
      </c>
      <c r="AA28" s="14" t="str">
        <f t="shared" si="2"/>
        <v>29</v>
      </c>
      <c r="AB28" s="14" t="str">
        <f t="shared" si="3"/>
        <v>29</v>
      </c>
      <c r="AC28" s="7">
        <f t="shared" si="10"/>
        <v>29.483333333333334</v>
      </c>
      <c r="AD28" s="15">
        <v>0.49138888888888893</v>
      </c>
      <c r="AE28">
        <v>32</v>
      </c>
      <c r="AF28">
        <v>15</v>
      </c>
      <c r="AG28">
        <v>25</v>
      </c>
      <c r="AH28">
        <v>1</v>
      </c>
      <c r="AI28">
        <v>0</v>
      </c>
      <c r="AJ28" s="13">
        <v>264</v>
      </c>
      <c r="AK28" s="10">
        <v>20.3</v>
      </c>
      <c r="AL28" s="13">
        <v>1452</v>
      </c>
      <c r="AM28" s="13">
        <v>2927</v>
      </c>
      <c r="AN28" s="13">
        <v>831</v>
      </c>
      <c r="AO28" s="13">
        <v>4379</v>
      </c>
      <c r="AP28" s="7">
        <f t="shared" si="4"/>
        <v>16.587121212121211</v>
      </c>
      <c r="AQ28" s="10">
        <v>5.3</v>
      </c>
      <c r="AR28" s="10">
        <v>336.8</v>
      </c>
      <c r="AS28" s="10">
        <f t="shared" si="5"/>
        <v>12.8</v>
      </c>
      <c r="AT28" s="3">
        <f t="shared" si="6"/>
        <v>0.6195965417867435</v>
      </c>
      <c r="AU28">
        <v>2</v>
      </c>
      <c r="AV28" s="5">
        <f t="shared" si="7"/>
        <v>0.40132770066385032</v>
      </c>
      <c r="AW28" s="10">
        <v>76.5</v>
      </c>
      <c r="AX28" s="5">
        <v>-0.08</v>
      </c>
      <c r="AY28">
        <v>0</v>
      </c>
    </row>
    <row r="29" spans="1:51" x14ac:dyDescent="0.25">
      <c r="A29" t="s">
        <v>48</v>
      </c>
      <c r="B29" s="5">
        <v>80.23</v>
      </c>
      <c r="C29">
        <v>14</v>
      </c>
      <c r="D29">
        <v>10</v>
      </c>
      <c r="E29" s="6">
        <f t="shared" si="8"/>
        <v>0.7142857142857143</v>
      </c>
      <c r="F29">
        <v>54</v>
      </c>
      <c r="G29">
        <v>18</v>
      </c>
      <c r="H29">
        <v>54</v>
      </c>
      <c r="I29">
        <v>0</v>
      </c>
      <c r="J29">
        <v>0</v>
      </c>
      <c r="K29">
        <v>432</v>
      </c>
      <c r="L29" s="10">
        <v>30.9</v>
      </c>
      <c r="M29" s="7">
        <f t="shared" si="0"/>
        <v>12.902777777777779</v>
      </c>
      <c r="N29" s="13">
        <v>3466</v>
      </c>
      <c r="O29" s="13">
        <v>2108</v>
      </c>
      <c r="P29" s="13">
        <v>916</v>
      </c>
      <c r="Q29" s="13">
        <v>5574</v>
      </c>
      <c r="R29" s="10">
        <v>6.1</v>
      </c>
      <c r="S29" s="10">
        <v>398.1</v>
      </c>
      <c r="T29">
        <v>109</v>
      </c>
      <c r="U29" s="13">
        <v>993</v>
      </c>
      <c r="V29" s="10">
        <v>7.8</v>
      </c>
      <c r="W29" s="10">
        <v>70.900000000000006</v>
      </c>
      <c r="X29" s="1">
        <v>18.243055555555554</v>
      </c>
      <c r="Y29" s="14">
        <v>2.1717592592592594E-2</v>
      </c>
      <c r="Z29" s="14" t="str">
        <f t="shared" si="1"/>
        <v>31:16</v>
      </c>
      <c r="AA29" s="14" t="str">
        <f t="shared" si="2"/>
        <v>31</v>
      </c>
      <c r="AB29" s="14" t="str">
        <f t="shared" si="3"/>
        <v>16</v>
      </c>
      <c r="AC29" s="7">
        <f t="shared" si="10"/>
        <v>31.266666666666666</v>
      </c>
      <c r="AD29" s="15">
        <v>0.52111111111111108</v>
      </c>
      <c r="AE29">
        <v>26</v>
      </c>
      <c r="AF29">
        <v>20</v>
      </c>
      <c r="AG29">
        <v>25</v>
      </c>
      <c r="AH29">
        <v>0</v>
      </c>
      <c r="AI29">
        <v>1</v>
      </c>
      <c r="AJ29" s="13">
        <v>243</v>
      </c>
      <c r="AK29" s="10">
        <v>17.399999999999999</v>
      </c>
      <c r="AL29" s="13">
        <v>2144</v>
      </c>
      <c r="AM29" s="13">
        <v>2151</v>
      </c>
      <c r="AN29" s="13">
        <v>940</v>
      </c>
      <c r="AO29" s="13">
        <v>4295</v>
      </c>
      <c r="AP29" s="7">
        <f t="shared" si="4"/>
        <v>17.821576763485478</v>
      </c>
      <c r="AQ29" s="10">
        <v>4.5999999999999996</v>
      </c>
      <c r="AR29" s="10">
        <v>306.8</v>
      </c>
      <c r="AS29" s="10">
        <f t="shared" si="5"/>
        <v>13.5</v>
      </c>
      <c r="AT29" s="3">
        <f t="shared" si="6"/>
        <v>0.64</v>
      </c>
      <c r="AU29">
        <v>4</v>
      </c>
      <c r="AV29" s="5">
        <f t="shared" si="7"/>
        <v>0.5350215517241379</v>
      </c>
      <c r="AW29" s="10">
        <v>94.7</v>
      </c>
      <c r="AX29" s="5">
        <v>-7.0000000000000007E-2</v>
      </c>
      <c r="AY29">
        <v>1</v>
      </c>
    </row>
    <row r="30" spans="1:51" x14ac:dyDescent="0.25">
      <c r="A30" t="s">
        <v>49</v>
      </c>
      <c r="B30" s="5">
        <v>80.09</v>
      </c>
      <c r="C30">
        <v>13</v>
      </c>
      <c r="D30">
        <v>7</v>
      </c>
      <c r="E30" s="6">
        <f t="shared" si="8"/>
        <v>0.53846153846153844</v>
      </c>
      <c r="F30">
        <v>35</v>
      </c>
      <c r="G30">
        <v>13</v>
      </c>
      <c r="H30">
        <v>33</v>
      </c>
      <c r="I30">
        <v>0</v>
      </c>
      <c r="J30">
        <v>1</v>
      </c>
      <c r="K30">
        <v>284</v>
      </c>
      <c r="L30" s="10">
        <v>21.8</v>
      </c>
      <c r="M30" s="7">
        <f t="shared" si="0"/>
        <v>16.712765957446809</v>
      </c>
      <c r="N30" s="13">
        <v>2238</v>
      </c>
      <c r="O30" s="13">
        <v>2475</v>
      </c>
      <c r="P30" s="13">
        <v>857</v>
      </c>
      <c r="Q30" s="13">
        <v>4713</v>
      </c>
      <c r="R30" s="10">
        <v>5.5</v>
      </c>
      <c r="S30" s="10">
        <v>362.5</v>
      </c>
      <c r="T30">
        <v>83</v>
      </c>
      <c r="U30" s="13">
        <v>731</v>
      </c>
      <c r="V30" s="10">
        <v>6.4</v>
      </c>
      <c r="W30" s="10">
        <v>56.2</v>
      </c>
      <c r="X30" s="1">
        <v>15.684027777777779</v>
      </c>
      <c r="Y30" s="14">
        <v>2.0107638888888887E-2</v>
      </c>
      <c r="Z30" s="14" t="str">
        <f t="shared" si="1"/>
        <v>28:57</v>
      </c>
      <c r="AA30" s="14" t="str">
        <f t="shared" si="2"/>
        <v>28</v>
      </c>
      <c r="AB30" s="14" t="str">
        <f t="shared" si="3"/>
        <v>57</v>
      </c>
      <c r="AC30" s="7">
        <f t="shared" si="10"/>
        <v>28.95</v>
      </c>
      <c r="AD30" s="15">
        <v>0.48249999999999998</v>
      </c>
      <c r="AE30">
        <v>49</v>
      </c>
      <c r="AF30">
        <v>12</v>
      </c>
      <c r="AG30">
        <v>45</v>
      </c>
      <c r="AH30">
        <v>2</v>
      </c>
      <c r="AI30">
        <v>1</v>
      </c>
      <c r="AJ30" s="13">
        <v>381</v>
      </c>
      <c r="AK30" s="10">
        <v>29.3</v>
      </c>
      <c r="AL30" s="13">
        <v>2476</v>
      </c>
      <c r="AM30" s="13">
        <v>2527</v>
      </c>
      <c r="AN30" s="13">
        <v>889</v>
      </c>
      <c r="AO30" s="13">
        <v>5003</v>
      </c>
      <c r="AP30" s="7">
        <f t="shared" si="4"/>
        <v>13.200527704485488</v>
      </c>
      <c r="AQ30" s="10">
        <v>5.6</v>
      </c>
      <c r="AR30" s="10">
        <v>384.8</v>
      </c>
      <c r="AS30" s="10">
        <f t="shared" si="5"/>
        <v>-7.5</v>
      </c>
      <c r="AT30" s="3">
        <f t="shared" si="6"/>
        <v>0.42706766917293232</v>
      </c>
      <c r="AU30">
        <v>4</v>
      </c>
      <c r="AV30" s="5">
        <f t="shared" si="7"/>
        <v>0.4186712485681558</v>
      </c>
      <c r="AW30" s="10">
        <v>65</v>
      </c>
      <c r="AX30" s="5">
        <v>0.15</v>
      </c>
      <c r="AY30">
        <v>1</v>
      </c>
    </row>
    <row r="31" spans="1:51" x14ac:dyDescent="0.25">
      <c r="A31" t="s">
        <v>50</v>
      </c>
      <c r="B31" s="5">
        <v>79.989999999999995</v>
      </c>
      <c r="C31">
        <v>12</v>
      </c>
      <c r="D31">
        <v>5</v>
      </c>
      <c r="E31" s="6">
        <f t="shared" si="8"/>
        <v>0.41666666666666669</v>
      </c>
      <c r="F31">
        <v>39</v>
      </c>
      <c r="G31">
        <v>8</v>
      </c>
      <c r="H31">
        <v>35</v>
      </c>
      <c r="I31">
        <v>0</v>
      </c>
      <c r="J31">
        <v>0</v>
      </c>
      <c r="K31">
        <v>293</v>
      </c>
      <c r="L31" s="10">
        <v>24.4</v>
      </c>
      <c r="M31" s="7">
        <f t="shared" si="0"/>
        <v>13.372013651877133</v>
      </c>
      <c r="N31" s="13">
        <v>1453</v>
      </c>
      <c r="O31" s="13">
        <v>2465</v>
      </c>
      <c r="P31" s="13">
        <v>759</v>
      </c>
      <c r="Q31" s="13">
        <v>3918</v>
      </c>
      <c r="R31" s="10">
        <v>5.2</v>
      </c>
      <c r="S31" s="10">
        <v>326.5</v>
      </c>
      <c r="T31">
        <v>73</v>
      </c>
      <c r="U31" s="13">
        <v>676</v>
      </c>
      <c r="V31" s="10">
        <v>6.1</v>
      </c>
      <c r="W31" s="10">
        <v>56.3</v>
      </c>
      <c r="X31" s="1">
        <v>14.0625</v>
      </c>
      <c r="Y31" s="14">
        <v>1.953125E-2</v>
      </c>
      <c r="Z31" s="14" t="str">
        <f t="shared" si="1"/>
        <v>28:07</v>
      </c>
      <c r="AA31" s="14" t="str">
        <f t="shared" si="2"/>
        <v>28</v>
      </c>
      <c r="AB31" s="14" t="str">
        <f t="shared" si="3"/>
        <v>07</v>
      </c>
      <c r="AC31" s="7">
        <f t="shared" si="10"/>
        <v>28.116666666666667</v>
      </c>
      <c r="AD31" s="15">
        <v>0.46861111111111114</v>
      </c>
      <c r="AE31">
        <v>42</v>
      </c>
      <c r="AF31">
        <v>9</v>
      </c>
      <c r="AG31">
        <v>39</v>
      </c>
      <c r="AH31">
        <v>1</v>
      </c>
      <c r="AI31">
        <v>1</v>
      </c>
      <c r="AJ31" s="13">
        <v>322</v>
      </c>
      <c r="AK31" s="10">
        <v>26.8</v>
      </c>
      <c r="AL31" s="13">
        <v>2154</v>
      </c>
      <c r="AM31" s="13">
        <v>2738</v>
      </c>
      <c r="AN31" s="13">
        <v>862</v>
      </c>
      <c r="AO31" s="13">
        <v>4892</v>
      </c>
      <c r="AP31" s="7">
        <f t="shared" si="4"/>
        <v>15.2875</v>
      </c>
      <c r="AQ31" s="10">
        <v>5.7</v>
      </c>
      <c r="AR31" s="10">
        <v>407.7</v>
      </c>
      <c r="AS31" s="10">
        <f t="shared" si="5"/>
        <v>-2.4000000000000021</v>
      </c>
      <c r="AT31" s="3">
        <f t="shared" si="6"/>
        <v>0.47642276422764229</v>
      </c>
      <c r="AU31">
        <v>4</v>
      </c>
      <c r="AV31" s="5">
        <f t="shared" si="7"/>
        <v>0.41702652683528685</v>
      </c>
      <c r="AW31" s="10">
        <v>66.7</v>
      </c>
      <c r="AX31" s="5">
        <v>0.33</v>
      </c>
      <c r="AY31">
        <v>1</v>
      </c>
    </row>
    <row r="32" spans="1:51" x14ac:dyDescent="0.25">
      <c r="A32" t="s">
        <v>51</v>
      </c>
      <c r="B32" s="5">
        <v>79.290000000000006</v>
      </c>
      <c r="C32">
        <v>13</v>
      </c>
      <c r="D32">
        <v>7</v>
      </c>
      <c r="E32" s="6">
        <f t="shared" si="8"/>
        <v>0.53846153846153844</v>
      </c>
      <c r="F32">
        <v>47</v>
      </c>
      <c r="G32">
        <v>14</v>
      </c>
      <c r="H32">
        <v>41</v>
      </c>
      <c r="I32">
        <v>0</v>
      </c>
      <c r="J32">
        <v>1</v>
      </c>
      <c r="K32">
        <v>367</v>
      </c>
      <c r="L32" s="10">
        <v>28.2</v>
      </c>
      <c r="M32" s="7">
        <f t="shared" si="0"/>
        <v>15.64931506849315</v>
      </c>
      <c r="N32" s="13">
        <v>1712</v>
      </c>
      <c r="O32" s="13">
        <v>4000</v>
      </c>
      <c r="P32" s="13">
        <v>959</v>
      </c>
      <c r="Q32" s="13">
        <v>5712</v>
      </c>
      <c r="R32" s="10">
        <v>6</v>
      </c>
      <c r="S32" s="10">
        <v>439.4</v>
      </c>
      <c r="T32">
        <v>92</v>
      </c>
      <c r="U32" s="13">
        <v>682</v>
      </c>
      <c r="V32" s="10">
        <v>7.1</v>
      </c>
      <c r="W32" s="10">
        <v>52.5</v>
      </c>
      <c r="X32" s="1">
        <v>16.635416666666668</v>
      </c>
      <c r="Y32" s="14">
        <v>2.1327546296296296E-2</v>
      </c>
      <c r="Z32" s="14" t="str">
        <f t="shared" si="1"/>
        <v>30:43</v>
      </c>
      <c r="AA32" s="14" t="str">
        <f t="shared" si="2"/>
        <v>30</v>
      </c>
      <c r="AB32" s="14" t="str">
        <f t="shared" si="3"/>
        <v>43</v>
      </c>
      <c r="AC32" s="7">
        <f t="shared" si="10"/>
        <v>30.716666666666665</v>
      </c>
      <c r="AD32" s="15">
        <v>0.51194444444444442</v>
      </c>
      <c r="AE32">
        <v>36</v>
      </c>
      <c r="AF32">
        <v>15</v>
      </c>
      <c r="AG32">
        <v>30</v>
      </c>
      <c r="AH32">
        <v>1</v>
      </c>
      <c r="AI32">
        <v>1</v>
      </c>
      <c r="AJ32" s="13">
        <v>295</v>
      </c>
      <c r="AK32" s="10">
        <v>22.7</v>
      </c>
      <c r="AL32" s="13">
        <v>1712</v>
      </c>
      <c r="AM32" s="13">
        <v>2713</v>
      </c>
      <c r="AN32" s="13">
        <v>894</v>
      </c>
      <c r="AO32" s="13">
        <v>4425</v>
      </c>
      <c r="AP32" s="7">
        <f t="shared" si="4"/>
        <v>15.102389078498293</v>
      </c>
      <c r="AQ32" s="10">
        <v>4.9000000000000004</v>
      </c>
      <c r="AR32" s="10">
        <v>340.4</v>
      </c>
      <c r="AS32" s="10">
        <f t="shared" si="5"/>
        <v>5.5</v>
      </c>
      <c r="AT32" s="3">
        <f t="shared" si="6"/>
        <v>0.55438066465256797</v>
      </c>
      <c r="AU32">
        <v>3</v>
      </c>
      <c r="AV32" s="5">
        <f t="shared" si="7"/>
        <v>0.36805180787911496</v>
      </c>
      <c r="AW32" s="10">
        <v>73.7</v>
      </c>
      <c r="AX32" s="5">
        <v>-0.31</v>
      </c>
      <c r="AY32">
        <v>1</v>
      </c>
    </row>
    <row r="33" spans="1:51" x14ac:dyDescent="0.25">
      <c r="A33" t="s">
        <v>52</v>
      </c>
      <c r="B33" s="5">
        <v>79.28</v>
      </c>
      <c r="C33">
        <v>13</v>
      </c>
      <c r="D33">
        <v>11</v>
      </c>
      <c r="E33" s="6">
        <f t="shared" si="8"/>
        <v>0.84615384615384615</v>
      </c>
      <c r="F33">
        <v>49</v>
      </c>
      <c r="G33">
        <v>14</v>
      </c>
      <c r="H33">
        <v>45</v>
      </c>
      <c r="I33">
        <v>1</v>
      </c>
      <c r="J33">
        <v>0</v>
      </c>
      <c r="K33">
        <v>383</v>
      </c>
      <c r="L33" s="10">
        <v>29.5</v>
      </c>
      <c r="M33" s="7">
        <f t="shared" si="0"/>
        <v>13.18798955613577</v>
      </c>
      <c r="N33" s="13">
        <v>1978</v>
      </c>
      <c r="O33" s="13">
        <v>3073</v>
      </c>
      <c r="P33" s="13">
        <v>817</v>
      </c>
      <c r="Q33" s="13">
        <v>5051</v>
      </c>
      <c r="R33" s="10">
        <v>6.2</v>
      </c>
      <c r="S33" s="10">
        <v>388.5</v>
      </c>
      <c r="T33">
        <v>87</v>
      </c>
      <c r="U33" s="13">
        <v>754</v>
      </c>
      <c r="V33" s="10">
        <v>6.7</v>
      </c>
      <c r="W33" s="10">
        <v>58</v>
      </c>
      <c r="X33" s="1">
        <v>16.525694444444444</v>
      </c>
      <c r="Y33" s="14">
        <v>2.1186342592592593E-2</v>
      </c>
      <c r="Z33" s="14" t="str">
        <f t="shared" si="1"/>
        <v>30:30</v>
      </c>
      <c r="AA33" s="14" t="str">
        <f t="shared" si="2"/>
        <v>30</v>
      </c>
      <c r="AB33" s="14" t="str">
        <f t="shared" si="3"/>
        <v>30</v>
      </c>
      <c r="AC33" s="7">
        <f t="shared" si="10"/>
        <v>30.5</v>
      </c>
      <c r="AD33" s="15">
        <v>0.5083333333333333</v>
      </c>
      <c r="AE33">
        <v>37</v>
      </c>
      <c r="AF33">
        <v>11</v>
      </c>
      <c r="AG33">
        <v>33</v>
      </c>
      <c r="AH33">
        <v>1</v>
      </c>
      <c r="AI33">
        <v>0</v>
      </c>
      <c r="AJ33" s="13">
        <v>290</v>
      </c>
      <c r="AK33" s="10">
        <v>22.3</v>
      </c>
      <c r="AL33" s="13">
        <v>1738</v>
      </c>
      <c r="AM33" s="13">
        <v>2861</v>
      </c>
      <c r="AN33" s="13">
        <v>873</v>
      </c>
      <c r="AO33" s="13">
        <v>4599</v>
      </c>
      <c r="AP33" s="7">
        <f t="shared" si="4"/>
        <v>15.858620689655172</v>
      </c>
      <c r="AQ33" s="10">
        <v>5.3</v>
      </c>
      <c r="AR33" s="10">
        <v>353.8</v>
      </c>
      <c r="AS33" s="10">
        <f t="shared" si="5"/>
        <v>7.1999999999999993</v>
      </c>
      <c r="AT33" s="3">
        <f t="shared" si="6"/>
        <v>0.5690936106983655</v>
      </c>
      <c r="AU33">
        <v>2</v>
      </c>
      <c r="AV33" s="5">
        <f t="shared" si="7"/>
        <v>0.44615384615384618</v>
      </c>
      <c r="AW33" s="10">
        <v>93.3</v>
      </c>
      <c r="AX33" s="5">
        <v>0.38</v>
      </c>
      <c r="AY33">
        <v>1</v>
      </c>
    </row>
    <row r="34" spans="1:51" x14ac:dyDescent="0.25">
      <c r="A34" t="s">
        <v>53</v>
      </c>
      <c r="B34" s="5">
        <v>78.760000000000005</v>
      </c>
      <c r="C34">
        <v>13</v>
      </c>
      <c r="D34">
        <v>8</v>
      </c>
      <c r="E34" s="6">
        <f t="shared" si="8"/>
        <v>0.61538461538461542</v>
      </c>
      <c r="F34">
        <v>41</v>
      </c>
      <c r="G34">
        <v>18</v>
      </c>
      <c r="H34">
        <v>40</v>
      </c>
      <c r="I34">
        <v>1</v>
      </c>
      <c r="J34">
        <v>0</v>
      </c>
      <c r="K34">
        <v>342</v>
      </c>
      <c r="L34" s="10">
        <v>26.3</v>
      </c>
      <c r="M34" s="7">
        <f t="shared" si="0"/>
        <v>13.903508771929825</v>
      </c>
      <c r="N34" s="13">
        <v>2154</v>
      </c>
      <c r="O34" s="13">
        <v>2601</v>
      </c>
      <c r="P34" s="13">
        <v>830</v>
      </c>
      <c r="Q34" s="13">
        <v>4755</v>
      </c>
      <c r="R34" s="10">
        <v>5.7</v>
      </c>
      <c r="S34" s="10">
        <v>365.8</v>
      </c>
      <c r="T34">
        <v>87</v>
      </c>
      <c r="U34" s="13">
        <v>712</v>
      </c>
      <c r="V34" s="10">
        <v>6.7</v>
      </c>
      <c r="W34" s="10">
        <v>54.8</v>
      </c>
      <c r="X34" s="1">
        <v>17.488888888888891</v>
      </c>
      <c r="Y34" s="14">
        <v>2.2421296296296297E-2</v>
      </c>
      <c r="Z34" s="14" t="str">
        <f t="shared" si="1"/>
        <v>32:17</v>
      </c>
      <c r="AA34" s="14" t="str">
        <f t="shared" si="2"/>
        <v>32</v>
      </c>
      <c r="AB34" s="14" t="str">
        <f t="shared" si="3"/>
        <v>17</v>
      </c>
      <c r="AC34" s="7">
        <f t="shared" si="10"/>
        <v>32.283333333333331</v>
      </c>
      <c r="AD34" s="15">
        <v>0.53805555555555551</v>
      </c>
      <c r="AE34">
        <v>29</v>
      </c>
      <c r="AF34">
        <v>15</v>
      </c>
      <c r="AG34">
        <v>28</v>
      </c>
      <c r="AH34">
        <v>0</v>
      </c>
      <c r="AI34">
        <v>0</v>
      </c>
      <c r="AJ34" s="13">
        <v>247</v>
      </c>
      <c r="AK34" s="10">
        <v>19</v>
      </c>
      <c r="AL34" s="13">
        <v>1560</v>
      </c>
      <c r="AM34" s="13">
        <v>2406</v>
      </c>
      <c r="AN34" s="13">
        <v>837</v>
      </c>
      <c r="AO34" s="13">
        <v>3966</v>
      </c>
      <c r="AP34" s="7">
        <f t="shared" si="4"/>
        <v>16.056680161943319</v>
      </c>
      <c r="AQ34" s="10">
        <v>4.7</v>
      </c>
      <c r="AR34" s="10">
        <v>305.10000000000002</v>
      </c>
      <c r="AS34" s="10">
        <f t="shared" si="5"/>
        <v>7.3000000000000007</v>
      </c>
      <c r="AT34" s="3">
        <f t="shared" si="6"/>
        <v>0.58064516129032262</v>
      </c>
      <c r="AU34">
        <v>0</v>
      </c>
      <c r="AV34" s="5">
        <f t="shared" si="7"/>
        <v>0.42711457708458306</v>
      </c>
      <c r="AW34" s="10">
        <v>72</v>
      </c>
      <c r="AX34" s="5">
        <v>0.08</v>
      </c>
      <c r="AY34">
        <v>1</v>
      </c>
    </row>
    <row r="35" spans="1:51" x14ac:dyDescent="0.25">
      <c r="A35" t="s">
        <v>54</v>
      </c>
      <c r="B35" s="5">
        <v>78.290000000000006</v>
      </c>
      <c r="C35">
        <v>12</v>
      </c>
      <c r="D35">
        <v>5</v>
      </c>
      <c r="E35" s="6">
        <f t="shared" si="8"/>
        <v>0.41666666666666669</v>
      </c>
      <c r="F35">
        <v>40</v>
      </c>
      <c r="G35">
        <v>11</v>
      </c>
      <c r="H35">
        <v>37</v>
      </c>
      <c r="I35">
        <v>0</v>
      </c>
      <c r="J35">
        <v>0</v>
      </c>
      <c r="K35">
        <v>310</v>
      </c>
      <c r="L35" s="10">
        <v>25.8</v>
      </c>
      <c r="M35" s="7">
        <f t="shared" ref="M35:M66" si="11">Q35/((F35*6)+(3*G35)+H35+(2*I35))</f>
        <v>12.916129032258064</v>
      </c>
      <c r="N35" s="13">
        <v>1906</v>
      </c>
      <c r="O35" s="13">
        <v>2098</v>
      </c>
      <c r="P35" s="13">
        <v>761</v>
      </c>
      <c r="Q35" s="13">
        <v>4004</v>
      </c>
      <c r="R35" s="10">
        <v>5.3</v>
      </c>
      <c r="S35" s="10">
        <v>333.7</v>
      </c>
      <c r="T35">
        <v>80</v>
      </c>
      <c r="U35" s="13">
        <v>685</v>
      </c>
      <c r="V35" s="10">
        <v>6.7</v>
      </c>
      <c r="W35" s="10">
        <v>57.1</v>
      </c>
      <c r="X35" s="1">
        <v>14.916666666666666</v>
      </c>
      <c r="Y35" s="14">
        <v>2.071759259259259E-2</v>
      </c>
      <c r="Z35" s="14" t="str">
        <f t="shared" ref="Z35:Z66" si="12">TEXT(Y35,"MM:SS")</f>
        <v>29:50</v>
      </c>
      <c r="AA35" s="14" t="str">
        <f t="shared" ref="AA35:AA66" si="13">LEFT(Z35,2)</f>
        <v>29</v>
      </c>
      <c r="AB35" s="14" t="str">
        <f t="shared" ref="AB35:AB66" si="14">RIGHT(Z35,2)</f>
        <v>50</v>
      </c>
      <c r="AC35" s="7">
        <f t="shared" si="10"/>
        <v>29.833333333333332</v>
      </c>
      <c r="AD35" s="15">
        <v>0.49722222222222218</v>
      </c>
      <c r="AE35">
        <v>34</v>
      </c>
      <c r="AF35">
        <v>11</v>
      </c>
      <c r="AG35">
        <v>32</v>
      </c>
      <c r="AH35">
        <v>1</v>
      </c>
      <c r="AI35">
        <v>0</v>
      </c>
      <c r="AJ35" s="13">
        <v>271</v>
      </c>
      <c r="AK35" s="10">
        <v>22.6</v>
      </c>
      <c r="AL35" s="13">
        <v>1601</v>
      </c>
      <c r="AM35" s="13">
        <v>2226</v>
      </c>
      <c r="AN35" s="13">
        <v>797</v>
      </c>
      <c r="AO35" s="13">
        <v>3827</v>
      </c>
      <c r="AP35" s="7">
        <f t="shared" ref="AP35:AP66" si="15">AO35/(6*AE35+3*AF35+AG35+2*AH35)</f>
        <v>14.121771217712178</v>
      </c>
      <c r="AQ35" s="10">
        <v>4.8</v>
      </c>
      <c r="AR35" s="10">
        <v>318.89999999999998</v>
      </c>
      <c r="AS35" s="10">
        <f t="shared" ref="AS35:AS66" si="16">L35-AK35</f>
        <v>3.1999999999999993</v>
      </c>
      <c r="AT35" s="3">
        <f t="shared" ref="AT35:AT66" si="17">K35/SUM(K35,AJ35)</f>
        <v>0.53356282271944921</v>
      </c>
      <c r="AU35">
        <v>3</v>
      </c>
      <c r="AV35" s="5">
        <f t="shared" ref="AV35:AV66" si="18">U35/(P35+AN35)</f>
        <v>0.43966623876765082</v>
      </c>
      <c r="AW35" s="10">
        <v>68.8</v>
      </c>
      <c r="AX35" s="5">
        <v>0.17</v>
      </c>
      <c r="AY35">
        <v>1</v>
      </c>
    </row>
    <row r="36" spans="1:51" x14ac:dyDescent="0.25">
      <c r="A36" t="s">
        <v>55</v>
      </c>
      <c r="B36" s="5">
        <v>78.290000000000006</v>
      </c>
      <c r="C36">
        <v>13</v>
      </c>
      <c r="D36">
        <v>9</v>
      </c>
      <c r="E36" s="6">
        <f t="shared" si="8"/>
        <v>0.69230769230769229</v>
      </c>
      <c r="F36">
        <v>58</v>
      </c>
      <c r="G36">
        <v>17</v>
      </c>
      <c r="H36">
        <v>56</v>
      </c>
      <c r="I36">
        <v>0</v>
      </c>
      <c r="J36">
        <v>0</v>
      </c>
      <c r="K36">
        <v>455</v>
      </c>
      <c r="L36" s="10">
        <v>35</v>
      </c>
      <c r="M36" s="7">
        <f t="shared" si="11"/>
        <v>13.057142857142857</v>
      </c>
      <c r="N36" s="13">
        <v>2101</v>
      </c>
      <c r="O36" s="13">
        <v>3840</v>
      </c>
      <c r="P36" s="13">
        <v>865</v>
      </c>
      <c r="Q36" s="13">
        <v>5941</v>
      </c>
      <c r="R36" s="10">
        <v>6.9</v>
      </c>
      <c r="S36" s="10">
        <v>457</v>
      </c>
      <c r="T36">
        <v>77</v>
      </c>
      <c r="U36" s="13">
        <v>672</v>
      </c>
      <c r="V36" s="10">
        <v>5.9</v>
      </c>
      <c r="W36" s="10">
        <v>51.7</v>
      </c>
      <c r="X36" s="1">
        <v>15.305555555555555</v>
      </c>
      <c r="Y36" s="14">
        <v>1.9622685185185184E-2</v>
      </c>
      <c r="Z36" s="14" t="str">
        <f t="shared" si="12"/>
        <v>28:15</v>
      </c>
      <c r="AA36" s="14" t="str">
        <f t="shared" si="13"/>
        <v>28</v>
      </c>
      <c r="AB36" s="14" t="str">
        <f t="shared" si="14"/>
        <v>15</v>
      </c>
      <c r="AC36" s="7">
        <f t="shared" si="10"/>
        <v>28.25</v>
      </c>
      <c r="AD36" s="15">
        <v>0.47083333333333333</v>
      </c>
      <c r="AE36">
        <v>36</v>
      </c>
      <c r="AF36">
        <v>13</v>
      </c>
      <c r="AG36">
        <v>32</v>
      </c>
      <c r="AH36">
        <v>0</v>
      </c>
      <c r="AI36">
        <v>0</v>
      </c>
      <c r="AJ36" s="13">
        <v>287</v>
      </c>
      <c r="AK36" s="10">
        <v>22.1</v>
      </c>
      <c r="AL36" s="13">
        <v>1939</v>
      </c>
      <c r="AM36" s="13">
        <v>2665</v>
      </c>
      <c r="AN36" s="13">
        <v>948</v>
      </c>
      <c r="AO36" s="13">
        <v>4604</v>
      </c>
      <c r="AP36" s="7">
        <f t="shared" si="15"/>
        <v>16.041811846689896</v>
      </c>
      <c r="AQ36" s="10">
        <v>4.9000000000000004</v>
      </c>
      <c r="AR36" s="10">
        <v>354.2</v>
      </c>
      <c r="AS36" s="10">
        <f t="shared" si="16"/>
        <v>12.899999999999999</v>
      </c>
      <c r="AT36" s="3">
        <f t="shared" si="17"/>
        <v>0.6132075471698113</v>
      </c>
      <c r="AU36">
        <v>2</v>
      </c>
      <c r="AV36" s="5">
        <f t="shared" si="18"/>
        <v>0.37065637065637064</v>
      </c>
      <c r="AW36" s="10">
        <v>77.3</v>
      </c>
      <c r="AX36" s="5">
        <v>-0.46</v>
      </c>
      <c r="AY36">
        <v>0</v>
      </c>
    </row>
    <row r="37" spans="1:51" x14ac:dyDescent="0.25">
      <c r="A37" t="s">
        <v>56</v>
      </c>
      <c r="B37" s="5">
        <v>78.03</v>
      </c>
      <c r="C37">
        <v>13</v>
      </c>
      <c r="D37">
        <v>10</v>
      </c>
      <c r="E37" s="6">
        <f t="shared" si="8"/>
        <v>0.76923076923076927</v>
      </c>
      <c r="F37">
        <v>70</v>
      </c>
      <c r="G37">
        <v>16</v>
      </c>
      <c r="H37">
        <v>64</v>
      </c>
      <c r="I37">
        <v>3</v>
      </c>
      <c r="J37">
        <v>0</v>
      </c>
      <c r="K37">
        <v>538</v>
      </c>
      <c r="L37" s="10">
        <v>41.4</v>
      </c>
      <c r="M37" s="7">
        <f t="shared" si="11"/>
        <v>12.217472118959108</v>
      </c>
      <c r="N37" s="13">
        <v>2820</v>
      </c>
      <c r="O37" s="13">
        <v>3753</v>
      </c>
      <c r="P37" s="13">
        <v>1006</v>
      </c>
      <c r="Q37" s="13">
        <v>6573</v>
      </c>
      <c r="R37" s="10">
        <v>6.5</v>
      </c>
      <c r="S37" s="10">
        <v>505.6</v>
      </c>
      <c r="T37">
        <v>57</v>
      </c>
      <c r="U37" s="13">
        <v>544</v>
      </c>
      <c r="V37" s="10">
        <v>4.4000000000000004</v>
      </c>
      <c r="W37" s="10">
        <v>41.8</v>
      </c>
      <c r="X37" s="1">
        <v>16.565277777777776</v>
      </c>
      <c r="Y37" s="14">
        <v>2.123726851851852E-2</v>
      </c>
      <c r="Z37" s="14" t="str">
        <f t="shared" si="12"/>
        <v>30:35</v>
      </c>
      <c r="AA37" s="14" t="str">
        <f t="shared" si="13"/>
        <v>30</v>
      </c>
      <c r="AB37" s="14" t="str">
        <f t="shared" si="14"/>
        <v>35</v>
      </c>
      <c r="AC37" s="7">
        <f t="shared" si="10"/>
        <v>30.583333333333332</v>
      </c>
      <c r="AD37" s="15">
        <v>0.50972222222222219</v>
      </c>
      <c r="AE37">
        <v>53</v>
      </c>
      <c r="AF37">
        <v>9</v>
      </c>
      <c r="AG37">
        <v>47</v>
      </c>
      <c r="AH37">
        <v>1</v>
      </c>
      <c r="AI37">
        <v>0</v>
      </c>
      <c r="AJ37" s="13">
        <v>394</v>
      </c>
      <c r="AK37" s="10">
        <v>30.3</v>
      </c>
      <c r="AL37" s="13">
        <v>1714</v>
      </c>
      <c r="AM37" s="13">
        <v>4147</v>
      </c>
      <c r="AN37" s="13">
        <v>942</v>
      </c>
      <c r="AO37" s="13">
        <v>5861</v>
      </c>
      <c r="AP37" s="7">
        <f t="shared" si="15"/>
        <v>14.875634517766498</v>
      </c>
      <c r="AQ37" s="10">
        <v>6.2</v>
      </c>
      <c r="AR37" s="10">
        <v>450.8</v>
      </c>
      <c r="AS37" s="10">
        <f t="shared" si="16"/>
        <v>11.099999999999998</v>
      </c>
      <c r="AT37" s="3">
        <f t="shared" si="17"/>
        <v>0.57725321888412018</v>
      </c>
      <c r="AU37">
        <v>1</v>
      </c>
      <c r="AV37" s="5">
        <f t="shared" si="18"/>
        <v>0.27926078028747431</v>
      </c>
      <c r="AW37" s="10">
        <v>66.7</v>
      </c>
      <c r="AX37" s="5">
        <v>1.31</v>
      </c>
      <c r="AY37">
        <v>0</v>
      </c>
    </row>
    <row r="38" spans="1:51" x14ac:dyDescent="0.25">
      <c r="A38" t="s">
        <v>57</v>
      </c>
      <c r="B38" s="5">
        <v>78.03</v>
      </c>
      <c r="C38">
        <v>13</v>
      </c>
      <c r="D38">
        <v>9</v>
      </c>
      <c r="E38" s="6">
        <f t="shared" si="8"/>
        <v>0.69230769230769229</v>
      </c>
      <c r="F38">
        <v>42</v>
      </c>
      <c r="G38">
        <v>10</v>
      </c>
      <c r="H38">
        <v>41</v>
      </c>
      <c r="I38">
        <v>1</v>
      </c>
      <c r="J38">
        <v>1</v>
      </c>
      <c r="K38">
        <v>327</v>
      </c>
      <c r="L38" s="10">
        <v>25.2</v>
      </c>
      <c r="M38" s="7">
        <f t="shared" si="11"/>
        <v>14.907692307692308</v>
      </c>
      <c r="N38" s="13">
        <v>2076</v>
      </c>
      <c r="O38" s="13">
        <v>2769</v>
      </c>
      <c r="P38" s="13">
        <v>908</v>
      </c>
      <c r="Q38" s="13">
        <v>4845</v>
      </c>
      <c r="R38" s="10">
        <v>5.3</v>
      </c>
      <c r="S38" s="10">
        <v>372.7</v>
      </c>
      <c r="T38">
        <v>62</v>
      </c>
      <c r="U38" s="13">
        <v>528</v>
      </c>
      <c r="V38" s="10">
        <v>4.8</v>
      </c>
      <c r="W38" s="10">
        <v>40.6</v>
      </c>
      <c r="X38" s="1">
        <v>16.645833333333332</v>
      </c>
      <c r="Y38" s="14">
        <v>2.1340277777777777E-2</v>
      </c>
      <c r="Z38" s="14" t="str">
        <f t="shared" si="12"/>
        <v>30:44</v>
      </c>
      <c r="AA38" s="14" t="str">
        <f t="shared" si="13"/>
        <v>30</v>
      </c>
      <c r="AB38" s="14" t="str">
        <f t="shared" si="14"/>
        <v>44</v>
      </c>
      <c r="AC38" s="7">
        <f t="shared" si="10"/>
        <v>30.733333333333334</v>
      </c>
      <c r="AD38" s="15">
        <v>0.51222222222222225</v>
      </c>
      <c r="AE38">
        <v>17</v>
      </c>
      <c r="AF38">
        <v>19</v>
      </c>
      <c r="AG38">
        <v>17</v>
      </c>
      <c r="AH38">
        <v>0</v>
      </c>
      <c r="AI38">
        <v>0</v>
      </c>
      <c r="AJ38" s="13">
        <v>176</v>
      </c>
      <c r="AK38" s="10">
        <v>13.5</v>
      </c>
      <c r="AL38" s="13">
        <v>1124</v>
      </c>
      <c r="AM38" s="13">
        <v>2270</v>
      </c>
      <c r="AN38" s="13">
        <v>803</v>
      </c>
      <c r="AO38" s="13">
        <v>3394</v>
      </c>
      <c r="AP38" s="7">
        <f t="shared" si="15"/>
        <v>19.28409090909091</v>
      </c>
      <c r="AQ38" s="10">
        <v>4.2</v>
      </c>
      <c r="AR38" s="10">
        <v>261.10000000000002</v>
      </c>
      <c r="AS38" s="10">
        <f t="shared" si="16"/>
        <v>11.7</v>
      </c>
      <c r="AT38" s="3">
        <f t="shared" si="17"/>
        <v>0.6500994035785288</v>
      </c>
      <c r="AU38">
        <v>3</v>
      </c>
      <c r="AV38" s="5">
        <f t="shared" si="18"/>
        <v>0.3085914669783752</v>
      </c>
      <c r="AW38" s="10">
        <v>58.8</v>
      </c>
      <c r="AX38" s="5">
        <v>-0.38</v>
      </c>
      <c r="AY38">
        <v>1</v>
      </c>
    </row>
    <row r="39" spans="1:51" x14ac:dyDescent="0.25">
      <c r="A39" t="s">
        <v>58</v>
      </c>
      <c r="B39" s="5">
        <v>77.94</v>
      </c>
      <c r="C39">
        <v>13</v>
      </c>
      <c r="D39">
        <v>9</v>
      </c>
      <c r="E39" s="6">
        <f t="shared" si="8"/>
        <v>0.69230769230769229</v>
      </c>
      <c r="F39">
        <v>55</v>
      </c>
      <c r="G39">
        <v>7</v>
      </c>
      <c r="H39">
        <v>48</v>
      </c>
      <c r="I39">
        <v>1</v>
      </c>
      <c r="J39">
        <v>0</v>
      </c>
      <c r="K39">
        <v>401</v>
      </c>
      <c r="L39" s="10">
        <v>30.8</v>
      </c>
      <c r="M39" s="7">
        <f t="shared" si="11"/>
        <v>13.805486284289277</v>
      </c>
      <c r="N39" s="13">
        <v>3985</v>
      </c>
      <c r="O39" s="13">
        <v>1551</v>
      </c>
      <c r="P39" s="13">
        <v>916</v>
      </c>
      <c r="Q39" s="13">
        <v>5536</v>
      </c>
      <c r="R39" s="10">
        <v>6</v>
      </c>
      <c r="S39" s="10">
        <v>425.8</v>
      </c>
      <c r="T39">
        <v>58</v>
      </c>
      <c r="U39" s="13">
        <v>526</v>
      </c>
      <c r="V39" s="10">
        <v>4.5</v>
      </c>
      <c r="W39" s="10">
        <v>40.5</v>
      </c>
      <c r="X39" s="1">
        <v>16.521527777777777</v>
      </c>
      <c r="Y39" s="14">
        <v>2.1181712962962961E-2</v>
      </c>
      <c r="Z39" s="14" t="str">
        <f t="shared" si="12"/>
        <v>30:30</v>
      </c>
      <c r="AA39" s="14" t="str">
        <f t="shared" si="13"/>
        <v>30</v>
      </c>
      <c r="AB39" s="14" t="str">
        <f t="shared" si="14"/>
        <v>30</v>
      </c>
      <c r="AC39" s="7">
        <f t="shared" si="10"/>
        <v>30.5</v>
      </c>
      <c r="AD39" s="15">
        <v>0.5083333333333333</v>
      </c>
      <c r="AE39">
        <v>34</v>
      </c>
      <c r="AF39">
        <v>13</v>
      </c>
      <c r="AG39">
        <v>31</v>
      </c>
      <c r="AH39">
        <v>0</v>
      </c>
      <c r="AI39">
        <v>0</v>
      </c>
      <c r="AJ39" s="13">
        <v>274</v>
      </c>
      <c r="AK39" s="10">
        <v>21.1</v>
      </c>
      <c r="AL39" s="13">
        <v>2620</v>
      </c>
      <c r="AM39" s="13">
        <v>1921</v>
      </c>
      <c r="AN39" s="13">
        <v>870</v>
      </c>
      <c r="AO39" s="13">
        <v>4541</v>
      </c>
      <c r="AP39" s="7">
        <f t="shared" si="15"/>
        <v>16.572992700729927</v>
      </c>
      <c r="AQ39" s="10">
        <v>5.2</v>
      </c>
      <c r="AR39" s="10">
        <v>349.3</v>
      </c>
      <c r="AS39" s="10">
        <f t="shared" si="16"/>
        <v>9.6999999999999993</v>
      </c>
      <c r="AT39" s="3">
        <f t="shared" si="17"/>
        <v>0.59407407407407409</v>
      </c>
      <c r="AU39">
        <v>2</v>
      </c>
      <c r="AV39" s="5">
        <f t="shared" si="18"/>
        <v>0.29451287793952968</v>
      </c>
      <c r="AW39" s="10">
        <v>53.8</v>
      </c>
      <c r="AX39" s="5">
        <v>0.38</v>
      </c>
      <c r="AY39">
        <v>0</v>
      </c>
    </row>
    <row r="40" spans="1:51" x14ac:dyDescent="0.25">
      <c r="A40" t="s">
        <v>59</v>
      </c>
      <c r="B40" s="5">
        <v>77.849999999999994</v>
      </c>
      <c r="C40">
        <v>13</v>
      </c>
      <c r="D40">
        <v>9</v>
      </c>
      <c r="E40" s="6">
        <f t="shared" si="8"/>
        <v>0.69230769230769229</v>
      </c>
      <c r="F40">
        <v>54</v>
      </c>
      <c r="G40">
        <v>14</v>
      </c>
      <c r="H40">
        <v>53</v>
      </c>
      <c r="I40">
        <v>0</v>
      </c>
      <c r="J40">
        <v>0</v>
      </c>
      <c r="K40">
        <v>419</v>
      </c>
      <c r="L40" s="10">
        <v>32.200000000000003</v>
      </c>
      <c r="M40" s="7">
        <f t="shared" si="11"/>
        <v>10.947494033412887</v>
      </c>
      <c r="N40" s="13">
        <v>1796</v>
      </c>
      <c r="O40" s="13">
        <v>2791</v>
      </c>
      <c r="P40" s="13">
        <v>822</v>
      </c>
      <c r="Q40" s="13">
        <v>4587</v>
      </c>
      <c r="R40" s="10">
        <v>5.6</v>
      </c>
      <c r="S40" s="10">
        <v>352.8</v>
      </c>
      <c r="T40">
        <v>102</v>
      </c>
      <c r="U40" s="13">
        <v>890</v>
      </c>
      <c r="V40" s="10">
        <v>7.8</v>
      </c>
      <c r="W40" s="10">
        <v>68.5</v>
      </c>
      <c r="X40" s="1">
        <v>15.697222222222223</v>
      </c>
      <c r="Y40" s="14">
        <v>2.0125000000000001E-2</v>
      </c>
      <c r="Z40" s="14" t="str">
        <f t="shared" si="12"/>
        <v>28:59</v>
      </c>
      <c r="AA40" s="14" t="str">
        <f t="shared" si="13"/>
        <v>28</v>
      </c>
      <c r="AB40" s="14" t="str">
        <f t="shared" si="14"/>
        <v>59</v>
      </c>
      <c r="AC40" s="7">
        <f t="shared" si="10"/>
        <v>28.983333333333334</v>
      </c>
      <c r="AD40" s="15">
        <v>0.48305555555555557</v>
      </c>
      <c r="AE40">
        <v>34</v>
      </c>
      <c r="AF40">
        <v>17</v>
      </c>
      <c r="AG40">
        <v>31</v>
      </c>
      <c r="AH40">
        <v>1</v>
      </c>
      <c r="AI40">
        <v>0</v>
      </c>
      <c r="AJ40" s="13">
        <v>288</v>
      </c>
      <c r="AK40" s="10">
        <v>22.2</v>
      </c>
      <c r="AL40" s="13">
        <v>1618</v>
      </c>
      <c r="AM40" s="13">
        <v>2962</v>
      </c>
      <c r="AN40" s="13">
        <v>979</v>
      </c>
      <c r="AO40" s="13">
        <v>4580</v>
      </c>
      <c r="AP40" s="7">
        <f t="shared" si="15"/>
        <v>15.902777777777779</v>
      </c>
      <c r="AQ40" s="10">
        <v>4.7</v>
      </c>
      <c r="AR40" s="10">
        <v>352.3</v>
      </c>
      <c r="AS40" s="10">
        <f t="shared" si="16"/>
        <v>10.000000000000004</v>
      </c>
      <c r="AT40" s="3">
        <f t="shared" si="17"/>
        <v>0.59264497878359268</v>
      </c>
      <c r="AU40">
        <v>2</v>
      </c>
      <c r="AV40" s="5">
        <f t="shared" si="18"/>
        <v>0.49416990560799556</v>
      </c>
      <c r="AW40" s="10">
        <v>77.8</v>
      </c>
      <c r="AX40" s="5">
        <v>1.1499999999999999</v>
      </c>
      <c r="AY40">
        <v>1</v>
      </c>
    </row>
    <row r="41" spans="1:51" x14ac:dyDescent="0.25">
      <c r="A41" t="s">
        <v>60</v>
      </c>
      <c r="B41" s="5">
        <v>77.78</v>
      </c>
      <c r="C41">
        <v>13</v>
      </c>
      <c r="D41">
        <v>7</v>
      </c>
      <c r="E41" s="6">
        <f t="shared" si="8"/>
        <v>0.53846153846153844</v>
      </c>
      <c r="F41">
        <v>50</v>
      </c>
      <c r="G41">
        <v>24</v>
      </c>
      <c r="H41">
        <v>43</v>
      </c>
      <c r="I41">
        <v>3</v>
      </c>
      <c r="J41">
        <v>1</v>
      </c>
      <c r="K41">
        <v>423</v>
      </c>
      <c r="L41" s="10">
        <v>32.5</v>
      </c>
      <c r="M41" s="7">
        <f t="shared" si="11"/>
        <v>12.261282660332542</v>
      </c>
      <c r="N41" s="13">
        <v>3199</v>
      </c>
      <c r="O41" s="13">
        <v>1963</v>
      </c>
      <c r="P41" s="13">
        <v>903</v>
      </c>
      <c r="Q41" s="13">
        <v>5162</v>
      </c>
      <c r="R41" s="10">
        <v>5.7</v>
      </c>
      <c r="S41" s="10">
        <v>397.1</v>
      </c>
      <c r="T41">
        <v>79</v>
      </c>
      <c r="U41" s="13">
        <v>713</v>
      </c>
      <c r="V41" s="10">
        <v>6.1</v>
      </c>
      <c r="W41" s="10">
        <v>54.8</v>
      </c>
      <c r="X41" s="1">
        <v>17.507638888888888</v>
      </c>
      <c r="Y41" s="14">
        <v>2.2445601851851852E-2</v>
      </c>
      <c r="Z41" s="14" t="str">
        <f t="shared" si="12"/>
        <v>32:19</v>
      </c>
      <c r="AA41" s="14" t="str">
        <f t="shared" si="13"/>
        <v>32</v>
      </c>
      <c r="AB41" s="14" t="str">
        <f t="shared" si="14"/>
        <v>19</v>
      </c>
      <c r="AC41" s="7">
        <f t="shared" si="10"/>
        <v>32.31666666666667</v>
      </c>
      <c r="AD41" s="15">
        <v>0.53861111111111115</v>
      </c>
      <c r="AE41">
        <v>35</v>
      </c>
      <c r="AF41">
        <v>21</v>
      </c>
      <c r="AG41">
        <v>30</v>
      </c>
      <c r="AH41">
        <v>1</v>
      </c>
      <c r="AI41">
        <v>0</v>
      </c>
      <c r="AJ41" s="13">
        <v>305</v>
      </c>
      <c r="AK41" s="10">
        <v>23.5</v>
      </c>
      <c r="AL41" s="13">
        <v>1700</v>
      </c>
      <c r="AM41" s="13">
        <v>2867</v>
      </c>
      <c r="AN41" s="13">
        <v>847</v>
      </c>
      <c r="AO41" s="13">
        <v>4567</v>
      </c>
      <c r="AP41" s="7">
        <f t="shared" si="15"/>
        <v>14.973770491803279</v>
      </c>
      <c r="AQ41" s="10">
        <v>5.4</v>
      </c>
      <c r="AR41" s="10">
        <v>351.3</v>
      </c>
      <c r="AS41" s="10">
        <f t="shared" si="16"/>
        <v>9</v>
      </c>
      <c r="AT41" s="3">
        <f t="shared" si="17"/>
        <v>0.58104395604395609</v>
      </c>
      <c r="AU41">
        <v>3</v>
      </c>
      <c r="AV41" s="5">
        <f t="shared" si="18"/>
        <v>0.40742857142857142</v>
      </c>
      <c r="AW41" s="10">
        <v>82.8</v>
      </c>
      <c r="AX41" s="5">
        <v>0.62</v>
      </c>
      <c r="AY41">
        <v>1</v>
      </c>
    </row>
    <row r="42" spans="1:51" x14ac:dyDescent="0.25">
      <c r="A42" t="s">
        <v>146</v>
      </c>
      <c r="B42" s="5">
        <v>76.91</v>
      </c>
      <c r="C42">
        <v>13</v>
      </c>
      <c r="D42">
        <v>7</v>
      </c>
      <c r="E42" s="6">
        <f t="shared" si="8"/>
        <v>0.53846153846153844</v>
      </c>
      <c r="F42">
        <v>44</v>
      </c>
      <c r="G42">
        <v>13</v>
      </c>
      <c r="H42">
        <v>37</v>
      </c>
      <c r="I42">
        <v>1</v>
      </c>
      <c r="J42">
        <v>0</v>
      </c>
      <c r="K42">
        <v>342</v>
      </c>
      <c r="L42" s="10">
        <v>26.3</v>
      </c>
      <c r="M42" s="7">
        <f t="shared" si="11"/>
        <v>16.061403508771932</v>
      </c>
      <c r="N42" s="13">
        <v>2388</v>
      </c>
      <c r="O42" s="13">
        <v>3105</v>
      </c>
      <c r="P42" s="13">
        <v>936</v>
      </c>
      <c r="Q42" s="13">
        <v>5493</v>
      </c>
      <c r="R42" s="10">
        <v>5.9</v>
      </c>
      <c r="S42" s="10">
        <v>422.5</v>
      </c>
      <c r="T42">
        <v>107</v>
      </c>
      <c r="U42" s="13">
        <v>909</v>
      </c>
      <c r="V42" s="10">
        <v>8.1999999999999993</v>
      </c>
      <c r="W42" s="10">
        <v>69.900000000000006</v>
      </c>
      <c r="X42" s="1">
        <v>15.377083333333333</v>
      </c>
      <c r="Y42" s="14">
        <v>1.9714120370370371E-2</v>
      </c>
      <c r="Z42" s="14" t="str">
        <f t="shared" si="12"/>
        <v>28:23</v>
      </c>
      <c r="AA42" s="14" t="str">
        <f t="shared" si="13"/>
        <v>28</v>
      </c>
      <c r="AB42" s="14" t="str">
        <f t="shared" si="14"/>
        <v>23</v>
      </c>
      <c r="AC42" s="7">
        <f t="shared" si="10"/>
        <v>28.383333333333333</v>
      </c>
      <c r="AD42" s="15">
        <v>0.47305555555555556</v>
      </c>
      <c r="AE42">
        <v>30</v>
      </c>
      <c r="AF42">
        <v>20</v>
      </c>
      <c r="AG42">
        <v>29</v>
      </c>
      <c r="AH42">
        <v>0</v>
      </c>
      <c r="AI42">
        <v>0</v>
      </c>
      <c r="AJ42" s="13">
        <v>269</v>
      </c>
      <c r="AK42" s="10">
        <v>20.7</v>
      </c>
      <c r="AL42" s="13">
        <v>2246</v>
      </c>
      <c r="AM42" s="13">
        <v>1957</v>
      </c>
      <c r="AN42" s="13">
        <v>874</v>
      </c>
      <c r="AO42" s="13">
        <v>4203</v>
      </c>
      <c r="AP42" s="7">
        <f t="shared" si="15"/>
        <v>15.624535315985129</v>
      </c>
      <c r="AQ42" s="10">
        <v>4.8</v>
      </c>
      <c r="AR42" s="10">
        <v>323.3</v>
      </c>
      <c r="AS42" s="10">
        <f t="shared" si="16"/>
        <v>5.6000000000000014</v>
      </c>
      <c r="AT42" s="3">
        <f t="shared" si="17"/>
        <v>0.55973813420621932</v>
      </c>
      <c r="AU42">
        <v>4</v>
      </c>
      <c r="AV42" s="5">
        <f t="shared" si="18"/>
        <v>0.50220994475138125</v>
      </c>
      <c r="AW42" s="10">
        <v>76.5</v>
      </c>
      <c r="AX42" s="5">
        <v>-0.62</v>
      </c>
      <c r="AY42">
        <v>1</v>
      </c>
    </row>
    <row r="43" spans="1:51" x14ac:dyDescent="0.25">
      <c r="A43" t="s">
        <v>62</v>
      </c>
      <c r="B43" s="5">
        <v>76.77</v>
      </c>
      <c r="C43">
        <v>13</v>
      </c>
      <c r="D43">
        <v>8</v>
      </c>
      <c r="E43" s="6">
        <f t="shared" si="8"/>
        <v>0.61538461538461542</v>
      </c>
      <c r="F43">
        <v>39</v>
      </c>
      <c r="G43">
        <v>19</v>
      </c>
      <c r="H43">
        <v>38</v>
      </c>
      <c r="I43">
        <v>0</v>
      </c>
      <c r="J43">
        <v>0</v>
      </c>
      <c r="K43">
        <v>329</v>
      </c>
      <c r="L43" s="10">
        <v>25.3</v>
      </c>
      <c r="M43" s="7">
        <f t="shared" si="11"/>
        <v>15.398176291793312</v>
      </c>
      <c r="N43" s="13">
        <v>1634</v>
      </c>
      <c r="O43" s="13">
        <v>3432</v>
      </c>
      <c r="P43" s="13">
        <v>865</v>
      </c>
      <c r="Q43" s="13">
        <v>5066</v>
      </c>
      <c r="R43" s="10">
        <v>5.9</v>
      </c>
      <c r="S43" s="10">
        <v>389.7</v>
      </c>
      <c r="T43">
        <v>99</v>
      </c>
      <c r="U43" s="13">
        <v>757</v>
      </c>
      <c r="V43" s="10">
        <v>7.6</v>
      </c>
      <c r="W43" s="10">
        <v>58.2</v>
      </c>
      <c r="X43" s="1">
        <v>17.134722222222223</v>
      </c>
      <c r="Y43" s="14">
        <v>2.1967592592592594E-2</v>
      </c>
      <c r="Z43" s="14" t="str">
        <f t="shared" si="12"/>
        <v>31:38</v>
      </c>
      <c r="AA43" s="14" t="str">
        <f t="shared" si="13"/>
        <v>31</v>
      </c>
      <c r="AB43" s="14" t="str">
        <f t="shared" si="14"/>
        <v>38</v>
      </c>
      <c r="AC43" s="7">
        <f t="shared" si="10"/>
        <v>31.633333333333333</v>
      </c>
      <c r="AD43" s="15">
        <v>0.52722222222222226</v>
      </c>
      <c r="AE43">
        <v>35</v>
      </c>
      <c r="AF43">
        <v>18</v>
      </c>
      <c r="AG43">
        <v>30</v>
      </c>
      <c r="AH43">
        <v>1</v>
      </c>
      <c r="AI43">
        <v>3</v>
      </c>
      <c r="AJ43" s="13">
        <v>302</v>
      </c>
      <c r="AK43" s="10">
        <v>23.2</v>
      </c>
      <c r="AL43" s="13">
        <v>1633</v>
      </c>
      <c r="AM43" s="13">
        <v>2768</v>
      </c>
      <c r="AN43" s="13">
        <v>871</v>
      </c>
      <c r="AO43" s="13">
        <v>4401</v>
      </c>
      <c r="AP43" s="7">
        <f t="shared" si="15"/>
        <v>14.868243243243244</v>
      </c>
      <c r="AQ43" s="10">
        <v>5.0999999999999996</v>
      </c>
      <c r="AR43" s="10">
        <v>338.5</v>
      </c>
      <c r="AS43" s="10">
        <f t="shared" si="16"/>
        <v>2.1000000000000014</v>
      </c>
      <c r="AT43" s="3">
        <f t="shared" si="17"/>
        <v>0.52139461172741675</v>
      </c>
      <c r="AU43">
        <v>4</v>
      </c>
      <c r="AV43" s="5">
        <f t="shared" si="18"/>
        <v>0.43605990783410137</v>
      </c>
      <c r="AW43" s="10">
        <v>86.4</v>
      </c>
      <c r="AX43" s="5">
        <v>0.08</v>
      </c>
      <c r="AY43">
        <v>1</v>
      </c>
    </row>
    <row r="44" spans="1:51" x14ac:dyDescent="0.25">
      <c r="A44" t="s">
        <v>149</v>
      </c>
      <c r="B44" s="5">
        <v>75.849999999999994</v>
      </c>
      <c r="C44">
        <v>14</v>
      </c>
      <c r="D44">
        <v>11</v>
      </c>
      <c r="E44" s="6">
        <f t="shared" si="8"/>
        <v>0.7857142857142857</v>
      </c>
      <c r="F44">
        <v>60</v>
      </c>
      <c r="G44">
        <v>11</v>
      </c>
      <c r="H44">
        <v>56</v>
      </c>
      <c r="I44">
        <v>0</v>
      </c>
      <c r="J44">
        <v>0</v>
      </c>
      <c r="K44">
        <v>449</v>
      </c>
      <c r="L44" s="10">
        <v>32.1</v>
      </c>
      <c r="M44" s="7">
        <f t="shared" si="11"/>
        <v>11.661469933184856</v>
      </c>
      <c r="N44" s="13">
        <v>2626</v>
      </c>
      <c r="O44" s="13">
        <v>2610</v>
      </c>
      <c r="P44" s="13">
        <v>898</v>
      </c>
      <c r="Q44" s="13">
        <v>5236</v>
      </c>
      <c r="R44" s="10">
        <v>5.8</v>
      </c>
      <c r="S44" s="10">
        <v>374</v>
      </c>
      <c r="T44">
        <v>71</v>
      </c>
      <c r="U44" s="13">
        <v>566</v>
      </c>
      <c r="V44" s="10">
        <v>5.0999999999999996</v>
      </c>
      <c r="W44" s="10">
        <v>40.4</v>
      </c>
      <c r="X44" s="1">
        <v>19.110416666666666</v>
      </c>
      <c r="Y44" s="14">
        <v>2.2749999999999996E-2</v>
      </c>
      <c r="Z44" s="14" t="str">
        <f t="shared" si="12"/>
        <v>32:46</v>
      </c>
      <c r="AA44" s="14" t="str">
        <f t="shared" si="13"/>
        <v>32</v>
      </c>
      <c r="AB44" s="14" t="str">
        <f t="shared" si="14"/>
        <v>46</v>
      </c>
      <c r="AC44" s="7">
        <f t="shared" si="10"/>
        <v>32.766666666666666</v>
      </c>
      <c r="AD44" s="15">
        <v>0.5461111111111111</v>
      </c>
      <c r="AE44">
        <v>31</v>
      </c>
      <c r="AF44">
        <v>8</v>
      </c>
      <c r="AG44">
        <v>30</v>
      </c>
      <c r="AH44">
        <v>0</v>
      </c>
      <c r="AI44">
        <v>0</v>
      </c>
      <c r="AJ44" s="13">
        <v>240</v>
      </c>
      <c r="AK44" s="10">
        <v>17.100000000000001</v>
      </c>
      <c r="AL44" s="13">
        <v>1517</v>
      </c>
      <c r="AM44" s="13">
        <v>2898</v>
      </c>
      <c r="AN44" s="13">
        <v>926</v>
      </c>
      <c r="AO44" s="13">
        <v>4415</v>
      </c>
      <c r="AP44" s="7">
        <f t="shared" si="15"/>
        <v>18.395833333333332</v>
      </c>
      <c r="AQ44" s="10">
        <v>4.8</v>
      </c>
      <c r="AR44" s="10">
        <v>315.39999999999998</v>
      </c>
      <c r="AS44" s="10">
        <f t="shared" si="16"/>
        <v>15</v>
      </c>
      <c r="AT44" s="3">
        <f t="shared" si="17"/>
        <v>0.65166908563134973</v>
      </c>
      <c r="AU44">
        <v>1</v>
      </c>
      <c r="AV44" s="5">
        <f t="shared" si="18"/>
        <v>0.31030701754385964</v>
      </c>
      <c r="AW44" s="10">
        <v>52.4</v>
      </c>
      <c r="AX44" s="5">
        <v>0.28999999999999998</v>
      </c>
      <c r="AY44">
        <v>0</v>
      </c>
    </row>
    <row r="45" spans="1:51" x14ac:dyDescent="0.25">
      <c r="A45" t="s">
        <v>64</v>
      </c>
      <c r="B45" s="5">
        <v>74.5</v>
      </c>
      <c r="C45">
        <v>13</v>
      </c>
      <c r="D45">
        <v>8</v>
      </c>
      <c r="E45" s="6">
        <f t="shared" si="8"/>
        <v>0.61538461538461542</v>
      </c>
      <c r="F45">
        <v>57</v>
      </c>
      <c r="G45">
        <v>10</v>
      </c>
      <c r="H45">
        <v>56</v>
      </c>
      <c r="I45">
        <v>0</v>
      </c>
      <c r="J45">
        <v>1</v>
      </c>
      <c r="K45">
        <v>430</v>
      </c>
      <c r="L45" s="10">
        <v>33.1</v>
      </c>
      <c r="M45" s="7">
        <f t="shared" si="11"/>
        <v>13.978971962616823</v>
      </c>
      <c r="N45" s="13">
        <v>1837</v>
      </c>
      <c r="O45" s="13">
        <v>4146</v>
      </c>
      <c r="P45" s="13">
        <v>1054</v>
      </c>
      <c r="Q45" s="13">
        <v>5983</v>
      </c>
      <c r="R45" s="10">
        <v>5.7</v>
      </c>
      <c r="S45" s="10">
        <v>460.2</v>
      </c>
      <c r="T45">
        <v>78</v>
      </c>
      <c r="U45" s="13">
        <v>781</v>
      </c>
      <c r="V45" s="10">
        <v>6</v>
      </c>
      <c r="W45" s="10">
        <v>60.1</v>
      </c>
      <c r="X45" s="1">
        <v>15.277777777777779</v>
      </c>
      <c r="Y45" s="14">
        <v>1.9586805555555555E-2</v>
      </c>
      <c r="Z45" s="14" t="str">
        <f t="shared" si="12"/>
        <v>28:12</v>
      </c>
      <c r="AA45" s="14" t="str">
        <f t="shared" si="13"/>
        <v>28</v>
      </c>
      <c r="AB45" s="14" t="str">
        <f t="shared" si="14"/>
        <v>12</v>
      </c>
      <c r="AC45" s="7">
        <f t="shared" si="10"/>
        <v>28.2</v>
      </c>
      <c r="AD45" s="15">
        <v>0.47</v>
      </c>
      <c r="AE45">
        <v>51</v>
      </c>
      <c r="AF45">
        <v>15</v>
      </c>
      <c r="AG45">
        <v>49</v>
      </c>
      <c r="AH45">
        <v>1</v>
      </c>
      <c r="AI45">
        <v>0</v>
      </c>
      <c r="AJ45" s="13">
        <v>402</v>
      </c>
      <c r="AK45" s="10">
        <v>30.9</v>
      </c>
      <c r="AL45" s="13">
        <v>2113</v>
      </c>
      <c r="AM45" s="13">
        <v>3819</v>
      </c>
      <c r="AN45" s="13">
        <v>1029</v>
      </c>
      <c r="AO45" s="13">
        <v>5932</v>
      </c>
      <c r="AP45" s="7">
        <f t="shared" si="15"/>
        <v>14.756218905472636</v>
      </c>
      <c r="AQ45" s="10">
        <v>5.8</v>
      </c>
      <c r="AR45" s="10">
        <v>456.3</v>
      </c>
      <c r="AS45" s="10">
        <f t="shared" si="16"/>
        <v>2.2000000000000028</v>
      </c>
      <c r="AT45" s="3">
        <f t="shared" si="17"/>
        <v>0.51682692307692313</v>
      </c>
      <c r="AU45">
        <v>4</v>
      </c>
      <c r="AV45" s="5">
        <f t="shared" si="18"/>
        <v>0.37493999039846376</v>
      </c>
      <c r="AW45" s="10">
        <v>66.7</v>
      </c>
      <c r="AX45" s="5">
        <v>-0.23</v>
      </c>
      <c r="AY45">
        <v>1</v>
      </c>
    </row>
    <row r="46" spans="1:51" x14ac:dyDescent="0.25">
      <c r="A46" t="s">
        <v>65</v>
      </c>
      <c r="B46" s="5">
        <v>74.430000000000007</v>
      </c>
      <c r="C46">
        <v>13</v>
      </c>
      <c r="D46">
        <v>8</v>
      </c>
      <c r="E46" s="6">
        <f t="shared" si="8"/>
        <v>0.61538461538461542</v>
      </c>
      <c r="F46">
        <v>37</v>
      </c>
      <c r="G46">
        <v>18</v>
      </c>
      <c r="H46">
        <v>33</v>
      </c>
      <c r="I46">
        <v>1</v>
      </c>
      <c r="J46">
        <v>1</v>
      </c>
      <c r="K46">
        <v>313</v>
      </c>
      <c r="L46" s="10">
        <v>24.1</v>
      </c>
      <c r="M46" s="7">
        <f t="shared" si="11"/>
        <v>12.932475884244372</v>
      </c>
      <c r="N46" s="13">
        <v>1883</v>
      </c>
      <c r="O46" s="13">
        <v>2139</v>
      </c>
      <c r="P46" s="13">
        <v>810</v>
      </c>
      <c r="Q46" s="13">
        <v>4022</v>
      </c>
      <c r="R46" s="10">
        <v>5</v>
      </c>
      <c r="S46" s="10">
        <v>309.39999999999998</v>
      </c>
      <c r="T46">
        <v>74</v>
      </c>
      <c r="U46" s="13">
        <v>599</v>
      </c>
      <c r="V46" s="10">
        <v>5.7</v>
      </c>
      <c r="W46" s="10">
        <v>46.1</v>
      </c>
      <c r="X46" s="1">
        <v>15.375</v>
      </c>
      <c r="Y46" s="14">
        <v>1.9711805555555555E-2</v>
      </c>
      <c r="Z46" s="14" t="str">
        <f t="shared" si="12"/>
        <v>28:23</v>
      </c>
      <c r="AA46" s="14" t="str">
        <f t="shared" si="13"/>
        <v>28</v>
      </c>
      <c r="AB46" s="14" t="str">
        <f t="shared" si="14"/>
        <v>23</v>
      </c>
      <c r="AC46" s="7">
        <f t="shared" si="10"/>
        <v>28.383333333333333</v>
      </c>
      <c r="AD46" s="15">
        <v>0.47305555555555556</v>
      </c>
      <c r="AE46">
        <v>29</v>
      </c>
      <c r="AF46">
        <v>20</v>
      </c>
      <c r="AG46">
        <v>26</v>
      </c>
      <c r="AH46">
        <v>0</v>
      </c>
      <c r="AI46">
        <v>0</v>
      </c>
      <c r="AJ46" s="13">
        <v>260</v>
      </c>
      <c r="AK46" s="10">
        <v>20</v>
      </c>
      <c r="AL46" s="13">
        <v>1638</v>
      </c>
      <c r="AM46" s="13">
        <v>2500</v>
      </c>
      <c r="AN46" s="13">
        <v>873</v>
      </c>
      <c r="AO46" s="13">
        <v>4138</v>
      </c>
      <c r="AP46" s="7">
        <f t="shared" si="15"/>
        <v>15.915384615384616</v>
      </c>
      <c r="AQ46" s="10">
        <v>4.7</v>
      </c>
      <c r="AR46" s="10">
        <v>318.3</v>
      </c>
      <c r="AS46" s="10">
        <f t="shared" si="16"/>
        <v>4.1000000000000014</v>
      </c>
      <c r="AT46" s="3">
        <f t="shared" si="17"/>
        <v>0.5462478184991274</v>
      </c>
      <c r="AU46">
        <v>0</v>
      </c>
      <c r="AV46" s="5">
        <f t="shared" si="18"/>
        <v>0.35591206179441476</v>
      </c>
      <c r="AW46" s="10">
        <v>69.2</v>
      </c>
      <c r="AX46" s="5">
        <v>-0.23</v>
      </c>
      <c r="AY46">
        <v>1</v>
      </c>
    </row>
    <row r="47" spans="1:51" x14ac:dyDescent="0.25">
      <c r="A47" t="s">
        <v>66</v>
      </c>
      <c r="B47" s="5">
        <v>74.349999999999994</v>
      </c>
      <c r="C47">
        <v>13</v>
      </c>
      <c r="D47">
        <v>7</v>
      </c>
      <c r="E47" s="6">
        <f t="shared" si="8"/>
        <v>0.53846153846153844</v>
      </c>
      <c r="F47">
        <v>41</v>
      </c>
      <c r="G47">
        <v>17</v>
      </c>
      <c r="H47">
        <v>37</v>
      </c>
      <c r="I47">
        <v>1</v>
      </c>
      <c r="J47">
        <v>2</v>
      </c>
      <c r="K47">
        <v>340</v>
      </c>
      <c r="L47" s="10">
        <v>26.2</v>
      </c>
      <c r="M47" s="7">
        <f t="shared" si="11"/>
        <v>14.178571428571429</v>
      </c>
      <c r="N47" s="13">
        <v>2185</v>
      </c>
      <c r="O47" s="13">
        <v>2579</v>
      </c>
      <c r="P47" s="13">
        <v>947</v>
      </c>
      <c r="Q47" s="13">
        <v>4764</v>
      </c>
      <c r="R47" s="10">
        <v>5</v>
      </c>
      <c r="S47" s="10">
        <v>366.5</v>
      </c>
      <c r="T47">
        <v>70</v>
      </c>
      <c r="U47" s="13">
        <v>583</v>
      </c>
      <c r="V47" s="10">
        <v>5.4</v>
      </c>
      <c r="W47" s="10">
        <v>44.8</v>
      </c>
      <c r="X47" s="1">
        <v>16.984722222222221</v>
      </c>
      <c r="Y47" s="14">
        <v>2.1775462962962965E-2</v>
      </c>
      <c r="Z47" s="14" t="str">
        <f t="shared" si="12"/>
        <v>31:21</v>
      </c>
      <c r="AA47" s="14" t="str">
        <f t="shared" si="13"/>
        <v>31</v>
      </c>
      <c r="AB47" s="14" t="str">
        <f t="shared" si="14"/>
        <v>21</v>
      </c>
      <c r="AC47" s="7">
        <f t="shared" si="10"/>
        <v>31.35</v>
      </c>
      <c r="AD47" s="15">
        <v>0.52250000000000008</v>
      </c>
      <c r="AE47">
        <v>35</v>
      </c>
      <c r="AF47">
        <v>12</v>
      </c>
      <c r="AG47">
        <v>35</v>
      </c>
      <c r="AH47">
        <v>0</v>
      </c>
      <c r="AI47">
        <v>0</v>
      </c>
      <c r="AJ47" s="13">
        <v>281</v>
      </c>
      <c r="AK47" s="10">
        <v>21.6</v>
      </c>
      <c r="AL47" s="13">
        <v>1802</v>
      </c>
      <c r="AM47" s="13">
        <v>2499</v>
      </c>
      <c r="AN47" s="13">
        <v>846</v>
      </c>
      <c r="AO47" s="13">
        <v>4301</v>
      </c>
      <c r="AP47" s="7">
        <f t="shared" si="15"/>
        <v>15.306049822064058</v>
      </c>
      <c r="AQ47" s="10">
        <v>5.0999999999999996</v>
      </c>
      <c r="AR47" s="10">
        <v>330.8</v>
      </c>
      <c r="AS47" s="10">
        <f t="shared" si="16"/>
        <v>4.5999999999999979</v>
      </c>
      <c r="AT47" s="3">
        <f t="shared" si="17"/>
        <v>0.54750402576489532</v>
      </c>
      <c r="AU47">
        <v>3</v>
      </c>
      <c r="AV47" s="5">
        <f t="shared" si="18"/>
        <v>0.32515337423312884</v>
      </c>
      <c r="AW47" s="10">
        <v>81</v>
      </c>
      <c r="AX47" s="5">
        <v>0.08</v>
      </c>
      <c r="AY47">
        <v>0</v>
      </c>
    </row>
    <row r="48" spans="1:51" x14ac:dyDescent="0.25">
      <c r="A48" t="s">
        <v>141</v>
      </c>
      <c r="B48" s="5">
        <v>74.02</v>
      </c>
      <c r="C48">
        <v>14</v>
      </c>
      <c r="D48">
        <v>11</v>
      </c>
      <c r="E48" s="6">
        <f t="shared" si="8"/>
        <v>0.7857142857142857</v>
      </c>
      <c r="F48">
        <v>69</v>
      </c>
      <c r="G48">
        <v>19</v>
      </c>
      <c r="H48">
        <v>59</v>
      </c>
      <c r="I48">
        <v>1</v>
      </c>
      <c r="J48">
        <v>0</v>
      </c>
      <c r="K48">
        <v>532</v>
      </c>
      <c r="L48" s="10">
        <v>38</v>
      </c>
      <c r="M48" s="7">
        <f t="shared" si="11"/>
        <v>11.842105263157896</v>
      </c>
      <c r="N48" s="13">
        <v>3645</v>
      </c>
      <c r="O48" s="13">
        <v>2655</v>
      </c>
      <c r="P48" s="13">
        <v>910</v>
      </c>
      <c r="Q48" s="13">
        <v>6300</v>
      </c>
      <c r="R48" s="10">
        <v>6.9</v>
      </c>
      <c r="S48" s="10">
        <v>450</v>
      </c>
      <c r="T48">
        <v>63</v>
      </c>
      <c r="U48" s="13">
        <v>587</v>
      </c>
      <c r="V48" s="10">
        <v>4.5</v>
      </c>
      <c r="W48" s="10">
        <v>41.9</v>
      </c>
      <c r="X48" s="1">
        <v>17.920833333333334</v>
      </c>
      <c r="Y48" s="14">
        <v>2.1334490740740741E-2</v>
      </c>
      <c r="Z48" s="14" t="str">
        <f t="shared" si="12"/>
        <v>30:43</v>
      </c>
      <c r="AA48" s="14" t="str">
        <f t="shared" si="13"/>
        <v>30</v>
      </c>
      <c r="AB48" s="14" t="str">
        <f t="shared" si="14"/>
        <v>43</v>
      </c>
      <c r="AC48" s="7">
        <f t="shared" si="10"/>
        <v>30.716666666666665</v>
      </c>
      <c r="AD48" s="15">
        <v>0.51194444444444442</v>
      </c>
      <c r="AE48">
        <v>33</v>
      </c>
      <c r="AF48">
        <v>11</v>
      </c>
      <c r="AG48">
        <v>30</v>
      </c>
      <c r="AH48">
        <v>1</v>
      </c>
      <c r="AI48">
        <v>1</v>
      </c>
      <c r="AJ48" s="13">
        <v>265</v>
      </c>
      <c r="AK48" s="10">
        <v>18.899999999999999</v>
      </c>
      <c r="AL48" s="13">
        <v>1771</v>
      </c>
      <c r="AM48" s="13">
        <v>2915</v>
      </c>
      <c r="AN48" s="13">
        <v>907</v>
      </c>
      <c r="AO48" s="13">
        <v>4686</v>
      </c>
      <c r="AP48" s="7">
        <f t="shared" si="15"/>
        <v>17.817490494296578</v>
      </c>
      <c r="AQ48" s="10">
        <v>5.2</v>
      </c>
      <c r="AR48" s="10">
        <v>334.7</v>
      </c>
      <c r="AS48" s="10">
        <f t="shared" si="16"/>
        <v>19.100000000000001</v>
      </c>
      <c r="AT48" s="3">
        <f t="shared" si="17"/>
        <v>0.66750313676286077</v>
      </c>
      <c r="AU48">
        <v>0</v>
      </c>
      <c r="AV48" s="5">
        <f t="shared" si="18"/>
        <v>0.32305998899284533</v>
      </c>
      <c r="AW48" s="10">
        <v>63.3</v>
      </c>
      <c r="AX48" s="5">
        <v>0.79</v>
      </c>
      <c r="AY48">
        <v>0</v>
      </c>
    </row>
    <row r="49" spans="1:51" x14ac:dyDescent="0.25">
      <c r="A49" t="s">
        <v>67</v>
      </c>
      <c r="B49" s="5">
        <v>73.739999999999995</v>
      </c>
      <c r="C49">
        <v>14</v>
      </c>
      <c r="D49">
        <v>10</v>
      </c>
      <c r="E49" s="6">
        <f t="shared" si="8"/>
        <v>0.7142857142857143</v>
      </c>
      <c r="F49">
        <v>72</v>
      </c>
      <c r="G49">
        <v>17</v>
      </c>
      <c r="H49">
        <v>71</v>
      </c>
      <c r="I49">
        <v>0</v>
      </c>
      <c r="J49">
        <v>0</v>
      </c>
      <c r="K49">
        <v>554</v>
      </c>
      <c r="L49" s="10">
        <v>39.6</v>
      </c>
      <c r="M49" s="7">
        <f t="shared" si="11"/>
        <v>12.651624548736462</v>
      </c>
      <c r="N49" s="13">
        <v>1489</v>
      </c>
      <c r="O49" s="13">
        <v>5520</v>
      </c>
      <c r="P49" s="13">
        <v>926</v>
      </c>
      <c r="Q49" s="13">
        <v>7009</v>
      </c>
      <c r="R49" s="10">
        <v>7.6</v>
      </c>
      <c r="S49" s="10">
        <v>500.6</v>
      </c>
      <c r="T49">
        <v>90</v>
      </c>
      <c r="U49" s="13">
        <v>836</v>
      </c>
      <c r="V49" s="10">
        <v>6.4</v>
      </c>
      <c r="W49" s="10">
        <v>59.7</v>
      </c>
      <c r="X49" s="1">
        <v>17.209722222222222</v>
      </c>
      <c r="Y49" s="14">
        <v>2.0487268518518519E-2</v>
      </c>
      <c r="Z49" s="14" t="str">
        <f t="shared" si="12"/>
        <v>29:30</v>
      </c>
      <c r="AA49" s="14" t="str">
        <f t="shared" si="13"/>
        <v>29</v>
      </c>
      <c r="AB49" s="14" t="str">
        <f t="shared" si="14"/>
        <v>30</v>
      </c>
      <c r="AC49" s="7">
        <f t="shared" si="10"/>
        <v>29.5</v>
      </c>
      <c r="AD49" s="15">
        <v>0.49166666666666664</v>
      </c>
      <c r="AE49">
        <v>48</v>
      </c>
      <c r="AF49">
        <v>6</v>
      </c>
      <c r="AG49">
        <v>41</v>
      </c>
      <c r="AH49">
        <v>4</v>
      </c>
      <c r="AI49">
        <v>1</v>
      </c>
      <c r="AJ49" s="13">
        <v>357</v>
      </c>
      <c r="AK49" s="10">
        <v>25.5</v>
      </c>
      <c r="AL49" s="13">
        <v>1902</v>
      </c>
      <c r="AM49" s="13">
        <v>3104</v>
      </c>
      <c r="AN49" s="13">
        <v>969</v>
      </c>
      <c r="AO49" s="13">
        <v>5006</v>
      </c>
      <c r="AP49" s="7">
        <f t="shared" si="15"/>
        <v>14.101408450704225</v>
      </c>
      <c r="AQ49" s="10">
        <v>5.2</v>
      </c>
      <c r="AR49" s="10">
        <v>357.6</v>
      </c>
      <c r="AS49" s="10">
        <f t="shared" si="16"/>
        <v>14.100000000000001</v>
      </c>
      <c r="AT49" s="3">
        <f t="shared" si="17"/>
        <v>0.60812294182217341</v>
      </c>
      <c r="AU49">
        <v>3</v>
      </c>
      <c r="AV49" s="5">
        <f t="shared" si="18"/>
        <v>0.44116094986807386</v>
      </c>
      <c r="AW49" s="10">
        <v>81</v>
      </c>
      <c r="AX49" s="5">
        <v>0.86</v>
      </c>
      <c r="AY49">
        <v>0</v>
      </c>
    </row>
    <row r="50" spans="1:51" x14ac:dyDescent="0.25">
      <c r="A50" t="s">
        <v>68</v>
      </c>
      <c r="B50" s="5">
        <v>73.680000000000007</v>
      </c>
      <c r="C50">
        <v>13</v>
      </c>
      <c r="D50">
        <v>8</v>
      </c>
      <c r="E50" s="6">
        <f t="shared" si="8"/>
        <v>0.61538461538461542</v>
      </c>
      <c r="F50">
        <v>34</v>
      </c>
      <c r="G50">
        <v>18</v>
      </c>
      <c r="H50">
        <v>30</v>
      </c>
      <c r="I50">
        <v>0</v>
      </c>
      <c r="J50">
        <v>0</v>
      </c>
      <c r="K50">
        <v>288</v>
      </c>
      <c r="L50" s="10">
        <v>22.2</v>
      </c>
      <c r="M50" s="7">
        <f t="shared" si="11"/>
        <v>14.572916666666666</v>
      </c>
      <c r="N50" s="13">
        <v>1822</v>
      </c>
      <c r="O50" s="13">
        <v>2375</v>
      </c>
      <c r="P50" s="13">
        <v>812</v>
      </c>
      <c r="Q50" s="13">
        <v>4197</v>
      </c>
      <c r="R50" s="10">
        <v>5.2</v>
      </c>
      <c r="S50" s="10">
        <v>322.8</v>
      </c>
      <c r="T50">
        <v>94</v>
      </c>
      <c r="U50" s="13">
        <v>786</v>
      </c>
      <c r="V50" s="10">
        <v>7.2</v>
      </c>
      <c r="W50" s="10">
        <v>60.5</v>
      </c>
      <c r="X50" s="1">
        <v>15.109722222222222</v>
      </c>
      <c r="Y50" s="14">
        <v>1.9371527777777776E-2</v>
      </c>
      <c r="Z50" s="14" t="str">
        <f t="shared" si="12"/>
        <v>27:54</v>
      </c>
      <c r="AA50" s="14" t="str">
        <f t="shared" si="13"/>
        <v>27</v>
      </c>
      <c r="AB50" s="14" t="str">
        <f t="shared" si="14"/>
        <v>54</v>
      </c>
      <c r="AC50" s="7">
        <f t="shared" si="10"/>
        <v>27.9</v>
      </c>
      <c r="AD50" s="15">
        <v>0.46499999999999997</v>
      </c>
      <c r="AE50">
        <v>31</v>
      </c>
      <c r="AF50">
        <v>12</v>
      </c>
      <c r="AG50">
        <v>29</v>
      </c>
      <c r="AH50">
        <v>0</v>
      </c>
      <c r="AI50">
        <v>0</v>
      </c>
      <c r="AJ50" s="13">
        <v>251</v>
      </c>
      <c r="AK50" s="10">
        <v>19.3</v>
      </c>
      <c r="AL50" s="13">
        <v>1770</v>
      </c>
      <c r="AM50" s="13">
        <v>2134</v>
      </c>
      <c r="AN50" s="13">
        <v>856</v>
      </c>
      <c r="AO50" s="13">
        <v>3904</v>
      </c>
      <c r="AP50" s="7">
        <f t="shared" si="15"/>
        <v>15.553784860557769</v>
      </c>
      <c r="AQ50" s="10">
        <v>4.5999999999999996</v>
      </c>
      <c r="AR50" s="10">
        <v>300.3</v>
      </c>
      <c r="AS50" s="10">
        <f t="shared" si="16"/>
        <v>2.8999999999999986</v>
      </c>
      <c r="AT50" s="3">
        <f t="shared" si="17"/>
        <v>0.53432282003710574</v>
      </c>
      <c r="AU50">
        <v>0</v>
      </c>
      <c r="AV50" s="5">
        <f t="shared" si="18"/>
        <v>0.47122302158273383</v>
      </c>
      <c r="AW50" s="10">
        <v>94.7</v>
      </c>
      <c r="AX50" s="5">
        <v>-0.31</v>
      </c>
      <c r="AY50">
        <v>1</v>
      </c>
    </row>
    <row r="51" spans="1:51" x14ac:dyDescent="0.25">
      <c r="A51" t="s">
        <v>69</v>
      </c>
      <c r="B51" s="5">
        <v>73.099999999999994</v>
      </c>
      <c r="C51">
        <v>13</v>
      </c>
      <c r="D51">
        <v>7</v>
      </c>
      <c r="E51" s="6">
        <f t="shared" si="8"/>
        <v>0.53846153846153844</v>
      </c>
      <c r="F51">
        <v>25</v>
      </c>
      <c r="G51">
        <v>22</v>
      </c>
      <c r="H51">
        <v>24</v>
      </c>
      <c r="I51">
        <v>0</v>
      </c>
      <c r="J51">
        <v>0</v>
      </c>
      <c r="K51">
        <v>240</v>
      </c>
      <c r="L51" s="10">
        <v>18.5</v>
      </c>
      <c r="M51" s="7">
        <f t="shared" si="11"/>
        <v>16.195833333333333</v>
      </c>
      <c r="N51" s="13">
        <v>1662</v>
      </c>
      <c r="O51" s="13">
        <v>2225</v>
      </c>
      <c r="P51" s="13">
        <v>814</v>
      </c>
      <c r="Q51" s="13">
        <v>3887</v>
      </c>
      <c r="R51" s="10">
        <v>4.8</v>
      </c>
      <c r="S51" s="10">
        <v>299</v>
      </c>
      <c r="T51">
        <v>74</v>
      </c>
      <c r="U51" s="13">
        <v>662</v>
      </c>
      <c r="V51" s="10">
        <v>5.7</v>
      </c>
      <c r="W51" s="10">
        <v>50.9</v>
      </c>
      <c r="X51" s="1">
        <v>15.686805555555557</v>
      </c>
      <c r="Y51" s="14">
        <v>2.0111111111111111E-2</v>
      </c>
      <c r="Z51" s="14" t="str">
        <f t="shared" si="12"/>
        <v>28:58</v>
      </c>
      <c r="AA51" s="14" t="str">
        <f t="shared" si="13"/>
        <v>28</v>
      </c>
      <c r="AB51" s="14" t="str">
        <f t="shared" si="14"/>
        <v>58</v>
      </c>
      <c r="AC51" s="7">
        <f t="shared" si="10"/>
        <v>28.966666666666665</v>
      </c>
      <c r="AD51" s="15">
        <v>0.48277777777777775</v>
      </c>
      <c r="AE51">
        <v>26</v>
      </c>
      <c r="AF51">
        <v>24</v>
      </c>
      <c r="AG51">
        <v>26</v>
      </c>
      <c r="AH51">
        <v>0</v>
      </c>
      <c r="AI51">
        <v>0</v>
      </c>
      <c r="AJ51" s="13">
        <v>254</v>
      </c>
      <c r="AK51" s="10">
        <v>19.5</v>
      </c>
      <c r="AL51" s="13">
        <v>1074</v>
      </c>
      <c r="AM51" s="13">
        <v>2950</v>
      </c>
      <c r="AN51" s="13">
        <v>911</v>
      </c>
      <c r="AO51" s="13">
        <v>4024</v>
      </c>
      <c r="AP51" s="7">
        <f t="shared" si="15"/>
        <v>15.84251968503937</v>
      </c>
      <c r="AQ51" s="10">
        <v>4.4000000000000004</v>
      </c>
      <c r="AR51" s="10">
        <v>309.5</v>
      </c>
      <c r="AS51" s="10">
        <f t="shared" si="16"/>
        <v>-1</v>
      </c>
      <c r="AT51" s="3">
        <f t="shared" si="17"/>
        <v>0.48582995951417002</v>
      </c>
      <c r="AU51">
        <v>5</v>
      </c>
      <c r="AV51" s="5">
        <f t="shared" si="18"/>
        <v>0.38376811594202898</v>
      </c>
      <c r="AW51" s="10">
        <v>88</v>
      </c>
      <c r="AX51" s="5">
        <v>0.62</v>
      </c>
      <c r="AY51">
        <v>1</v>
      </c>
    </row>
    <row r="52" spans="1:51" x14ac:dyDescent="0.25">
      <c r="A52" t="s">
        <v>70</v>
      </c>
      <c r="B52" s="5">
        <v>73.05</v>
      </c>
      <c r="C52">
        <v>13</v>
      </c>
      <c r="D52">
        <v>7</v>
      </c>
      <c r="E52" s="6">
        <f t="shared" si="8"/>
        <v>0.53846153846153844</v>
      </c>
      <c r="F52">
        <v>37</v>
      </c>
      <c r="G52">
        <v>20</v>
      </c>
      <c r="H52">
        <v>35</v>
      </c>
      <c r="I52">
        <v>0</v>
      </c>
      <c r="J52">
        <v>1</v>
      </c>
      <c r="K52">
        <v>319</v>
      </c>
      <c r="L52" s="10">
        <v>24.5</v>
      </c>
      <c r="M52" s="7">
        <f t="shared" si="11"/>
        <v>15.264984227129338</v>
      </c>
      <c r="N52" s="13">
        <v>1853</v>
      </c>
      <c r="O52" s="13">
        <v>2986</v>
      </c>
      <c r="P52" s="13">
        <v>873</v>
      </c>
      <c r="Q52" s="13">
        <v>4839</v>
      </c>
      <c r="R52" s="10">
        <v>5.5</v>
      </c>
      <c r="S52" s="10">
        <v>372.2</v>
      </c>
      <c r="T52">
        <v>53</v>
      </c>
      <c r="U52" s="13">
        <v>402</v>
      </c>
      <c r="V52" s="10">
        <v>4.0999999999999996</v>
      </c>
      <c r="W52" s="10">
        <v>30.9</v>
      </c>
      <c r="X52" s="1">
        <v>16.681944444444444</v>
      </c>
      <c r="Y52" s="14">
        <v>2.1387731481481483E-2</v>
      </c>
      <c r="Z52" s="14" t="str">
        <f t="shared" si="12"/>
        <v>30:48</v>
      </c>
      <c r="AA52" s="14" t="str">
        <f t="shared" si="13"/>
        <v>30</v>
      </c>
      <c r="AB52" s="14" t="str">
        <f t="shared" si="14"/>
        <v>48</v>
      </c>
      <c r="AC52" s="7">
        <f t="shared" si="10"/>
        <v>30.8</v>
      </c>
      <c r="AD52" s="15">
        <v>0.51333333333333331</v>
      </c>
      <c r="AE52">
        <v>39</v>
      </c>
      <c r="AF52">
        <v>12</v>
      </c>
      <c r="AG52">
        <v>38</v>
      </c>
      <c r="AH52">
        <v>0</v>
      </c>
      <c r="AI52">
        <v>0</v>
      </c>
      <c r="AJ52" s="13">
        <v>308</v>
      </c>
      <c r="AK52" s="10">
        <v>23.7</v>
      </c>
      <c r="AL52" s="13">
        <v>2153</v>
      </c>
      <c r="AM52" s="13">
        <v>2356</v>
      </c>
      <c r="AN52" s="13">
        <v>834</v>
      </c>
      <c r="AO52" s="13">
        <v>4509</v>
      </c>
      <c r="AP52" s="7">
        <f t="shared" si="15"/>
        <v>14.63961038961039</v>
      </c>
      <c r="AQ52" s="10">
        <v>5.4</v>
      </c>
      <c r="AR52" s="10">
        <v>346.8</v>
      </c>
      <c r="AS52" s="10">
        <f t="shared" si="16"/>
        <v>0.80000000000000071</v>
      </c>
      <c r="AT52" s="3">
        <f t="shared" si="17"/>
        <v>0.50877192982456143</v>
      </c>
      <c r="AU52">
        <v>3</v>
      </c>
      <c r="AV52" s="5">
        <f t="shared" si="18"/>
        <v>0.23550087873462214</v>
      </c>
      <c r="AW52" s="10">
        <v>80</v>
      </c>
      <c r="AX52" s="5">
        <v>-0.31</v>
      </c>
      <c r="AY52">
        <v>1</v>
      </c>
    </row>
    <row r="53" spans="1:51" x14ac:dyDescent="0.25">
      <c r="A53" t="s">
        <v>71</v>
      </c>
      <c r="B53" s="5">
        <v>73.02</v>
      </c>
      <c r="C53">
        <v>13</v>
      </c>
      <c r="D53">
        <v>7</v>
      </c>
      <c r="E53" s="6">
        <f t="shared" si="8"/>
        <v>0.53846153846153844</v>
      </c>
      <c r="F53">
        <v>43</v>
      </c>
      <c r="G53">
        <v>14</v>
      </c>
      <c r="H53">
        <v>41</v>
      </c>
      <c r="I53">
        <v>0</v>
      </c>
      <c r="J53">
        <v>1</v>
      </c>
      <c r="K53">
        <v>343</v>
      </c>
      <c r="L53" s="10">
        <v>26.4</v>
      </c>
      <c r="M53" s="7">
        <f t="shared" si="11"/>
        <v>14.067448680351907</v>
      </c>
      <c r="N53" s="13">
        <v>2275</v>
      </c>
      <c r="O53" s="13">
        <v>2522</v>
      </c>
      <c r="P53" s="13">
        <v>835</v>
      </c>
      <c r="Q53" s="13">
        <v>4797</v>
      </c>
      <c r="R53" s="10">
        <v>5.7</v>
      </c>
      <c r="S53" s="10">
        <v>369</v>
      </c>
      <c r="T53">
        <v>103</v>
      </c>
      <c r="U53" s="13">
        <v>829</v>
      </c>
      <c r="V53" s="10">
        <v>7.9</v>
      </c>
      <c r="W53" s="10">
        <v>63.8</v>
      </c>
      <c r="X53" s="1">
        <v>16.798611111111111</v>
      </c>
      <c r="Y53" s="14">
        <v>2.1537037037037035E-2</v>
      </c>
      <c r="Z53" s="14" t="str">
        <f t="shared" si="12"/>
        <v>31:01</v>
      </c>
      <c r="AA53" s="14" t="str">
        <f t="shared" si="13"/>
        <v>31</v>
      </c>
      <c r="AB53" s="14" t="str">
        <f t="shared" si="14"/>
        <v>01</v>
      </c>
      <c r="AC53" s="7">
        <f t="shared" si="10"/>
        <v>31.016666666666666</v>
      </c>
      <c r="AD53" s="15">
        <v>0.51694444444444443</v>
      </c>
      <c r="AE53">
        <v>32</v>
      </c>
      <c r="AF53">
        <v>10</v>
      </c>
      <c r="AG53">
        <v>28</v>
      </c>
      <c r="AH53">
        <v>1</v>
      </c>
      <c r="AI53">
        <v>0</v>
      </c>
      <c r="AJ53" s="13">
        <v>252</v>
      </c>
      <c r="AK53" s="10">
        <v>19.399999999999999</v>
      </c>
      <c r="AL53" s="13">
        <v>1876</v>
      </c>
      <c r="AM53" s="13">
        <v>2176</v>
      </c>
      <c r="AN53" s="13">
        <v>814</v>
      </c>
      <c r="AO53" s="13">
        <v>4052</v>
      </c>
      <c r="AP53" s="7">
        <f t="shared" si="15"/>
        <v>16.079365079365079</v>
      </c>
      <c r="AQ53" s="10">
        <v>5</v>
      </c>
      <c r="AR53" s="10">
        <v>311.7</v>
      </c>
      <c r="AS53" s="10">
        <f t="shared" si="16"/>
        <v>7</v>
      </c>
      <c r="AT53" s="3">
        <f t="shared" si="17"/>
        <v>0.57647058823529407</v>
      </c>
      <c r="AU53">
        <v>0</v>
      </c>
      <c r="AV53" s="5">
        <f t="shared" si="18"/>
        <v>0.50272892662219526</v>
      </c>
      <c r="AW53" s="10">
        <v>77.8</v>
      </c>
      <c r="AX53" s="5">
        <v>0.23</v>
      </c>
      <c r="AY53">
        <v>1</v>
      </c>
    </row>
    <row r="54" spans="1:51" x14ac:dyDescent="0.25">
      <c r="A54" t="s">
        <v>72</v>
      </c>
      <c r="B54" s="5">
        <v>72.819999999999993</v>
      </c>
      <c r="C54">
        <v>13</v>
      </c>
      <c r="D54">
        <v>6</v>
      </c>
      <c r="E54" s="6">
        <f t="shared" si="8"/>
        <v>0.46153846153846156</v>
      </c>
      <c r="F54">
        <v>39</v>
      </c>
      <c r="G54">
        <v>14</v>
      </c>
      <c r="H54">
        <v>36</v>
      </c>
      <c r="I54">
        <v>0</v>
      </c>
      <c r="J54">
        <v>0</v>
      </c>
      <c r="K54">
        <v>312</v>
      </c>
      <c r="L54" s="10">
        <v>24</v>
      </c>
      <c r="M54" s="7">
        <f t="shared" si="11"/>
        <v>13.939102564102564</v>
      </c>
      <c r="N54" s="13">
        <v>1805</v>
      </c>
      <c r="O54" s="13">
        <v>2544</v>
      </c>
      <c r="P54" s="13">
        <v>865</v>
      </c>
      <c r="Q54" s="13">
        <v>4349</v>
      </c>
      <c r="R54" s="10">
        <v>5</v>
      </c>
      <c r="S54" s="10">
        <v>334.5</v>
      </c>
      <c r="T54">
        <v>78</v>
      </c>
      <c r="U54" s="13">
        <v>718</v>
      </c>
      <c r="V54" s="10">
        <v>6</v>
      </c>
      <c r="W54" s="10">
        <v>55.2</v>
      </c>
      <c r="X54" s="1">
        <v>15.768055555555556</v>
      </c>
      <c r="Y54" s="14">
        <v>2.0215277777777776E-2</v>
      </c>
      <c r="Z54" s="14" t="str">
        <f t="shared" si="12"/>
        <v>29:07</v>
      </c>
      <c r="AA54" s="14" t="str">
        <f t="shared" si="13"/>
        <v>29</v>
      </c>
      <c r="AB54" s="14" t="str">
        <f t="shared" si="14"/>
        <v>07</v>
      </c>
      <c r="AC54" s="7">
        <f t="shared" si="10"/>
        <v>29.116666666666667</v>
      </c>
      <c r="AD54" s="15">
        <v>0.48527777777777781</v>
      </c>
      <c r="AE54">
        <v>27</v>
      </c>
      <c r="AF54">
        <v>19</v>
      </c>
      <c r="AG54">
        <v>25</v>
      </c>
      <c r="AH54">
        <v>0</v>
      </c>
      <c r="AI54">
        <v>0</v>
      </c>
      <c r="AJ54" s="13">
        <v>244</v>
      </c>
      <c r="AK54" s="10">
        <v>18.8</v>
      </c>
      <c r="AL54" s="13">
        <v>1669</v>
      </c>
      <c r="AM54" s="13">
        <v>2494</v>
      </c>
      <c r="AN54" s="13">
        <v>865</v>
      </c>
      <c r="AO54" s="13">
        <v>4163</v>
      </c>
      <c r="AP54" s="7">
        <f t="shared" si="15"/>
        <v>17.061475409836067</v>
      </c>
      <c r="AQ54" s="10">
        <v>4.8</v>
      </c>
      <c r="AR54" s="10">
        <v>320.2</v>
      </c>
      <c r="AS54" s="10">
        <f t="shared" si="16"/>
        <v>5.1999999999999993</v>
      </c>
      <c r="AT54" s="3">
        <f t="shared" si="17"/>
        <v>0.5611510791366906</v>
      </c>
      <c r="AU54">
        <v>5</v>
      </c>
      <c r="AV54" s="5">
        <f t="shared" si="18"/>
        <v>0.41502890173410406</v>
      </c>
      <c r="AW54" s="10">
        <v>58.3</v>
      </c>
      <c r="AX54" s="5">
        <v>-0.23</v>
      </c>
      <c r="AY54">
        <v>1</v>
      </c>
    </row>
    <row r="55" spans="1:51" x14ac:dyDescent="0.25">
      <c r="A55" t="s">
        <v>73</v>
      </c>
      <c r="B55" s="5">
        <v>72.77</v>
      </c>
      <c r="C55">
        <v>13</v>
      </c>
      <c r="D55">
        <v>6</v>
      </c>
      <c r="E55" s="6">
        <f t="shared" si="8"/>
        <v>0.46153846153846156</v>
      </c>
      <c r="F55">
        <v>51</v>
      </c>
      <c r="G55">
        <v>20</v>
      </c>
      <c r="H55">
        <v>47</v>
      </c>
      <c r="I55">
        <v>1</v>
      </c>
      <c r="J55">
        <v>1</v>
      </c>
      <c r="K55">
        <v>417</v>
      </c>
      <c r="L55" s="10">
        <v>32.1</v>
      </c>
      <c r="M55" s="7">
        <f t="shared" si="11"/>
        <v>12.060240963855422</v>
      </c>
      <c r="N55" s="13">
        <v>1854</v>
      </c>
      <c r="O55" s="13">
        <v>3151</v>
      </c>
      <c r="P55" s="13">
        <v>814</v>
      </c>
      <c r="Q55" s="13">
        <v>5005</v>
      </c>
      <c r="R55" s="10">
        <v>6.1</v>
      </c>
      <c r="S55" s="10">
        <v>385</v>
      </c>
      <c r="T55">
        <v>68</v>
      </c>
      <c r="U55" s="13">
        <v>545</v>
      </c>
      <c r="V55" s="10">
        <v>5.2</v>
      </c>
      <c r="W55" s="10">
        <v>41.9</v>
      </c>
      <c r="X55" s="1">
        <v>16.5</v>
      </c>
      <c r="Y55" s="14">
        <v>2.1153935185185185E-2</v>
      </c>
      <c r="Z55" s="14" t="str">
        <f t="shared" si="12"/>
        <v>30:28</v>
      </c>
      <c r="AA55" s="14" t="str">
        <f t="shared" si="13"/>
        <v>30</v>
      </c>
      <c r="AB55" s="14" t="str">
        <f t="shared" si="14"/>
        <v>28</v>
      </c>
      <c r="AC55" s="7">
        <f t="shared" si="10"/>
        <v>30.466666666666665</v>
      </c>
      <c r="AD55" s="15">
        <v>0.50777777777777777</v>
      </c>
      <c r="AE55">
        <v>38</v>
      </c>
      <c r="AF55">
        <v>7</v>
      </c>
      <c r="AG55">
        <v>34</v>
      </c>
      <c r="AH55">
        <v>2</v>
      </c>
      <c r="AI55">
        <v>0</v>
      </c>
      <c r="AJ55" s="13">
        <v>287</v>
      </c>
      <c r="AK55" s="10">
        <v>22.1</v>
      </c>
      <c r="AL55" s="13">
        <v>1927</v>
      </c>
      <c r="AM55" s="13">
        <v>2344</v>
      </c>
      <c r="AN55" s="13">
        <v>828</v>
      </c>
      <c r="AO55" s="13">
        <v>4271</v>
      </c>
      <c r="AP55" s="7">
        <f t="shared" si="15"/>
        <v>14.881533101045296</v>
      </c>
      <c r="AQ55" s="10">
        <v>5.2</v>
      </c>
      <c r="AR55" s="10">
        <v>328.5</v>
      </c>
      <c r="AS55" s="10">
        <f t="shared" si="16"/>
        <v>10</v>
      </c>
      <c r="AT55" s="3">
        <f t="shared" si="17"/>
        <v>0.59232954545454541</v>
      </c>
      <c r="AU55">
        <v>5</v>
      </c>
      <c r="AV55" s="5">
        <f t="shared" si="18"/>
        <v>0.33191230207064554</v>
      </c>
      <c r="AW55" s="10">
        <v>83.3</v>
      </c>
      <c r="AX55" s="5">
        <v>0.77</v>
      </c>
      <c r="AY55">
        <v>1</v>
      </c>
    </row>
    <row r="56" spans="1:51" x14ac:dyDescent="0.25">
      <c r="A56" t="s">
        <v>74</v>
      </c>
      <c r="B56" s="5">
        <v>72.709999999999994</v>
      </c>
      <c r="C56">
        <v>13</v>
      </c>
      <c r="D56">
        <v>9</v>
      </c>
      <c r="E56" s="6">
        <f t="shared" si="8"/>
        <v>0.69230769230769229</v>
      </c>
      <c r="F56">
        <v>51</v>
      </c>
      <c r="G56">
        <v>9</v>
      </c>
      <c r="H56">
        <v>47</v>
      </c>
      <c r="I56">
        <v>3</v>
      </c>
      <c r="J56">
        <v>0</v>
      </c>
      <c r="K56">
        <v>386</v>
      </c>
      <c r="L56" s="10">
        <v>29.7</v>
      </c>
      <c r="M56" s="7">
        <f t="shared" si="11"/>
        <v>13.632124352331607</v>
      </c>
      <c r="N56" s="13">
        <v>3702</v>
      </c>
      <c r="O56" s="13">
        <v>1560</v>
      </c>
      <c r="P56" s="13">
        <v>849</v>
      </c>
      <c r="Q56" s="13">
        <v>5262</v>
      </c>
      <c r="R56" s="10">
        <v>6.2</v>
      </c>
      <c r="S56" s="10">
        <v>404.8</v>
      </c>
      <c r="T56">
        <v>44</v>
      </c>
      <c r="U56" s="13">
        <v>359</v>
      </c>
      <c r="V56" s="10">
        <v>3.4</v>
      </c>
      <c r="W56" s="10">
        <v>27.6</v>
      </c>
      <c r="X56" s="1">
        <v>17.010416666666668</v>
      </c>
      <c r="Y56" s="14">
        <v>2.180787037037037E-2</v>
      </c>
      <c r="Z56" s="14" t="str">
        <f t="shared" si="12"/>
        <v>31:24</v>
      </c>
      <c r="AA56" s="14" t="str">
        <f t="shared" si="13"/>
        <v>31</v>
      </c>
      <c r="AB56" s="14" t="str">
        <f t="shared" si="14"/>
        <v>24</v>
      </c>
      <c r="AC56" s="7">
        <f t="shared" si="10"/>
        <v>31.4</v>
      </c>
      <c r="AD56" s="15">
        <v>0.52333333333333332</v>
      </c>
      <c r="AE56">
        <v>38</v>
      </c>
      <c r="AF56">
        <v>13</v>
      </c>
      <c r="AG56">
        <v>36</v>
      </c>
      <c r="AH56">
        <v>0</v>
      </c>
      <c r="AI56">
        <v>0</v>
      </c>
      <c r="AJ56" s="13">
        <v>303</v>
      </c>
      <c r="AK56" s="10">
        <v>23.3</v>
      </c>
      <c r="AL56" s="13">
        <v>2156</v>
      </c>
      <c r="AM56" s="13">
        <v>2921</v>
      </c>
      <c r="AN56" s="13">
        <v>894</v>
      </c>
      <c r="AO56" s="13">
        <v>5077</v>
      </c>
      <c r="AP56" s="7">
        <f t="shared" si="15"/>
        <v>16.755775577557756</v>
      </c>
      <c r="AQ56" s="10">
        <v>5.7</v>
      </c>
      <c r="AR56" s="10">
        <v>390.5</v>
      </c>
      <c r="AS56" s="10">
        <f t="shared" si="16"/>
        <v>6.3999999999999986</v>
      </c>
      <c r="AT56" s="3">
        <f t="shared" si="17"/>
        <v>0.56023222060957911</v>
      </c>
      <c r="AU56">
        <v>1</v>
      </c>
      <c r="AV56" s="5">
        <f t="shared" si="18"/>
        <v>0.2059667240390132</v>
      </c>
      <c r="AW56" s="10">
        <v>75</v>
      </c>
      <c r="AX56" s="5">
        <v>0.54</v>
      </c>
      <c r="AY56">
        <v>0</v>
      </c>
    </row>
    <row r="57" spans="1:51" x14ac:dyDescent="0.25">
      <c r="A57" t="s">
        <v>75</v>
      </c>
      <c r="B57" s="5">
        <v>72.680000000000007</v>
      </c>
      <c r="C57">
        <v>13</v>
      </c>
      <c r="D57">
        <v>8</v>
      </c>
      <c r="E57" s="6">
        <f t="shared" si="8"/>
        <v>0.61538461538461542</v>
      </c>
      <c r="F57">
        <v>38</v>
      </c>
      <c r="G57">
        <v>25</v>
      </c>
      <c r="H57">
        <v>38</v>
      </c>
      <c r="I57">
        <v>0</v>
      </c>
      <c r="J57">
        <v>1</v>
      </c>
      <c r="K57">
        <v>343</v>
      </c>
      <c r="L57" s="10">
        <v>26.4</v>
      </c>
      <c r="M57" s="7">
        <f t="shared" si="11"/>
        <v>12.419354838709678</v>
      </c>
      <c r="N57" s="13">
        <v>2271</v>
      </c>
      <c r="O57" s="13">
        <v>1964</v>
      </c>
      <c r="P57" s="13">
        <v>858</v>
      </c>
      <c r="Q57" s="13">
        <v>4235</v>
      </c>
      <c r="R57" s="10">
        <v>4.9000000000000004</v>
      </c>
      <c r="S57" s="10">
        <v>325.8</v>
      </c>
      <c r="T57">
        <v>63</v>
      </c>
      <c r="U57" s="13">
        <v>522</v>
      </c>
      <c r="V57" s="10">
        <v>4.8</v>
      </c>
      <c r="W57" s="10">
        <v>40.200000000000003</v>
      </c>
      <c r="X57" s="1">
        <v>15.645138888888889</v>
      </c>
      <c r="Y57" s="14">
        <v>2.0057870370370368E-2</v>
      </c>
      <c r="Z57" s="14" t="str">
        <f t="shared" si="12"/>
        <v>28:53</v>
      </c>
      <c r="AA57" s="14" t="str">
        <f t="shared" si="13"/>
        <v>28</v>
      </c>
      <c r="AB57" s="14" t="str">
        <f t="shared" si="14"/>
        <v>53</v>
      </c>
      <c r="AC57" s="7">
        <f t="shared" si="10"/>
        <v>28.883333333333333</v>
      </c>
      <c r="AD57" s="15">
        <v>0.48138888888888887</v>
      </c>
      <c r="AE57">
        <v>33</v>
      </c>
      <c r="AF57">
        <v>19</v>
      </c>
      <c r="AG57">
        <v>31</v>
      </c>
      <c r="AH57">
        <v>0</v>
      </c>
      <c r="AI57">
        <v>0</v>
      </c>
      <c r="AJ57" s="13">
        <v>286</v>
      </c>
      <c r="AK57" s="10">
        <v>22</v>
      </c>
      <c r="AL57" s="13">
        <v>1862</v>
      </c>
      <c r="AM57" s="13">
        <v>2906</v>
      </c>
      <c r="AN57" s="13">
        <v>923</v>
      </c>
      <c r="AO57" s="13">
        <v>4768</v>
      </c>
      <c r="AP57" s="7">
        <f t="shared" si="15"/>
        <v>16.67132867132867</v>
      </c>
      <c r="AQ57" s="10">
        <v>5.2</v>
      </c>
      <c r="AR57" s="10">
        <v>366.8</v>
      </c>
      <c r="AS57" s="10">
        <f t="shared" si="16"/>
        <v>4.3999999999999986</v>
      </c>
      <c r="AT57" s="3">
        <f t="shared" si="17"/>
        <v>0.54531001589825123</v>
      </c>
      <c r="AU57">
        <v>1</v>
      </c>
      <c r="AV57" s="5">
        <f t="shared" si="18"/>
        <v>0.29309376754632227</v>
      </c>
      <c r="AW57" s="10">
        <v>80.599999999999994</v>
      </c>
      <c r="AX57" s="5">
        <v>0.92</v>
      </c>
      <c r="AY57">
        <v>1</v>
      </c>
    </row>
    <row r="58" spans="1:51" x14ac:dyDescent="0.25">
      <c r="A58" t="s">
        <v>76</v>
      </c>
      <c r="B58" s="5">
        <v>72.150000000000006</v>
      </c>
      <c r="C58">
        <v>13</v>
      </c>
      <c r="D58">
        <v>7</v>
      </c>
      <c r="E58" s="6">
        <f t="shared" si="8"/>
        <v>0.53846153846153844</v>
      </c>
      <c r="F58">
        <v>59</v>
      </c>
      <c r="G58">
        <v>8</v>
      </c>
      <c r="H58">
        <v>53</v>
      </c>
      <c r="I58">
        <v>3</v>
      </c>
      <c r="J58">
        <v>0</v>
      </c>
      <c r="K58">
        <v>437</v>
      </c>
      <c r="L58" s="10">
        <v>33.6</v>
      </c>
      <c r="M58" s="7">
        <f t="shared" si="11"/>
        <v>11.260869565217391</v>
      </c>
      <c r="N58" s="13">
        <v>2590</v>
      </c>
      <c r="O58" s="13">
        <v>2331</v>
      </c>
      <c r="P58" s="13">
        <v>846</v>
      </c>
      <c r="Q58" s="13">
        <v>4921</v>
      </c>
      <c r="R58" s="10">
        <v>5.8</v>
      </c>
      <c r="S58" s="10">
        <v>378.5</v>
      </c>
      <c r="T58">
        <v>64</v>
      </c>
      <c r="U58" s="13">
        <v>565</v>
      </c>
      <c r="V58" s="10">
        <v>4.9000000000000004</v>
      </c>
      <c r="W58" s="10">
        <v>43.5</v>
      </c>
      <c r="X58" s="1">
        <v>16.673611111111111</v>
      </c>
      <c r="Y58" s="14">
        <v>2.1376157407407406E-2</v>
      </c>
      <c r="Z58" s="14" t="str">
        <f t="shared" si="12"/>
        <v>30:47</v>
      </c>
      <c r="AA58" s="14" t="str">
        <f t="shared" si="13"/>
        <v>30</v>
      </c>
      <c r="AB58" s="14" t="str">
        <f t="shared" si="14"/>
        <v>47</v>
      </c>
      <c r="AC58" s="7">
        <f t="shared" si="10"/>
        <v>30.783333333333335</v>
      </c>
      <c r="AD58" s="15">
        <v>0.5130555555555556</v>
      </c>
      <c r="AE58">
        <v>48</v>
      </c>
      <c r="AF58">
        <v>16</v>
      </c>
      <c r="AG58">
        <v>42</v>
      </c>
      <c r="AH58">
        <v>0</v>
      </c>
      <c r="AI58">
        <v>0</v>
      </c>
      <c r="AJ58" s="13">
        <v>378</v>
      </c>
      <c r="AK58" s="10">
        <v>29.1</v>
      </c>
      <c r="AL58" s="13">
        <v>3008</v>
      </c>
      <c r="AM58" s="13">
        <v>2786</v>
      </c>
      <c r="AN58" s="13">
        <v>907</v>
      </c>
      <c r="AO58" s="13">
        <v>5794</v>
      </c>
      <c r="AP58" s="7">
        <f t="shared" si="15"/>
        <v>15.328042328042327</v>
      </c>
      <c r="AQ58" s="10">
        <v>6.4</v>
      </c>
      <c r="AR58" s="10">
        <v>445.7</v>
      </c>
      <c r="AS58" s="10">
        <f t="shared" si="16"/>
        <v>4.5</v>
      </c>
      <c r="AT58" s="3">
        <f t="shared" si="17"/>
        <v>0.53619631901840492</v>
      </c>
      <c r="AU58">
        <v>4</v>
      </c>
      <c r="AV58" s="5">
        <f t="shared" si="18"/>
        <v>0.32230462065031373</v>
      </c>
      <c r="AW58" s="10">
        <v>72.7</v>
      </c>
      <c r="AX58" s="5">
        <v>0.31</v>
      </c>
      <c r="AY58">
        <v>1</v>
      </c>
    </row>
    <row r="59" spans="1:51" x14ac:dyDescent="0.25">
      <c r="A59" t="s">
        <v>77</v>
      </c>
      <c r="B59" s="5">
        <v>71.91</v>
      </c>
      <c r="C59">
        <v>13</v>
      </c>
      <c r="D59">
        <v>7</v>
      </c>
      <c r="E59" s="6">
        <f t="shared" si="8"/>
        <v>0.53846153846153844</v>
      </c>
      <c r="F59">
        <v>59</v>
      </c>
      <c r="G59">
        <v>4</v>
      </c>
      <c r="H59">
        <v>56</v>
      </c>
      <c r="I59">
        <v>1</v>
      </c>
      <c r="J59">
        <v>1</v>
      </c>
      <c r="K59">
        <v>426</v>
      </c>
      <c r="L59" s="10">
        <v>32.799999999999997</v>
      </c>
      <c r="M59" s="7">
        <f t="shared" si="11"/>
        <v>14.983490566037736</v>
      </c>
      <c r="N59" s="13">
        <v>3101</v>
      </c>
      <c r="O59" s="13">
        <v>3252</v>
      </c>
      <c r="P59" s="13">
        <v>941</v>
      </c>
      <c r="Q59" s="13">
        <v>6353</v>
      </c>
      <c r="R59" s="10">
        <v>6.8</v>
      </c>
      <c r="S59" s="10">
        <v>488.7</v>
      </c>
      <c r="T59">
        <v>60</v>
      </c>
      <c r="U59" s="13">
        <v>597</v>
      </c>
      <c r="V59" s="10">
        <v>4.5999999999999996</v>
      </c>
      <c r="W59" s="10">
        <v>45.9</v>
      </c>
      <c r="X59" s="1">
        <v>14.718055555555557</v>
      </c>
      <c r="Y59" s="14">
        <v>1.8869212962962963E-2</v>
      </c>
      <c r="Z59" s="14" t="str">
        <f t="shared" si="12"/>
        <v>27:10</v>
      </c>
      <c r="AA59" s="14" t="str">
        <f t="shared" si="13"/>
        <v>27</v>
      </c>
      <c r="AB59" s="14" t="str">
        <f t="shared" si="14"/>
        <v>10</v>
      </c>
      <c r="AC59" s="7">
        <f t="shared" si="10"/>
        <v>27.166666666666668</v>
      </c>
      <c r="AD59" s="15">
        <v>0.45277777777777778</v>
      </c>
      <c r="AE59">
        <v>57</v>
      </c>
      <c r="AF59">
        <v>20</v>
      </c>
      <c r="AG59">
        <v>54</v>
      </c>
      <c r="AH59">
        <v>1</v>
      </c>
      <c r="AI59">
        <v>0</v>
      </c>
      <c r="AJ59" s="13">
        <v>458</v>
      </c>
      <c r="AK59" s="10">
        <v>35.200000000000003</v>
      </c>
      <c r="AL59" s="13">
        <v>2456</v>
      </c>
      <c r="AM59" s="13">
        <v>3404</v>
      </c>
      <c r="AN59" s="13">
        <v>963</v>
      </c>
      <c r="AO59" s="13">
        <v>5860</v>
      </c>
      <c r="AP59" s="7">
        <f t="shared" si="15"/>
        <v>12.79475982532751</v>
      </c>
      <c r="AQ59" s="10">
        <v>6.1</v>
      </c>
      <c r="AR59" s="10">
        <v>450.8</v>
      </c>
      <c r="AS59" s="10">
        <f t="shared" si="16"/>
        <v>-2.4000000000000057</v>
      </c>
      <c r="AT59" s="3">
        <f t="shared" si="17"/>
        <v>0.48190045248868779</v>
      </c>
      <c r="AU59">
        <v>4</v>
      </c>
      <c r="AV59" s="5">
        <f t="shared" si="18"/>
        <v>0.31355042016806722</v>
      </c>
      <c r="AW59" s="10">
        <v>28.6</v>
      </c>
      <c r="AX59" s="5">
        <v>-0.77</v>
      </c>
      <c r="AY59">
        <v>1</v>
      </c>
    </row>
    <row r="60" spans="1:51" x14ac:dyDescent="0.25">
      <c r="A60" t="s">
        <v>78</v>
      </c>
      <c r="B60" s="5">
        <v>71.489999999999995</v>
      </c>
      <c r="C60">
        <v>13</v>
      </c>
      <c r="D60">
        <v>7</v>
      </c>
      <c r="E60" s="6">
        <f t="shared" si="8"/>
        <v>0.53846153846153844</v>
      </c>
      <c r="F60">
        <v>50</v>
      </c>
      <c r="G60">
        <v>19</v>
      </c>
      <c r="H60">
        <v>46</v>
      </c>
      <c r="I60">
        <v>1</v>
      </c>
      <c r="J60">
        <v>0</v>
      </c>
      <c r="K60">
        <v>405</v>
      </c>
      <c r="L60" s="10">
        <v>31.2</v>
      </c>
      <c r="M60" s="7">
        <f t="shared" si="11"/>
        <v>15.25679012345679</v>
      </c>
      <c r="N60" s="13">
        <v>2530</v>
      </c>
      <c r="O60" s="13">
        <v>3649</v>
      </c>
      <c r="P60" s="13">
        <v>939</v>
      </c>
      <c r="Q60" s="13">
        <v>6179</v>
      </c>
      <c r="R60" s="10">
        <v>6.6</v>
      </c>
      <c r="S60" s="10">
        <v>475.3</v>
      </c>
      <c r="T60">
        <v>108</v>
      </c>
      <c r="U60" s="13">
        <v>1007</v>
      </c>
      <c r="V60" s="10">
        <v>8.3000000000000007</v>
      </c>
      <c r="W60" s="10">
        <v>77.5</v>
      </c>
      <c r="X60" s="1">
        <v>15.74861111111111</v>
      </c>
      <c r="Y60" s="14">
        <v>2.0190972222222221E-2</v>
      </c>
      <c r="Z60" s="14" t="str">
        <f t="shared" si="12"/>
        <v>29:04</v>
      </c>
      <c r="AA60" s="14" t="str">
        <f t="shared" si="13"/>
        <v>29</v>
      </c>
      <c r="AB60" s="14" t="str">
        <f t="shared" si="14"/>
        <v>04</v>
      </c>
      <c r="AC60" s="7">
        <f t="shared" si="10"/>
        <v>29.066666666666666</v>
      </c>
      <c r="AD60" s="15">
        <v>0.48444444444444446</v>
      </c>
      <c r="AE60">
        <v>47</v>
      </c>
      <c r="AF60">
        <v>22</v>
      </c>
      <c r="AG60">
        <v>44</v>
      </c>
      <c r="AH60">
        <v>1</v>
      </c>
      <c r="AI60">
        <v>1</v>
      </c>
      <c r="AJ60" s="13">
        <v>396</v>
      </c>
      <c r="AK60" s="10">
        <v>30.5</v>
      </c>
      <c r="AL60" s="13">
        <v>2214</v>
      </c>
      <c r="AM60" s="13">
        <v>3446</v>
      </c>
      <c r="AN60" s="13">
        <v>975</v>
      </c>
      <c r="AO60" s="13">
        <v>5660</v>
      </c>
      <c r="AP60" s="7">
        <f t="shared" si="15"/>
        <v>14.365482233502538</v>
      </c>
      <c r="AQ60" s="10">
        <v>5.8</v>
      </c>
      <c r="AR60" s="10">
        <v>435.4</v>
      </c>
      <c r="AS60" s="10">
        <f t="shared" si="16"/>
        <v>0.69999999999999929</v>
      </c>
      <c r="AT60" s="3">
        <f t="shared" si="17"/>
        <v>0.5056179775280899</v>
      </c>
      <c r="AU60">
        <v>4</v>
      </c>
      <c r="AV60" s="5">
        <f t="shared" si="18"/>
        <v>0.52612330198537094</v>
      </c>
      <c r="AW60" s="10">
        <v>70.400000000000006</v>
      </c>
      <c r="AX60" s="5">
        <v>0</v>
      </c>
      <c r="AY60">
        <v>1</v>
      </c>
    </row>
    <row r="61" spans="1:51" x14ac:dyDescent="0.25">
      <c r="A61" t="s">
        <v>79</v>
      </c>
      <c r="B61" s="5">
        <v>71.41</v>
      </c>
      <c r="C61">
        <v>12</v>
      </c>
      <c r="D61">
        <v>4</v>
      </c>
      <c r="E61" s="6">
        <f t="shared" si="8"/>
        <v>0.33333333333333331</v>
      </c>
      <c r="F61">
        <v>29</v>
      </c>
      <c r="G61">
        <v>13</v>
      </c>
      <c r="H61">
        <v>27</v>
      </c>
      <c r="I61">
        <v>1</v>
      </c>
      <c r="J61">
        <v>0</v>
      </c>
      <c r="K61">
        <v>242</v>
      </c>
      <c r="L61" s="10">
        <v>20.2</v>
      </c>
      <c r="M61" s="7">
        <f t="shared" si="11"/>
        <v>15.702479338842975</v>
      </c>
      <c r="N61" s="13">
        <v>2107</v>
      </c>
      <c r="O61" s="13">
        <v>1693</v>
      </c>
      <c r="P61" s="13">
        <v>802</v>
      </c>
      <c r="Q61" s="13">
        <v>3800</v>
      </c>
      <c r="R61" s="10">
        <v>4.7</v>
      </c>
      <c r="S61" s="10">
        <v>316.7</v>
      </c>
      <c r="T61">
        <v>80</v>
      </c>
      <c r="U61" s="13">
        <v>725</v>
      </c>
      <c r="V61" s="10">
        <v>6.7</v>
      </c>
      <c r="W61" s="10">
        <v>60.4</v>
      </c>
      <c r="X61" s="1">
        <v>15.104861111111111</v>
      </c>
      <c r="Y61" s="14">
        <v>2.097916666666667E-2</v>
      </c>
      <c r="Z61" s="14" t="str">
        <f t="shared" si="12"/>
        <v>30:13</v>
      </c>
      <c r="AA61" s="14" t="str">
        <f t="shared" si="13"/>
        <v>30</v>
      </c>
      <c r="AB61" s="14" t="str">
        <f t="shared" si="14"/>
        <v>13</v>
      </c>
      <c r="AC61" s="7">
        <f t="shared" si="10"/>
        <v>30.216666666666665</v>
      </c>
      <c r="AD61" s="15">
        <v>0.50361111111111112</v>
      </c>
      <c r="AE61">
        <v>46</v>
      </c>
      <c r="AF61">
        <v>14</v>
      </c>
      <c r="AG61">
        <v>42</v>
      </c>
      <c r="AH61">
        <v>2</v>
      </c>
      <c r="AI61">
        <v>0</v>
      </c>
      <c r="AJ61" s="13">
        <v>364</v>
      </c>
      <c r="AK61" s="10">
        <v>30.3</v>
      </c>
      <c r="AL61" s="13">
        <v>2466</v>
      </c>
      <c r="AM61" s="13">
        <v>2575</v>
      </c>
      <c r="AN61" s="13">
        <v>833</v>
      </c>
      <c r="AO61" s="13">
        <v>5041</v>
      </c>
      <c r="AP61" s="7">
        <f t="shared" si="15"/>
        <v>13.848901098901099</v>
      </c>
      <c r="AQ61" s="10">
        <v>6.1</v>
      </c>
      <c r="AR61" s="10">
        <v>420.1</v>
      </c>
      <c r="AS61" s="10">
        <f t="shared" si="16"/>
        <v>-10.100000000000001</v>
      </c>
      <c r="AT61" s="3">
        <f t="shared" si="17"/>
        <v>0.39933993399339934</v>
      </c>
      <c r="AU61">
        <v>2</v>
      </c>
      <c r="AV61" s="5">
        <f t="shared" si="18"/>
        <v>0.44342507645259938</v>
      </c>
      <c r="AW61" s="10">
        <v>72.2</v>
      </c>
      <c r="AX61" s="5">
        <v>-0.92</v>
      </c>
      <c r="AY61">
        <v>1</v>
      </c>
    </row>
    <row r="62" spans="1:51" x14ac:dyDescent="0.25">
      <c r="A62" t="s">
        <v>80</v>
      </c>
      <c r="B62" s="5">
        <v>70.709999999999994</v>
      </c>
      <c r="C62">
        <v>13</v>
      </c>
      <c r="D62">
        <v>6</v>
      </c>
      <c r="E62" s="6">
        <f t="shared" si="8"/>
        <v>0.46153846153846156</v>
      </c>
      <c r="F62">
        <v>44</v>
      </c>
      <c r="G62">
        <v>15</v>
      </c>
      <c r="H62">
        <v>40</v>
      </c>
      <c r="I62">
        <v>0</v>
      </c>
      <c r="J62">
        <v>1</v>
      </c>
      <c r="K62">
        <v>351</v>
      </c>
      <c r="L62" s="10">
        <v>27</v>
      </c>
      <c r="M62" s="7">
        <f t="shared" si="11"/>
        <v>13.550143266475645</v>
      </c>
      <c r="N62" s="13">
        <v>1420</v>
      </c>
      <c r="O62" s="13">
        <v>3309</v>
      </c>
      <c r="P62" s="13">
        <v>827</v>
      </c>
      <c r="Q62" s="13">
        <v>4729</v>
      </c>
      <c r="R62" s="10">
        <v>5.7</v>
      </c>
      <c r="S62" s="10">
        <v>363.8</v>
      </c>
      <c r="T62">
        <v>76</v>
      </c>
      <c r="U62" s="13">
        <v>573</v>
      </c>
      <c r="V62" s="10">
        <v>5.8</v>
      </c>
      <c r="W62" s="10">
        <v>44.1</v>
      </c>
      <c r="X62" s="1">
        <v>15.638888888888888</v>
      </c>
      <c r="Y62" s="14">
        <v>2.0049768518518519E-2</v>
      </c>
      <c r="Z62" s="14" t="str">
        <f t="shared" si="12"/>
        <v>28:52</v>
      </c>
      <c r="AA62" s="14" t="str">
        <f t="shared" si="13"/>
        <v>28</v>
      </c>
      <c r="AB62" s="14" t="str">
        <f t="shared" si="14"/>
        <v>52</v>
      </c>
      <c r="AC62" s="7">
        <f t="shared" si="10"/>
        <v>28.866666666666667</v>
      </c>
      <c r="AD62" s="15">
        <v>0.4811111111111111</v>
      </c>
      <c r="AE62">
        <v>40</v>
      </c>
      <c r="AF62">
        <v>15</v>
      </c>
      <c r="AG62">
        <v>37</v>
      </c>
      <c r="AH62">
        <v>2</v>
      </c>
      <c r="AI62">
        <v>0</v>
      </c>
      <c r="AJ62" s="13">
        <v>326</v>
      </c>
      <c r="AK62" s="10">
        <v>25.1</v>
      </c>
      <c r="AL62" s="13">
        <v>1983</v>
      </c>
      <c r="AM62" s="13">
        <v>2985</v>
      </c>
      <c r="AN62" s="13">
        <v>913</v>
      </c>
      <c r="AO62" s="13">
        <v>4968</v>
      </c>
      <c r="AP62" s="7">
        <f t="shared" si="15"/>
        <v>15.239263803680982</v>
      </c>
      <c r="AQ62" s="10">
        <v>5.4</v>
      </c>
      <c r="AR62" s="10">
        <v>382.2</v>
      </c>
      <c r="AS62" s="10">
        <f t="shared" si="16"/>
        <v>1.8999999999999986</v>
      </c>
      <c r="AT62" s="3">
        <f t="shared" si="17"/>
        <v>0.51846381093057603</v>
      </c>
      <c r="AU62">
        <v>4</v>
      </c>
      <c r="AV62" s="5">
        <f t="shared" si="18"/>
        <v>0.3293103448275862</v>
      </c>
      <c r="AW62" s="10">
        <v>83.3</v>
      </c>
      <c r="AX62" s="5">
        <v>0.31</v>
      </c>
      <c r="AY62">
        <v>1</v>
      </c>
    </row>
    <row r="63" spans="1:51" x14ac:dyDescent="0.25">
      <c r="A63" t="s">
        <v>81</v>
      </c>
      <c r="B63" s="5">
        <v>70.52</v>
      </c>
      <c r="C63">
        <v>12</v>
      </c>
      <c r="D63">
        <v>5</v>
      </c>
      <c r="E63" s="6">
        <f t="shared" si="8"/>
        <v>0.41666666666666669</v>
      </c>
      <c r="F63">
        <v>31</v>
      </c>
      <c r="G63">
        <v>23</v>
      </c>
      <c r="H63">
        <v>28</v>
      </c>
      <c r="I63">
        <v>1</v>
      </c>
      <c r="J63">
        <v>0</v>
      </c>
      <c r="K63">
        <v>285</v>
      </c>
      <c r="L63" s="10">
        <v>23.8</v>
      </c>
      <c r="M63" s="7">
        <f t="shared" si="11"/>
        <v>16.105263157894736</v>
      </c>
      <c r="N63" s="13">
        <v>1806</v>
      </c>
      <c r="O63" s="13">
        <v>2784</v>
      </c>
      <c r="P63" s="13">
        <v>878</v>
      </c>
      <c r="Q63" s="13">
        <v>4590</v>
      </c>
      <c r="R63" s="10">
        <v>5.2</v>
      </c>
      <c r="S63" s="10">
        <v>382.5</v>
      </c>
      <c r="T63">
        <v>75</v>
      </c>
      <c r="U63" s="13">
        <v>664</v>
      </c>
      <c r="V63" s="10">
        <v>6.3</v>
      </c>
      <c r="W63" s="10">
        <v>55.3</v>
      </c>
      <c r="X63" s="1">
        <v>15.169444444444444</v>
      </c>
      <c r="Y63" s="14">
        <v>2.1068287037037035E-2</v>
      </c>
      <c r="Z63" s="14" t="str">
        <f t="shared" si="12"/>
        <v>30:20</v>
      </c>
      <c r="AA63" s="14" t="str">
        <f t="shared" si="13"/>
        <v>30</v>
      </c>
      <c r="AB63" s="14" t="str">
        <f t="shared" si="14"/>
        <v>20</v>
      </c>
      <c r="AC63" s="7">
        <f t="shared" si="10"/>
        <v>30.333333333333332</v>
      </c>
      <c r="AD63" s="15">
        <v>0.50555555555555554</v>
      </c>
      <c r="AE63">
        <v>36</v>
      </c>
      <c r="AF63">
        <v>11</v>
      </c>
      <c r="AG63">
        <v>33</v>
      </c>
      <c r="AH63">
        <v>1</v>
      </c>
      <c r="AI63">
        <v>0</v>
      </c>
      <c r="AJ63" s="13">
        <v>284</v>
      </c>
      <c r="AK63" s="10">
        <v>23.7</v>
      </c>
      <c r="AL63" s="13">
        <v>1663</v>
      </c>
      <c r="AM63" s="13">
        <v>1939</v>
      </c>
      <c r="AN63" s="13">
        <v>783</v>
      </c>
      <c r="AO63" s="13">
        <v>3602</v>
      </c>
      <c r="AP63" s="7">
        <f t="shared" si="15"/>
        <v>12.683098591549296</v>
      </c>
      <c r="AQ63" s="10">
        <v>4.5999999999999996</v>
      </c>
      <c r="AR63" s="10">
        <v>300.2</v>
      </c>
      <c r="AS63" s="10">
        <f t="shared" si="16"/>
        <v>0.10000000000000142</v>
      </c>
      <c r="AT63" s="3">
        <f t="shared" si="17"/>
        <v>0.50087873462214416</v>
      </c>
      <c r="AU63">
        <v>4</v>
      </c>
      <c r="AV63" s="5">
        <f t="shared" si="18"/>
        <v>0.39975918121613485</v>
      </c>
      <c r="AW63" s="10">
        <v>85.2</v>
      </c>
      <c r="AX63" s="5">
        <v>-1</v>
      </c>
      <c r="AY63">
        <v>1</v>
      </c>
    </row>
    <row r="64" spans="1:51" x14ac:dyDescent="0.25">
      <c r="A64" t="s">
        <v>82</v>
      </c>
      <c r="B64" s="5">
        <v>69.25</v>
      </c>
      <c r="C64">
        <v>12</v>
      </c>
      <c r="D64">
        <v>5</v>
      </c>
      <c r="E64" s="6">
        <f t="shared" si="8"/>
        <v>0.41666666666666669</v>
      </c>
      <c r="F64">
        <v>34</v>
      </c>
      <c r="G64">
        <v>8</v>
      </c>
      <c r="H64">
        <v>32</v>
      </c>
      <c r="I64">
        <v>0</v>
      </c>
      <c r="J64">
        <v>0</v>
      </c>
      <c r="K64">
        <v>260</v>
      </c>
      <c r="L64" s="10">
        <v>21.7</v>
      </c>
      <c r="M64" s="7">
        <f t="shared" si="11"/>
        <v>14.65</v>
      </c>
      <c r="N64" s="13">
        <v>1718</v>
      </c>
      <c r="O64" s="13">
        <v>2091</v>
      </c>
      <c r="P64" s="13">
        <v>828</v>
      </c>
      <c r="Q64" s="13">
        <v>3809</v>
      </c>
      <c r="R64" s="10">
        <v>4.5999999999999996</v>
      </c>
      <c r="S64" s="10">
        <v>317.39999999999998</v>
      </c>
      <c r="T64">
        <v>71</v>
      </c>
      <c r="U64" s="13">
        <v>616</v>
      </c>
      <c r="V64" s="10">
        <v>5.9</v>
      </c>
      <c r="W64" s="10">
        <v>51.3</v>
      </c>
      <c r="X64" s="1">
        <v>14.279166666666667</v>
      </c>
      <c r="Y64" s="14">
        <v>1.9832175925925927E-2</v>
      </c>
      <c r="Z64" s="14" t="str">
        <f t="shared" si="12"/>
        <v>28:34</v>
      </c>
      <c r="AA64" s="14" t="str">
        <f t="shared" si="13"/>
        <v>28</v>
      </c>
      <c r="AB64" s="14" t="str">
        <f t="shared" si="14"/>
        <v>34</v>
      </c>
      <c r="AC64" s="7">
        <f t="shared" si="10"/>
        <v>28.566666666666666</v>
      </c>
      <c r="AD64" s="15">
        <v>0.4761111111111111</v>
      </c>
      <c r="AE64">
        <v>42</v>
      </c>
      <c r="AF64">
        <v>17</v>
      </c>
      <c r="AG64">
        <v>41</v>
      </c>
      <c r="AH64">
        <v>1</v>
      </c>
      <c r="AI64">
        <v>0</v>
      </c>
      <c r="AJ64" s="13">
        <v>346</v>
      </c>
      <c r="AK64" s="10">
        <v>28.8</v>
      </c>
      <c r="AL64" s="13">
        <v>2236</v>
      </c>
      <c r="AM64" s="13">
        <v>2663</v>
      </c>
      <c r="AN64" s="13">
        <v>884</v>
      </c>
      <c r="AO64" s="13">
        <v>4899</v>
      </c>
      <c r="AP64" s="7">
        <f t="shared" si="15"/>
        <v>14.158959537572255</v>
      </c>
      <c r="AQ64" s="10">
        <v>5.5</v>
      </c>
      <c r="AR64" s="10">
        <v>408.3</v>
      </c>
      <c r="AS64" s="10">
        <f t="shared" si="16"/>
        <v>-7.1000000000000014</v>
      </c>
      <c r="AT64" s="3">
        <f t="shared" si="17"/>
        <v>0.42904290429042902</v>
      </c>
      <c r="AU64">
        <v>3</v>
      </c>
      <c r="AV64" s="5">
        <f t="shared" si="18"/>
        <v>0.35981308411214952</v>
      </c>
      <c r="AW64" s="10">
        <v>47.1</v>
      </c>
      <c r="AX64" s="5">
        <v>0.5</v>
      </c>
      <c r="AY64">
        <v>1</v>
      </c>
    </row>
    <row r="65" spans="1:51" x14ac:dyDescent="0.25">
      <c r="A65" t="s">
        <v>83</v>
      </c>
      <c r="B65" s="5">
        <v>69.08</v>
      </c>
      <c r="C65">
        <v>12</v>
      </c>
      <c r="D65">
        <v>8</v>
      </c>
      <c r="E65" s="6">
        <f t="shared" si="8"/>
        <v>0.66666666666666663</v>
      </c>
      <c r="F65">
        <v>38</v>
      </c>
      <c r="G65">
        <v>13</v>
      </c>
      <c r="H65">
        <v>31</v>
      </c>
      <c r="I65">
        <v>1</v>
      </c>
      <c r="J65">
        <v>0</v>
      </c>
      <c r="K65">
        <v>300</v>
      </c>
      <c r="L65" s="10">
        <v>25</v>
      </c>
      <c r="M65" s="7">
        <f t="shared" si="11"/>
        <v>13.363333333333333</v>
      </c>
      <c r="N65" s="13">
        <v>1803</v>
      </c>
      <c r="O65" s="13">
        <v>2206</v>
      </c>
      <c r="P65" s="13">
        <v>727</v>
      </c>
      <c r="Q65" s="13">
        <v>4009</v>
      </c>
      <c r="R65" s="10">
        <v>5.5</v>
      </c>
      <c r="S65" s="10">
        <v>334.1</v>
      </c>
      <c r="T65">
        <v>71</v>
      </c>
      <c r="U65" s="13">
        <v>603</v>
      </c>
      <c r="V65" s="10">
        <v>5.9</v>
      </c>
      <c r="W65" s="10">
        <v>50.3</v>
      </c>
      <c r="X65" s="1">
        <v>14.56388888888889</v>
      </c>
      <c r="Y65" s="14">
        <v>2.0228009259259262E-2</v>
      </c>
      <c r="Z65" s="14" t="str">
        <f t="shared" si="12"/>
        <v>29:08</v>
      </c>
      <c r="AA65" s="14" t="str">
        <f t="shared" si="13"/>
        <v>29</v>
      </c>
      <c r="AB65" s="14" t="str">
        <f t="shared" si="14"/>
        <v>08</v>
      </c>
      <c r="AC65" s="7">
        <f t="shared" si="10"/>
        <v>29.133333333333333</v>
      </c>
      <c r="AD65" s="15">
        <v>0.48555555555555557</v>
      </c>
      <c r="AE65">
        <v>27</v>
      </c>
      <c r="AF65">
        <v>14</v>
      </c>
      <c r="AG65">
        <v>23</v>
      </c>
      <c r="AH65">
        <v>1</v>
      </c>
      <c r="AI65">
        <v>0</v>
      </c>
      <c r="AJ65" s="13">
        <v>229</v>
      </c>
      <c r="AK65" s="10">
        <v>19.100000000000001</v>
      </c>
      <c r="AL65" s="13">
        <v>1672</v>
      </c>
      <c r="AM65" s="13">
        <v>2138</v>
      </c>
      <c r="AN65" s="13">
        <v>816</v>
      </c>
      <c r="AO65" s="13">
        <v>3810</v>
      </c>
      <c r="AP65" s="7">
        <f t="shared" si="15"/>
        <v>16.637554585152838</v>
      </c>
      <c r="AQ65" s="10">
        <v>4.7</v>
      </c>
      <c r="AR65" s="10">
        <v>317.5</v>
      </c>
      <c r="AS65" s="10">
        <f t="shared" si="16"/>
        <v>5.8999999999999986</v>
      </c>
      <c r="AT65" s="3">
        <f t="shared" si="17"/>
        <v>0.56710775047258977</v>
      </c>
      <c r="AU65">
        <v>0</v>
      </c>
      <c r="AV65" s="5">
        <f t="shared" si="18"/>
        <v>0.39079714841218405</v>
      </c>
      <c r="AW65" s="10">
        <v>65</v>
      </c>
      <c r="AX65" s="5">
        <v>-0.5</v>
      </c>
      <c r="AY65">
        <v>0</v>
      </c>
    </row>
    <row r="66" spans="1:51" x14ac:dyDescent="0.25">
      <c r="A66" t="s">
        <v>84</v>
      </c>
      <c r="B66" s="5">
        <v>68.959999999999994</v>
      </c>
      <c r="C66">
        <v>12</v>
      </c>
      <c r="D66">
        <v>4</v>
      </c>
      <c r="E66" s="6">
        <f t="shared" si="8"/>
        <v>0.33333333333333331</v>
      </c>
      <c r="F66">
        <v>42</v>
      </c>
      <c r="G66">
        <v>11</v>
      </c>
      <c r="H66">
        <v>38</v>
      </c>
      <c r="I66">
        <v>0</v>
      </c>
      <c r="J66">
        <v>1</v>
      </c>
      <c r="K66">
        <v>325</v>
      </c>
      <c r="L66" s="10">
        <v>27.1</v>
      </c>
      <c r="M66" s="7">
        <f t="shared" si="11"/>
        <v>15.504643962848297</v>
      </c>
      <c r="N66" s="13">
        <v>1880</v>
      </c>
      <c r="O66" s="13">
        <v>3128</v>
      </c>
      <c r="P66" s="13">
        <v>837</v>
      </c>
      <c r="Q66" s="13">
        <v>5008</v>
      </c>
      <c r="R66" s="10">
        <v>6</v>
      </c>
      <c r="S66" s="10">
        <v>417.3</v>
      </c>
      <c r="T66">
        <v>81</v>
      </c>
      <c r="U66" s="13">
        <v>761</v>
      </c>
      <c r="V66" s="10">
        <v>6.8</v>
      </c>
      <c r="W66" s="10">
        <v>63.4</v>
      </c>
      <c r="X66" s="1">
        <v>13.809722222222222</v>
      </c>
      <c r="Y66" s="14">
        <v>1.9180555555555558E-2</v>
      </c>
      <c r="Z66" s="14" t="str">
        <f t="shared" si="12"/>
        <v>27:37</v>
      </c>
      <c r="AA66" s="14" t="str">
        <f t="shared" si="13"/>
        <v>27</v>
      </c>
      <c r="AB66" s="14" t="str">
        <f t="shared" si="14"/>
        <v>37</v>
      </c>
      <c r="AC66" s="7">
        <f t="shared" si="10"/>
        <v>27.616666666666667</v>
      </c>
      <c r="AD66" s="15">
        <v>0.46027777777777779</v>
      </c>
      <c r="AE66">
        <v>44</v>
      </c>
      <c r="AF66">
        <v>9</v>
      </c>
      <c r="AG66">
        <v>43</v>
      </c>
      <c r="AH66">
        <v>0</v>
      </c>
      <c r="AI66">
        <v>1</v>
      </c>
      <c r="AJ66" s="13">
        <v>336</v>
      </c>
      <c r="AK66" s="10">
        <v>28</v>
      </c>
      <c r="AL66" s="13">
        <v>1625</v>
      </c>
      <c r="AM66" s="13">
        <v>2808</v>
      </c>
      <c r="AN66" s="13">
        <v>835</v>
      </c>
      <c r="AO66" s="13">
        <v>4433</v>
      </c>
      <c r="AP66" s="7">
        <f t="shared" si="15"/>
        <v>13.27245508982036</v>
      </c>
      <c r="AQ66" s="10">
        <v>5.3</v>
      </c>
      <c r="AR66" s="10">
        <v>369.4</v>
      </c>
      <c r="AS66" s="10">
        <f t="shared" si="16"/>
        <v>-0.89999999999999858</v>
      </c>
      <c r="AT66" s="3">
        <f t="shared" si="17"/>
        <v>0.49167927382753401</v>
      </c>
      <c r="AU66">
        <v>2</v>
      </c>
      <c r="AV66" s="5">
        <f t="shared" si="18"/>
        <v>0.45514354066985646</v>
      </c>
      <c r="AW66" s="10">
        <v>78.599999999999994</v>
      </c>
      <c r="AX66" s="5">
        <v>-1.25</v>
      </c>
      <c r="AY66">
        <v>1</v>
      </c>
    </row>
    <row r="67" spans="1:51" x14ac:dyDescent="0.25">
      <c r="A67" t="s">
        <v>85</v>
      </c>
      <c r="B67" s="5">
        <v>68.819999999999993</v>
      </c>
      <c r="C67">
        <v>12</v>
      </c>
      <c r="D67">
        <v>5</v>
      </c>
      <c r="E67" s="6">
        <f t="shared" si="8"/>
        <v>0.41666666666666669</v>
      </c>
      <c r="F67">
        <v>37</v>
      </c>
      <c r="G67">
        <v>10</v>
      </c>
      <c r="H67">
        <v>32</v>
      </c>
      <c r="I67">
        <v>2</v>
      </c>
      <c r="J67">
        <v>1</v>
      </c>
      <c r="K67">
        <v>290</v>
      </c>
      <c r="L67" s="10">
        <v>24.2</v>
      </c>
      <c r="M67" s="7">
        <f t="shared" ref="M67:M98" si="19">Q67/((F67*6)+(3*G67)+H67+(2*I67))</f>
        <v>14.979166666666666</v>
      </c>
      <c r="N67" s="13">
        <v>1642</v>
      </c>
      <c r="O67" s="13">
        <v>2672</v>
      </c>
      <c r="P67" s="13">
        <v>847</v>
      </c>
      <c r="Q67" s="13">
        <v>4314</v>
      </c>
      <c r="R67" s="10">
        <v>5.0999999999999996</v>
      </c>
      <c r="S67" s="10">
        <v>359.5</v>
      </c>
      <c r="T67">
        <v>79</v>
      </c>
      <c r="U67" s="13">
        <v>626</v>
      </c>
      <c r="V67" s="10">
        <v>6.6</v>
      </c>
      <c r="W67" s="10">
        <v>52.2</v>
      </c>
      <c r="X67" s="1">
        <v>15.72638888888889</v>
      </c>
      <c r="Y67" s="14">
        <v>2.1842592592592594E-2</v>
      </c>
      <c r="Z67" s="14" t="str">
        <f t="shared" ref="Z67:Z98" si="20">TEXT(Y67,"MM:SS")</f>
        <v>31:27</v>
      </c>
      <c r="AA67" s="14" t="str">
        <f t="shared" ref="AA67:AA98" si="21">LEFT(Z67,2)</f>
        <v>31</v>
      </c>
      <c r="AB67" s="14" t="str">
        <f t="shared" ref="AB67:AB98" si="22">RIGHT(Z67,2)</f>
        <v>27</v>
      </c>
      <c r="AC67" s="7">
        <f t="shared" si="10"/>
        <v>31.45</v>
      </c>
      <c r="AD67" s="15">
        <v>0.52416666666666667</v>
      </c>
      <c r="AE67">
        <v>45</v>
      </c>
      <c r="AF67">
        <v>16</v>
      </c>
      <c r="AG67">
        <v>43</v>
      </c>
      <c r="AH67">
        <v>2</v>
      </c>
      <c r="AI67">
        <v>2</v>
      </c>
      <c r="AJ67" s="13">
        <v>369</v>
      </c>
      <c r="AK67" s="10">
        <v>30.8</v>
      </c>
      <c r="AL67" s="13">
        <v>1683</v>
      </c>
      <c r="AM67" s="13">
        <v>3117</v>
      </c>
      <c r="AN67" s="13">
        <v>809</v>
      </c>
      <c r="AO67" s="13">
        <v>4800</v>
      </c>
      <c r="AP67" s="7">
        <f t="shared" ref="AP67:AP98" si="23">AO67/(6*AE67+3*AF67+AG67+2*AH67)</f>
        <v>13.150684931506849</v>
      </c>
      <c r="AQ67" s="10">
        <v>5.9</v>
      </c>
      <c r="AR67" s="10">
        <v>400</v>
      </c>
      <c r="AS67" s="10">
        <f t="shared" ref="AS67:AS98" si="24">L67-AK67</f>
        <v>-6.6000000000000014</v>
      </c>
      <c r="AT67" s="3">
        <f t="shared" ref="AT67:AT98" si="25">K67/SUM(K67,AJ67)</f>
        <v>0.44006069802731412</v>
      </c>
      <c r="AU67">
        <v>3</v>
      </c>
      <c r="AV67" s="5">
        <f t="shared" ref="AV67:AV98" si="26">U67/(P67+AN67)</f>
        <v>0.3780193236714976</v>
      </c>
      <c r="AW67" s="10">
        <v>62.5</v>
      </c>
      <c r="AX67" s="5">
        <v>0</v>
      </c>
      <c r="AY67">
        <v>1</v>
      </c>
    </row>
    <row r="68" spans="1:51" x14ac:dyDescent="0.25">
      <c r="A68" t="s">
        <v>145</v>
      </c>
      <c r="B68" s="5">
        <v>68.58</v>
      </c>
      <c r="C68">
        <v>13</v>
      </c>
      <c r="D68">
        <v>8</v>
      </c>
      <c r="E68" s="6">
        <f t="shared" ref="E68:E121" si="27">D68/C68</f>
        <v>0.61538461538461542</v>
      </c>
      <c r="F68">
        <v>57</v>
      </c>
      <c r="G68">
        <v>26</v>
      </c>
      <c r="H68">
        <v>55</v>
      </c>
      <c r="I68">
        <v>1</v>
      </c>
      <c r="J68">
        <v>1</v>
      </c>
      <c r="K68">
        <v>479</v>
      </c>
      <c r="L68" s="10">
        <v>36.799999999999997</v>
      </c>
      <c r="M68" s="7">
        <f t="shared" si="19"/>
        <v>12.356394129979035</v>
      </c>
      <c r="N68" s="13">
        <v>2611</v>
      </c>
      <c r="O68" s="13">
        <v>3283</v>
      </c>
      <c r="P68" s="13">
        <v>1030</v>
      </c>
      <c r="Q68" s="13">
        <v>5894</v>
      </c>
      <c r="R68" s="10">
        <v>5.7</v>
      </c>
      <c r="S68" s="10">
        <v>453.4</v>
      </c>
      <c r="T68">
        <v>97</v>
      </c>
      <c r="U68" s="13">
        <v>925</v>
      </c>
      <c r="V68" s="10">
        <v>7.5</v>
      </c>
      <c r="W68" s="10">
        <v>71.2</v>
      </c>
      <c r="X68" s="1">
        <v>17.485416666666666</v>
      </c>
      <c r="Y68" s="14">
        <v>2.2416666666666668E-2</v>
      </c>
      <c r="Z68" s="14" t="str">
        <f t="shared" si="20"/>
        <v>32:17</v>
      </c>
      <c r="AA68" s="14" t="str">
        <f t="shared" si="21"/>
        <v>32</v>
      </c>
      <c r="AB68" s="14" t="str">
        <f t="shared" si="22"/>
        <v>17</v>
      </c>
      <c r="AC68" s="7">
        <f t="shared" si="10"/>
        <v>32.283333333333331</v>
      </c>
      <c r="AD68" s="15">
        <v>0.53805555555555551</v>
      </c>
      <c r="AE68">
        <v>50</v>
      </c>
      <c r="AF68">
        <v>11</v>
      </c>
      <c r="AG68">
        <v>45</v>
      </c>
      <c r="AH68">
        <v>1</v>
      </c>
      <c r="AI68">
        <v>2</v>
      </c>
      <c r="AJ68" s="13">
        <v>384</v>
      </c>
      <c r="AK68" s="10">
        <v>29.5</v>
      </c>
      <c r="AL68" s="13">
        <v>1469</v>
      </c>
      <c r="AM68" s="13">
        <v>3164</v>
      </c>
      <c r="AN68" s="13">
        <v>835</v>
      </c>
      <c r="AO68" s="13">
        <v>4633</v>
      </c>
      <c r="AP68" s="7">
        <f t="shared" si="23"/>
        <v>12.192105263157895</v>
      </c>
      <c r="AQ68" s="10">
        <v>5.5</v>
      </c>
      <c r="AR68" s="10">
        <v>356.4</v>
      </c>
      <c r="AS68" s="10">
        <f t="shared" si="24"/>
        <v>7.2999999999999972</v>
      </c>
      <c r="AT68" s="3">
        <f t="shared" si="25"/>
        <v>0.5550405561993047</v>
      </c>
      <c r="AU68">
        <v>3</v>
      </c>
      <c r="AV68" s="5">
        <f t="shared" si="26"/>
        <v>0.49597855227882037</v>
      </c>
      <c r="AW68" s="10">
        <v>83.9</v>
      </c>
      <c r="AX68" s="5">
        <v>0.69</v>
      </c>
      <c r="AY68">
        <v>0</v>
      </c>
    </row>
    <row r="69" spans="1:51" x14ac:dyDescent="0.25">
      <c r="A69" t="s">
        <v>87</v>
      </c>
      <c r="B69" s="5">
        <v>68.319999999999993</v>
      </c>
      <c r="C69">
        <v>13</v>
      </c>
      <c r="D69">
        <v>6</v>
      </c>
      <c r="E69" s="6">
        <f t="shared" si="27"/>
        <v>0.46153846153846156</v>
      </c>
      <c r="F69">
        <v>42</v>
      </c>
      <c r="G69">
        <v>15</v>
      </c>
      <c r="H69">
        <v>37</v>
      </c>
      <c r="I69">
        <v>2</v>
      </c>
      <c r="J69">
        <v>0</v>
      </c>
      <c r="K69">
        <v>338</v>
      </c>
      <c r="L69" s="10">
        <v>26</v>
      </c>
      <c r="M69" s="7">
        <f t="shared" si="19"/>
        <v>15.662721893491124</v>
      </c>
      <c r="N69" s="13">
        <v>4203</v>
      </c>
      <c r="O69" s="13">
        <v>1091</v>
      </c>
      <c r="P69" s="13">
        <v>921</v>
      </c>
      <c r="Q69" s="13">
        <v>5294</v>
      </c>
      <c r="R69" s="10">
        <v>5.7</v>
      </c>
      <c r="S69" s="10">
        <v>407.2</v>
      </c>
      <c r="T69">
        <v>81</v>
      </c>
      <c r="U69" s="13">
        <v>689</v>
      </c>
      <c r="V69" s="10">
        <v>6.2</v>
      </c>
      <c r="W69" s="10">
        <v>53</v>
      </c>
      <c r="X69" s="1">
        <v>17.270833333333332</v>
      </c>
      <c r="Y69" s="14">
        <v>2.2142361111111109E-2</v>
      </c>
      <c r="Z69" s="14" t="str">
        <f t="shared" si="20"/>
        <v>31:53</v>
      </c>
      <c r="AA69" s="14" t="str">
        <f t="shared" si="21"/>
        <v>31</v>
      </c>
      <c r="AB69" s="14" t="str">
        <f t="shared" si="22"/>
        <v>53</v>
      </c>
      <c r="AC69" s="7">
        <f t="shared" si="10"/>
        <v>31.883333333333333</v>
      </c>
      <c r="AD69" s="15">
        <v>0.53138888888888891</v>
      </c>
      <c r="AE69">
        <v>42</v>
      </c>
      <c r="AF69">
        <v>11</v>
      </c>
      <c r="AG69">
        <v>41</v>
      </c>
      <c r="AH69">
        <v>1</v>
      </c>
      <c r="AI69">
        <v>0</v>
      </c>
      <c r="AJ69" s="13">
        <v>328</v>
      </c>
      <c r="AK69" s="10">
        <v>25.2</v>
      </c>
      <c r="AL69" s="13">
        <v>2206</v>
      </c>
      <c r="AM69" s="13">
        <v>2625</v>
      </c>
      <c r="AN69" s="13">
        <v>854</v>
      </c>
      <c r="AO69" s="13">
        <v>4831</v>
      </c>
      <c r="AP69" s="7">
        <f t="shared" si="23"/>
        <v>14.728658536585366</v>
      </c>
      <c r="AQ69" s="10">
        <v>5.7</v>
      </c>
      <c r="AR69" s="10">
        <v>371.6</v>
      </c>
      <c r="AS69" s="10">
        <f t="shared" si="24"/>
        <v>0.80000000000000071</v>
      </c>
      <c r="AT69" s="3">
        <f t="shared" si="25"/>
        <v>0.5075075075075075</v>
      </c>
      <c r="AU69">
        <v>2</v>
      </c>
      <c r="AV69" s="5">
        <f t="shared" si="26"/>
        <v>0.38816901408450705</v>
      </c>
      <c r="AW69" s="10">
        <v>88.2</v>
      </c>
      <c r="AX69" s="5">
        <v>-0.46</v>
      </c>
      <c r="AY69">
        <v>1</v>
      </c>
    </row>
    <row r="70" spans="1:51" x14ac:dyDescent="0.25">
      <c r="A70" t="s">
        <v>88</v>
      </c>
      <c r="B70" s="5">
        <v>68.08</v>
      </c>
      <c r="C70">
        <v>13</v>
      </c>
      <c r="D70">
        <v>7</v>
      </c>
      <c r="E70" s="6">
        <f t="shared" si="27"/>
        <v>0.53846153846153844</v>
      </c>
      <c r="F70">
        <v>43</v>
      </c>
      <c r="G70">
        <v>16</v>
      </c>
      <c r="H70">
        <v>35</v>
      </c>
      <c r="I70">
        <v>1</v>
      </c>
      <c r="J70">
        <v>0</v>
      </c>
      <c r="K70">
        <v>343</v>
      </c>
      <c r="L70" s="10">
        <v>26.4</v>
      </c>
      <c r="M70" s="7">
        <f t="shared" si="19"/>
        <v>14.822157434402332</v>
      </c>
      <c r="N70" s="13">
        <v>2027</v>
      </c>
      <c r="O70" s="13">
        <v>3057</v>
      </c>
      <c r="P70" s="13">
        <v>942</v>
      </c>
      <c r="Q70" s="13">
        <v>5084</v>
      </c>
      <c r="R70" s="10">
        <v>5.4</v>
      </c>
      <c r="S70" s="10">
        <v>391.1</v>
      </c>
      <c r="T70">
        <v>82</v>
      </c>
      <c r="U70" s="13">
        <v>736</v>
      </c>
      <c r="V70" s="10">
        <v>6.3</v>
      </c>
      <c r="W70" s="10">
        <v>56.6</v>
      </c>
      <c r="X70" s="1">
        <v>16.055555555555554</v>
      </c>
      <c r="Y70" s="14">
        <v>2.058449074074074E-2</v>
      </c>
      <c r="Z70" s="14" t="str">
        <f t="shared" si="20"/>
        <v>29:38</v>
      </c>
      <c r="AA70" s="14" t="str">
        <f t="shared" si="21"/>
        <v>29</v>
      </c>
      <c r="AB70" s="14" t="str">
        <f t="shared" si="22"/>
        <v>38</v>
      </c>
      <c r="AC70" s="7">
        <f t="shared" si="10"/>
        <v>29.633333333333333</v>
      </c>
      <c r="AD70" s="15">
        <v>0.49388888888888888</v>
      </c>
      <c r="AE70">
        <v>50</v>
      </c>
      <c r="AF70">
        <v>11</v>
      </c>
      <c r="AG70">
        <v>44</v>
      </c>
      <c r="AH70">
        <v>0</v>
      </c>
      <c r="AI70">
        <v>0</v>
      </c>
      <c r="AJ70" s="13">
        <v>377</v>
      </c>
      <c r="AK70" s="10">
        <v>29</v>
      </c>
      <c r="AL70" s="13">
        <v>2405</v>
      </c>
      <c r="AM70" s="13">
        <v>3135</v>
      </c>
      <c r="AN70" s="13">
        <v>933</v>
      </c>
      <c r="AO70" s="13">
        <v>5540</v>
      </c>
      <c r="AP70" s="7">
        <f t="shared" si="23"/>
        <v>14.694960212201591</v>
      </c>
      <c r="AQ70" s="10">
        <v>5.9</v>
      </c>
      <c r="AR70" s="10">
        <v>426.2</v>
      </c>
      <c r="AS70" s="10">
        <f t="shared" si="24"/>
        <v>-2.6000000000000014</v>
      </c>
      <c r="AT70" s="3">
        <f t="shared" si="25"/>
        <v>0.47638888888888886</v>
      </c>
      <c r="AU70">
        <v>2</v>
      </c>
      <c r="AV70" s="5">
        <f t="shared" si="26"/>
        <v>0.39253333333333335</v>
      </c>
      <c r="AW70" s="10">
        <v>69.599999999999994</v>
      </c>
      <c r="AX70" s="5">
        <v>-0.08</v>
      </c>
      <c r="AY70">
        <v>1</v>
      </c>
    </row>
    <row r="71" spans="1:51" x14ac:dyDescent="0.25">
      <c r="A71" t="s">
        <v>89</v>
      </c>
      <c r="B71" s="5">
        <v>67.64</v>
      </c>
      <c r="C71">
        <v>13</v>
      </c>
      <c r="D71">
        <v>7</v>
      </c>
      <c r="E71" s="6">
        <f t="shared" si="27"/>
        <v>0.53846153846153844</v>
      </c>
      <c r="F71">
        <v>43</v>
      </c>
      <c r="G71">
        <v>15</v>
      </c>
      <c r="H71">
        <v>41</v>
      </c>
      <c r="I71">
        <v>0</v>
      </c>
      <c r="J71">
        <v>1</v>
      </c>
      <c r="K71">
        <v>346</v>
      </c>
      <c r="L71" s="10">
        <v>26.6</v>
      </c>
      <c r="M71" s="7">
        <f t="shared" si="19"/>
        <v>12.459302325581396</v>
      </c>
      <c r="N71" s="13">
        <v>3271</v>
      </c>
      <c r="O71" s="13">
        <v>1015</v>
      </c>
      <c r="P71" s="13">
        <v>866</v>
      </c>
      <c r="Q71" s="13">
        <v>4286</v>
      </c>
      <c r="R71" s="10">
        <v>4.9000000000000004</v>
      </c>
      <c r="S71" s="10">
        <v>329.7</v>
      </c>
      <c r="T71">
        <v>55</v>
      </c>
      <c r="U71" s="13">
        <v>532</v>
      </c>
      <c r="V71" s="10">
        <v>4.2</v>
      </c>
      <c r="W71" s="10">
        <v>40.9</v>
      </c>
      <c r="X71" s="1">
        <v>18.009027777777778</v>
      </c>
      <c r="Y71" s="14">
        <v>2.3089120370370374E-2</v>
      </c>
      <c r="Z71" s="14" t="str">
        <f t="shared" si="20"/>
        <v>33:15</v>
      </c>
      <c r="AA71" s="14" t="str">
        <f t="shared" si="21"/>
        <v>33</v>
      </c>
      <c r="AB71" s="14" t="str">
        <f t="shared" si="22"/>
        <v>15</v>
      </c>
      <c r="AC71" s="7">
        <f t="shared" si="10"/>
        <v>33.25</v>
      </c>
      <c r="AD71" s="15">
        <v>0.5541666666666667</v>
      </c>
      <c r="AE71">
        <v>43</v>
      </c>
      <c r="AF71">
        <v>5</v>
      </c>
      <c r="AG71">
        <v>37</v>
      </c>
      <c r="AH71">
        <v>3</v>
      </c>
      <c r="AI71">
        <v>0</v>
      </c>
      <c r="AJ71" s="13">
        <v>316</v>
      </c>
      <c r="AK71" s="10">
        <v>24.3</v>
      </c>
      <c r="AL71" s="13">
        <v>1809</v>
      </c>
      <c r="AM71" s="13">
        <v>2588</v>
      </c>
      <c r="AN71" s="13">
        <v>753</v>
      </c>
      <c r="AO71" s="13">
        <v>4397</v>
      </c>
      <c r="AP71" s="7">
        <f t="shared" si="23"/>
        <v>13.914556962025317</v>
      </c>
      <c r="AQ71" s="10">
        <v>5.8</v>
      </c>
      <c r="AR71" s="10">
        <v>338.2</v>
      </c>
      <c r="AS71" s="10">
        <f t="shared" si="24"/>
        <v>2.3000000000000007</v>
      </c>
      <c r="AT71" s="3">
        <f t="shared" si="25"/>
        <v>0.5226586102719033</v>
      </c>
      <c r="AU71">
        <v>0</v>
      </c>
      <c r="AV71" s="5">
        <f t="shared" si="26"/>
        <v>0.32859789993823346</v>
      </c>
      <c r="AW71" s="10">
        <v>68.2</v>
      </c>
      <c r="AX71" s="5">
        <v>1.23</v>
      </c>
      <c r="AY71">
        <v>0</v>
      </c>
    </row>
    <row r="72" spans="1:51" x14ac:dyDescent="0.25">
      <c r="A72" t="s">
        <v>90</v>
      </c>
      <c r="B72" s="5">
        <v>67.62</v>
      </c>
      <c r="C72">
        <v>13</v>
      </c>
      <c r="D72">
        <v>6</v>
      </c>
      <c r="E72" s="6">
        <f t="shared" si="27"/>
        <v>0.46153846153846156</v>
      </c>
      <c r="F72">
        <v>53</v>
      </c>
      <c r="G72">
        <v>12</v>
      </c>
      <c r="H72">
        <v>46</v>
      </c>
      <c r="I72">
        <v>3</v>
      </c>
      <c r="J72">
        <v>0</v>
      </c>
      <c r="K72">
        <v>406</v>
      </c>
      <c r="L72" s="10">
        <v>31.2</v>
      </c>
      <c r="M72" s="7">
        <f t="shared" si="19"/>
        <v>13.699507389162562</v>
      </c>
      <c r="N72" s="13">
        <v>2061</v>
      </c>
      <c r="O72" s="13">
        <v>3501</v>
      </c>
      <c r="P72" s="13">
        <v>910</v>
      </c>
      <c r="Q72" s="13">
        <v>5562</v>
      </c>
      <c r="R72" s="10">
        <v>6.1</v>
      </c>
      <c r="S72" s="10">
        <v>427.8</v>
      </c>
      <c r="T72">
        <v>72</v>
      </c>
      <c r="U72" s="13">
        <v>597</v>
      </c>
      <c r="V72" s="10">
        <v>5.5</v>
      </c>
      <c r="W72" s="10">
        <v>45.9</v>
      </c>
      <c r="X72" s="1">
        <v>16.386111111111109</v>
      </c>
      <c r="Y72" s="14">
        <v>2.1008101851851851E-2</v>
      </c>
      <c r="Z72" s="14" t="str">
        <f t="shared" si="20"/>
        <v>30:15</v>
      </c>
      <c r="AA72" s="14" t="str">
        <f t="shared" si="21"/>
        <v>30</v>
      </c>
      <c r="AB72" s="14" t="str">
        <f t="shared" si="22"/>
        <v>15</v>
      </c>
      <c r="AC72" s="7">
        <f t="shared" si="10"/>
        <v>30.25</v>
      </c>
      <c r="AD72" s="15">
        <v>0.50416666666666665</v>
      </c>
      <c r="AE72">
        <v>47</v>
      </c>
      <c r="AF72">
        <v>14</v>
      </c>
      <c r="AG72">
        <v>45</v>
      </c>
      <c r="AH72">
        <v>0</v>
      </c>
      <c r="AI72">
        <v>0</v>
      </c>
      <c r="AJ72" s="13">
        <v>369</v>
      </c>
      <c r="AK72" s="10">
        <v>28.4</v>
      </c>
      <c r="AL72" s="13">
        <v>2302</v>
      </c>
      <c r="AM72" s="13">
        <v>2302</v>
      </c>
      <c r="AN72" s="13">
        <v>820</v>
      </c>
      <c r="AO72" s="13">
        <v>4604</v>
      </c>
      <c r="AP72" s="7">
        <f t="shared" si="23"/>
        <v>12.476964769647697</v>
      </c>
      <c r="AQ72" s="10">
        <v>5.6</v>
      </c>
      <c r="AR72" s="10">
        <v>354.2</v>
      </c>
      <c r="AS72" s="10">
        <f t="shared" si="24"/>
        <v>2.8000000000000007</v>
      </c>
      <c r="AT72" s="3">
        <f t="shared" si="25"/>
        <v>0.52387096774193553</v>
      </c>
      <c r="AU72">
        <v>3</v>
      </c>
      <c r="AV72" s="5">
        <f t="shared" si="26"/>
        <v>0.34508670520231216</v>
      </c>
      <c r="AW72" s="10">
        <v>66.7</v>
      </c>
      <c r="AX72" s="5">
        <v>-0.31</v>
      </c>
      <c r="AY72">
        <v>1</v>
      </c>
    </row>
    <row r="73" spans="1:51" x14ac:dyDescent="0.25">
      <c r="A73" t="s">
        <v>148</v>
      </c>
      <c r="B73" s="5">
        <v>67.239999999999995</v>
      </c>
      <c r="C73">
        <v>14</v>
      </c>
      <c r="D73">
        <v>10</v>
      </c>
      <c r="E73" s="6">
        <f t="shared" si="27"/>
        <v>0.7142857142857143</v>
      </c>
      <c r="F73">
        <v>36</v>
      </c>
      <c r="G73">
        <v>18</v>
      </c>
      <c r="H73">
        <v>32</v>
      </c>
      <c r="I73">
        <v>0</v>
      </c>
      <c r="J73">
        <v>0</v>
      </c>
      <c r="K73">
        <v>302</v>
      </c>
      <c r="L73" s="10">
        <v>21.6</v>
      </c>
      <c r="M73" s="7">
        <f t="shared" si="19"/>
        <v>16.317880794701988</v>
      </c>
      <c r="N73" s="13">
        <v>1376</v>
      </c>
      <c r="O73" s="13">
        <v>3552</v>
      </c>
      <c r="P73" s="13">
        <v>941</v>
      </c>
      <c r="Q73" s="13">
        <v>4928</v>
      </c>
      <c r="R73" s="10">
        <v>5.2</v>
      </c>
      <c r="S73" s="10">
        <v>352</v>
      </c>
      <c r="T73">
        <v>78</v>
      </c>
      <c r="U73" s="13">
        <v>641</v>
      </c>
      <c r="V73" s="10">
        <v>5.6</v>
      </c>
      <c r="W73" s="10">
        <v>45.8</v>
      </c>
      <c r="X73" s="1">
        <v>19.175000000000001</v>
      </c>
      <c r="Y73" s="14">
        <v>2.2827546296296297E-2</v>
      </c>
      <c r="Z73" s="14" t="str">
        <f t="shared" si="20"/>
        <v>32:52</v>
      </c>
      <c r="AA73" s="14" t="str">
        <f t="shared" si="21"/>
        <v>32</v>
      </c>
      <c r="AB73" s="14" t="str">
        <f t="shared" si="22"/>
        <v>52</v>
      </c>
      <c r="AC73" s="7">
        <f t="shared" si="10"/>
        <v>32.866666666666667</v>
      </c>
      <c r="AD73" s="15">
        <v>0.54777777777777781</v>
      </c>
      <c r="AE73">
        <v>44</v>
      </c>
      <c r="AF73">
        <v>7</v>
      </c>
      <c r="AG73">
        <v>40</v>
      </c>
      <c r="AH73">
        <v>0</v>
      </c>
      <c r="AI73">
        <v>0</v>
      </c>
      <c r="AJ73" s="13">
        <v>325</v>
      </c>
      <c r="AK73" s="10">
        <v>23.2</v>
      </c>
      <c r="AL73" s="13">
        <v>1786</v>
      </c>
      <c r="AM73" s="13">
        <v>2949</v>
      </c>
      <c r="AN73" s="13">
        <v>872</v>
      </c>
      <c r="AO73" s="13">
        <v>4735</v>
      </c>
      <c r="AP73" s="7">
        <f t="shared" si="23"/>
        <v>14.569230769230769</v>
      </c>
      <c r="AQ73" s="10">
        <v>5.4</v>
      </c>
      <c r="AR73" s="10">
        <v>338.2</v>
      </c>
      <c r="AS73" s="10">
        <f t="shared" si="24"/>
        <v>-1.5999999999999979</v>
      </c>
      <c r="AT73" s="3">
        <f t="shared" si="25"/>
        <v>0.48165869218500795</v>
      </c>
      <c r="AU73">
        <v>1</v>
      </c>
      <c r="AV73" s="5">
        <f t="shared" si="26"/>
        <v>0.35355763927192496</v>
      </c>
      <c r="AW73" s="10">
        <v>66.7</v>
      </c>
      <c r="AX73" s="5">
        <v>0.79</v>
      </c>
      <c r="AY73">
        <v>0</v>
      </c>
    </row>
    <row r="74" spans="1:51" x14ac:dyDescent="0.25">
      <c r="A74" t="s">
        <v>92</v>
      </c>
      <c r="B74" s="5">
        <v>67.069999999999993</v>
      </c>
      <c r="C74">
        <v>13</v>
      </c>
      <c r="D74">
        <v>8</v>
      </c>
      <c r="E74" s="6">
        <f t="shared" si="27"/>
        <v>0.61538461538461542</v>
      </c>
      <c r="F74">
        <v>45</v>
      </c>
      <c r="G74">
        <v>21</v>
      </c>
      <c r="H74">
        <v>42</v>
      </c>
      <c r="I74">
        <v>0</v>
      </c>
      <c r="J74">
        <v>1</v>
      </c>
      <c r="K74">
        <v>377</v>
      </c>
      <c r="L74" s="10">
        <v>29</v>
      </c>
      <c r="M74" s="7">
        <f t="shared" si="19"/>
        <v>12.848000000000001</v>
      </c>
      <c r="N74" s="13">
        <v>1958</v>
      </c>
      <c r="O74" s="13">
        <v>2860</v>
      </c>
      <c r="P74" s="13">
        <v>858</v>
      </c>
      <c r="Q74" s="13">
        <v>4818</v>
      </c>
      <c r="R74" s="10">
        <v>5.6</v>
      </c>
      <c r="S74" s="10">
        <v>370.6</v>
      </c>
      <c r="T74">
        <v>73</v>
      </c>
      <c r="U74" s="13">
        <v>642</v>
      </c>
      <c r="V74" s="10">
        <v>5.6</v>
      </c>
      <c r="W74" s="10">
        <v>49.4</v>
      </c>
      <c r="X74" s="1">
        <v>17.473611111111111</v>
      </c>
      <c r="Y74" s="14">
        <v>2.240162037037037E-2</v>
      </c>
      <c r="Z74" s="14" t="str">
        <f t="shared" si="20"/>
        <v>32:15</v>
      </c>
      <c r="AA74" s="14" t="str">
        <f t="shared" si="21"/>
        <v>32</v>
      </c>
      <c r="AB74" s="14" t="str">
        <f t="shared" si="22"/>
        <v>15</v>
      </c>
      <c r="AC74" s="7">
        <f t="shared" si="10"/>
        <v>32.25</v>
      </c>
      <c r="AD74" s="15">
        <v>0.53749999999999998</v>
      </c>
      <c r="AE74">
        <v>50</v>
      </c>
      <c r="AF74">
        <v>14</v>
      </c>
      <c r="AG74">
        <v>46</v>
      </c>
      <c r="AH74">
        <v>1</v>
      </c>
      <c r="AI74">
        <v>0</v>
      </c>
      <c r="AJ74" s="13">
        <v>390</v>
      </c>
      <c r="AK74" s="10">
        <v>30</v>
      </c>
      <c r="AL74" s="13">
        <v>2060</v>
      </c>
      <c r="AM74" s="13">
        <v>2714</v>
      </c>
      <c r="AN74" s="13">
        <v>827</v>
      </c>
      <c r="AO74" s="13">
        <v>4774</v>
      </c>
      <c r="AP74" s="7">
        <f t="shared" si="23"/>
        <v>12.24102564102564</v>
      </c>
      <c r="AQ74" s="10">
        <v>5.8</v>
      </c>
      <c r="AR74" s="10">
        <v>367.2</v>
      </c>
      <c r="AS74" s="10">
        <f t="shared" si="24"/>
        <v>-1</v>
      </c>
      <c r="AT74" s="3">
        <f t="shared" si="25"/>
        <v>0.49152542372881358</v>
      </c>
      <c r="AU74">
        <v>2</v>
      </c>
      <c r="AV74" s="5">
        <f t="shared" si="26"/>
        <v>0.38100890207715132</v>
      </c>
      <c r="AW74" s="10">
        <v>80.8</v>
      </c>
      <c r="AX74" s="5">
        <v>-0.85</v>
      </c>
      <c r="AY74">
        <v>0</v>
      </c>
    </row>
    <row r="75" spans="1:51" x14ac:dyDescent="0.25">
      <c r="A75" t="s">
        <v>93</v>
      </c>
      <c r="B75" s="5">
        <v>66.73</v>
      </c>
      <c r="C75">
        <v>12</v>
      </c>
      <c r="D75">
        <v>2</v>
      </c>
      <c r="E75" s="6">
        <f t="shared" si="27"/>
        <v>0.16666666666666666</v>
      </c>
      <c r="F75">
        <v>31</v>
      </c>
      <c r="G75">
        <v>7</v>
      </c>
      <c r="H75">
        <v>28</v>
      </c>
      <c r="I75">
        <v>0</v>
      </c>
      <c r="J75">
        <v>0</v>
      </c>
      <c r="K75">
        <v>235</v>
      </c>
      <c r="L75" s="10">
        <v>19.600000000000001</v>
      </c>
      <c r="M75" s="7">
        <f t="shared" si="19"/>
        <v>16.859574468085107</v>
      </c>
      <c r="N75" s="13">
        <v>1092</v>
      </c>
      <c r="O75" s="13">
        <v>2870</v>
      </c>
      <c r="P75" s="13">
        <v>801</v>
      </c>
      <c r="Q75" s="13">
        <v>3962</v>
      </c>
      <c r="R75" s="10">
        <v>4.9000000000000004</v>
      </c>
      <c r="S75" s="10">
        <v>330.2</v>
      </c>
      <c r="T75">
        <v>76</v>
      </c>
      <c r="U75" s="13">
        <v>714</v>
      </c>
      <c r="V75" s="10">
        <v>6.3</v>
      </c>
      <c r="W75" s="10">
        <v>59.5</v>
      </c>
      <c r="X75" s="1">
        <v>14.938194444444443</v>
      </c>
      <c r="Y75" s="14">
        <v>2.0747685185185185E-2</v>
      </c>
      <c r="Z75" s="14" t="str">
        <f t="shared" si="20"/>
        <v>29:53</v>
      </c>
      <c r="AA75" s="14" t="str">
        <f t="shared" si="21"/>
        <v>29</v>
      </c>
      <c r="AB75" s="14" t="str">
        <f t="shared" si="22"/>
        <v>53</v>
      </c>
      <c r="AC75" s="7">
        <f t="shared" si="10"/>
        <v>29.883333333333333</v>
      </c>
      <c r="AD75" s="15">
        <v>0.49805555555555553</v>
      </c>
      <c r="AE75">
        <v>58</v>
      </c>
      <c r="AF75">
        <v>8</v>
      </c>
      <c r="AG75">
        <v>52</v>
      </c>
      <c r="AH75">
        <v>3</v>
      </c>
      <c r="AI75">
        <v>0</v>
      </c>
      <c r="AJ75" s="13">
        <v>430</v>
      </c>
      <c r="AK75" s="10">
        <v>35.799999999999997</v>
      </c>
      <c r="AL75" s="13">
        <v>2661</v>
      </c>
      <c r="AM75" s="13">
        <v>2943</v>
      </c>
      <c r="AN75" s="13">
        <v>832</v>
      </c>
      <c r="AO75" s="13">
        <v>5604</v>
      </c>
      <c r="AP75" s="7">
        <f t="shared" si="23"/>
        <v>13.032558139534883</v>
      </c>
      <c r="AQ75" s="10">
        <v>6.7</v>
      </c>
      <c r="AR75" s="10">
        <v>467</v>
      </c>
      <c r="AS75" s="10">
        <f t="shared" si="24"/>
        <v>-16.199999999999996</v>
      </c>
      <c r="AT75" s="3">
        <f t="shared" si="25"/>
        <v>0.35338345864661652</v>
      </c>
      <c r="AU75">
        <v>3</v>
      </c>
      <c r="AV75" s="5">
        <f t="shared" si="26"/>
        <v>0.43723208818126147</v>
      </c>
      <c r="AW75" s="10">
        <v>63.6</v>
      </c>
      <c r="AX75" s="5">
        <v>-0.08</v>
      </c>
      <c r="AY75">
        <v>1</v>
      </c>
    </row>
    <row r="76" spans="1:51" x14ac:dyDescent="0.25">
      <c r="A76" t="s">
        <v>94</v>
      </c>
      <c r="B76" s="5">
        <v>66.63</v>
      </c>
      <c r="C76">
        <v>13</v>
      </c>
      <c r="D76">
        <v>8</v>
      </c>
      <c r="E76" s="6">
        <f t="shared" si="27"/>
        <v>0.61538461538461542</v>
      </c>
      <c r="F76">
        <v>56</v>
      </c>
      <c r="G76">
        <v>17</v>
      </c>
      <c r="H76">
        <v>50</v>
      </c>
      <c r="I76">
        <v>3</v>
      </c>
      <c r="J76">
        <v>0</v>
      </c>
      <c r="K76">
        <v>443</v>
      </c>
      <c r="L76" s="10">
        <v>34.1</v>
      </c>
      <c r="M76" s="7">
        <f t="shared" si="19"/>
        <v>13.306997742663658</v>
      </c>
      <c r="N76" s="13">
        <v>2059</v>
      </c>
      <c r="O76" s="13">
        <v>3836</v>
      </c>
      <c r="P76" s="13">
        <v>997</v>
      </c>
      <c r="Q76" s="13">
        <v>5895</v>
      </c>
      <c r="R76" s="10">
        <v>5.9</v>
      </c>
      <c r="S76" s="10">
        <v>453.5</v>
      </c>
      <c r="T76">
        <v>110</v>
      </c>
      <c r="U76" s="13">
        <v>945</v>
      </c>
      <c r="V76" s="10">
        <v>8.5</v>
      </c>
      <c r="W76" s="10">
        <v>72.7</v>
      </c>
      <c r="X76" s="1">
        <v>15.841666666666667</v>
      </c>
      <c r="Y76" s="14">
        <v>2.0310185185185185E-2</v>
      </c>
      <c r="Z76" s="14" t="str">
        <f t="shared" si="20"/>
        <v>29:15</v>
      </c>
      <c r="AA76" s="14" t="str">
        <f t="shared" si="21"/>
        <v>29</v>
      </c>
      <c r="AB76" s="14" t="str">
        <f t="shared" si="22"/>
        <v>15</v>
      </c>
      <c r="AC76" s="7">
        <f t="shared" si="10"/>
        <v>29.25</v>
      </c>
      <c r="AD76" s="15">
        <v>0.48749999999999999</v>
      </c>
      <c r="AE76">
        <v>53</v>
      </c>
      <c r="AF76">
        <v>8</v>
      </c>
      <c r="AG76">
        <v>51</v>
      </c>
      <c r="AH76">
        <v>0</v>
      </c>
      <c r="AI76">
        <v>0</v>
      </c>
      <c r="AJ76" s="13">
        <v>393</v>
      </c>
      <c r="AK76" s="10">
        <v>30.2</v>
      </c>
      <c r="AL76" s="13">
        <v>2148</v>
      </c>
      <c r="AM76" s="13">
        <v>3180</v>
      </c>
      <c r="AN76" s="13">
        <v>914</v>
      </c>
      <c r="AO76" s="13">
        <v>5328</v>
      </c>
      <c r="AP76" s="7">
        <f t="shared" si="23"/>
        <v>13.557251908396946</v>
      </c>
      <c r="AQ76" s="10">
        <v>5.8</v>
      </c>
      <c r="AR76" s="10">
        <v>409.8</v>
      </c>
      <c r="AS76" s="10">
        <f t="shared" si="24"/>
        <v>3.9000000000000021</v>
      </c>
      <c r="AT76" s="3">
        <f t="shared" si="25"/>
        <v>0.52990430622009566</v>
      </c>
      <c r="AU76">
        <v>2</v>
      </c>
      <c r="AV76" s="5">
        <f t="shared" si="26"/>
        <v>0.49450549450549453</v>
      </c>
      <c r="AW76" s="10">
        <v>77.3</v>
      </c>
      <c r="AX76" s="5">
        <v>-0.08</v>
      </c>
      <c r="AY76">
        <v>0</v>
      </c>
    </row>
    <row r="77" spans="1:51" x14ac:dyDescent="0.25">
      <c r="A77" t="s">
        <v>95</v>
      </c>
      <c r="B77" s="5">
        <v>66.010000000000005</v>
      </c>
      <c r="C77">
        <v>12</v>
      </c>
      <c r="D77">
        <v>5</v>
      </c>
      <c r="E77" s="6">
        <f t="shared" si="27"/>
        <v>0.41666666666666669</v>
      </c>
      <c r="F77">
        <v>59</v>
      </c>
      <c r="G77">
        <v>14</v>
      </c>
      <c r="H77">
        <v>54</v>
      </c>
      <c r="I77">
        <v>1</v>
      </c>
      <c r="J77">
        <v>0</v>
      </c>
      <c r="K77">
        <v>452</v>
      </c>
      <c r="L77" s="10">
        <v>37.700000000000003</v>
      </c>
      <c r="M77" s="7">
        <f t="shared" si="19"/>
        <v>12.756637168141593</v>
      </c>
      <c r="N77" s="13">
        <v>1839</v>
      </c>
      <c r="O77" s="13">
        <v>3927</v>
      </c>
      <c r="P77" s="13">
        <v>894</v>
      </c>
      <c r="Q77" s="13">
        <v>5766</v>
      </c>
      <c r="R77" s="10">
        <v>6.4</v>
      </c>
      <c r="S77" s="10">
        <v>480.5</v>
      </c>
      <c r="T77">
        <v>61</v>
      </c>
      <c r="U77" s="13">
        <v>491</v>
      </c>
      <c r="V77" s="10">
        <v>5.0999999999999996</v>
      </c>
      <c r="W77" s="10">
        <v>40.9</v>
      </c>
      <c r="X77" s="1">
        <v>12.81875</v>
      </c>
      <c r="Y77" s="14">
        <v>1.7804398148148149E-2</v>
      </c>
      <c r="Z77" s="14" t="str">
        <f t="shared" si="20"/>
        <v>25:38</v>
      </c>
      <c r="AA77" s="14" t="str">
        <f t="shared" si="21"/>
        <v>25</v>
      </c>
      <c r="AB77" s="14" t="str">
        <f t="shared" si="22"/>
        <v>38</v>
      </c>
      <c r="AC77" s="7">
        <f t="shared" si="10"/>
        <v>25.633333333333333</v>
      </c>
      <c r="AD77" s="15">
        <v>0.42722222222222223</v>
      </c>
      <c r="AE77">
        <v>51</v>
      </c>
      <c r="AF77">
        <v>10</v>
      </c>
      <c r="AG77">
        <v>48</v>
      </c>
      <c r="AH77">
        <v>0</v>
      </c>
      <c r="AI77">
        <v>1</v>
      </c>
      <c r="AJ77" s="13">
        <v>386</v>
      </c>
      <c r="AK77" s="10">
        <v>32.200000000000003</v>
      </c>
      <c r="AL77" s="13">
        <v>2505</v>
      </c>
      <c r="AM77" s="13">
        <v>2689</v>
      </c>
      <c r="AN77" s="13">
        <v>896</v>
      </c>
      <c r="AO77" s="13">
        <v>5194</v>
      </c>
      <c r="AP77" s="7">
        <f t="shared" si="23"/>
        <v>13.526041666666666</v>
      </c>
      <c r="AQ77" s="10">
        <v>5.8</v>
      </c>
      <c r="AR77" s="10">
        <v>432.8</v>
      </c>
      <c r="AS77" s="10">
        <f t="shared" si="24"/>
        <v>5.5</v>
      </c>
      <c r="AT77" s="3">
        <f t="shared" si="25"/>
        <v>0.53937947494033411</v>
      </c>
      <c r="AU77">
        <v>3</v>
      </c>
      <c r="AV77" s="5">
        <f t="shared" si="26"/>
        <v>0.27430167597765365</v>
      </c>
      <c r="AW77" s="10">
        <v>82.4</v>
      </c>
      <c r="AX77" s="5">
        <v>-0.5</v>
      </c>
      <c r="AY77">
        <v>0</v>
      </c>
    </row>
    <row r="78" spans="1:51" x14ac:dyDescent="0.25">
      <c r="A78" t="s">
        <v>96</v>
      </c>
      <c r="B78" s="5">
        <v>65.900000000000006</v>
      </c>
      <c r="C78">
        <v>14</v>
      </c>
      <c r="D78">
        <v>7</v>
      </c>
      <c r="E78" s="6">
        <f t="shared" si="27"/>
        <v>0.5</v>
      </c>
      <c r="F78">
        <v>48</v>
      </c>
      <c r="G78">
        <v>8</v>
      </c>
      <c r="H78">
        <v>48</v>
      </c>
      <c r="I78">
        <v>0</v>
      </c>
      <c r="J78">
        <v>0</v>
      </c>
      <c r="K78">
        <v>360</v>
      </c>
      <c r="L78" s="10">
        <v>25.7</v>
      </c>
      <c r="M78" s="7">
        <f t="shared" si="19"/>
        <v>16.122222222222224</v>
      </c>
      <c r="N78" s="13">
        <v>1943</v>
      </c>
      <c r="O78" s="13">
        <v>3861</v>
      </c>
      <c r="P78" s="13">
        <v>920</v>
      </c>
      <c r="Q78" s="13">
        <v>5804</v>
      </c>
      <c r="R78" s="10">
        <v>6.3</v>
      </c>
      <c r="S78" s="10">
        <v>414.6</v>
      </c>
      <c r="T78">
        <v>75</v>
      </c>
      <c r="U78" s="13">
        <v>714</v>
      </c>
      <c r="V78" s="10">
        <v>5.4</v>
      </c>
      <c r="W78" s="10">
        <v>51</v>
      </c>
      <c r="X78" s="1">
        <v>17.827777777777779</v>
      </c>
      <c r="Y78" s="14">
        <v>2.122337962962963E-2</v>
      </c>
      <c r="Z78" s="14" t="str">
        <f t="shared" si="20"/>
        <v>30:34</v>
      </c>
      <c r="AA78" s="14" t="str">
        <f t="shared" si="21"/>
        <v>30</v>
      </c>
      <c r="AB78" s="14" t="str">
        <f t="shared" si="22"/>
        <v>34</v>
      </c>
      <c r="AC78" s="7">
        <f t="shared" si="10"/>
        <v>30.566666666666666</v>
      </c>
      <c r="AD78" s="15">
        <v>0.50944444444444448</v>
      </c>
      <c r="AE78">
        <v>48</v>
      </c>
      <c r="AF78">
        <v>8</v>
      </c>
      <c r="AG78">
        <v>45</v>
      </c>
      <c r="AH78">
        <v>1</v>
      </c>
      <c r="AI78">
        <v>0</v>
      </c>
      <c r="AJ78" s="13">
        <v>359</v>
      </c>
      <c r="AK78" s="10">
        <v>25.6</v>
      </c>
      <c r="AL78" s="13">
        <v>2027</v>
      </c>
      <c r="AM78" s="13">
        <v>2913</v>
      </c>
      <c r="AN78" s="13">
        <v>980</v>
      </c>
      <c r="AO78" s="13">
        <v>4940</v>
      </c>
      <c r="AP78" s="7">
        <f t="shared" si="23"/>
        <v>13.760445682451254</v>
      </c>
      <c r="AQ78" s="10">
        <v>5</v>
      </c>
      <c r="AR78" s="10">
        <v>352.9</v>
      </c>
      <c r="AS78" s="10">
        <f t="shared" si="24"/>
        <v>9.9999999999997868E-2</v>
      </c>
      <c r="AT78" s="3">
        <f t="shared" si="25"/>
        <v>0.50069541029207232</v>
      </c>
      <c r="AU78">
        <v>3</v>
      </c>
      <c r="AV78" s="5">
        <f t="shared" si="26"/>
        <v>0.37578947368421051</v>
      </c>
      <c r="AW78" s="10">
        <v>57.1</v>
      </c>
      <c r="AX78" s="5">
        <v>-0.86</v>
      </c>
      <c r="AY78">
        <v>0</v>
      </c>
    </row>
    <row r="79" spans="1:51" x14ac:dyDescent="0.25">
      <c r="A79" t="s">
        <v>97</v>
      </c>
      <c r="B79" s="5">
        <v>65.849999999999994</v>
      </c>
      <c r="C79">
        <v>12</v>
      </c>
      <c r="D79">
        <v>4</v>
      </c>
      <c r="E79" s="6">
        <f t="shared" si="27"/>
        <v>0.33333333333333331</v>
      </c>
      <c r="F79">
        <v>46</v>
      </c>
      <c r="G79">
        <v>16</v>
      </c>
      <c r="H79">
        <v>43</v>
      </c>
      <c r="I79">
        <v>0</v>
      </c>
      <c r="J79">
        <v>0</v>
      </c>
      <c r="K79">
        <v>367</v>
      </c>
      <c r="L79" s="10">
        <v>30.6</v>
      </c>
      <c r="M79" s="7">
        <f t="shared" si="19"/>
        <v>13.073569482288828</v>
      </c>
      <c r="N79" s="13">
        <v>2491</v>
      </c>
      <c r="O79" s="13">
        <v>2307</v>
      </c>
      <c r="P79" s="13">
        <v>826</v>
      </c>
      <c r="Q79" s="13">
        <v>4798</v>
      </c>
      <c r="R79" s="10">
        <v>5.8</v>
      </c>
      <c r="S79" s="10">
        <v>399.8</v>
      </c>
      <c r="T79">
        <v>68</v>
      </c>
      <c r="U79" s="13">
        <v>613</v>
      </c>
      <c r="V79" s="10">
        <v>5.7</v>
      </c>
      <c r="W79" s="10">
        <v>51.1</v>
      </c>
      <c r="X79" s="1">
        <v>15.402083333333332</v>
      </c>
      <c r="Y79" s="14">
        <v>2.1391203703703704E-2</v>
      </c>
      <c r="Z79" s="14" t="str">
        <f t="shared" si="20"/>
        <v>30:48</v>
      </c>
      <c r="AA79" s="14" t="str">
        <f t="shared" si="21"/>
        <v>30</v>
      </c>
      <c r="AB79" s="14" t="str">
        <f t="shared" si="22"/>
        <v>48</v>
      </c>
      <c r="AC79" s="7">
        <f t="shared" si="10"/>
        <v>30.8</v>
      </c>
      <c r="AD79" s="15">
        <v>0.51333333333333331</v>
      </c>
      <c r="AE79">
        <v>52</v>
      </c>
      <c r="AF79">
        <v>19</v>
      </c>
      <c r="AG79">
        <v>45</v>
      </c>
      <c r="AH79">
        <v>4</v>
      </c>
      <c r="AI79">
        <v>0</v>
      </c>
      <c r="AJ79" s="13">
        <v>422</v>
      </c>
      <c r="AK79" s="10">
        <v>35.200000000000003</v>
      </c>
      <c r="AL79" s="13">
        <v>1834</v>
      </c>
      <c r="AM79" s="13">
        <v>2956</v>
      </c>
      <c r="AN79" s="13">
        <v>765</v>
      </c>
      <c r="AO79" s="13">
        <v>4790</v>
      </c>
      <c r="AP79" s="7">
        <f t="shared" si="23"/>
        <v>11.350710900473933</v>
      </c>
      <c r="AQ79" s="10">
        <v>6.3</v>
      </c>
      <c r="AR79" s="10">
        <v>399.2</v>
      </c>
      <c r="AS79" s="10">
        <f t="shared" si="24"/>
        <v>-4.6000000000000014</v>
      </c>
      <c r="AT79" s="3">
        <f t="shared" si="25"/>
        <v>0.46514575411913817</v>
      </c>
      <c r="AU79">
        <v>5</v>
      </c>
      <c r="AV79" s="5">
        <f t="shared" si="26"/>
        <v>0.38529226901319924</v>
      </c>
      <c r="AW79" s="10">
        <v>88.9</v>
      </c>
      <c r="AX79" s="5">
        <v>-0.5</v>
      </c>
      <c r="AY79">
        <v>1</v>
      </c>
    </row>
    <row r="80" spans="1:51" x14ac:dyDescent="0.25">
      <c r="A80" t="s">
        <v>98</v>
      </c>
      <c r="B80" s="5">
        <v>65.819999999999993</v>
      </c>
      <c r="C80">
        <v>13</v>
      </c>
      <c r="D80">
        <v>6</v>
      </c>
      <c r="E80" s="6">
        <f t="shared" si="27"/>
        <v>0.46153846153846156</v>
      </c>
      <c r="F80">
        <v>62</v>
      </c>
      <c r="G80">
        <v>16</v>
      </c>
      <c r="H80">
        <v>56</v>
      </c>
      <c r="I80">
        <v>1</v>
      </c>
      <c r="J80">
        <v>0</v>
      </c>
      <c r="K80">
        <v>478</v>
      </c>
      <c r="L80" s="10">
        <v>36.799999999999997</v>
      </c>
      <c r="M80" s="7">
        <f t="shared" si="19"/>
        <v>11.901673640167363</v>
      </c>
      <c r="N80" s="13">
        <v>1558</v>
      </c>
      <c r="O80" s="13">
        <v>4131</v>
      </c>
      <c r="P80" s="13">
        <v>990</v>
      </c>
      <c r="Q80" s="13">
        <v>5689</v>
      </c>
      <c r="R80" s="10">
        <v>5.7</v>
      </c>
      <c r="S80" s="10">
        <v>437.6</v>
      </c>
      <c r="T80">
        <v>103</v>
      </c>
      <c r="U80" s="13">
        <v>879</v>
      </c>
      <c r="V80" s="10">
        <v>7.9</v>
      </c>
      <c r="W80" s="10">
        <v>67.599999999999994</v>
      </c>
      <c r="X80" s="1">
        <v>15.225</v>
      </c>
      <c r="Y80" s="14">
        <v>1.9519675925925926E-2</v>
      </c>
      <c r="Z80" s="14" t="str">
        <f t="shared" si="20"/>
        <v>28:07</v>
      </c>
      <c r="AA80" s="14" t="str">
        <f t="shared" si="21"/>
        <v>28</v>
      </c>
      <c r="AB80" s="14" t="str">
        <f t="shared" si="22"/>
        <v>07</v>
      </c>
      <c r="AC80" s="7">
        <f t="shared" si="10"/>
        <v>28.116666666666667</v>
      </c>
      <c r="AD80" s="15">
        <v>0.46861111111111114</v>
      </c>
      <c r="AE80">
        <v>76</v>
      </c>
      <c r="AF80">
        <v>15</v>
      </c>
      <c r="AG80">
        <v>71</v>
      </c>
      <c r="AH80">
        <v>0</v>
      </c>
      <c r="AI80">
        <v>0</v>
      </c>
      <c r="AJ80" s="13">
        <v>572</v>
      </c>
      <c r="AK80" s="10">
        <v>44</v>
      </c>
      <c r="AL80" s="13">
        <v>2947</v>
      </c>
      <c r="AM80" s="13">
        <v>3277</v>
      </c>
      <c r="AN80" s="13">
        <v>958</v>
      </c>
      <c r="AO80" s="13">
        <v>6224</v>
      </c>
      <c r="AP80" s="7">
        <f t="shared" si="23"/>
        <v>10.881118881118882</v>
      </c>
      <c r="AQ80" s="10">
        <v>6.5</v>
      </c>
      <c r="AR80" s="10">
        <v>478.8</v>
      </c>
      <c r="AS80" s="10">
        <f t="shared" si="24"/>
        <v>-7.2000000000000028</v>
      </c>
      <c r="AT80" s="3">
        <f t="shared" si="25"/>
        <v>0.45523809523809522</v>
      </c>
      <c r="AU80">
        <v>5</v>
      </c>
      <c r="AV80" s="5">
        <f t="shared" si="26"/>
        <v>0.45123203285420943</v>
      </c>
      <c r="AW80" s="10">
        <v>88.9</v>
      </c>
      <c r="AX80" s="5">
        <v>-0.54</v>
      </c>
      <c r="AY80">
        <v>0</v>
      </c>
    </row>
    <row r="81" spans="1:51" x14ac:dyDescent="0.25">
      <c r="A81" t="s">
        <v>99</v>
      </c>
      <c r="B81" s="5">
        <v>65</v>
      </c>
      <c r="C81">
        <v>12</v>
      </c>
      <c r="D81">
        <v>4</v>
      </c>
      <c r="E81" s="6">
        <f t="shared" si="27"/>
        <v>0.33333333333333331</v>
      </c>
      <c r="F81">
        <v>39</v>
      </c>
      <c r="G81">
        <v>11</v>
      </c>
      <c r="H81">
        <v>37</v>
      </c>
      <c r="I81">
        <v>0</v>
      </c>
      <c r="J81">
        <v>0</v>
      </c>
      <c r="K81">
        <v>304</v>
      </c>
      <c r="L81" s="10">
        <v>25.3</v>
      </c>
      <c r="M81" s="7">
        <f t="shared" si="19"/>
        <v>15.980263157894736</v>
      </c>
      <c r="N81" s="13">
        <v>1672</v>
      </c>
      <c r="O81" s="13">
        <v>3186</v>
      </c>
      <c r="P81" s="13">
        <v>862</v>
      </c>
      <c r="Q81" s="13">
        <v>4858</v>
      </c>
      <c r="R81" s="10">
        <v>5.6</v>
      </c>
      <c r="S81" s="10">
        <v>404.8</v>
      </c>
      <c r="T81">
        <v>98</v>
      </c>
      <c r="U81" s="13">
        <v>880</v>
      </c>
      <c r="V81" s="10">
        <v>8.1999999999999993</v>
      </c>
      <c r="W81" s="10">
        <v>73.3</v>
      </c>
      <c r="X81" s="1">
        <v>15.06111111111111</v>
      </c>
      <c r="Y81" s="14">
        <v>2.0917824074074071E-2</v>
      </c>
      <c r="Z81" s="14" t="str">
        <f t="shared" si="20"/>
        <v>30:07</v>
      </c>
      <c r="AA81" s="14" t="str">
        <f t="shared" si="21"/>
        <v>30</v>
      </c>
      <c r="AB81" s="14" t="str">
        <f t="shared" si="22"/>
        <v>07</v>
      </c>
      <c r="AC81" s="7">
        <f t="shared" si="10"/>
        <v>30.116666666666667</v>
      </c>
      <c r="AD81" s="15">
        <v>0.50194444444444442</v>
      </c>
      <c r="AE81">
        <v>43</v>
      </c>
      <c r="AF81">
        <v>14</v>
      </c>
      <c r="AG81">
        <v>37</v>
      </c>
      <c r="AH81">
        <v>1</v>
      </c>
      <c r="AI81">
        <v>0</v>
      </c>
      <c r="AJ81" s="13">
        <v>339</v>
      </c>
      <c r="AK81" s="10">
        <v>28.3</v>
      </c>
      <c r="AL81" s="13">
        <v>2444</v>
      </c>
      <c r="AM81" s="13">
        <v>2309</v>
      </c>
      <c r="AN81" s="13">
        <v>784</v>
      </c>
      <c r="AO81" s="13">
        <v>4753</v>
      </c>
      <c r="AP81" s="7">
        <f t="shared" si="23"/>
        <v>14.020648967551622</v>
      </c>
      <c r="AQ81" s="10">
        <v>6.1</v>
      </c>
      <c r="AR81" s="10">
        <v>396.1</v>
      </c>
      <c r="AS81" s="10">
        <f t="shared" si="24"/>
        <v>-3</v>
      </c>
      <c r="AT81" s="3">
        <f t="shared" si="25"/>
        <v>0.4727838258164852</v>
      </c>
      <c r="AU81">
        <v>3</v>
      </c>
      <c r="AV81" s="5">
        <f t="shared" si="26"/>
        <v>0.53462940461725394</v>
      </c>
      <c r="AW81" s="10">
        <v>61.1</v>
      </c>
      <c r="AX81" s="5">
        <v>-0.57999999999999996</v>
      </c>
      <c r="AY81">
        <v>1</v>
      </c>
    </row>
    <row r="82" spans="1:51" x14ac:dyDescent="0.25">
      <c r="A82" t="s">
        <v>100</v>
      </c>
      <c r="B82" s="5">
        <v>64.81</v>
      </c>
      <c r="C82">
        <v>13</v>
      </c>
      <c r="D82">
        <v>6</v>
      </c>
      <c r="E82" s="6">
        <f t="shared" si="27"/>
        <v>0.46153846153846156</v>
      </c>
      <c r="F82">
        <v>42</v>
      </c>
      <c r="G82">
        <v>18</v>
      </c>
      <c r="H82">
        <v>40</v>
      </c>
      <c r="I82">
        <v>0</v>
      </c>
      <c r="J82">
        <v>0</v>
      </c>
      <c r="K82">
        <v>346</v>
      </c>
      <c r="L82" s="10">
        <v>26.6</v>
      </c>
      <c r="M82" s="7">
        <f t="shared" si="19"/>
        <v>14.531791907514451</v>
      </c>
      <c r="N82" s="13">
        <v>1168</v>
      </c>
      <c r="O82" s="13">
        <v>3860</v>
      </c>
      <c r="P82" s="13">
        <v>922</v>
      </c>
      <c r="Q82" s="13">
        <v>5028</v>
      </c>
      <c r="R82" s="10">
        <v>5.5</v>
      </c>
      <c r="S82" s="10">
        <v>386.8</v>
      </c>
      <c r="T82">
        <v>88</v>
      </c>
      <c r="U82" s="13">
        <v>876</v>
      </c>
      <c r="V82" s="10">
        <v>6.8</v>
      </c>
      <c r="W82" s="10">
        <v>67.400000000000006</v>
      </c>
      <c r="X82" s="1">
        <v>15.915972222222223</v>
      </c>
      <c r="Y82" s="14">
        <v>2.0405092592592593E-2</v>
      </c>
      <c r="Z82" s="14" t="str">
        <f t="shared" si="20"/>
        <v>29:23</v>
      </c>
      <c r="AA82" s="14" t="str">
        <f t="shared" si="21"/>
        <v>29</v>
      </c>
      <c r="AB82" s="14" t="str">
        <f t="shared" si="22"/>
        <v>23</v>
      </c>
      <c r="AC82" s="7">
        <f t="shared" ref="AC82:AC121" si="28">AA82+AB82/60</f>
        <v>29.383333333333333</v>
      </c>
      <c r="AD82" s="15">
        <v>0.48972222222222223</v>
      </c>
      <c r="AE82">
        <v>46</v>
      </c>
      <c r="AF82">
        <v>16</v>
      </c>
      <c r="AG82">
        <v>44</v>
      </c>
      <c r="AH82">
        <v>0</v>
      </c>
      <c r="AI82">
        <v>0</v>
      </c>
      <c r="AJ82" s="13">
        <v>368</v>
      </c>
      <c r="AK82" s="10">
        <v>28.3</v>
      </c>
      <c r="AL82" s="13">
        <v>2456</v>
      </c>
      <c r="AM82" s="13">
        <v>3008</v>
      </c>
      <c r="AN82" s="13">
        <v>926</v>
      </c>
      <c r="AO82" s="13">
        <v>5464</v>
      </c>
      <c r="AP82" s="7">
        <f t="shared" si="23"/>
        <v>14.847826086956522</v>
      </c>
      <c r="AQ82" s="10">
        <v>5.9</v>
      </c>
      <c r="AR82" s="10">
        <v>420.3</v>
      </c>
      <c r="AS82" s="10">
        <f t="shared" si="24"/>
        <v>-1.6999999999999993</v>
      </c>
      <c r="AT82" s="3">
        <f t="shared" si="25"/>
        <v>0.484593837535014</v>
      </c>
      <c r="AU82">
        <v>3</v>
      </c>
      <c r="AV82" s="5">
        <f t="shared" si="26"/>
        <v>0.47402597402597402</v>
      </c>
      <c r="AW82" s="10">
        <v>72</v>
      </c>
      <c r="AX82" s="5">
        <v>0.15</v>
      </c>
      <c r="AY82">
        <v>0</v>
      </c>
    </row>
    <row r="83" spans="1:51" x14ac:dyDescent="0.25">
      <c r="A83" t="s">
        <v>101</v>
      </c>
      <c r="B83" s="5">
        <v>64.47</v>
      </c>
      <c r="C83">
        <v>12</v>
      </c>
      <c r="D83">
        <v>4</v>
      </c>
      <c r="E83" s="6">
        <f t="shared" si="27"/>
        <v>0.33333333333333331</v>
      </c>
      <c r="F83">
        <v>30</v>
      </c>
      <c r="G83">
        <v>14</v>
      </c>
      <c r="H83">
        <v>26</v>
      </c>
      <c r="I83">
        <v>1</v>
      </c>
      <c r="J83">
        <v>0</v>
      </c>
      <c r="K83">
        <v>250</v>
      </c>
      <c r="L83" s="10">
        <v>20.8</v>
      </c>
      <c r="M83" s="7">
        <f t="shared" si="19"/>
        <v>14.156000000000001</v>
      </c>
      <c r="N83" s="13">
        <v>1211</v>
      </c>
      <c r="O83" s="13">
        <v>2328</v>
      </c>
      <c r="P83" s="13">
        <v>769</v>
      </c>
      <c r="Q83" s="13">
        <v>3539</v>
      </c>
      <c r="R83" s="10">
        <v>4.5999999999999996</v>
      </c>
      <c r="S83" s="10">
        <v>294.89999999999998</v>
      </c>
      <c r="T83">
        <v>84</v>
      </c>
      <c r="U83" s="13">
        <v>605</v>
      </c>
      <c r="V83" s="10">
        <v>7</v>
      </c>
      <c r="W83" s="10">
        <v>50.4</v>
      </c>
      <c r="X83" s="1">
        <v>15.579861111111112</v>
      </c>
      <c r="Y83" s="14">
        <v>2.1638888888888888E-2</v>
      </c>
      <c r="Z83" s="14" t="str">
        <f t="shared" si="20"/>
        <v>31:10</v>
      </c>
      <c r="AA83" s="14" t="str">
        <f t="shared" si="21"/>
        <v>31</v>
      </c>
      <c r="AB83" s="14" t="str">
        <f t="shared" si="22"/>
        <v>10</v>
      </c>
      <c r="AC83" s="7">
        <f t="shared" si="28"/>
        <v>31.166666666666668</v>
      </c>
      <c r="AD83" s="15">
        <v>0.51944444444444449</v>
      </c>
      <c r="AE83">
        <v>41</v>
      </c>
      <c r="AF83">
        <v>11</v>
      </c>
      <c r="AG83">
        <v>37</v>
      </c>
      <c r="AH83">
        <v>0</v>
      </c>
      <c r="AI83">
        <v>1</v>
      </c>
      <c r="AJ83" s="13">
        <v>318</v>
      </c>
      <c r="AK83" s="10">
        <v>26.5</v>
      </c>
      <c r="AL83" s="13">
        <v>1877</v>
      </c>
      <c r="AM83" s="13">
        <v>2613</v>
      </c>
      <c r="AN83" s="13">
        <v>778</v>
      </c>
      <c r="AO83" s="13">
        <v>4490</v>
      </c>
      <c r="AP83" s="7">
        <f t="shared" si="23"/>
        <v>14.208860759493671</v>
      </c>
      <c r="AQ83" s="10">
        <v>5.8</v>
      </c>
      <c r="AR83" s="10">
        <v>374.2</v>
      </c>
      <c r="AS83" s="10">
        <f t="shared" si="24"/>
        <v>-5.6999999999999993</v>
      </c>
      <c r="AT83" s="3">
        <f t="shared" si="25"/>
        <v>0.44014084507042256</v>
      </c>
      <c r="AU83">
        <v>0</v>
      </c>
      <c r="AV83" s="5">
        <f t="shared" si="26"/>
        <v>0.39107950872656755</v>
      </c>
      <c r="AW83" s="10">
        <v>70</v>
      </c>
      <c r="AX83" s="5">
        <v>0.57999999999999996</v>
      </c>
      <c r="AY83">
        <v>1</v>
      </c>
    </row>
    <row r="84" spans="1:51" x14ac:dyDescent="0.25">
      <c r="A84" t="s">
        <v>102</v>
      </c>
      <c r="B84" s="5">
        <v>64.400000000000006</v>
      </c>
      <c r="C84">
        <v>12</v>
      </c>
      <c r="D84">
        <v>5</v>
      </c>
      <c r="E84" s="6">
        <f t="shared" si="27"/>
        <v>0.41666666666666669</v>
      </c>
      <c r="F84">
        <v>40</v>
      </c>
      <c r="G84">
        <v>14</v>
      </c>
      <c r="H84">
        <v>37</v>
      </c>
      <c r="I84">
        <v>0</v>
      </c>
      <c r="J84">
        <v>1</v>
      </c>
      <c r="K84">
        <v>321</v>
      </c>
      <c r="L84" s="10">
        <v>26.8</v>
      </c>
      <c r="M84" s="7">
        <f t="shared" si="19"/>
        <v>14.664576802507836</v>
      </c>
      <c r="N84" s="13">
        <v>2049</v>
      </c>
      <c r="O84" s="13">
        <v>2629</v>
      </c>
      <c r="P84" s="13">
        <v>890</v>
      </c>
      <c r="Q84" s="13">
        <v>4678</v>
      </c>
      <c r="R84" s="10">
        <v>5.3</v>
      </c>
      <c r="S84" s="10">
        <v>389.8</v>
      </c>
      <c r="T84">
        <v>59</v>
      </c>
      <c r="U84" s="13">
        <v>527</v>
      </c>
      <c r="V84" s="10">
        <v>4.9000000000000004</v>
      </c>
      <c r="W84" s="10">
        <v>43.9</v>
      </c>
      <c r="X84" s="1">
        <v>13.40486111111111</v>
      </c>
      <c r="Y84" s="14">
        <v>1.8618055555555554E-2</v>
      </c>
      <c r="Z84" s="14" t="str">
        <f t="shared" si="20"/>
        <v>26:49</v>
      </c>
      <c r="AA84" s="14" t="str">
        <f t="shared" si="21"/>
        <v>26</v>
      </c>
      <c r="AB84" s="14" t="str">
        <f t="shared" si="22"/>
        <v>49</v>
      </c>
      <c r="AC84" s="7">
        <f t="shared" si="28"/>
        <v>26.816666666666666</v>
      </c>
      <c r="AD84" s="15">
        <v>0.44694444444444442</v>
      </c>
      <c r="AE84">
        <v>46</v>
      </c>
      <c r="AF84">
        <v>16</v>
      </c>
      <c r="AG84">
        <v>44</v>
      </c>
      <c r="AH84">
        <v>0</v>
      </c>
      <c r="AI84">
        <v>0</v>
      </c>
      <c r="AJ84" s="13">
        <v>368</v>
      </c>
      <c r="AK84" s="10">
        <v>30.7</v>
      </c>
      <c r="AL84" s="13">
        <v>2063</v>
      </c>
      <c r="AM84" s="13">
        <v>3482</v>
      </c>
      <c r="AN84" s="13">
        <v>918</v>
      </c>
      <c r="AO84" s="13">
        <v>5545</v>
      </c>
      <c r="AP84" s="7">
        <f t="shared" si="23"/>
        <v>15.067934782608695</v>
      </c>
      <c r="AQ84" s="10">
        <v>6</v>
      </c>
      <c r="AR84" s="10">
        <v>462.1</v>
      </c>
      <c r="AS84" s="10">
        <f t="shared" si="24"/>
        <v>-3.8999999999999986</v>
      </c>
      <c r="AT84" s="3">
        <f t="shared" si="25"/>
        <v>0.46589259796806964</v>
      </c>
      <c r="AU84">
        <v>3</v>
      </c>
      <c r="AV84" s="5">
        <f t="shared" si="26"/>
        <v>0.29148230088495575</v>
      </c>
      <c r="AW84" s="10">
        <v>77.8</v>
      </c>
      <c r="AX84" s="5">
        <v>-0.42</v>
      </c>
      <c r="AY84">
        <v>0</v>
      </c>
    </row>
    <row r="85" spans="1:51" x14ac:dyDescent="0.25">
      <c r="A85" t="s">
        <v>103</v>
      </c>
      <c r="B85" s="5">
        <v>63.75</v>
      </c>
      <c r="C85">
        <v>13</v>
      </c>
      <c r="D85">
        <v>8</v>
      </c>
      <c r="E85" s="6">
        <f t="shared" si="27"/>
        <v>0.61538461538461542</v>
      </c>
      <c r="F85">
        <v>49</v>
      </c>
      <c r="G85">
        <v>6</v>
      </c>
      <c r="H85">
        <v>41</v>
      </c>
      <c r="I85">
        <v>2</v>
      </c>
      <c r="J85">
        <v>3</v>
      </c>
      <c r="K85">
        <v>363</v>
      </c>
      <c r="L85" s="10">
        <v>27.9</v>
      </c>
      <c r="M85" s="7">
        <f t="shared" si="19"/>
        <v>13.305322128851541</v>
      </c>
      <c r="N85" s="13">
        <v>2176</v>
      </c>
      <c r="O85" s="13">
        <v>2574</v>
      </c>
      <c r="P85" s="13">
        <v>860</v>
      </c>
      <c r="Q85" s="13">
        <v>4750</v>
      </c>
      <c r="R85" s="10">
        <v>5.5</v>
      </c>
      <c r="S85" s="10">
        <v>365.4</v>
      </c>
      <c r="T85">
        <v>102</v>
      </c>
      <c r="U85" s="13">
        <v>834</v>
      </c>
      <c r="V85" s="10">
        <v>7.8</v>
      </c>
      <c r="W85" s="10">
        <v>64.2</v>
      </c>
      <c r="X85" s="1">
        <v>16.202083333333334</v>
      </c>
      <c r="Y85" s="14">
        <v>2.077199074074074E-2</v>
      </c>
      <c r="Z85" s="14" t="str">
        <f t="shared" si="20"/>
        <v>29:55</v>
      </c>
      <c r="AA85" s="14" t="str">
        <f t="shared" si="21"/>
        <v>29</v>
      </c>
      <c r="AB85" s="14" t="str">
        <f t="shared" si="22"/>
        <v>55</v>
      </c>
      <c r="AC85" s="7">
        <f t="shared" si="28"/>
        <v>29.916666666666668</v>
      </c>
      <c r="AD85" s="15">
        <v>0.49861111111111112</v>
      </c>
      <c r="AE85">
        <v>48</v>
      </c>
      <c r="AF85">
        <v>12</v>
      </c>
      <c r="AG85">
        <v>45</v>
      </c>
      <c r="AH85">
        <v>1</v>
      </c>
      <c r="AI85">
        <v>0</v>
      </c>
      <c r="AJ85" s="13">
        <v>371</v>
      </c>
      <c r="AK85" s="10">
        <v>28.5</v>
      </c>
      <c r="AL85" s="13">
        <v>1735</v>
      </c>
      <c r="AM85" s="13">
        <v>3007</v>
      </c>
      <c r="AN85" s="13">
        <v>891</v>
      </c>
      <c r="AO85" s="13">
        <v>4742</v>
      </c>
      <c r="AP85" s="7">
        <f t="shared" si="23"/>
        <v>12.781671159029649</v>
      </c>
      <c r="AQ85" s="10">
        <v>5.3</v>
      </c>
      <c r="AR85" s="10">
        <v>364.8</v>
      </c>
      <c r="AS85" s="10">
        <f t="shared" si="24"/>
        <v>-0.60000000000000142</v>
      </c>
      <c r="AT85" s="3">
        <f t="shared" si="25"/>
        <v>0.49455040871934602</v>
      </c>
      <c r="AU85">
        <v>1</v>
      </c>
      <c r="AV85" s="5">
        <f t="shared" si="26"/>
        <v>0.47629925756710451</v>
      </c>
      <c r="AW85" s="10">
        <v>42.9</v>
      </c>
      <c r="AX85" s="5">
        <v>0.85</v>
      </c>
      <c r="AY85">
        <v>0</v>
      </c>
    </row>
    <row r="86" spans="1:51" x14ac:dyDescent="0.25">
      <c r="A86" t="s">
        <v>104</v>
      </c>
      <c r="B86" s="5">
        <v>63.74</v>
      </c>
      <c r="C86">
        <v>12</v>
      </c>
      <c r="D86">
        <v>3</v>
      </c>
      <c r="E86" s="6">
        <f t="shared" si="27"/>
        <v>0.25</v>
      </c>
      <c r="F86">
        <v>35</v>
      </c>
      <c r="G86">
        <v>11</v>
      </c>
      <c r="H86">
        <v>31</v>
      </c>
      <c r="I86">
        <v>2</v>
      </c>
      <c r="J86">
        <v>0</v>
      </c>
      <c r="K86">
        <v>278</v>
      </c>
      <c r="L86" s="10">
        <v>23.2</v>
      </c>
      <c r="M86" s="7">
        <f t="shared" si="19"/>
        <v>15.597122302158274</v>
      </c>
      <c r="N86" s="13">
        <v>1623</v>
      </c>
      <c r="O86" s="13">
        <v>2713</v>
      </c>
      <c r="P86" s="13">
        <v>825</v>
      </c>
      <c r="Q86" s="13">
        <v>4336</v>
      </c>
      <c r="R86" s="10">
        <v>5.3</v>
      </c>
      <c r="S86" s="10">
        <v>361.3</v>
      </c>
      <c r="T86">
        <v>67</v>
      </c>
      <c r="U86" s="13">
        <v>517</v>
      </c>
      <c r="V86" s="10">
        <v>5.6</v>
      </c>
      <c r="W86" s="10">
        <v>43.1</v>
      </c>
      <c r="X86" s="1">
        <v>15.952777777777778</v>
      </c>
      <c r="Y86" s="14">
        <v>2.2156250000000002E-2</v>
      </c>
      <c r="Z86" s="14" t="str">
        <f t="shared" si="20"/>
        <v>31:54</v>
      </c>
      <c r="AA86" s="14" t="str">
        <f t="shared" si="21"/>
        <v>31</v>
      </c>
      <c r="AB86" s="14" t="str">
        <f t="shared" si="22"/>
        <v>54</v>
      </c>
      <c r="AC86" s="7">
        <f t="shared" si="28"/>
        <v>31.9</v>
      </c>
      <c r="AD86" s="15">
        <v>0.53166666666666662</v>
      </c>
      <c r="AE86">
        <v>54</v>
      </c>
      <c r="AF86">
        <v>8</v>
      </c>
      <c r="AG86">
        <v>46</v>
      </c>
      <c r="AH86">
        <v>0</v>
      </c>
      <c r="AI86">
        <v>1</v>
      </c>
      <c r="AJ86" s="13">
        <v>396</v>
      </c>
      <c r="AK86" s="10">
        <v>33</v>
      </c>
      <c r="AL86" s="13">
        <v>2297</v>
      </c>
      <c r="AM86" s="13">
        <v>2409</v>
      </c>
      <c r="AN86" s="13">
        <v>716</v>
      </c>
      <c r="AO86" s="13">
        <v>4706</v>
      </c>
      <c r="AP86" s="7">
        <f t="shared" si="23"/>
        <v>11.944162436548224</v>
      </c>
      <c r="AQ86" s="10">
        <v>6.6</v>
      </c>
      <c r="AR86" s="10">
        <v>392.2</v>
      </c>
      <c r="AS86" s="10">
        <f t="shared" si="24"/>
        <v>-9.8000000000000007</v>
      </c>
      <c r="AT86" s="3">
        <f t="shared" si="25"/>
        <v>0.41246290801186941</v>
      </c>
      <c r="AU86">
        <v>3</v>
      </c>
      <c r="AV86" s="5">
        <f t="shared" si="26"/>
        <v>0.33549643088903308</v>
      </c>
      <c r="AW86" s="10">
        <v>64.7</v>
      </c>
      <c r="AX86" s="5">
        <v>0.17</v>
      </c>
      <c r="AY86">
        <v>1</v>
      </c>
    </row>
    <row r="87" spans="1:51" x14ac:dyDescent="0.25">
      <c r="A87" t="s">
        <v>105</v>
      </c>
      <c r="B87" s="5">
        <v>63.61</v>
      </c>
      <c r="C87">
        <v>12</v>
      </c>
      <c r="D87">
        <v>3</v>
      </c>
      <c r="E87" s="6">
        <f t="shared" si="27"/>
        <v>0.25</v>
      </c>
      <c r="F87">
        <v>34</v>
      </c>
      <c r="G87">
        <v>21</v>
      </c>
      <c r="H87">
        <v>32</v>
      </c>
      <c r="I87">
        <v>1</v>
      </c>
      <c r="J87">
        <v>1</v>
      </c>
      <c r="K87">
        <v>303</v>
      </c>
      <c r="L87" s="10">
        <v>25.3</v>
      </c>
      <c r="M87" s="7">
        <f t="shared" si="19"/>
        <v>15.20265780730897</v>
      </c>
      <c r="N87" s="13">
        <v>1320</v>
      </c>
      <c r="O87" s="13">
        <v>3256</v>
      </c>
      <c r="P87" s="13">
        <v>872</v>
      </c>
      <c r="Q87" s="13">
        <v>4576</v>
      </c>
      <c r="R87" s="10">
        <v>5.2</v>
      </c>
      <c r="S87" s="10">
        <v>381.3</v>
      </c>
      <c r="T87">
        <v>55</v>
      </c>
      <c r="U87" s="13">
        <v>487</v>
      </c>
      <c r="V87" s="10">
        <v>4.5999999999999996</v>
      </c>
      <c r="W87" s="10">
        <v>40.6</v>
      </c>
      <c r="X87" s="1">
        <v>14.547916666666666</v>
      </c>
      <c r="Y87" s="14">
        <v>2.0206018518518519E-2</v>
      </c>
      <c r="Z87" s="14" t="str">
        <f t="shared" si="20"/>
        <v>29:06</v>
      </c>
      <c r="AA87" s="14" t="str">
        <f t="shared" si="21"/>
        <v>29</v>
      </c>
      <c r="AB87" s="14" t="str">
        <f t="shared" si="22"/>
        <v>06</v>
      </c>
      <c r="AC87" s="7">
        <f t="shared" si="28"/>
        <v>29.1</v>
      </c>
      <c r="AD87" s="15">
        <v>0.48500000000000004</v>
      </c>
      <c r="AE87">
        <v>56</v>
      </c>
      <c r="AF87">
        <v>11</v>
      </c>
      <c r="AG87">
        <v>50</v>
      </c>
      <c r="AH87">
        <v>3</v>
      </c>
      <c r="AI87">
        <v>0</v>
      </c>
      <c r="AJ87" s="13">
        <v>425</v>
      </c>
      <c r="AK87" s="10">
        <v>35.4</v>
      </c>
      <c r="AL87" s="13">
        <v>2499</v>
      </c>
      <c r="AM87" s="13">
        <v>2902</v>
      </c>
      <c r="AN87" s="13">
        <v>848</v>
      </c>
      <c r="AO87" s="13">
        <v>5401</v>
      </c>
      <c r="AP87" s="7">
        <f t="shared" si="23"/>
        <v>12.708235294117648</v>
      </c>
      <c r="AQ87" s="10">
        <v>6.4</v>
      </c>
      <c r="AR87" s="10">
        <v>450.1</v>
      </c>
      <c r="AS87" s="10">
        <f t="shared" si="24"/>
        <v>-10.099999999999998</v>
      </c>
      <c r="AT87" s="3">
        <f t="shared" si="25"/>
        <v>0.41620879120879123</v>
      </c>
      <c r="AU87">
        <v>3</v>
      </c>
      <c r="AV87" s="5">
        <f t="shared" si="26"/>
        <v>0.28313953488372096</v>
      </c>
      <c r="AW87" s="10">
        <v>87.5</v>
      </c>
      <c r="AX87" s="5">
        <v>-0.83</v>
      </c>
      <c r="AY87">
        <v>1</v>
      </c>
    </row>
    <row r="88" spans="1:51" x14ac:dyDescent="0.25">
      <c r="A88" t="s">
        <v>106</v>
      </c>
      <c r="B88" s="5">
        <v>63.19</v>
      </c>
      <c r="C88">
        <v>12</v>
      </c>
      <c r="D88">
        <v>4</v>
      </c>
      <c r="E88" s="6">
        <f t="shared" si="27"/>
        <v>0.33333333333333331</v>
      </c>
      <c r="F88">
        <v>27</v>
      </c>
      <c r="G88">
        <v>15</v>
      </c>
      <c r="H88">
        <v>27</v>
      </c>
      <c r="I88">
        <v>0</v>
      </c>
      <c r="J88">
        <v>1</v>
      </c>
      <c r="K88">
        <v>236</v>
      </c>
      <c r="L88" s="10">
        <v>19.7</v>
      </c>
      <c r="M88" s="7">
        <f t="shared" si="19"/>
        <v>15.978632478632479</v>
      </c>
      <c r="N88" s="13">
        <v>1930</v>
      </c>
      <c r="O88" s="13">
        <v>1809</v>
      </c>
      <c r="P88" s="13">
        <v>796</v>
      </c>
      <c r="Q88" s="13">
        <v>3739</v>
      </c>
      <c r="R88" s="10">
        <v>4.7</v>
      </c>
      <c r="S88" s="10">
        <v>311.60000000000002</v>
      </c>
      <c r="T88">
        <v>77</v>
      </c>
      <c r="U88" s="13">
        <v>684</v>
      </c>
      <c r="V88" s="10">
        <v>6.4</v>
      </c>
      <c r="W88" s="10">
        <v>57</v>
      </c>
      <c r="X88" s="1">
        <v>14.170833333333334</v>
      </c>
      <c r="Y88" s="14">
        <v>1.968171296296296E-2</v>
      </c>
      <c r="Z88" s="14" t="str">
        <f t="shared" si="20"/>
        <v>28:20</v>
      </c>
      <c r="AA88" s="14" t="str">
        <f t="shared" si="21"/>
        <v>28</v>
      </c>
      <c r="AB88" s="14" t="str">
        <f t="shared" si="22"/>
        <v>20</v>
      </c>
      <c r="AC88" s="7">
        <f t="shared" si="28"/>
        <v>28.333333333333332</v>
      </c>
      <c r="AD88" s="15">
        <v>0.47222222222222221</v>
      </c>
      <c r="AE88">
        <v>45</v>
      </c>
      <c r="AF88">
        <v>11</v>
      </c>
      <c r="AG88">
        <v>38</v>
      </c>
      <c r="AH88">
        <v>2</v>
      </c>
      <c r="AI88">
        <v>0</v>
      </c>
      <c r="AJ88" s="13">
        <v>345</v>
      </c>
      <c r="AK88" s="10">
        <v>28.8</v>
      </c>
      <c r="AL88" s="13">
        <v>1655</v>
      </c>
      <c r="AM88" s="13">
        <v>2773</v>
      </c>
      <c r="AN88" s="13">
        <v>848</v>
      </c>
      <c r="AO88" s="13">
        <v>4428</v>
      </c>
      <c r="AP88" s="7">
        <f t="shared" si="23"/>
        <v>12.834782608695653</v>
      </c>
      <c r="AQ88" s="10">
        <v>5.2</v>
      </c>
      <c r="AR88" s="10">
        <v>369</v>
      </c>
      <c r="AS88" s="10">
        <f t="shared" si="24"/>
        <v>-9.1000000000000014</v>
      </c>
      <c r="AT88" s="3">
        <f t="shared" si="25"/>
        <v>0.40619621342512907</v>
      </c>
      <c r="AU88">
        <v>3</v>
      </c>
      <c r="AV88" s="5">
        <f t="shared" si="26"/>
        <v>0.41605839416058393</v>
      </c>
      <c r="AW88" s="10">
        <v>78.900000000000006</v>
      </c>
      <c r="AX88" s="5">
        <v>-0.5</v>
      </c>
      <c r="AY88">
        <v>1</v>
      </c>
    </row>
    <row r="89" spans="1:51" x14ac:dyDescent="0.25">
      <c r="A89" t="s">
        <v>107</v>
      </c>
      <c r="B89" s="5">
        <v>62.79</v>
      </c>
      <c r="C89">
        <v>12</v>
      </c>
      <c r="D89">
        <v>5</v>
      </c>
      <c r="E89" s="6">
        <f t="shared" si="27"/>
        <v>0.41666666666666669</v>
      </c>
      <c r="F89">
        <v>39</v>
      </c>
      <c r="G89">
        <v>18</v>
      </c>
      <c r="H89">
        <v>38</v>
      </c>
      <c r="I89">
        <v>0</v>
      </c>
      <c r="J89">
        <v>0</v>
      </c>
      <c r="K89">
        <v>326</v>
      </c>
      <c r="L89" s="10">
        <v>27.2</v>
      </c>
      <c r="M89" s="7">
        <f t="shared" si="19"/>
        <v>14.263803680981596</v>
      </c>
      <c r="N89" s="13">
        <v>1204</v>
      </c>
      <c r="O89" s="13">
        <v>3446</v>
      </c>
      <c r="P89" s="13">
        <v>861</v>
      </c>
      <c r="Q89" s="13">
        <v>4650</v>
      </c>
      <c r="R89" s="10">
        <v>5.4</v>
      </c>
      <c r="S89" s="10">
        <v>387.5</v>
      </c>
      <c r="T89">
        <v>53</v>
      </c>
      <c r="U89" s="13">
        <v>486</v>
      </c>
      <c r="V89" s="10">
        <v>4.4000000000000004</v>
      </c>
      <c r="W89" s="10">
        <v>40.5</v>
      </c>
      <c r="X89" s="1">
        <v>15.34375</v>
      </c>
      <c r="Y89" s="14">
        <v>2.1310185185185185E-2</v>
      </c>
      <c r="Z89" s="14" t="str">
        <f t="shared" si="20"/>
        <v>30:41</v>
      </c>
      <c r="AA89" s="14" t="str">
        <f t="shared" si="21"/>
        <v>30</v>
      </c>
      <c r="AB89" s="14" t="str">
        <f t="shared" si="22"/>
        <v>41</v>
      </c>
      <c r="AC89" s="7">
        <f t="shared" si="28"/>
        <v>30.683333333333334</v>
      </c>
      <c r="AD89" s="15">
        <v>0.51138888888888889</v>
      </c>
      <c r="AE89">
        <v>51</v>
      </c>
      <c r="AF89">
        <v>17</v>
      </c>
      <c r="AG89">
        <v>49</v>
      </c>
      <c r="AH89">
        <v>0</v>
      </c>
      <c r="AI89">
        <v>1</v>
      </c>
      <c r="AJ89" s="13">
        <v>408</v>
      </c>
      <c r="AK89" s="10">
        <v>34</v>
      </c>
      <c r="AL89" s="13">
        <v>2062</v>
      </c>
      <c r="AM89" s="13">
        <v>2860</v>
      </c>
      <c r="AN89" s="13">
        <v>751</v>
      </c>
      <c r="AO89" s="13">
        <v>4922</v>
      </c>
      <c r="AP89" s="7">
        <f t="shared" si="23"/>
        <v>12.123152709359607</v>
      </c>
      <c r="AQ89" s="10">
        <v>6.6</v>
      </c>
      <c r="AR89" s="10">
        <v>410.2</v>
      </c>
      <c r="AS89" s="10">
        <f t="shared" si="24"/>
        <v>-6.8000000000000007</v>
      </c>
      <c r="AT89" s="3">
        <f t="shared" si="25"/>
        <v>0.44414168937329701</v>
      </c>
      <c r="AU89">
        <v>2</v>
      </c>
      <c r="AV89" s="5">
        <f t="shared" si="26"/>
        <v>0.30148883374689828</v>
      </c>
      <c r="AW89" s="10">
        <v>85.7</v>
      </c>
      <c r="AX89" s="5">
        <v>-0.57999999999999996</v>
      </c>
      <c r="AY89">
        <v>1</v>
      </c>
    </row>
    <row r="90" spans="1:51" x14ac:dyDescent="0.25">
      <c r="A90" t="s">
        <v>108</v>
      </c>
      <c r="B90" s="5">
        <v>62.67</v>
      </c>
      <c r="C90">
        <v>12</v>
      </c>
      <c r="D90">
        <v>6</v>
      </c>
      <c r="E90" s="6">
        <f t="shared" si="27"/>
        <v>0.5</v>
      </c>
      <c r="F90">
        <v>51</v>
      </c>
      <c r="G90">
        <v>10</v>
      </c>
      <c r="H90">
        <v>50</v>
      </c>
      <c r="I90">
        <v>0</v>
      </c>
      <c r="J90">
        <v>1</v>
      </c>
      <c r="K90">
        <v>388</v>
      </c>
      <c r="L90" s="10">
        <v>32.299999999999997</v>
      </c>
      <c r="M90" s="7">
        <f t="shared" si="19"/>
        <v>12.797927461139896</v>
      </c>
      <c r="N90" s="13">
        <v>1511</v>
      </c>
      <c r="O90" s="13">
        <v>3429</v>
      </c>
      <c r="P90" s="13">
        <v>860</v>
      </c>
      <c r="Q90" s="13">
        <v>4940</v>
      </c>
      <c r="R90" s="10">
        <v>5.7</v>
      </c>
      <c r="S90" s="10">
        <v>411.7</v>
      </c>
      <c r="T90">
        <v>69</v>
      </c>
      <c r="U90" s="13">
        <v>637</v>
      </c>
      <c r="V90" s="10">
        <v>5.8</v>
      </c>
      <c r="W90" s="10">
        <v>53.1</v>
      </c>
      <c r="X90" s="1">
        <v>14.292361111111111</v>
      </c>
      <c r="Y90" s="14">
        <v>1.9850694444444445E-2</v>
      </c>
      <c r="Z90" s="14" t="str">
        <f t="shared" si="20"/>
        <v>28:35</v>
      </c>
      <c r="AA90" s="14" t="str">
        <f t="shared" si="21"/>
        <v>28</v>
      </c>
      <c r="AB90" s="14" t="str">
        <f t="shared" si="22"/>
        <v>35</v>
      </c>
      <c r="AC90" s="7">
        <f t="shared" si="28"/>
        <v>28.583333333333332</v>
      </c>
      <c r="AD90" s="15">
        <v>0.47638888888888886</v>
      </c>
      <c r="AE90">
        <v>37</v>
      </c>
      <c r="AF90">
        <v>11</v>
      </c>
      <c r="AG90">
        <v>29</v>
      </c>
      <c r="AH90">
        <v>1</v>
      </c>
      <c r="AI90">
        <v>0</v>
      </c>
      <c r="AJ90" s="13">
        <v>286</v>
      </c>
      <c r="AK90" s="10">
        <v>23.8</v>
      </c>
      <c r="AL90" s="13">
        <v>1999</v>
      </c>
      <c r="AM90" s="13">
        <v>2655</v>
      </c>
      <c r="AN90" s="13">
        <v>814</v>
      </c>
      <c r="AO90" s="13">
        <v>4654</v>
      </c>
      <c r="AP90" s="7">
        <f t="shared" si="23"/>
        <v>16.272727272727273</v>
      </c>
      <c r="AQ90" s="10">
        <v>5.7</v>
      </c>
      <c r="AR90" s="10">
        <v>387.8</v>
      </c>
      <c r="AS90" s="10">
        <f t="shared" si="24"/>
        <v>8.4999999999999964</v>
      </c>
      <c r="AT90" s="3">
        <f t="shared" si="25"/>
        <v>0.57566765578635015</v>
      </c>
      <c r="AU90">
        <v>1</v>
      </c>
      <c r="AV90" s="5">
        <f t="shared" si="26"/>
        <v>0.38052568697729988</v>
      </c>
      <c r="AW90" s="10">
        <v>83.3</v>
      </c>
      <c r="AX90" s="5">
        <v>0.25</v>
      </c>
      <c r="AY90">
        <v>0</v>
      </c>
    </row>
    <row r="91" spans="1:51" x14ac:dyDescent="0.25">
      <c r="A91" t="s">
        <v>109</v>
      </c>
      <c r="B91" s="5">
        <v>61.63</v>
      </c>
      <c r="C91">
        <v>12</v>
      </c>
      <c r="D91">
        <v>3</v>
      </c>
      <c r="E91" s="6">
        <f t="shared" si="27"/>
        <v>0.25</v>
      </c>
      <c r="F91">
        <v>34</v>
      </c>
      <c r="G91">
        <v>12</v>
      </c>
      <c r="H91">
        <v>31</v>
      </c>
      <c r="I91">
        <v>1</v>
      </c>
      <c r="J91">
        <v>0</v>
      </c>
      <c r="K91">
        <v>273</v>
      </c>
      <c r="L91" s="10">
        <v>22.8</v>
      </c>
      <c r="M91" s="7">
        <f t="shared" si="19"/>
        <v>13.28937728937729</v>
      </c>
      <c r="N91" s="13">
        <v>1902</v>
      </c>
      <c r="O91" s="13">
        <v>1726</v>
      </c>
      <c r="P91" s="13">
        <v>761</v>
      </c>
      <c r="Q91" s="13">
        <v>3628</v>
      </c>
      <c r="R91" s="10">
        <v>4.8</v>
      </c>
      <c r="S91" s="10">
        <v>302.3</v>
      </c>
      <c r="T91">
        <v>59</v>
      </c>
      <c r="U91" s="13">
        <v>544</v>
      </c>
      <c r="V91" s="10">
        <v>4.9000000000000004</v>
      </c>
      <c r="W91" s="10">
        <v>45.3</v>
      </c>
      <c r="X91" s="1">
        <v>13.968055555555557</v>
      </c>
      <c r="Y91" s="14">
        <v>1.9400462962962963E-2</v>
      </c>
      <c r="Z91" s="14" t="str">
        <f t="shared" si="20"/>
        <v>27:56</v>
      </c>
      <c r="AA91" s="14" t="str">
        <f t="shared" si="21"/>
        <v>27</v>
      </c>
      <c r="AB91" s="14" t="str">
        <f t="shared" si="22"/>
        <v>56</v>
      </c>
      <c r="AC91" s="7">
        <f t="shared" si="28"/>
        <v>27.933333333333334</v>
      </c>
      <c r="AD91" s="15">
        <v>0.46555555555555556</v>
      </c>
      <c r="AE91">
        <v>55</v>
      </c>
      <c r="AF91">
        <v>16</v>
      </c>
      <c r="AG91">
        <v>50</v>
      </c>
      <c r="AH91">
        <v>1</v>
      </c>
      <c r="AI91">
        <v>0</v>
      </c>
      <c r="AJ91" s="13">
        <v>430</v>
      </c>
      <c r="AK91" s="10">
        <v>35.799999999999997</v>
      </c>
      <c r="AL91" s="13">
        <v>2297</v>
      </c>
      <c r="AM91" s="13">
        <v>2858</v>
      </c>
      <c r="AN91" s="13">
        <v>884</v>
      </c>
      <c r="AO91" s="13">
        <v>5155</v>
      </c>
      <c r="AP91" s="7">
        <f t="shared" si="23"/>
        <v>11.988372093023257</v>
      </c>
      <c r="AQ91" s="10">
        <v>5.8</v>
      </c>
      <c r="AR91" s="10">
        <v>429.6</v>
      </c>
      <c r="AS91" s="10">
        <f t="shared" si="24"/>
        <v>-12.999999999999996</v>
      </c>
      <c r="AT91" s="3">
        <f t="shared" si="25"/>
        <v>0.38833570412517782</v>
      </c>
      <c r="AU91">
        <v>5</v>
      </c>
      <c r="AV91" s="5">
        <f t="shared" si="26"/>
        <v>0.33069908814589666</v>
      </c>
      <c r="AW91" s="10">
        <v>92.3</v>
      </c>
      <c r="AX91" s="5">
        <v>0</v>
      </c>
      <c r="AY91">
        <v>0</v>
      </c>
    </row>
    <row r="92" spans="1:51" x14ac:dyDescent="0.25">
      <c r="A92" t="s">
        <v>150</v>
      </c>
      <c r="B92" s="5">
        <v>61.1</v>
      </c>
      <c r="C92">
        <v>13</v>
      </c>
      <c r="D92">
        <v>8</v>
      </c>
      <c r="E92" s="6">
        <f t="shared" si="27"/>
        <v>0.61538461538461542</v>
      </c>
      <c r="F92">
        <v>47</v>
      </c>
      <c r="G92">
        <v>11</v>
      </c>
      <c r="H92">
        <v>40</v>
      </c>
      <c r="I92">
        <v>1</v>
      </c>
      <c r="J92">
        <v>0</v>
      </c>
      <c r="K92">
        <v>357</v>
      </c>
      <c r="L92" s="10">
        <v>27.5</v>
      </c>
      <c r="M92" s="7">
        <f t="shared" si="19"/>
        <v>11.862745098039216</v>
      </c>
      <c r="N92" s="13">
        <v>2125</v>
      </c>
      <c r="O92" s="13">
        <v>2110</v>
      </c>
      <c r="P92" s="13">
        <v>768</v>
      </c>
      <c r="Q92" s="13">
        <v>4235</v>
      </c>
      <c r="R92" s="10">
        <v>5.5</v>
      </c>
      <c r="S92" s="10">
        <v>325.8</v>
      </c>
      <c r="T92">
        <v>74</v>
      </c>
      <c r="U92" s="13">
        <v>628</v>
      </c>
      <c r="V92" s="10">
        <v>5.7</v>
      </c>
      <c r="W92" s="10">
        <v>48.3</v>
      </c>
      <c r="X92" s="1">
        <v>16.3</v>
      </c>
      <c r="Y92" s="14">
        <v>2.089699074074074E-2</v>
      </c>
      <c r="Z92" s="14" t="str">
        <f t="shared" si="20"/>
        <v>30:06</v>
      </c>
      <c r="AA92" s="14" t="str">
        <f t="shared" si="21"/>
        <v>30</v>
      </c>
      <c r="AB92" s="14" t="str">
        <f t="shared" si="22"/>
        <v>06</v>
      </c>
      <c r="AC92" s="7">
        <f t="shared" si="28"/>
        <v>30.1</v>
      </c>
      <c r="AD92" s="15">
        <v>0.50166666666666671</v>
      </c>
      <c r="AE92">
        <v>39</v>
      </c>
      <c r="AF92">
        <v>12</v>
      </c>
      <c r="AG92">
        <v>31</v>
      </c>
      <c r="AH92">
        <v>3</v>
      </c>
      <c r="AI92">
        <v>1</v>
      </c>
      <c r="AJ92" s="13">
        <v>309</v>
      </c>
      <c r="AK92" s="10">
        <v>23.8</v>
      </c>
      <c r="AL92" s="13">
        <v>1600</v>
      </c>
      <c r="AM92" s="13">
        <v>2994</v>
      </c>
      <c r="AN92" s="13">
        <v>866</v>
      </c>
      <c r="AO92" s="13">
        <v>4594</v>
      </c>
      <c r="AP92" s="7">
        <f t="shared" si="23"/>
        <v>14.964169381107492</v>
      </c>
      <c r="AQ92" s="10">
        <v>5.3</v>
      </c>
      <c r="AR92" s="10">
        <v>353.4</v>
      </c>
      <c r="AS92" s="10">
        <f t="shared" si="24"/>
        <v>3.6999999999999993</v>
      </c>
      <c r="AT92" s="3">
        <f t="shared" si="25"/>
        <v>0.536036036036036</v>
      </c>
      <c r="AU92">
        <v>1</v>
      </c>
      <c r="AV92" s="5">
        <f t="shared" si="26"/>
        <v>0.3843329253365973</v>
      </c>
      <c r="AW92" s="10">
        <v>78.599999999999994</v>
      </c>
      <c r="AX92" s="5">
        <v>-0.54</v>
      </c>
      <c r="AY92">
        <v>0</v>
      </c>
    </row>
    <row r="93" spans="1:51" x14ac:dyDescent="0.25">
      <c r="A93" t="s">
        <v>111</v>
      </c>
      <c r="B93" s="5">
        <v>60.44</v>
      </c>
      <c r="C93">
        <v>12</v>
      </c>
      <c r="D93">
        <v>3</v>
      </c>
      <c r="E93" s="6">
        <f t="shared" si="27"/>
        <v>0.25</v>
      </c>
      <c r="F93">
        <v>30</v>
      </c>
      <c r="G93">
        <v>8</v>
      </c>
      <c r="H93">
        <v>26</v>
      </c>
      <c r="I93">
        <v>0</v>
      </c>
      <c r="J93">
        <v>0</v>
      </c>
      <c r="K93">
        <v>230</v>
      </c>
      <c r="L93" s="10">
        <v>19.2</v>
      </c>
      <c r="M93" s="7">
        <f t="shared" si="19"/>
        <v>14.895652173913044</v>
      </c>
      <c r="N93" s="13">
        <v>1434</v>
      </c>
      <c r="O93" s="13">
        <v>1992</v>
      </c>
      <c r="P93" s="13">
        <v>691</v>
      </c>
      <c r="Q93" s="13">
        <v>3426</v>
      </c>
      <c r="R93" s="10">
        <v>5</v>
      </c>
      <c r="S93" s="10">
        <v>285.5</v>
      </c>
      <c r="T93">
        <v>65</v>
      </c>
      <c r="U93" s="13">
        <v>561</v>
      </c>
      <c r="V93" s="10">
        <v>5.4</v>
      </c>
      <c r="W93" s="10">
        <v>46.8</v>
      </c>
      <c r="X93" s="1">
        <v>13.884027777777776</v>
      </c>
      <c r="Y93" s="14">
        <v>1.9283564814814816E-2</v>
      </c>
      <c r="Z93" s="14" t="str">
        <f t="shared" si="20"/>
        <v>27:46</v>
      </c>
      <c r="AA93" s="14" t="str">
        <f t="shared" si="21"/>
        <v>27</v>
      </c>
      <c r="AB93" s="14" t="str">
        <f t="shared" si="22"/>
        <v>46</v>
      </c>
      <c r="AC93" s="7">
        <f t="shared" si="28"/>
        <v>27.766666666666666</v>
      </c>
      <c r="AD93" s="15">
        <v>0.46277777777777779</v>
      </c>
      <c r="AE93">
        <v>46</v>
      </c>
      <c r="AF93">
        <v>14</v>
      </c>
      <c r="AG93">
        <v>42</v>
      </c>
      <c r="AH93">
        <v>0</v>
      </c>
      <c r="AI93">
        <v>2</v>
      </c>
      <c r="AJ93" s="13">
        <v>364</v>
      </c>
      <c r="AK93" s="10">
        <v>30.3</v>
      </c>
      <c r="AL93" s="13">
        <v>2461</v>
      </c>
      <c r="AM93" s="13">
        <v>2495</v>
      </c>
      <c r="AN93" s="13">
        <v>855</v>
      </c>
      <c r="AO93" s="13">
        <v>4956</v>
      </c>
      <c r="AP93" s="7">
        <f t="shared" si="23"/>
        <v>13.766666666666667</v>
      </c>
      <c r="AQ93" s="10">
        <v>5.8</v>
      </c>
      <c r="AR93" s="10">
        <v>413</v>
      </c>
      <c r="AS93" s="10">
        <f t="shared" si="24"/>
        <v>-11.100000000000001</v>
      </c>
      <c r="AT93" s="3">
        <f t="shared" si="25"/>
        <v>0.38720538720538722</v>
      </c>
      <c r="AU93">
        <v>2</v>
      </c>
      <c r="AV93" s="5">
        <f t="shared" si="26"/>
        <v>0.3628719275549806</v>
      </c>
      <c r="AW93" s="10">
        <v>80</v>
      </c>
      <c r="AX93" s="5">
        <v>-0.17</v>
      </c>
      <c r="AY93">
        <v>0</v>
      </c>
    </row>
    <row r="94" spans="1:51" x14ac:dyDescent="0.25">
      <c r="A94" t="s">
        <v>112</v>
      </c>
      <c r="B94" s="5">
        <v>59.57</v>
      </c>
      <c r="C94">
        <v>12</v>
      </c>
      <c r="D94">
        <v>5</v>
      </c>
      <c r="E94" s="6">
        <f t="shared" si="27"/>
        <v>0.41666666666666669</v>
      </c>
      <c r="F94">
        <v>33</v>
      </c>
      <c r="G94">
        <v>5</v>
      </c>
      <c r="H94">
        <v>31</v>
      </c>
      <c r="I94">
        <v>2</v>
      </c>
      <c r="J94">
        <v>1</v>
      </c>
      <c r="K94">
        <v>250</v>
      </c>
      <c r="L94" s="10">
        <v>20.8</v>
      </c>
      <c r="M94" s="7">
        <f t="shared" si="19"/>
        <v>15.205645161290322</v>
      </c>
      <c r="N94" s="13">
        <v>1166</v>
      </c>
      <c r="O94" s="13">
        <v>2605</v>
      </c>
      <c r="P94" s="13">
        <v>766</v>
      </c>
      <c r="Q94" s="13">
        <v>3771</v>
      </c>
      <c r="R94" s="10">
        <v>4.9000000000000004</v>
      </c>
      <c r="S94" s="10">
        <v>314.3</v>
      </c>
      <c r="T94">
        <v>79</v>
      </c>
      <c r="U94" s="13">
        <v>657</v>
      </c>
      <c r="V94" s="10">
        <v>6.6</v>
      </c>
      <c r="W94" s="10">
        <v>54.8</v>
      </c>
      <c r="X94" s="1">
        <v>13.747916666666667</v>
      </c>
      <c r="Y94" s="14">
        <v>1.909375E-2</v>
      </c>
      <c r="Z94" s="14" t="str">
        <f t="shared" si="20"/>
        <v>27:30</v>
      </c>
      <c r="AA94" s="14" t="str">
        <f t="shared" si="21"/>
        <v>27</v>
      </c>
      <c r="AB94" s="14" t="str">
        <f t="shared" si="22"/>
        <v>30</v>
      </c>
      <c r="AC94" s="7">
        <f t="shared" si="28"/>
        <v>27.5</v>
      </c>
      <c r="AD94" s="15">
        <v>0.45833333333333331</v>
      </c>
      <c r="AE94">
        <v>42</v>
      </c>
      <c r="AF94">
        <v>17</v>
      </c>
      <c r="AG94">
        <v>38</v>
      </c>
      <c r="AH94">
        <v>1</v>
      </c>
      <c r="AI94">
        <v>1</v>
      </c>
      <c r="AJ94" s="13">
        <v>345</v>
      </c>
      <c r="AK94" s="10">
        <v>28.8</v>
      </c>
      <c r="AL94" s="13">
        <v>1746</v>
      </c>
      <c r="AM94" s="13">
        <v>2886</v>
      </c>
      <c r="AN94" s="13">
        <v>888</v>
      </c>
      <c r="AO94" s="13">
        <v>4632</v>
      </c>
      <c r="AP94" s="7">
        <f t="shared" si="23"/>
        <v>13.504373177842565</v>
      </c>
      <c r="AQ94" s="10">
        <v>5.2</v>
      </c>
      <c r="AR94" s="10">
        <v>386</v>
      </c>
      <c r="AS94" s="10">
        <f t="shared" si="24"/>
        <v>-8</v>
      </c>
      <c r="AT94" s="3">
        <f t="shared" si="25"/>
        <v>0.42016806722689076</v>
      </c>
      <c r="AU94">
        <v>2</v>
      </c>
      <c r="AV94" s="5">
        <f t="shared" si="26"/>
        <v>0.39721886336154777</v>
      </c>
      <c r="AW94" s="10">
        <v>62.5</v>
      </c>
      <c r="AX94" s="5">
        <v>-0.5</v>
      </c>
      <c r="AY94">
        <v>0</v>
      </c>
    </row>
    <row r="95" spans="1:51" x14ac:dyDescent="0.25">
      <c r="A95" t="s">
        <v>113</v>
      </c>
      <c r="B95" s="5">
        <v>59.45</v>
      </c>
      <c r="C95">
        <v>12</v>
      </c>
      <c r="D95">
        <v>4</v>
      </c>
      <c r="E95" s="6">
        <f t="shared" si="27"/>
        <v>0.33333333333333331</v>
      </c>
      <c r="F95">
        <v>33</v>
      </c>
      <c r="G95">
        <v>11</v>
      </c>
      <c r="H95">
        <v>33</v>
      </c>
      <c r="I95">
        <v>0</v>
      </c>
      <c r="J95">
        <v>0</v>
      </c>
      <c r="K95">
        <v>264</v>
      </c>
      <c r="L95" s="10">
        <v>22</v>
      </c>
      <c r="M95" s="7">
        <f t="shared" si="19"/>
        <v>15.787878787878787</v>
      </c>
      <c r="N95" s="13">
        <v>2024</v>
      </c>
      <c r="O95" s="13">
        <v>2144</v>
      </c>
      <c r="P95" s="13">
        <v>852</v>
      </c>
      <c r="Q95" s="13">
        <v>4168</v>
      </c>
      <c r="R95" s="10">
        <v>4.9000000000000004</v>
      </c>
      <c r="S95" s="10">
        <v>347.3</v>
      </c>
      <c r="T95">
        <v>79</v>
      </c>
      <c r="U95" s="13">
        <v>698</v>
      </c>
      <c r="V95" s="10">
        <v>6.6</v>
      </c>
      <c r="W95" s="10">
        <v>58.2</v>
      </c>
      <c r="X95" s="1">
        <v>14.640972222222222</v>
      </c>
      <c r="Y95" s="14">
        <v>2.033449074074074E-2</v>
      </c>
      <c r="Z95" s="14" t="str">
        <f t="shared" si="20"/>
        <v>29:17</v>
      </c>
      <c r="AA95" s="14" t="str">
        <f t="shared" si="21"/>
        <v>29</v>
      </c>
      <c r="AB95" s="14" t="str">
        <f t="shared" si="22"/>
        <v>17</v>
      </c>
      <c r="AC95" s="7">
        <f t="shared" si="28"/>
        <v>29.283333333333335</v>
      </c>
      <c r="AD95" s="15">
        <v>0.48805555555555558</v>
      </c>
      <c r="AE95">
        <v>52</v>
      </c>
      <c r="AF95">
        <v>13</v>
      </c>
      <c r="AG95">
        <v>50</v>
      </c>
      <c r="AH95">
        <v>1</v>
      </c>
      <c r="AI95">
        <v>1</v>
      </c>
      <c r="AJ95" s="13">
        <v>405</v>
      </c>
      <c r="AK95" s="10">
        <v>33.799999999999997</v>
      </c>
      <c r="AL95" s="13">
        <v>2159</v>
      </c>
      <c r="AM95" s="13">
        <v>2997</v>
      </c>
      <c r="AN95" s="13">
        <v>849</v>
      </c>
      <c r="AO95" s="13">
        <v>5156</v>
      </c>
      <c r="AP95" s="7">
        <f t="shared" si="23"/>
        <v>12.794044665012407</v>
      </c>
      <c r="AQ95" s="10">
        <v>6.1</v>
      </c>
      <c r="AR95" s="10">
        <v>429.7</v>
      </c>
      <c r="AS95" s="10">
        <f t="shared" si="24"/>
        <v>-11.799999999999997</v>
      </c>
      <c r="AT95" s="3">
        <f t="shared" si="25"/>
        <v>0.39461883408071746</v>
      </c>
      <c r="AU95">
        <v>3</v>
      </c>
      <c r="AV95" s="5">
        <f t="shared" si="26"/>
        <v>0.41034685479129923</v>
      </c>
      <c r="AW95" s="10">
        <v>64.7</v>
      </c>
      <c r="AX95" s="5">
        <v>-0.42</v>
      </c>
      <c r="AY95">
        <v>0</v>
      </c>
    </row>
    <row r="96" spans="1:51" x14ac:dyDescent="0.25">
      <c r="A96" t="s">
        <v>114</v>
      </c>
      <c r="B96" s="5">
        <v>59.29</v>
      </c>
      <c r="C96">
        <v>12</v>
      </c>
      <c r="D96">
        <v>4</v>
      </c>
      <c r="E96" s="6">
        <f t="shared" si="27"/>
        <v>0.33333333333333331</v>
      </c>
      <c r="F96">
        <v>42</v>
      </c>
      <c r="G96">
        <v>7</v>
      </c>
      <c r="H96">
        <v>37</v>
      </c>
      <c r="I96">
        <v>3</v>
      </c>
      <c r="J96">
        <v>0</v>
      </c>
      <c r="K96">
        <v>316</v>
      </c>
      <c r="L96" s="10">
        <v>26.3</v>
      </c>
      <c r="M96" s="7">
        <f t="shared" si="19"/>
        <v>16.056962025316455</v>
      </c>
      <c r="N96" s="13">
        <v>1873</v>
      </c>
      <c r="O96" s="13">
        <v>3201</v>
      </c>
      <c r="P96" s="13">
        <v>882</v>
      </c>
      <c r="Q96" s="13">
        <v>5074</v>
      </c>
      <c r="R96" s="10">
        <v>5.8</v>
      </c>
      <c r="S96" s="10">
        <v>422.8</v>
      </c>
      <c r="T96">
        <v>63</v>
      </c>
      <c r="U96" s="13">
        <v>610</v>
      </c>
      <c r="V96" s="10">
        <v>5.3</v>
      </c>
      <c r="W96" s="10">
        <v>50.8</v>
      </c>
      <c r="X96" s="1">
        <v>15.020138888888889</v>
      </c>
      <c r="Y96" s="14">
        <v>2.0861111111111112E-2</v>
      </c>
      <c r="Z96" s="14" t="str">
        <f t="shared" si="20"/>
        <v>30:02</v>
      </c>
      <c r="AA96" s="14" t="str">
        <f t="shared" si="21"/>
        <v>30</v>
      </c>
      <c r="AB96" s="14" t="str">
        <f t="shared" si="22"/>
        <v>02</v>
      </c>
      <c r="AC96" s="7">
        <f t="shared" si="28"/>
        <v>30.033333333333335</v>
      </c>
      <c r="AD96" s="15">
        <v>0.50055555555555553</v>
      </c>
      <c r="AE96">
        <v>47</v>
      </c>
      <c r="AF96">
        <v>19</v>
      </c>
      <c r="AG96">
        <v>36</v>
      </c>
      <c r="AH96">
        <v>2</v>
      </c>
      <c r="AI96">
        <v>0</v>
      </c>
      <c r="AJ96" s="13">
        <v>379</v>
      </c>
      <c r="AK96" s="10">
        <v>31.6</v>
      </c>
      <c r="AL96" s="13">
        <v>1810</v>
      </c>
      <c r="AM96" s="13">
        <v>2976</v>
      </c>
      <c r="AN96" s="13">
        <v>831</v>
      </c>
      <c r="AO96" s="13">
        <v>4786</v>
      </c>
      <c r="AP96" s="7">
        <f t="shared" si="23"/>
        <v>12.62796833773087</v>
      </c>
      <c r="AQ96" s="10">
        <v>5.8</v>
      </c>
      <c r="AR96" s="10">
        <v>398.8</v>
      </c>
      <c r="AS96" s="10">
        <f t="shared" si="24"/>
        <v>-5.3000000000000007</v>
      </c>
      <c r="AT96" s="3">
        <f t="shared" si="25"/>
        <v>0.45467625899280578</v>
      </c>
      <c r="AU96">
        <v>2</v>
      </c>
      <c r="AV96" s="5">
        <f t="shared" si="26"/>
        <v>0.35610040863981318</v>
      </c>
      <c r="AW96" s="10">
        <v>41.2</v>
      </c>
      <c r="AX96" s="5">
        <v>-0.5</v>
      </c>
      <c r="AY96">
        <v>0</v>
      </c>
    </row>
    <row r="97" spans="1:51" x14ac:dyDescent="0.25">
      <c r="A97" t="s">
        <v>115</v>
      </c>
      <c r="B97" s="5">
        <v>59.27</v>
      </c>
      <c r="C97">
        <v>12</v>
      </c>
      <c r="D97">
        <v>4</v>
      </c>
      <c r="E97" s="6">
        <f t="shared" si="27"/>
        <v>0.33333333333333331</v>
      </c>
      <c r="F97">
        <v>47</v>
      </c>
      <c r="G97">
        <v>12</v>
      </c>
      <c r="H97">
        <v>42</v>
      </c>
      <c r="I97">
        <v>0</v>
      </c>
      <c r="J97">
        <v>0</v>
      </c>
      <c r="K97">
        <v>360</v>
      </c>
      <c r="L97" s="10">
        <v>30</v>
      </c>
      <c r="M97" s="7">
        <f t="shared" si="19"/>
        <v>13.447222222222223</v>
      </c>
      <c r="N97" s="13">
        <v>1789</v>
      </c>
      <c r="O97" s="13">
        <v>3052</v>
      </c>
      <c r="P97" s="13">
        <v>855</v>
      </c>
      <c r="Q97" s="13">
        <v>4841</v>
      </c>
      <c r="R97" s="10">
        <v>5.7</v>
      </c>
      <c r="S97" s="10">
        <v>403.4</v>
      </c>
      <c r="T97">
        <v>84</v>
      </c>
      <c r="U97" s="13">
        <v>714</v>
      </c>
      <c r="V97" s="10">
        <v>7</v>
      </c>
      <c r="W97" s="10">
        <v>59.5</v>
      </c>
      <c r="X97" s="1">
        <v>13.471527777777778</v>
      </c>
      <c r="Y97" s="14">
        <v>1.871064814814815E-2</v>
      </c>
      <c r="Z97" s="14" t="str">
        <f t="shared" si="20"/>
        <v>26:57</v>
      </c>
      <c r="AA97" s="14" t="str">
        <f t="shared" si="21"/>
        <v>26</v>
      </c>
      <c r="AB97" s="14" t="str">
        <f t="shared" si="22"/>
        <v>57</v>
      </c>
      <c r="AC97" s="7">
        <f t="shared" si="28"/>
        <v>26.95</v>
      </c>
      <c r="AD97" s="15">
        <v>0.44916666666666666</v>
      </c>
      <c r="AE97">
        <v>45</v>
      </c>
      <c r="AF97">
        <v>18</v>
      </c>
      <c r="AG97">
        <v>37</v>
      </c>
      <c r="AH97">
        <v>4</v>
      </c>
      <c r="AI97">
        <v>0</v>
      </c>
      <c r="AJ97" s="13">
        <v>369</v>
      </c>
      <c r="AK97" s="10">
        <v>30.8</v>
      </c>
      <c r="AL97" s="13">
        <v>2491</v>
      </c>
      <c r="AM97" s="13">
        <v>2762</v>
      </c>
      <c r="AN97" s="13">
        <v>889</v>
      </c>
      <c r="AO97" s="13">
        <v>5253</v>
      </c>
      <c r="AP97" s="7">
        <f t="shared" si="23"/>
        <v>14.235772357723578</v>
      </c>
      <c r="AQ97" s="10">
        <v>5.9</v>
      </c>
      <c r="AR97" s="10">
        <v>437.8</v>
      </c>
      <c r="AS97" s="10">
        <f t="shared" si="24"/>
        <v>-0.80000000000000071</v>
      </c>
      <c r="AT97" s="3">
        <f t="shared" si="25"/>
        <v>0.49382716049382713</v>
      </c>
      <c r="AU97">
        <v>1</v>
      </c>
      <c r="AV97" s="5">
        <f t="shared" si="26"/>
        <v>0.40940366972477066</v>
      </c>
      <c r="AW97" s="10">
        <v>57.1</v>
      </c>
      <c r="AX97" s="5">
        <v>0.08</v>
      </c>
      <c r="AY97">
        <v>0</v>
      </c>
    </row>
    <row r="98" spans="1:51" x14ac:dyDescent="0.25">
      <c r="A98" t="s">
        <v>116</v>
      </c>
      <c r="B98" s="5">
        <v>59.04</v>
      </c>
      <c r="C98">
        <v>12</v>
      </c>
      <c r="D98">
        <v>3</v>
      </c>
      <c r="E98" s="6">
        <f t="shared" si="27"/>
        <v>0.25</v>
      </c>
      <c r="F98">
        <v>26</v>
      </c>
      <c r="G98">
        <v>8</v>
      </c>
      <c r="H98">
        <v>25</v>
      </c>
      <c r="I98">
        <v>0</v>
      </c>
      <c r="J98">
        <v>0</v>
      </c>
      <c r="K98">
        <v>205</v>
      </c>
      <c r="L98" s="10">
        <v>17.100000000000001</v>
      </c>
      <c r="M98" s="7">
        <f t="shared" si="19"/>
        <v>17.351219512195122</v>
      </c>
      <c r="N98" s="13">
        <v>1615</v>
      </c>
      <c r="O98" s="13">
        <v>1942</v>
      </c>
      <c r="P98" s="13">
        <v>823</v>
      </c>
      <c r="Q98" s="13">
        <v>3557</v>
      </c>
      <c r="R98" s="10">
        <v>4.3</v>
      </c>
      <c r="S98" s="10">
        <v>296.39999999999998</v>
      </c>
      <c r="T98">
        <v>72</v>
      </c>
      <c r="U98" s="13">
        <v>681</v>
      </c>
      <c r="V98" s="10">
        <v>6</v>
      </c>
      <c r="W98" s="10">
        <v>56.8</v>
      </c>
      <c r="X98" s="1">
        <v>14.61875</v>
      </c>
      <c r="Y98" s="14">
        <v>2.0303240740740743E-2</v>
      </c>
      <c r="Z98" s="14" t="str">
        <f t="shared" si="20"/>
        <v>29:14</v>
      </c>
      <c r="AA98" s="14" t="str">
        <f t="shared" si="21"/>
        <v>29</v>
      </c>
      <c r="AB98" s="14" t="str">
        <f t="shared" si="22"/>
        <v>14</v>
      </c>
      <c r="AC98" s="7">
        <f t="shared" si="28"/>
        <v>29.233333333333334</v>
      </c>
      <c r="AD98" s="15">
        <v>0.48722222222222222</v>
      </c>
      <c r="AE98">
        <v>53</v>
      </c>
      <c r="AF98">
        <v>14</v>
      </c>
      <c r="AG98">
        <v>51</v>
      </c>
      <c r="AH98">
        <v>1</v>
      </c>
      <c r="AI98">
        <v>0</v>
      </c>
      <c r="AJ98" s="13">
        <v>413</v>
      </c>
      <c r="AK98" s="10">
        <v>34.4</v>
      </c>
      <c r="AL98" s="13">
        <v>2462</v>
      </c>
      <c r="AM98" s="13">
        <v>2670</v>
      </c>
      <c r="AN98" s="13">
        <v>832</v>
      </c>
      <c r="AO98" s="13">
        <v>5132</v>
      </c>
      <c r="AP98" s="7">
        <f t="shared" si="23"/>
        <v>12.426150121065374</v>
      </c>
      <c r="AQ98" s="10">
        <v>6.2</v>
      </c>
      <c r="AR98" s="10">
        <v>427.7</v>
      </c>
      <c r="AS98" s="10">
        <f t="shared" si="24"/>
        <v>-17.299999999999997</v>
      </c>
      <c r="AT98" s="3">
        <f t="shared" si="25"/>
        <v>0.33171521035598706</v>
      </c>
      <c r="AU98">
        <v>4</v>
      </c>
      <c r="AV98" s="5">
        <f t="shared" si="26"/>
        <v>0.41148036253776438</v>
      </c>
      <c r="AW98" s="10">
        <v>57.1</v>
      </c>
      <c r="AX98" s="5">
        <v>-0.67</v>
      </c>
      <c r="AY98">
        <v>1</v>
      </c>
    </row>
    <row r="99" spans="1:51" x14ac:dyDescent="0.25">
      <c r="A99" t="s">
        <v>117</v>
      </c>
      <c r="B99" s="5">
        <v>59.01</v>
      </c>
      <c r="C99">
        <v>12</v>
      </c>
      <c r="D99">
        <v>5</v>
      </c>
      <c r="E99" s="6">
        <f t="shared" si="27"/>
        <v>0.41666666666666669</v>
      </c>
      <c r="F99">
        <v>32</v>
      </c>
      <c r="G99">
        <v>11</v>
      </c>
      <c r="H99">
        <v>31</v>
      </c>
      <c r="I99">
        <v>0</v>
      </c>
      <c r="J99">
        <v>0</v>
      </c>
      <c r="K99">
        <v>256</v>
      </c>
      <c r="L99" s="10">
        <v>21.3</v>
      </c>
      <c r="M99" s="7">
        <f t="shared" ref="M99:M121" si="29">Q99/((F99*6)+(3*G99)+H99+(2*I99))</f>
        <v>14.734375</v>
      </c>
      <c r="N99" s="13">
        <v>1363</v>
      </c>
      <c r="O99" s="13">
        <v>2409</v>
      </c>
      <c r="P99" s="13">
        <v>773</v>
      </c>
      <c r="Q99" s="13">
        <v>3772</v>
      </c>
      <c r="R99" s="10">
        <v>4.9000000000000004</v>
      </c>
      <c r="S99" s="10">
        <v>314.3</v>
      </c>
      <c r="T99">
        <v>74</v>
      </c>
      <c r="U99" s="13">
        <v>670</v>
      </c>
      <c r="V99" s="10">
        <v>6.2</v>
      </c>
      <c r="W99" s="10">
        <v>55.8</v>
      </c>
      <c r="X99" s="1">
        <v>13.874305555555557</v>
      </c>
      <c r="Y99" s="14">
        <v>1.9269675925925926E-2</v>
      </c>
      <c r="Z99" s="14" t="str">
        <f t="shared" ref="Z99:Z121" si="30">TEXT(Y99,"MM:SS")</f>
        <v>27:45</v>
      </c>
      <c r="AA99" s="14" t="str">
        <f t="shared" ref="AA99:AA121" si="31">LEFT(Z99,2)</f>
        <v>27</v>
      </c>
      <c r="AB99" s="14" t="str">
        <f t="shared" ref="AB99:AB121" si="32">RIGHT(Z99,2)</f>
        <v>45</v>
      </c>
      <c r="AC99" s="7">
        <f t="shared" si="28"/>
        <v>27.75</v>
      </c>
      <c r="AD99" s="15">
        <v>0.46250000000000002</v>
      </c>
      <c r="AE99">
        <v>33</v>
      </c>
      <c r="AF99">
        <v>15</v>
      </c>
      <c r="AG99">
        <v>32</v>
      </c>
      <c r="AH99">
        <v>0</v>
      </c>
      <c r="AI99">
        <v>0</v>
      </c>
      <c r="AJ99" s="13">
        <v>275</v>
      </c>
      <c r="AK99" s="10">
        <v>22.9</v>
      </c>
      <c r="AL99" s="13">
        <v>1166</v>
      </c>
      <c r="AM99" s="13">
        <v>2514</v>
      </c>
      <c r="AN99" s="13">
        <v>839</v>
      </c>
      <c r="AO99" s="13">
        <v>3680</v>
      </c>
      <c r="AP99" s="7">
        <f t="shared" ref="AP99:AP121" si="33">AO99/(6*AE99+3*AF99+AG99+2*AH99)</f>
        <v>13.381818181818181</v>
      </c>
      <c r="AQ99" s="10">
        <v>4.4000000000000004</v>
      </c>
      <c r="AR99" s="10">
        <v>306.7</v>
      </c>
      <c r="AS99" s="10">
        <f t="shared" ref="AS99:AS121" si="34">L99-AK99</f>
        <v>-1.5999999999999979</v>
      </c>
      <c r="AT99" s="3">
        <f t="shared" ref="AT99:AT121" si="35">K99/SUM(K99,AJ99)</f>
        <v>0.48210922787193972</v>
      </c>
      <c r="AU99">
        <v>0</v>
      </c>
      <c r="AV99" s="5">
        <f t="shared" ref="AV99:AV121" si="36">U99/(P99+AN99)</f>
        <v>0.41563275434243174</v>
      </c>
      <c r="AW99" s="10">
        <v>64.7</v>
      </c>
      <c r="AX99" s="5">
        <v>0</v>
      </c>
      <c r="AY99">
        <v>0</v>
      </c>
    </row>
    <row r="100" spans="1:51" x14ac:dyDescent="0.25">
      <c r="A100" t="s">
        <v>118</v>
      </c>
      <c r="B100" s="5">
        <v>58.8</v>
      </c>
      <c r="C100">
        <v>13</v>
      </c>
      <c r="D100">
        <v>6</v>
      </c>
      <c r="E100" s="6">
        <f t="shared" si="27"/>
        <v>0.46153846153846156</v>
      </c>
      <c r="F100">
        <v>43</v>
      </c>
      <c r="G100">
        <v>12</v>
      </c>
      <c r="H100">
        <v>42</v>
      </c>
      <c r="I100">
        <v>0</v>
      </c>
      <c r="J100">
        <v>1</v>
      </c>
      <c r="K100">
        <v>338</v>
      </c>
      <c r="L100" s="10">
        <v>26</v>
      </c>
      <c r="M100" s="7">
        <f t="shared" si="29"/>
        <v>13.943452380952381</v>
      </c>
      <c r="N100" s="13">
        <v>1782</v>
      </c>
      <c r="O100" s="13">
        <v>2903</v>
      </c>
      <c r="P100" s="13">
        <v>844</v>
      </c>
      <c r="Q100" s="13">
        <v>4685</v>
      </c>
      <c r="R100" s="10">
        <v>5.6</v>
      </c>
      <c r="S100" s="10">
        <v>360.4</v>
      </c>
      <c r="T100">
        <v>77</v>
      </c>
      <c r="U100" s="13">
        <v>668</v>
      </c>
      <c r="V100" s="10">
        <v>5.9</v>
      </c>
      <c r="W100" s="10">
        <v>51.4</v>
      </c>
      <c r="X100" s="1">
        <v>15.629166666666668</v>
      </c>
      <c r="Y100" s="14">
        <v>2.0037037037037037E-2</v>
      </c>
      <c r="Z100" s="14" t="str">
        <f t="shared" si="30"/>
        <v>28:51</v>
      </c>
      <c r="AA100" s="14" t="str">
        <f t="shared" si="31"/>
        <v>28</v>
      </c>
      <c r="AB100" s="14" t="str">
        <f t="shared" si="32"/>
        <v>51</v>
      </c>
      <c r="AC100" s="7">
        <f t="shared" si="28"/>
        <v>28.85</v>
      </c>
      <c r="AD100" s="15">
        <v>0.48083333333333333</v>
      </c>
      <c r="AE100">
        <v>46</v>
      </c>
      <c r="AF100">
        <v>12</v>
      </c>
      <c r="AG100">
        <v>43</v>
      </c>
      <c r="AH100">
        <v>1</v>
      </c>
      <c r="AI100">
        <v>0</v>
      </c>
      <c r="AJ100" s="13">
        <v>357</v>
      </c>
      <c r="AK100" s="10">
        <v>27.5</v>
      </c>
      <c r="AL100" s="13">
        <v>2377</v>
      </c>
      <c r="AM100" s="13">
        <v>2971</v>
      </c>
      <c r="AN100" s="13">
        <v>936</v>
      </c>
      <c r="AO100" s="13">
        <v>5348</v>
      </c>
      <c r="AP100" s="7">
        <f t="shared" si="33"/>
        <v>14.980392156862745</v>
      </c>
      <c r="AQ100" s="10">
        <v>5.7</v>
      </c>
      <c r="AR100" s="10">
        <v>411.4</v>
      </c>
      <c r="AS100" s="10">
        <f t="shared" si="34"/>
        <v>-1.5</v>
      </c>
      <c r="AT100" s="3">
        <f t="shared" si="35"/>
        <v>0.48633093525179855</v>
      </c>
      <c r="AU100">
        <v>2</v>
      </c>
      <c r="AV100" s="5">
        <f t="shared" si="36"/>
        <v>0.37528089887640448</v>
      </c>
      <c r="AW100" s="10">
        <v>57.1</v>
      </c>
      <c r="AX100" s="5">
        <v>-0.38</v>
      </c>
      <c r="AY100">
        <v>0</v>
      </c>
    </row>
    <row r="101" spans="1:51" x14ac:dyDescent="0.25">
      <c r="A101" t="s">
        <v>119</v>
      </c>
      <c r="B101" s="5">
        <v>58.2</v>
      </c>
      <c r="C101">
        <v>12</v>
      </c>
      <c r="D101">
        <v>2</v>
      </c>
      <c r="E101" s="6">
        <f t="shared" si="27"/>
        <v>0.16666666666666666</v>
      </c>
      <c r="F101">
        <v>26</v>
      </c>
      <c r="G101">
        <v>8</v>
      </c>
      <c r="H101">
        <v>23</v>
      </c>
      <c r="I101">
        <v>0</v>
      </c>
      <c r="J101">
        <v>0</v>
      </c>
      <c r="K101">
        <v>203</v>
      </c>
      <c r="L101" s="10">
        <v>16.899999999999999</v>
      </c>
      <c r="M101" s="7">
        <f t="shared" si="29"/>
        <v>17.630541871921181</v>
      </c>
      <c r="N101" s="13">
        <v>1666</v>
      </c>
      <c r="O101" s="13">
        <v>1913</v>
      </c>
      <c r="P101" s="13">
        <v>781</v>
      </c>
      <c r="Q101" s="13">
        <v>3579</v>
      </c>
      <c r="R101" s="10">
        <v>4.5999999999999996</v>
      </c>
      <c r="S101" s="10">
        <v>298.3</v>
      </c>
      <c r="T101">
        <v>67</v>
      </c>
      <c r="U101" s="13">
        <v>536</v>
      </c>
      <c r="V101" s="10">
        <v>5.6</v>
      </c>
      <c r="W101" s="10">
        <v>44.7</v>
      </c>
      <c r="X101" s="1">
        <v>13.63263888888889</v>
      </c>
      <c r="Y101" s="14">
        <v>1.8934027777777779E-2</v>
      </c>
      <c r="Z101" s="14" t="str">
        <f t="shared" si="30"/>
        <v>27:16</v>
      </c>
      <c r="AA101" s="14" t="str">
        <f t="shared" si="31"/>
        <v>27</v>
      </c>
      <c r="AB101" s="14" t="str">
        <f t="shared" si="32"/>
        <v>16</v>
      </c>
      <c r="AC101" s="7">
        <f t="shared" si="28"/>
        <v>27.266666666666666</v>
      </c>
      <c r="AD101" s="15">
        <v>0.45444444444444443</v>
      </c>
      <c r="AE101">
        <v>47</v>
      </c>
      <c r="AF101">
        <v>14</v>
      </c>
      <c r="AG101">
        <v>44</v>
      </c>
      <c r="AH101">
        <v>0</v>
      </c>
      <c r="AI101">
        <v>3</v>
      </c>
      <c r="AJ101" s="13">
        <v>374</v>
      </c>
      <c r="AK101" s="10">
        <v>31.2</v>
      </c>
      <c r="AL101" s="13">
        <v>2316</v>
      </c>
      <c r="AM101" s="13">
        <v>2715</v>
      </c>
      <c r="AN101" s="13">
        <v>868</v>
      </c>
      <c r="AO101" s="13">
        <v>5031</v>
      </c>
      <c r="AP101" s="7">
        <f t="shared" si="33"/>
        <v>13.671195652173912</v>
      </c>
      <c r="AQ101" s="10">
        <v>5.8</v>
      </c>
      <c r="AR101" s="10">
        <v>419.3</v>
      </c>
      <c r="AS101" s="10">
        <f t="shared" si="34"/>
        <v>-14.3</v>
      </c>
      <c r="AT101" s="3">
        <f t="shared" si="35"/>
        <v>0.35181975736568455</v>
      </c>
      <c r="AU101">
        <v>3</v>
      </c>
      <c r="AV101" s="5">
        <f t="shared" si="36"/>
        <v>0.32504548211036993</v>
      </c>
      <c r="AW101" s="10">
        <v>61.5</v>
      </c>
      <c r="AX101" s="5">
        <v>-0.33</v>
      </c>
      <c r="AY101">
        <v>1</v>
      </c>
    </row>
    <row r="102" spans="1:51" x14ac:dyDescent="0.25">
      <c r="A102" t="s">
        <v>120</v>
      </c>
      <c r="B102" s="5">
        <v>58.17</v>
      </c>
      <c r="C102">
        <v>12</v>
      </c>
      <c r="D102">
        <v>4</v>
      </c>
      <c r="E102" s="6">
        <f t="shared" si="27"/>
        <v>0.33333333333333331</v>
      </c>
      <c r="F102">
        <v>45</v>
      </c>
      <c r="G102">
        <v>11</v>
      </c>
      <c r="H102">
        <v>41</v>
      </c>
      <c r="I102">
        <v>0</v>
      </c>
      <c r="J102">
        <v>0</v>
      </c>
      <c r="K102">
        <v>344</v>
      </c>
      <c r="L102" s="10">
        <v>28.7</v>
      </c>
      <c r="M102" s="7">
        <f t="shared" si="29"/>
        <v>13.046511627906977</v>
      </c>
      <c r="N102" s="13">
        <v>1897</v>
      </c>
      <c r="O102" s="13">
        <v>2591</v>
      </c>
      <c r="P102" s="13">
        <v>855</v>
      </c>
      <c r="Q102" s="13">
        <v>4488</v>
      </c>
      <c r="R102" s="10">
        <v>5.2</v>
      </c>
      <c r="S102" s="10">
        <v>374</v>
      </c>
      <c r="T102">
        <v>62</v>
      </c>
      <c r="U102" s="13">
        <v>513</v>
      </c>
      <c r="V102" s="10">
        <v>5.2</v>
      </c>
      <c r="W102" s="10">
        <v>42.8</v>
      </c>
      <c r="X102" s="1">
        <v>15.386111111111111</v>
      </c>
      <c r="Y102" s="14">
        <v>2.1369212962962961E-2</v>
      </c>
      <c r="Z102" s="14" t="str">
        <f t="shared" si="30"/>
        <v>30:46</v>
      </c>
      <c r="AA102" s="14" t="str">
        <f t="shared" si="31"/>
        <v>30</v>
      </c>
      <c r="AB102" s="14" t="str">
        <f t="shared" si="32"/>
        <v>46</v>
      </c>
      <c r="AC102" s="7">
        <f t="shared" si="28"/>
        <v>30.766666666666666</v>
      </c>
      <c r="AD102" s="15">
        <v>0.51277777777777778</v>
      </c>
      <c r="AE102">
        <v>60</v>
      </c>
      <c r="AF102">
        <v>14</v>
      </c>
      <c r="AG102">
        <v>56</v>
      </c>
      <c r="AH102">
        <v>1</v>
      </c>
      <c r="AI102">
        <v>1</v>
      </c>
      <c r="AJ102" s="13">
        <v>462</v>
      </c>
      <c r="AK102" s="10">
        <v>38.5</v>
      </c>
      <c r="AL102" s="13">
        <v>1742</v>
      </c>
      <c r="AM102" s="13">
        <v>3644</v>
      </c>
      <c r="AN102" s="13">
        <v>841</v>
      </c>
      <c r="AO102" s="13">
        <v>5386</v>
      </c>
      <c r="AP102" s="7">
        <f t="shared" si="33"/>
        <v>11.708695652173914</v>
      </c>
      <c r="AQ102" s="10">
        <v>6.4</v>
      </c>
      <c r="AR102" s="10">
        <v>448.8</v>
      </c>
      <c r="AS102" s="10">
        <f t="shared" si="34"/>
        <v>-9.8000000000000007</v>
      </c>
      <c r="AT102" s="3">
        <f t="shared" si="35"/>
        <v>0.42679900744416871</v>
      </c>
      <c r="AU102">
        <v>2</v>
      </c>
      <c r="AV102" s="5">
        <f t="shared" si="36"/>
        <v>0.30247641509433965</v>
      </c>
      <c r="AW102" s="10">
        <v>64.7</v>
      </c>
      <c r="AX102" s="5">
        <v>-0.57999999999999996</v>
      </c>
      <c r="AY102">
        <v>0</v>
      </c>
    </row>
    <row r="103" spans="1:51" x14ac:dyDescent="0.25">
      <c r="A103" t="s">
        <v>121</v>
      </c>
      <c r="B103" s="5">
        <v>57.66</v>
      </c>
      <c r="C103">
        <v>12</v>
      </c>
      <c r="D103">
        <v>3</v>
      </c>
      <c r="E103" s="6">
        <f t="shared" si="27"/>
        <v>0.25</v>
      </c>
      <c r="F103">
        <v>22</v>
      </c>
      <c r="G103">
        <v>16</v>
      </c>
      <c r="H103">
        <v>18</v>
      </c>
      <c r="I103">
        <v>0</v>
      </c>
      <c r="J103">
        <v>0</v>
      </c>
      <c r="K103">
        <v>198</v>
      </c>
      <c r="L103" s="10">
        <v>16.5</v>
      </c>
      <c r="M103" s="7">
        <f t="shared" si="29"/>
        <v>20.313131313131311</v>
      </c>
      <c r="N103" s="13">
        <v>1360</v>
      </c>
      <c r="O103" s="13">
        <v>2662</v>
      </c>
      <c r="P103" s="13">
        <v>785</v>
      </c>
      <c r="Q103" s="13">
        <v>4022</v>
      </c>
      <c r="R103" s="10">
        <v>5.0999999999999996</v>
      </c>
      <c r="S103" s="10">
        <v>335.2</v>
      </c>
      <c r="T103">
        <v>54</v>
      </c>
      <c r="U103" s="13">
        <v>492</v>
      </c>
      <c r="V103" s="10">
        <v>4.5</v>
      </c>
      <c r="W103" s="10">
        <v>41</v>
      </c>
      <c r="X103" s="1">
        <v>14.81875</v>
      </c>
      <c r="Y103" s="14">
        <v>2.0582175925925924E-2</v>
      </c>
      <c r="Z103" s="14" t="str">
        <f t="shared" si="30"/>
        <v>29:38</v>
      </c>
      <c r="AA103" s="14" t="str">
        <f t="shared" si="31"/>
        <v>29</v>
      </c>
      <c r="AB103" s="14" t="str">
        <f t="shared" si="32"/>
        <v>38</v>
      </c>
      <c r="AC103" s="7">
        <f t="shared" si="28"/>
        <v>29.633333333333333</v>
      </c>
      <c r="AD103" s="15">
        <v>0.49388888888888888</v>
      </c>
      <c r="AE103">
        <v>54</v>
      </c>
      <c r="AF103">
        <v>13</v>
      </c>
      <c r="AG103">
        <v>53</v>
      </c>
      <c r="AH103">
        <v>0</v>
      </c>
      <c r="AI103">
        <v>0</v>
      </c>
      <c r="AJ103" s="13">
        <v>416</v>
      </c>
      <c r="AK103" s="10">
        <v>34.700000000000003</v>
      </c>
      <c r="AL103" s="13">
        <v>2383</v>
      </c>
      <c r="AM103" s="13">
        <v>2711</v>
      </c>
      <c r="AN103" s="13">
        <v>785</v>
      </c>
      <c r="AO103" s="13">
        <v>5094</v>
      </c>
      <c r="AP103" s="7">
        <f t="shared" si="33"/>
        <v>12.245192307692308</v>
      </c>
      <c r="AQ103" s="10">
        <v>6.5</v>
      </c>
      <c r="AR103" s="10">
        <v>424.5</v>
      </c>
      <c r="AS103" s="10">
        <f t="shared" si="34"/>
        <v>-18.200000000000003</v>
      </c>
      <c r="AT103" s="3">
        <f t="shared" si="35"/>
        <v>0.32247557003257327</v>
      </c>
      <c r="AU103">
        <v>2</v>
      </c>
      <c r="AV103" s="5">
        <f t="shared" si="36"/>
        <v>0.31337579617834393</v>
      </c>
      <c r="AW103" s="10">
        <v>72.7</v>
      </c>
      <c r="AX103" s="5">
        <v>-0.67</v>
      </c>
      <c r="AY103">
        <v>0</v>
      </c>
    </row>
    <row r="104" spans="1:51" x14ac:dyDescent="0.25">
      <c r="A104" t="s">
        <v>122</v>
      </c>
      <c r="B104" s="5">
        <v>57.6</v>
      </c>
      <c r="C104">
        <v>13</v>
      </c>
      <c r="D104">
        <v>2</v>
      </c>
      <c r="E104" s="6">
        <f t="shared" si="27"/>
        <v>0.15384615384615385</v>
      </c>
      <c r="F104">
        <v>31</v>
      </c>
      <c r="G104">
        <v>8</v>
      </c>
      <c r="H104">
        <v>29</v>
      </c>
      <c r="I104">
        <v>0</v>
      </c>
      <c r="J104">
        <v>0</v>
      </c>
      <c r="K104">
        <v>239</v>
      </c>
      <c r="L104" s="10">
        <v>18.399999999999999</v>
      </c>
      <c r="M104" s="7">
        <f t="shared" si="29"/>
        <v>14.916317991631798</v>
      </c>
      <c r="N104" s="13">
        <v>1343</v>
      </c>
      <c r="O104" s="13">
        <v>2222</v>
      </c>
      <c r="P104" s="13">
        <v>805</v>
      </c>
      <c r="Q104" s="13">
        <v>3565</v>
      </c>
      <c r="R104" s="10">
        <v>4.4000000000000004</v>
      </c>
      <c r="S104" s="10">
        <v>274.2</v>
      </c>
      <c r="T104">
        <v>77</v>
      </c>
      <c r="U104" s="13">
        <v>767</v>
      </c>
      <c r="V104" s="10">
        <v>5.9</v>
      </c>
      <c r="W104" s="10">
        <v>59</v>
      </c>
      <c r="X104" s="1">
        <v>15.674305555555556</v>
      </c>
      <c r="Y104" s="14">
        <v>2.0094907407407409E-2</v>
      </c>
      <c r="Z104" s="14" t="str">
        <f t="shared" si="30"/>
        <v>28:56</v>
      </c>
      <c r="AA104" s="14" t="str">
        <f t="shared" si="31"/>
        <v>28</v>
      </c>
      <c r="AB104" s="14" t="str">
        <f t="shared" si="32"/>
        <v>56</v>
      </c>
      <c r="AC104" s="7">
        <f t="shared" si="28"/>
        <v>28.933333333333334</v>
      </c>
      <c r="AD104" s="15">
        <v>0.48222222222222222</v>
      </c>
      <c r="AE104">
        <v>67</v>
      </c>
      <c r="AF104">
        <v>17</v>
      </c>
      <c r="AG104">
        <v>63</v>
      </c>
      <c r="AH104">
        <v>0</v>
      </c>
      <c r="AI104">
        <v>0</v>
      </c>
      <c r="AJ104" s="13">
        <v>516</v>
      </c>
      <c r="AK104" s="10">
        <v>39.700000000000003</v>
      </c>
      <c r="AL104" s="13">
        <v>2895</v>
      </c>
      <c r="AM104" s="13">
        <v>2961</v>
      </c>
      <c r="AN104" s="13">
        <v>879</v>
      </c>
      <c r="AO104" s="13">
        <v>5856</v>
      </c>
      <c r="AP104" s="7">
        <f t="shared" si="33"/>
        <v>11.348837209302326</v>
      </c>
      <c r="AQ104" s="10">
        <v>6.7</v>
      </c>
      <c r="AR104" s="10">
        <v>450.5</v>
      </c>
      <c r="AS104" s="10">
        <f t="shared" si="34"/>
        <v>-21.300000000000004</v>
      </c>
      <c r="AT104" s="3">
        <f t="shared" si="35"/>
        <v>0.31655629139072849</v>
      </c>
      <c r="AU104">
        <v>3</v>
      </c>
      <c r="AV104" s="5">
        <f t="shared" si="36"/>
        <v>0.45546318289786225</v>
      </c>
      <c r="AW104" s="10">
        <v>72.7</v>
      </c>
      <c r="AX104" s="5">
        <v>-0.08</v>
      </c>
      <c r="AY104">
        <v>0</v>
      </c>
    </row>
    <row r="105" spans="1:51" x14ac:dyDescent="0.25">
      <c r="A105" t="s">
        <v>123</v>
      </c>
      <c r="B105" s="5">
        <v>56.81</v>
      </c>
      <c r="C105">
        <v>12</v>
      </c>
      <c r="D105">
        <v>3</v>
      </c>
      <c r="E105" s="6">
        <f t="shared" si="27"/>
        <v>0.25</v>
      </c>
      <c r="F105">
        <v>38</v>
      </c>
      <c r="G105">
        <v>10</v>
      </c>
      <c r="H105">
        <v>31</v>
      </c>
      <c r="I105">
        <v>1</v>
      </c>
      <c r="J105">
        <v>1</v>
      </c>
      <c r="K105">
        <v>293</v>
      </c>
      <c r="L105" s="10">
        <v>24.4</v>
      </c>
      <c r="M105" s="7">
        <f t="shared" si="29"/>
        <v>16.072164948453608</v>
      </c>
      <c r="N105" s="13">
        <v>1269</v>
      </c>
      <c r="O105" s="13">
        <v>3408</v>
      </c>
      <c r="P105" s="13">
        <v>860</v>
      </c>
      <c r="Q105" s="13">
        <v>4677</v>
      </c>
      <c r="R105" s="10">
        <v>5.4</v>
      </c>
      <c r="S105" s="10">
        <v>389.8</v>
      </c>
      <c r="T105">
        <v>68</v>
      </c>
      <c r="U105" s="13">
        <v>619</v>
      </c>
      <c r="V105" s="10">
        <v>5.7</v>
      </c>
      <c r="W105" s="10">
        <v>51.6</v>
      </c>
      <c r="X105" s="1">
        <v>15.173611111111112</v>
      </c>
      <c r="Y105" s="14">
        <v>2.1074074074074075E-2</v>
      </c>
      <c r="Z105" s="14" t="str">
        <f t="shared" si="30"/>
        <v>30:21</v>
      </c>
      <c r="AA105" s="14" t="str">
        <f t="shared" si="31"/>
        <v>30</v>
      </c>
      <c r="AB105" s="14" t="str">
        <f t="shared" si="32"/>
        <v>21</v>
      </c>
      <c r="AC105" s="7">
        <f t="shared" si="28"/>
        <v>30.35</v>
      </c>
      <c r="AD105" s="15">
        <v>0.50583333333333336</v>
      </c>
      <c r="AE105">
        <v>39</v>
      </c>
      <c r="AF105">
        <v>13</v>
      </c>
      <c r="AG105">
        <v>37</v>
      </c>
      <c r="AH105">
        <v>0</v>
      </c>
      <c r="AI105">
        <v>1</v>
      </c>
      <c r="AJ105" s="13">
        <v>312</v>
      </c>
      <c r="AK105" s="10">
        <v>26</v>
      </c>
      <c r="AL105" s="13">
        <v>2063</v>
      </c>
      <c r="AM105" s="13">
        <v>2461</v>
      </c>
      <c r="AN105" s="13">
        <v>816</v>
      </c>
      <c r="AO105" s="13">
        <v>4524</v>
      </c>
      <c r="AP105" s="7">
        <f t="shared" si="33"/>
        <v>14.593548387096774</v>
      </c>
      <c r="AQ105" s="10">
        <v>5.5</v>
      </c>
      <c r="AR105" s="10">
        <v>377</v>
      </c>
      <c r="AS105" s="10">
        <f t="shared" si="34"/>
        <v>-1.6000000000000014</v>
      </c>
      <c r="AT105" s="3">
        <f t="shared" si="35"/>
        <v>0.484297520661157</v>
      </c>
      <c r="AU105">
        <v>1</v>
      </c>
      <c r="AV105" s="5">
        <f t="shared" si="36"/>
        <v>0.36933174224343673</v>
      </c>
      <c r="AW105" s="10">
        <v>50</v>
      </c>
      <c r="AX105" s="5">
        <v>-0.92</v>
      </c>
      <c r="AY105">
        <v>0</v>
      </c>
    </row>
    <row r="106" spans="1:51" x14ac:dyDescent="0.25">
      <c r="A106" t="s">
        <v>124</v>
      </c>
      <c r="B106" s="5">
        <v>56.31</v>
      </c>
      <c r="C106">
        <v>12</v>
      </c>
      <c r="D106">
        <v>4</v>
      </c>
      <c r="E106" s="6">
        <f t="shared" si="27"/>
        <v>0.33333333333333331</v>
      </c>
      <c r="F106">
        <v>37</v>
      </c>
      <c r="G106">
        <v>13</v>
      </c>
      <c r="H106">
        <v>32</v>
      </c>
      <c r="I106">
        <v>2</v>
      </c>
      <c r="J106">
        <v>1</v>
      </c>
      <c r="K106">
        <v>299</v>
      </c>
      <c r="L106" s="10">
        <v>24.9</v>
      </c>
      <c r="M106" s="7">
        <f t="shared" si="29"/>
        <v>15.080808080808081</v>
      </c>
      <c r="N106" s="13">
        <v>1530</v>
      </c>
      <c r="O106" s="13">
        <v>2949</v>
      </c>
      <c r="P106" s="13">
        <v>899</v>
      </c>
      <c r="Q106" s="13">
        <v>4479</v>
      </c>
      <c r="R106" s="10">
        <v>5</v>
      </c>
      <c r="S106" s="10">
        <v>373.3</v>
      </c>
      <c r="T106">
        <v>61</v>
      </c>
      <c r="U106" s="13">
        <v>438</v>
      </c>
      <c r="V106" s="10">
        <v>5.0999999999999996</v>
      </c>
      <c r="W106" s="10">
        <v>36.5</v>
      </c>
      <c r="X106" s="1">
        <v>15.50625</v>
      </c>
      <c r="Y106" s="14">
        <v>2.1535879629629631E-2</v>
      </c>
      <c r="Z106" s="14" t="str">
        <f t="shared" si="30"/>
        <v>31:01</v>
      </c>
      <c r="AA106" s="14" t="str">
        <f t="shared" si="31"/>
        <v>31</v>
      </c>
      <c r="AB106" s="14" t="str">
        <f t="shared" si="32"/>
        <v>01</v>
      </c>
      <c r="AC106" s="7">
        <f t="shared" si="28"/>
        <v>31.016666666666666</v>
      </c>
      <c r="AD106" s="15">
        <v>0.51694444444444443</v>
      </c>
      <c r="AE106">
        <v>58</v>
      </c>
      <c r="AF106">
        <v>13</v>
      </c>
      <c r="AG106">
        <v>57</v>
      </c>
      <c r="AH106">
        <v>0</v>
      </c>
      <c r="AI106">
        <v>1</v>
      </c>
      <c r="AJ106" s="13">
        <v>446</v>
      </c>
      <c r="AK106" s="10">
        <v>37.200000000000003</v>
      </c>
      <c r="AL106" s="13">
        <v>2346</v>
      </c>
      <c r="AM106" s="13">
        <v>2335</v>
      </c>
      <c r="AN106" s="13">
        <v>785</v>
      </c>
      <c r="AO106" s="13">
        <v>4681</v>
      </c>
      <c r="AP106" s="7">
        <f t="shared" si="33"/>
        <v>10.542792792792794</v>
      </c>
      <c r="AQ106" s="10">
        <v>6</v>
      </c>
      <c r="AR106" s="10">
        <v>390.1</v>
      </c>
      <c r="AS106" s="10">
        <f t="shared" si="34"/>
        <v>-12.300000000000004</v>
      </c>
      <c r="AT106" s="3">
        <f t="shared" si="35"/>
        <v>0.40134228187919463</v>
      </c>
      <c r="AU106">
        <v>2</v>
      </c>
      <c r="AV106" s="5">
        <f t="shared" si="36"/>
        <v>0.26009501187648454</v>
      </c>
      <c r="AW106" s="10">
        <v>81.3</v>
      </c>
      <c r="AX106" s="5">
        <v>-0.17</v>
      </c>
      <c r="AY106">
        <v>0</v>
      </c>
    </row>
    <row r="107" spans="1:51" x14ac:dyDescent="0.25">
      <c r="A107" t="s">
        <v>125</v>
      </c>
      <c r="B107" s="5">
        <v>55.27</v>
      </c>
      <c r="C107">
        <v>13</v>
      </c>
      <c r="D107">
        <v>6</v>
      </c>
      <c r="E107" s="6">
        <f t="shared" si="27"/>
        <v>0.46153846153846156</v>
      </c>
      <c r="F107">
        <v>45</v>
      </c>
      <c r="G107">
        <v>10</v>
      </c>
      <c r="H107">
        <v>44</v>
      </c>
      <c r="I107">
        <v>0</v>
      </c>
      <c r="J107">
        <v>0</v>
      </c>
      <c r="K107">
        <v>344</v>
      </c>
      <c r="L107" s="10">
        <v>26.5</v>
      </c>
      <c r="M107" s="7">
        <f t="shared" si="29"/>
        <v>14.055232558139535</v>
      </c>
      <c r="N107" s="13">
        <v>2361</v>
      </c>
      <c r="O107" s="13">
        <v>2474</v>
      </c>
      <c r="P107" s="13">
        <v>909</v>
      </c>
      <c r="Q107" s="13">
        <v>4835</v>
      </c>
      <c r="R107" s="10">
        <v>5.3</v>
      </c>
      <c r="S107" s="10">
        <v>371.9</v>
      </c>
      <c r="T107">
        <v>80</v>
      </c>
      <c r="U107" s="13">
        <v>726</v>
      </c>
      <c r="V107" s="10">
        <v>6.2</v>
      </c>
      <c r="W107" s="10">
        <v>55.8</v>
      </c>
      <c r="X107" s="1">
        <v>13.65</v>
      </c>
      <c r="Y107" s="14">
        <v>1.7499999999999998E-2</v>
      </c>
      <c r="Z107" s="14" t="str">
        <f t="shared" si="30"/>
        <v>25:12</v>
      </c>
      <c r="AA107" s="14" t="str">
        <f t="shared" si="31"/>
        <v>25</v>
      </c>
      <c r="AB107" s="14" t="str">
        <f t="shared" si="32"/>
        <v>12</v>
      </c>
      <c r="AC107" s="7">
        <f t="shared" si="28"/>
        <v>25.2</v>
      </c>
      <c r="AD107" s="15">
        <v>0.42</v>
      </c>
      <c r="AE107">
        <v>47</v>
      </c>
      <c r="AF107">
        <v>13</v>
      </c>
      <c r="AG107">
        <v>44</v>
      </c>
      <c r="AH107">
        <v>0</v>
      </c>
      <c r="AI107">
        <v>0</v>
      </c>
      <c r="AJ107" s="13">
        <v>365</v>
      </c>
      <c r="AK107" s="10">
        <v>28.1</v>
      </c>
      <c r="AL107" s="13">
        <v>2442</v>
      </c>
      <c r="AM107" s="13">
        <v>2587</v>
      </c>
      <c r="AN107" s="13">
        <v>980</v>
      </c>
      <c r="AO107" s="13">
        <v>5029</v>
      </c>
      <c r="AP107" s="7">
        <f t="shared" si="33"/>
        <v>13.778082191780822</v>
      </c>
      <c r="AQ107" s="10">
        <v>5.0999999999999996</v>
      </c>
      <c r="AR107" s="10">
        <v>386.8</v>
      </c>
      <c r="AS107" s="10">
        <f t="shared" si="34"/>
        <v>-1.6000000000000014</v>
      </c>
      <c r="AT107" s="3">
        <f t="shared" si="35"/>
        <v>0.48519040902679833</v>
      </c>
      <c r="AU107">
        <v>0</v>
      </c>
      <c r="AV107" s="5">
        <f t="shared" si="36"/>
        <v>0.38433033350979356</v>
      </c>
      <c r="AW107" s="10">
        <v>83.3</v>
      </c>
      <c r="AX107" s="5">
        <v>-1.46</v>
      </c>
      <c r="AY107">
        <v>0</v>
      </c>
    </row>
    <row r="108" spans="1:51" x14ac:dyDescent="0.25">
      <c r="A108" t="s">
        <v>126</v>
      </c>
      <c r="B108" s="5">
        <v>55.12</v>
      </c>
      <c r="C108">
        <v>12</v>
      </c>
      <c r="D108">
        <v>5</v>
      </c>
      <c r="E108" s="6">
        <f t="shared" si="27"/>
        <v>0.41666666666666669</v>
      </c>
      <c r="F108">
        <v>32</v>
      </c>
      <c r="G108">
        <v>8</v>
      </c>
      <c r="H108">
        <v>26</v>
      </c>
      <c r="I108">
        <v>3</v>
      </c>
      <c r="J108">
        <v>1</v>
      </c>
      <c r="K108">
        <v>250</v>
      </c>
      <c r="L108" s="10">
        <v>20.8</v>
      </c>
      <c r="M108" s="7">
        <f t="shared" si="29"/>
        <v>16.79032258064516</v>
      </c>
      <c r="N108" s="13">
        <v>1443</v>
      </c>
      <c r="O108" s="13">
        <v>2721</v>
      </c>
      <c r="P108" s="13">
        <v>874</v>
      </c>
      <c r="Q108" s="13">
        <v>4164</v>
      </c>
      <c r="R108" s="10">
        <v>4.8</v>
      </c>
      <c r="S108" s="10">
        <v>347</v>
      </c>
      <c r="T108">
        <v>96</v>
      </c>
      <c r="U108" s="13">
        <v>790</v>
      </c>
      <c r="V108" s="10">
        <v>8</v>
      </c>
      <c r="W108" s="10">
        <v>65.8</v>
      </c>
      <c r="X108" s="1">
        <v>16.068055555555556</v>
      </c>
      <c r="Y108" s="14">
        <v>2.2317129629629628E-2</v>
      </c>
      <c r="Z108" s="14" t="str">
        <f t="shared" si="30"/>
        <v>32:08</v>
      </c>
      <c r="AA108" s="14" t="str">
        <f t="shared" si="31"/>
        <v>32</v>
      </c>
      <c r="AB108" s="14" t="str">
        <f t="shared" si="32"/>
        <v>08</v>
      </c>
      <c r="AC108" s="7">
        <f t="shared" si="28"/>
        <v>32.133333333333333</v>
      </c>
      <c r="AD108" s="15">
        <v>0.53555555555555556</v>
      </c>
      <c r="AE108">
        <v>49</v>
      </c>
      <c r="AF108">
        <v>16</v>
      </c>
      <c r="AG108">
        <v>47</v>
      </c>
      <c r="AH108">
        <v>0</v>
      </c>
      <c r="AI108">
        <v>0</v>
      </c>
      <c r="AJ108" s="13">
        <v>389</v>
      </c>
      <c r="AK108" s="10">
        <v>32.4</v>
      </c>
      <c r="AL108" s="13">
        <v>1933</v>
      </c>
      <c r="AM108" s="13">
        <v>2631</v>
      </c>
      <c r="AN108" s="13">
        <v>804</v>
      </c>
      <c r="AO108" s="13">
        <v>4564</v>
      </c>
      <c r="AP108" s="7">
        <f t="shared" si="33"/>
        <v>11.732647814910026</v>
      </c>
      <c r="AQ108" s="10">
        <v>5.7</v>
      </c>
      <c r="AR108" s="10">
        <v>380.3</v>
      </c>
      <c r="AS108" s="10">
        <f t="shared" si="34"/>
        <v>-11.599999999999998</v>
      </c>
      <c r="AT108" s="3">
        <f t="shared" si="35"/>
        <v>0.39123630672926446</v>
      </c>
      <c r="AU108">
        <v>3</v>
      </c>
      <c r="AV108" s="5">
        <f t="shared" si="36"/>
        <v>0.47079856972586415</v>
      </c>
      <c r="AW108" s="10">
        <v>80</v>
      </c>
      <c r="AX108" s="5">
        <v>-0.5</v>
      </c>
      <c r="AY108">
        <v>0</v>
      </c>
    </row>
    <row r="109" spans="1:51" x14ac:dyDescent="0.25">
      <c r="A109" t="s">
        <v>127</v>
      </c>
      <c r="B109" s="5">
        <v>53.78</v>
      </c>
      <c r="C109">
        <v>12</v>
      </c>
      <c r="D109">
        <v>3</v>
      </c>
      <c r="E109" s="6">
        <f t="shared" si="27"/>
        <v>0.25</v>
      </c>
      <c r="F109">
        <v>35</v>
      </c>
      <c r="G109">
        <v>15</v>
      </c>
      <c r="H109">
        <v>32</v>
      </c>
      <c r="I109">
        <v>0</v>
      </c>
      <c r="J109">
        <v>0</v>
      </c>
      <c r="K109">
        <v>287</v>
      </c>
      <c r="L109" s="10">
        <v>23.9</v>
      </c>
      <c r="M109" s="7">
        <f t="shared" si="29"/>
        <v>15.689895470383275</v>
      </c>
      <c r="N109" s="13">
        <v>2426</v>
      </c>
      <c r="O109" s="13">
        <v>2077</v>
      </c>
      <c r="P109" s="13">
        <v>805</v>
      </c>
      <c r="Q109" s="13">
        <v>4503</v>
      </c>
      <c r="R109" s="10">
        <v>5.6</v>
      </c>
      <c r="S109" s="10">
        <v>375.3</v>
      </c>
      <c r="T109">
        <v>85</v>
      </c>
      <c r="U109" s="13">
        <v>618</v>
      </c>
      <c r="V109" s="10">
        <v>7.1</v>
      </c>
      <c r="W109" s="10">
        <v>51.5</v>
      </c>
      <c r="X109" s="1">
        <v>15.756944444444445</v>
      </c>
      <c r="Y109" s="14">
        <v>2.1884259259259256E-2</v>
      </c>
      <c r="Z109" s="14" t="str">
        <f t="shared" si="30"/>
        <v>31:31</v>
      </c>
      <c r="AA109" s="14" t="str">
        <f t="shared" si="31"/>
        <v>31</v>
      </c>
      <c r="AB109" s="14" t="str">
        <f t="shared" si="32"/>
        <v>31</v>
      </c>
      <c r="AC109" s="7">
        <f t="shared" si="28"/>
        <v>31.516666666666666</v>
      </c>
      <c r="AD109" s="15">
        <v>0.52527777777777773</v>
      </c>
      <c r="AE109">
        <v>45</v>
      </c>
      <c r="AF109">
        <v>14</v>
      </c>
      <c r="AG109">
        <v>44</v>
      </c>
      <c r="AH109">
        <v>0</v>
      </c>
      <c r="AI109">
        <v>0</v>
      </c>
      <c r="AJ109" s="13">
        <v>356</v>
      </c>
      <c r="AK109" s="10">
        <v>29.7</v>
      </c>
      <c r="AL109" s="13">
        <v>2219</v>
      </c>
      <c r="AM109" s="13">
        <v>2515</v>
      </c>
      <c r="AN109" s="13">
        <v>801</v>
      </c>
      <c r="AO109" s="13">
        <v>4734</v>
      </c>
      <c r="AP109" s="7">
        <f t="shared" si="33"/>
        <v>13.297752808988765</v>
      </c>
      <c r="AQ109" s="10">
        <v>5.9</v>
      </c>
      <c r="AR109" s="10">
        <v>394.5</v>
      </c>
      <c r="AS109" s="10">
        <f t="shared" si="34"/>
        <v>-5.8000000000000007</v>
      </c>
      <c r="AT109" s="3">
        <f t="shared" si="35"/>
        <v>0.4463452566096423</v>
      </c>
      <c r="AU109">
        <v>0</v>
      </c>
      <c r="AV109" s="5">
        <f t="shared" si="36"/>
        <v>0.38480697384806972</v>
      </c>
      <c r="AW109" s="10">
        <v>83.3</v>
      </c>
      <c r="AX109" s="5">
        <v>-0.25</v>
      </c>
      <c r="AY109">
        <v>0</v>
      </c>
    </row>
    <row r="110" spans="1:51" x14ac:dyDescent="0.25">
      <c r="A110" t="s">
        <v>128</v>
      </c>
      <c r="B110" s="5">
        <v>53.27</v>
      </c>
      <c r="C110">
        <v>12</v>
      </c>
      <c r="D110">
        <v>4</v>
      </c>
      <c r="E110" s="6">
        <f t="shared" si="27"/>
        <v>0.33333333333333331</v>
      </c>
      <c r="F110">
        <v>26</v>
      </c>
      <c r="G110">
        <v>8</v>
      </c>
      <c r="H110">
        <v>22</v>
      </c>
      <c r="I110">
        <v>0</v>
      </c>
      <c r="J110">
        <v>0</v>
      </c>
      <c r="K110">
        <v>202</v>
      </c>
      <c r="L110" s="10">
        <v>16.8</v>
      </c>
      <c r="M110" s="7">
        <f t="shared" si="29"/>
        <v>17.980198019801982</v>
      </c>
      <c r="N110" s="13">
        <v>1140</v>
      </c>
      <c r="O110" s="13">
        <v>2492</v>
      </c>
      <c r="P110" s="13">
        <v>741</v>
      </c>
      <c r="Q110" s="13">
        <v>3632</v>
      </c>
      <c r="R110" s="10">
        <v>4.9000000000000004</v>
      </c>
      <c r="S110" s="10">
        <v>302.7</v>
      </c>
      <c r="T110">
        <v>87</v>
      </c>
      <c r="U110" s="13">
        <v>738</v>
      </c>
      <c r="V110" s="10">
        <v>7.3</v>
      </c>
      <c r="W110" s="10">
        <v>61.5</v>
      </c>
      <c r="X110" s="1">
        <v>14.209027777777777</v>
      </c>
      <c r="Y110" s="14">
        <v>1.9734953703703702E-2</v>
      </c>
      <c r="Z110" s="14" t="str">
        <f t="shared" si="30"/>
        <v>28:25</v>
      </c>
      <c r="AA110" s="14" t="str">
        <f t="shared" si="31"/>
        <v>28</v>
      </c>
      <c r="AB110" s="14" t="str">
        <f t="shared" si="32"/>
        <v>25</v>
      </c>
      <c r="AC110" s="7">
        <f t="shared" si="28"/>
        <v>28.416666666666668</v>
      </c>
      <c r="AD110" s="15">
        <v>0.47361111111111115</v>
      </c>
      <c r="AE110">
        <v>43</v>
      </c>
      <c r="AF110">
        <v>16</v>
      </c>
      <c r="AG110">
        <v>39</v>
      </c>
      <c r="AH110">
        <v>1</v>
      </c>
      <c r="AI110">
        <v>2</v>
      </c>
      <c r="AJ110" s="13">
        <v>351</v>
      </c>
      <c r="AK110" s="10">
        <v>29.3</v>
      </c>
      <c r="AL110" s="13">
        <v>2462</v>
      </c>
      <c r="AM110" s="13">
        <v>2354</v>
      </c>
      <c r="AN110" s="13">
        <v>861</v>
      </c>
      <c r="AO110" s="13">
        <v>4816</v>
      </c>
      <c r="AP110" s="7">
        <f t="shared" si="33"/>
        <v>13.878962536023055</v>
      </c>
      <c r="AQ110" s="10">
        <v>5.6</v>
      </c>
      <c r="AR110" s="10">
        <v>401.3</v>
      </c>
      <c r="AS110" s="10">
        <f t="shared" si="34"/>
        <v>-12.5</v>
      </c>
      <c r="AT110" s="3">
        <f t="shared" si="35"/>
        <v>0.36528028933092227</v>
      </c>
      <c r="AU110">
        <v>1</v>
      </c>
      <c r="AV110" s="5">
        <f t="shared" si="36"/>
        <v>0.4606741573033708</v>
      </c>
      <c r="AW110" s="10">
        <v>61.5</v>
      </c>
      <c r="AX110" s="5">
        <v>-0.75</v>
      </c>
      <c r="AY110">
        <v>0</v>
      </c>
    </row>
    <row r="111" spans="1:51" x14ac:dyDescent="0.25">
      <c r="A111" t="s">
        <v>129</v>
      </c>
      <c r="B111" s="5">
        <v>52.27</v>
      </c>
      <c r="C111">
        <v>12</v>
      </c>
      <c r="D111">
        <v>4</v>
      </c>
      <c r="E111" s="6">
        <f t="shared" si="27"/>
        <v>0.33333333333333331</v>
      </c>
      <c r="F111">
        <v>32</v>
      </c>
      <c r="G111">
        <v>14</v>
      </c>
      <c r="H111">
        <v>30</v>
      </c>
      <c r="I111">
        <v>0</v>
      </c>
      <c r="J111">
        <v>0</v>
      </c>
      <c r="K111">
        <v>264</v>
      </c>
      <c r="L111" s="10">
        <v>22</v>
      </c>
      <c r="M111" s="7">
        <f t="shared" si="29"/>
        <v>13.901515151515152</v>
      </c>
      <c r="N111" s="13">
        <v>1827</v>
      </c>
      <c r="O111" s="13">
        <v>1843</v>
      </c>
      <c r="P111" s="13">
        <v>754</v>
      </c>
      <c r="Q111" s="13">
        <v>3670</v>
      </c>
      <c r="R111" s="10">
        <v>4.9000000000000004</v>
      </c>
      <c r="S111" s="10">
        <v>305.8</v>
      </c>
      <c r="T111">
        <v>68</v>
      </c>
      <c r="U111" s="13">
        <v>594</v>
      </c>
      <c r="V111" s="10">
        <v>5.7</v>
      </c>
      <c r="W111" s="10">
        <v>49.5</v>
      </c>
      <c r="X111" s="1">
        <v>14.920833333333334</v>
      </c>
      <c r="Y111" s="14">
        <v>2.072337962962963E-2</v>
      </c>
      <c r="Z111" s="14" t="str">
        <f t="shared" si="30"/>
        <v>29:51</v>
      </c>
      <c r="AA111" s="14" t="str">
        <f t="shared" si="31"/>
        <v>29</v>
      </c>
      <c r="AB111" s="14" t="str">
        <f t="shared" si="32"/>
        <v>51</v>
      </c>
      <c r="AC111" s="7">
        <f t="shared" si="28"/>
        <v>29.85</v>
      </c>
      <c r="AD111" s="15">
        <v>0.4975</v>
      </c>
      <c r="AE111">
        <v>48</v>
      </c>
      <c r="AF111">
        <v>11</v>
      </c>
      <c r="AG111">
        <v>42</v>
      </c>
      <c r="AH111">
        <v>1</v>
      </c>
      <c r="AI111">
        <v>0</v>
      </c>
      <c r="AJ111" s="13">
        <v>365</v>
      </c>
      <c r="AK111" s="10">
        <v>30.4</v>
      </c>
      <c r="AL111" s="13">
        <v>2140</v>
      </c>
      <c r="AM111" s="13">
        <v>2640</v>
      </c>
      <c r="AN111" s="13">
        <v>816</v>
      </c>
      <c r="AO111" s="13">
        <v>4780</v>
      </c>
      <c r="AP111" s="7">
        <f t="shared" si="33"/>
        <v>13.095890410958905</v>
      </c>
      <c r="AQ111" s="10">
        <v>5.9</v>
      </c>
      <c r="AR111" s="10">
        <v>398.3</v>
      </c>
      <c r="AS111" s="10">
        <f t="shared" si="34"/>
        <v>-8.3999999999999986</v>
      </c>
      <c r="AT111" s="3">
        <f t="shared" si="35"/>
        <v>0.41971383147853736</v>
      </c>
      <c r="AU111">
        <v>0</v>
      </c>
      <c r="AV111" s="5">
        <f t="shared" si="36"/>
        <v>0.37834394904458601</v>
      </c>
      <c r="AW111" s="10">
        <v>82.4</v>
      </c>
      <c r="AX111" s="5">
        <v>-0.42</v>
      </c>
      <c r="AY111">
        <v>0</v>
      </c>
    </row>
    <row r="112" spans="1:51" x14ac:dyDescent="0.25">
      <c r="A112" t="s">
        <v>130</v>
      </c>
      <c r="B112" s="5">
        <v>52.06</v>
      </c>
      <c r="C112">
        <v>13</v>
      </c>
      <c r="D112">
        <v>1</v>
      </c>
      <c r="E112" s="6">
        <f t="shared" si="27"/>
        <v>7.6923076923076927E-2</v>
      </c>
      <c r="F112">
        <v>24</v>
      </c>
      <c r="G112">
        <v>14</v>
      </c>
      <c r="H112">
        <v>21</v>
      </c>
      <c r="I112">
        <v>1</v>
      </c>
      <c r="J112">
        <v>0</v>
      </c>
      <c r="K112">
        <v>209</v>
      </c>
      <c r="L112" s="10">
        <v>16.100000000000001</v>
      </c>
      <c r="M112" s="7">
        <f t="shared" si="29"/>
        <v>19.598086124401913</v>
      </c>
      <c r="N112" s="13">
        <v>1021</v>
      </c>
      <c r="O112" s="13">
        <v>3075</v>
      </c>
      <c r="P112" s="13">
        <v>788</v>
      </c>
      <c r="Q112" s="13">
        <v>4096</v>
      </c>
      <c r="R112" s="10">
        <v>5.2</v>
      </c>
      <c r="S112" s="10">
        <v>315.10000000000002</v>
      </c>
      <c r="T112">
        <v>84</v>
      </c>
      <c r="U112" s="13">
        <v>658</v>
      </c>
      <c r="V112" s="10">
        <v>6.5</v>
      </c>
      <c r="W112" s="10">
        <v>50.6</v>
      </c>
      <c r="X112" s="1">
        <v>16.053472222222222</v>
      </c>
      <c r="Y112" s="14">
        <v>2.0581018518518519E-2</v>
      </c>
      <c r="Z112" s="14" t="str">
        <f t="shared" si="30"/>
        <v>29:38</v>
      </c>
      <c r="AA112" s="14" t="str">
        <f t="shared" si="31"/>
        <v>29</v>
      </c>
      <c r="AB112" s="14" t="str">
        <f t="shared" si="32"/>
        <v>38</v>
      </c>
      <c r="AC112" s="7">
        <f t="shared" si="28"/>
        <v>29.633333333333333</v>
      </c>
      <c r="AD112" s="15">
        <v>0.49388888888888888</v>
      </c>
      <c r="AE112">
        <v>56</v>
      </c>
      <c r="AF112">
        <v>20</v>
      </c>
      <c r="AG112">
        <v>53</v>
      </c>
      <c r="AH112">
        <v>0</v>
      </c>
      <c r="AI112">
        <v>1</v>
      </c>
      <c r="AJ112" s="13">
        <v>451</v>
      </c>
      <c r="AK112" s="10">
        <v>34.700000000000003</v>
      </c>
      <c r="AL112" s="13">
        <v>2641</v>
      </c>
      <c r="AM112" s="13">
        <v>3387</v>
      </c>
      <c r="AN112" s="13">
        <v>940</v>
      </c>
      <c r="AO112" s="13">
        <v>6028</v>
      </c>
      <c r="AP112" s="7">
        <f t="shared" si="33"/>
        <v>13.425389755011135</v>
      </c>
      <c r="AQ112" s="10">
        <v>6.4</v>
      </c>
      <c r="AR112" s="10">
        <v>463.7</v>
      </c>
      <c r="AS112" s="10">
        <f t="shared" si="34"/>
        <v>-18.600000000000001</v>
      </c>
      <c r="AT112" s="3">
        <f t="shared" si="35"/>
        <v>0.31666666666666665</v>
      </c>
      <c r="AU112">
        <v>4</v>
      </c>
      <c r="AV112" s="5">
        <f t="shared" si="36"/>
        <v>0.38078703703703703</v>
      </c>
      <c r="AW112" s="10">
        <v>63.6</v>
      </c>
      <c r="AX112" s="5">
        <v>-0.54</v>
      </c>
      <c r="AY112">
        <v>0</v>
      </c>
    </row>
    <row r="113" spans="1:51" x14ac:dyDescent="0.25">
      <c r="A113" t="s">
        <v>139</v>
      </c>
      <c r="B113" s="5">
        <v>52.05</v>
      </c>
      <c r="C113">
        <v>12</v>
      </c>
      <c r="D113">
        <v>3</v>
      </c>
      <c r="E113" s="6">
        <f t="shared" si="27"/>
        <v>0.25</v>
      </c>
      <c r="F113">
        <v>35</v>
      </c>
      <c r="G113">
        <v>8</v>
      </c>
      <c r="H113">
        <v>34</v>
      </c>
      <c r="I113">
        <v>0</v>
      </c>
      <c r="J113">
        <v>0</v>
      </c>
      <c r="K113">
        <v>268</v>
      </c>
      <c r="L113" s="10">
        <v>22.3</v>
      </c>
      <c r="M113" s="7">
        <f t="shared" si="29"/>
        <v>15.764925373134329</v>
      </c>
      <c r="N113" s="13">
        <v>1225</v>
      </c>
      <c r="O113" s="13">
        <v>3000</v>
      </c>
      <c r="P113" s="13">
        <v>850</v>
      </c>
      <c r="Q113" s="13">
        <v>4225</v>
      </c>
      <c r="R113" s="10">
        <v>5</v>
      </c>
      <c r="S113" s="10">
        <v>352.1</v>
      </c>
      <c r="T113">
        <v>68</v>
      </c>
      <c r="U113" s="13">
        <v>509</v>
      </c>
      <c r="V113" s="10">
        <v>5.7</v>
      </c>
      <c r="W113" s="10">
        <v>42.4</v>
      </c>
      <c r="X113" s="1">
        <v>15.315972222222221</v>
      </c>
      <c r="Y113" s="14">
        <v>2.1271990740740741E-2</v>
      </c>
      <c r="Z113" s="14" t="str">
        <f t="shared" si="30"/>
        <v>30:38</v>
      </c>
      <c r="AA113" s="14" t="str">
        <f t="shared" si="31"/>
        <v>30</v>
      </c>
      <c r="AB113" s="14" t="str">
        <f t="shared" si="32"/>
        <v>38</v>
      </c>
      <c r="AC113" s="7">
        <f t="shared" si="28"/>
        <v>30.633333333333333</v>
      </c>
      <c r="AD113" s="15">
        <v>0.51055555555555554</v>
      </c>
      <c r="AE113">
        <v>54</v>
      </c>
      <c r="AF113">
        <v>23</v>
      </c>
      <c r="AG113">
        <v>49</v>
      </c>
      <c r="AH113">
        <v>1</v>
      </c>
      <c r="AI113">
        <v>0</v>
      </c>
      <c r="AJ113" s="13">
        <v>444</v>
      </c>
      <c r="AK113" s="10">
        <v>37</v>
      </c>
      <c r="AL113" s="13">
        <v>1952</v>
      </c>
      <c r="AM113" s="13">
        <v>2842</v>
      </c>
      <c r="AN113" s="13">
        <v>812</v>
      </c>
      <c r="AO113" s="13">
        <v>4794</v>
      </c>
      <c r="AP113" s="7">
        <f t="shared" si="33"/>
        <v>10.797297297297296</v>
      </c>
      <c r="AQ113" s="10">
        <v>5.9</v>
      </c>
      <c r="AR113" s="10">
        <v>399.5</v>
      </c>
      <c r="AS113" s="10">
        <f t="shared" si="34"/>
        <v>-14.7</v>
      </c>
      <c r="AT113" s="3">
        <f t="shared" si="35"/>
        <v>0.37640449438202245</v>
      </c>
      <c r="AU113">
        <v>1</v>
      </c>
      <c r="AV113" s="5">
        <f t="shared" si="36"/>
        <v>0.30625752105896509</v>
      </c>
      <c r="AW113" s="10">
        <v>61.5</v>
      </c>
      <c r="AX113" s="5">
        <v>-0.25</v>
      </c>
      <c r="AY113">
        <v>0</v>
      </c>
    </row>
    <row r="114" spans="1:51" x14ac:dyDescent="0.25">
      <c r="A114" t="s">
        <v>131</v>
      </c>
      <c r="B114" s="5">
        <v>52.01</v>
      </c>
      <c r="C114">
        <v>12</v>
      </c>
      <c r="D114">
        <v>2</v>
      </c>
      <c r="E114" s="6">
        <f t="shared" si="27"/>
        <v>0.16666666666666666</v>
      </c>
      <c r="F114">
        <v>35</v>
      </c>
      <c r="G114">
        <v>5</v>
      </c>
      <c r="H114">
        <v>24</v>
      </c>
      <c r="I114">
        <v>3</v>
      </c>
      <c r="J114">
        <v>0</v>
      </c>
      <c r="K114">
        <v>255</v>
      </c>
      <c r="L114" s="10">
        <v>21.3</v>
      </c>
      <c r="M114" s="7">
        <f t="shared" si="29"/>
        <v>13.847058823529412</v>
      </c>
      <c r="N114" s="13">
        <v>752</v>
      </c>
      <c r="O114" s="13">
        <v>2779</v>
      </c>
      <c r="P114" s="13">
        <v>820</v>
      </c>
      <c r="Q114" s="13">
        <v>3531</v>
      </c>
      <c r="R114" s="10">
        <v>4.3</v>
      </c>
      <c r="S114" s="10">
        <v>294.3</v>
      </c>
      <c r="T114">
        <v>72</v>
      </c>
      <c r="U114" s="13">
        <v>639</v>
      </c>
      <c r="V114" s="10">
        <v>6</v>
      </c>
      <c r="W114" s="10">
        <v>53.3</v>
      </c>
      <c r="X114" s="1">
        <v>14.8375</v>
      </c>
      <c r="Y114" s="14">
        <v>2.0607638888888887E-2</v>
      </c>
      <c r="Z114" s="14" t="str">
        <f t="shared" si="30"/>
        <v>29:40</v>
      </c>
      <c r="AA114" s="14" t="str">
        <f t="shared" si="31"/>
        <v>29</v>
      </c>
      <c r="AB114" s="14" t="str">
        <f t="shared" si="32"/>
        <v>40</v>
      </c>
      <c r="AC114" s="7">
        <f t="shared" si="28"/>
        <v>29.666666666666668</v>
      </c>
      <c r="AD114" s="15">
        <v>0.49444444444444446</v>
      </c>
      <c r="AE114">
        <v>52</v>
      </c>
      <c r="AF114">
        <v>13</v>
      </c>
      <c r="AG114">
        <v>50</v>
      </c>
      <c r="AH114">
        <v>0</v>
      </c>
      <c r="AI114">
        <v>1</v>
      </c>
      <c r="AJ114" s="13">
        <v>403</v>
      </c>
      <c r="AK114" s="10">
        <v>33.6</v>
      </c>
      <c r="AL114" s="13">
        <v>2493</v>
      </c>
      <c r="AM114" s="13">
        <v>2691</v>
      </c>
      <c r="AN114" s="13">
        <v>847</v>
      </c>
      <c r="AO114" s="13">
        <v>5184</v>
      </c>
      <c r="AP114" s="7">
        <f t="shared" si="33"/>
        <v>12.927680798004987</v>
      </c>
      <c r="AQ114" s="10">
        <v>6.1</v>
      </c>
      <c r="AR114" s="10">
        <v>432</v>
      </c>
      <c r="AS114" s="10">
        <f t="shared" si="34"/>
        <v>-12.3</v>
      </c>
      <c r="AT114" s="3">
        <f t="shared" si="35"/>
        <v>0.38753799392097266</v>
      </c>
      <c r="AU114">
        <v>1</v>
      </c>
      <c r="AV114" s="5">
        <f t="shared" si="36"/>
        <v>0.38332333533293339</v>
      </c>
      <c r="AW114" s="10">
        <v>38.5</v>
      </c>
      <c r="AX114" s="5">
        <v>-0.17</v>
      </c>
      <c r="AY114">
        <v>0</v>
      </c>
    </row>
    <row r="115" spans="1:51" x14ac:dyDescent="0.25">
      <c r="A115" t="s">
        <v>132</v>
      </c>
      <c r="B115" s="5">
        <v>51.31</v>
      </c>
      <c r="C115">
        <v>12</v>
      </c>
      <c r="D115">
        <v>2</v>
      </c>
      <c r="E115" s="6">
        <f t="shared" si="27"/>
        <v>0.16666666666666666</v>
      </c>
      <c r="F115">
        <v>36</v>
      </c>
      <c r="G115">
        <v>8</v>
      </c>
      <c r="H115">
        <v>30</v>
      </c>
      <c r="I115">
        <v>1</v>
      </c>
      <c r="J115">
        <v>1</v>
      </c>
      <c r="K115">
        <v>274</v>
      </c>
      <c r="L115" s="10">
        <v>22.8</v>
      </c>
      <c r="M115" s="7">
        <f t="shared" si="29"/>
        <v>14.033088235294118</v>
      </c>
      <c r="N115" s="13">
        <v>2095</v>
      </c>
      <c r="O115" s="13">
        <v>1722</v>
      </c>
      <c r="P115" s="13">
        <v>795</v>
      </c>
      <c r="Q115" s="13">
        <v>3817</v>
      </c>
      <c r="R115" s="10">
        <v>4.8</v>
      </c>
      <c r="S115" s="10">
        <v>318.10000000000002</v>
      </c>
      <c r="T115">
        <v>75</v>
      </c>
      <c r="U115" s="13">
        <v>556</v>
      </c>
      <c r="V115" s="10">
        <v>6.3</v>
      </c>
      <c r="W115" s="10">
        <v>46.3</v>
      </c>
      <c r="X115" s="1">
        <v>16.525000000000002</v>
      </c>
      <c r="Y115" s="14">
        <v>2.2951388888888886E-2</v>
      </c>
      <c r="Z115" s="14" t="str">
        <f t="shared" si="30"/>
        <v>33:03</v>
      </c>
      <c r="AA115" s="14" t="str">
        <f t="shared" si="31"/>
        <v>33</v>
      </c>
      <c r="AB115" s="14" t="str">
        <f t="shared" si="32"/>
        <v>03</v>
      </c>
      <c r="AC115" s="7">
        <f t="shared" si="28"/>
        <v>33.049999999999997</v>
      </c>
      <c r="AD115" s="15">
        <v>0.55083333333333329</v>
      </c>
      <c r="AE115">
        <v>54</v>
      </c>
      <c r="AF115">
        <v>7</v>
      </c>
      <c r="AG115">
        <v>51</v>
      </c>
      <c r="AH115">
        <v>1</v>
      </c>
      <c r="AI115">
        <v>0</v>
      </c>
      <c r="AJ115" s="13">
        <v>398</v>
      </c>
      <c r="AK115" s="10">
        <v>33.200000000000003</v>
      </c>
      <c r="AL115" s="13">
        <v>2137</v>
      </c>
      <c r="AM115" s="13">
        <v>2425</v>
      </c>
      <c r="AN115" s="13">
        <v>763</v>
      </c>
      <c r="AO115" s="13">
        <v>4562</v>
      </c>
      <c r="AP115" s="7">
        <f t="shared" si="33"/>
        <v>11.462311557788945</v>
      </c>
      <c r="AQ115" s="10">
        <v>6</v>
      </c>
      <c r="AR115" s="10">
        <v>380.2</v>
      </c>
      <c r="AS115" s="10">
        <f t="shared" si="34"/>
        <v>-10.400000000000002</v>
      </c>
      <c r="AT115" s="3">
        <f t="shared" si="35"/>
        <v>0.40773809523809523</v>
      </c>
      <c r="AU115">
        <v>1</v>
      </c>
      <c r="AV115" s="5">
        <f t="shared" si="36"/>
        <v>0.35686777920410784</v>
      </c>
      <c r="AW115" s="10">
        <v>47.1</v>
      </c>
      <c r="AX115" s="5">
        <v>0.25</v>
      </c>
      <c r="AY115">
        <v>0</v>
      </c>
    </row>
    <row r="116" spans="1:51" x14ac:dyDescent="0.25">
      <c r="A116" t="s">
        <v>133</v>
      </c>
      <c r="B116" s="5">
        <v>50.64</v>
      </c>
      <c r="C116">
        <v>12</v>
      </c>
      <c r="D116">
        <v>1</v>
      </c>
      <c r="E116" s="6">
        <f t="shared" si="27"/>
        <v>8.3333333333333329E-2</v>
      </c>
      <c r="F116">
        <v>24</v>
      </c>
      <c r="G116">
        <v>8</v>
      </c>
      <c r="H116">
        <v>22</v>
      </c>
      <c r="I116">
        <v>0</v>
      </c>
      <c r="J116">
        <v>0</v>
      </c>
      <c r="K116">
        <v>190</v>
      </c>
      <c r="L116" s="10">
        <v>15.8</v>
      </c>
      <c r="M116" s="7">
        <f t="shared" si="29"/>
        <v>16.805263157894736</v>
      </c>
      <c r="N116" s="13">
        <v>1301</v>
      </c>
      <c r="O116" s="13">
        <v>1892</v>
      </c>
      <c r="P116" s="13">
        <v>805</v>
      </c>
      <c r="Q116" s="13">
        <v>3193</v>
      </c>
      <c r="R116" s="10">
        <v>4</v>
      </c>
      <c r="S116" s="10">
        <v>266.10000000000002</v>
      </c>
      <c r="T116">
        <v>79</v>
      </c>
      <c r="U116" s="13">
        <v>702</v>
      </c>
      <c r="V116" s="10">
        <v>6.6</v>
      </c>
      <c r="W116" s="10">
        <v>58.5</v>
      </c>
      <c r="X116" s="1">
        <v>14.555555555555555</v>
      </c>
      <c r="Y116" s="14">
        <v>2.0216435185185188E-2</v>
      </c>
      <c r="Z116" s="14" t="str">
        <f t="shared" si="30"/>
        <v>29:07</v>
      </c>
      <c r="AA116" s="14" t="str">
        <f t="shared" si="31"/>
        <v>29</v>
      </c>
      <c r="AB116" s="14" t="str">
        <f t="shared" si="32"/>
        <v>07</v>
      </c>
      <c r="AC116" s="7">
        <f t="shared" si="28"/>
        <v>29.116666666666667</v>
      </c>
      <c r="AD116" s="15">
        <v>0.48527777777777781</v>
      </c>
      <c r="AE116">
        <v>69</v>
      </c>
      <c r="AF116">
        <v>17</v>
      </c>
      <c r="AG116">
        <v>67</v>
      </c>
      <c r="AH116">
        <v>0</v>
      </c>
      <c r="AI116">
        <v>0</v>
      </c>
      <c r="AJ116" s="13">
        <v>532</v>
      </c>
      <c r="AK116" s="10">
        <v>44.3</v>
      </c>
      <c r="AL116" s="13">
        <v>3002</v>
      </c>
      <c r="AM116" s="13">
        <v>2626</v>
      </c>
      <c r="AN116" s="13">
        <v>885</v>
      </c>
      <c r="AO116" s="13">
        <v>5628</v>
      </c>
      <c r="AP116" s="7">
        <f t="shared" si="33"/>
        <v>10.578947368421053</v>
      </c>
      <c r="AQ116" s="10">
        <v>6.4</v>
      </c>
      <c r="AR116" s="10">
        <v>469</v>
      </c>
      <c r="AS116" s="10">
        <f t="shared" si="34"/>
        <v>-28.499999999999996</v>
      </c>
      <c r="AT116" s="3">
        <f t="shared" si="35"/>
        <v>0.26315789473684209</v>
      </c>
      <c r="AU116">
        <v>2</v>
      </c>
      <c r="AV116" s="5">
        <f t="shared" si="36"/>
        <v>0.41538461538461541</v>
      </c>
      <c r="AW116" s="10">
        <v>88.9</v>
      </c>
      <c r="AX116" s="5">
        <v>-1</v>
      </c>
      <c r="AY116">
        <v>0</v>
      </c>
    </row>
    <row r="117" spans="1:51" x14ac:dyDescent="0.25">
      <c r="A117" t="s">
        <v>134</v>
      </c>
      <c r="B117" s="5">
        <v>50.18</v>
      </c>
      <c r="C117">
        <v>12</v>
      </c>
      <c r="D117">
        <v>2</v>
      </c>
      <c r="E117" s="6">
        <f t="shared" si="27"/>
        <v>0.16666666666666666</v>
      </c>
      <c r="F117">
        <v>20</v>
      </c>
      <c r="G117">
        <v>16</v>
      </c>
      <c r="H117">
        <v>18</v>
      </c>
      <c r="I117">
        <v>0</v>
      </c>
      <c r="J117">
        <v>1</v>
      </c>
      <c r="K117">
        <v>188</v>
      </c>
      <c r="L117" s="10">
        <v>15.7</v>
      </c>
      <c r="M117" s="7">
        <f t="shared" si="29"/>
        <v>19.129032258064516</v>
      </c>
      <c r="N117" s="13">
        <v>1549</v>
      </c>
      <c r="O117" s="13">
        <v>2009</v>
      </c>
      <c r="P117" s="13">
        <v>825</v>
      </c>
      <c r="Q117" s="13">
        <v>3558</v>
      </c>
      <c r="R117" s="10">
        <v>4.3</v>
      </c>
      <c r="S117" s="10">
        <v>296.5</v>
      </c>
      <c r="T117">
        <v>74</v>
      </c>
      <c r="U117" s="13">
        <v>741</v>
      </c>
      <c r="V117" s="10">
        <v>6.2</v>
      </c>
      <c r="W117" s="10">
        <v>61.8</v>
      </c>
      <c r="X117" s="1">
        <v>15.793750000000001</v>
      </c>
      <c r="Y117" s="14">
        <v>2.1936342592592594E-2</v>
      </c>
      <c r="Z117" s="14" t="str">
        <f t="shared" si="30"/>
        <v>31:35</v>
      </c>
      <c r="AA117" s="14" t="str">
        <f t="shared" si="31"/>
        <v>31</v>
      </c>
      <c r="AB117" s="14" t="str">
        <f t="shared" si="32"/>
        <v>35</v>
      </c>
      <c r="AC117" s="7">
        <f t="shared" si="28"/>
        <v>31.583333333333332</v>
      </c>
      <c r="AD117" s="15">
        <v>0.52638888888888891</v>
      </c>
      <c r="AE117">
        <v>61</v>
      </c>
      <c r="AF117">
        <v>15</v>
      </c>
      <c r="AG117">
        <v>61</v>
      </c>
      <c r="AH117">
        <v>0</v>
      </c>
      <c r="AI117">
        <v>1</v>
      </c>
      <c r="AJ117" s="13">
        <v>474</v>
      </c>
      <c r="AK117" s="10">
        <v>39.5</v>
      </c>
      <c r="AL117" s="13">
        <v>2485</v>
      </c>
      <c r="AM117" s="13">
        <v>2955</v>
      </c>
      <c r="AN117" s="13">
        <v>798</v>
      </c>
      <c r="AO117" s="13">
        <v>5440</v>
      </c>
      <c r="AP117" s="7">
        <f t="shared" si="33"/>
        <v>11.525423728813559</v>
      </c>
      <c r="AQ117" s="10">
        <v>6.8</v>
      </c>
      <c r="AR117" s="10">
        <v>453.3</v>
      </c>
      <c r="AS117" s="10">
        <f t="shared" si="34"/>
        <v>-23.8</v>
      </c>
      <c r="AT117" s="3">
        <f t="shared" si="35"/>
        <v>0.28398791540785501</v>
      </c>
      <c r="AU117">
        <v>2</v>
      </c>
      <c r="AV117" s="5">
        <f t="shared" si="36"/>
        <v>0.45656192236598891</v>
      </c>
      <c r="AW117" s="10">
        <v>84.2</v>
      </c>
      <c r="AX117" s="5">
        <v>-0.5</v>
      </c>
      <c r="AY117">
        <v>0</v>
      </c>
    </row>
    <row r="118" spans="1:51" x14ac:dyDescent="0.25">
      <c r="A118" t="s">
        <v>135</v>
      </c>
      <c r="B118" s="5">
        <v>49.75</v>
      </c>
      <c r="C118">
        <v>12</v>
      </c>
      <c r="D118">
        <v>1</v>
      </c>
      <c r="E118" s="6">
        <f t="shared" si="27"/>
        <v>8.3333333333333329E-2</v>
      </c>
      <c r="F118">
        <v>19</v>
      </c>
      <c r="G118">
        <v>14</v>
      </c>
      <c r="H118">
        <v>17</v>
      </c>
      <c r="I118">
        <v>0</v>
      </c>
      <c r="J118">
        <v>0</v>
      </c>
      <c r="K118">
        <v>173</v>
      </c>
      <c r="L118" s="10">
        <v>14.4</v>
      </c>
      <c r="M118" s="7">
        <f t="shared" si="29"/>
        <v>19.76878612716763</v>
      </c>
      <c r="N118" s="13">
        <v>1099</v>
      </c>
      <c r="O118" s="13">
        <v>2321</v>
      </c>
      <c r="P118" s="13">
        <v>718</v>
      </c>
      <c r="Q118" s="13">
        <v>3420</v>
      </c>
      <c r="R118" s="10">
        <v>4.8</v>
      </c>
      <c r="S118" s="10">
        <v>285</v>
      </c>
      <c r="T118">
        <v>76</v>
      </c>
      <c r="U118" s="13">
        <v>584</v>
      </c>
      <c r="V118" s="10">
        <v>6.3</v>
      </c>
      <c r="W118" s="10">
        <v>48.7</v>
      </c>
      <c r="X118" s="1">
        <v>14.702777777777778</v>
      </c>
      <c r="Y118" s="14">
        <v>2.042013888888889E-2</v>
      </c>
      <c r="Z118" s="14" t="str">
        <f t="shared" si="30"/>
        <v>29:24</v>
      </c>
      <c r="AA118" s="14" t="str">
        <f t="shared" si="31"/>
        <v>29</v>
      </c>
      <c r="AB118" s="14" t="str">
        <f t="shared" si="32"/>
        <v>24</v>
      </c>
      <c r="AC118" s="7">
        <f t="shared" si="28"/>
        <v>29.4</v>
      </c>
      <c r="AD118" s="15">
        <v>0.49</v>
      </c>
      <c r="AE118">
        <v>63</v>
      </c>
      <c r="AF118">
        <v>13</v>
      </c>
      <c r="AG118">
        <v>61</v>
      </c>
      <c r="AH118">
        <v>0</v>
      </c>
      <c r="AI118">
        <v>0</v>
      </c>
      <c r="AJ118" s="13">
        <v>478</v>
      </c>
      <c r="AK118" s="10">
        <v>39.799999999999997</v>
      </c>
      <c r="AL118" s="13">
        <v>2075</v>
      </c>
      <c r="AM118" s="13">
        <v>3453</v>
      </c>
      <c r="AN118" s="13">
        <v>837</v>
      </c>
      <c r="AO118" s="13">
        <v>5528</v>
      </c>
      <c r="AP118" s="7">
        <f t="shared" si="33"/>
        <v>11.564853556485355</v>
      </c>
      <c r="AQ118" s="10">
        <v>6.6</v>
      </c>
      <c r="AR118" s="10">
        <v>460.7</v>
      </c>
      <c r="AS118" s="10">
        <f t="shared" si="34"/>
        <v>-25.4</v>
      </c>
      <c r="AT118" s="3">
        <f t="shared" si="35"/>
        <v>0.26574500768049153</v>
      </c>
      <c r="AU118">
        <v>3</v>
      </c>
      <c r="AV118" s="5">
        <f t="shared" si="36"/>
        <v>0.37556270096463024</v>
      </c>
      <c r="AW118" s="10">
        <v>77.8</v>
      </c>
      <c r="AX118" s="5">
        <v>-1.08</v>
      </c>
      <c r="AY118">
        <v>0</v>
      </c>
    </row>
    <row r="119" spans="1:51" x14ac:dyDescent="0.25">
      <c r="A119" t="s">
        <v>136</v>
      </c>
      <c r="B119" s="5">
        <v>47.94</v>
      </c>
      <c r="C119">
        <v>12</v>
      </c>
      <c r="D119">
        <v>2</v>
      </c>
      <c r="E119" s="6">
        <f t="shared" si="27"/>
        <v>0.16666666666666666</v>
      </c>
      <c r="F119">
        <v>31</v>
      </c>
      <c r="G119">
        <v>5</v>
      </c>
      <c r="H119">
        <v>27</v>
      </c>
      <c r="I119">
        <v>0</v>
      </c>
      <c r="J119">
        <v>0</v>
      </c>
      <c r="K119">
        <v>228</v>
      </c>
      <c r="L119" s="10">
        <v>19</v>
      </c>
      <c r="M119" s="7">
        <f t="shared" si="29"/>
        <v>17.548245614035089</v>
      </c>
      <c r="N119" s="13">
        <v>2080</v>
      </c>
      <c r="O119" s="13">
        <v>1921</v>
      </c>
      <c r="P119" s="13">
        <v>793</v>
      </c>
      <c r="Q119" s="13">
        <v>4001</v>
      </c>
      <c r="R119" s="10">
        <v>5</v>
      </c>
      <c r="S119" s="10">
        <v>333.4</v>
      </c>
      <c r="T119">
        <v>67</v>
      </c>
      <c r="U119" s="13">
        <v>639</v>
      </c>
      <c r="V119" s="10">
        <v>5.6</v>
      </c>
      <c r="W119" s="10">
        <v>53.3</v>
      </c>
      <c r="X119" s="1">
        <v>16.27986111111111</v>
      </c>
      <c r="Y119" s="14">
        <v>2.2611111111111113E-2</v>
      </c>
      <c r="Z119" s="14" t="str">
        <f t="shared" si="30"/>
        <v>32:34</v>
      </c>
      <c r="AA119" s="14" t="str">
        <f t="shared" si="31"/>
        <v>32</v>
      </c>
      <c r="AB119" s="14" t="str">
        <f t="shared" si="32"/>
        <v>34</v>
      </c>
      <c r="AC119" s="7">
        <f t="shared" si="28"/>
        <v>32.56666666666667</v>
      </c>
      <c r="AD119" s="15">
        <v>0.5427777777777778</v>
      </c>
      <c r="AE119">
        <v>71</v>
      </c>
      <c r="AF119">
        <v>11</v>
      </c>
      <c r="AG119">
        <v>66</v>
      </c>
      <c r="AH119">
        <v>1</v>
      </c>
      <c r="AI119">
        <v>0</v>
      </c>
      <c r="AJ119" s="13">
        <v>527</v>
      </c>
      <c r="AK119" s="10">
        <v>43.9</v>
      </c>
      <c r="AL119" s="13">
        <v>2767</v>
      </c>
      <c r="AM119" s="13">
        <v>2682</v>
      </c>
      <c r="AN119" s="13">
        <v>751</v>
      </c>
      <c r="AO119" s="13">
        <v>5449</v>
      </c>
      <c r="AP119" s="7">
        <f t="shared" si="33"/>
        <v>10.339658444022771</v>
      </c>
      <c r="AQ119" s="10">
        <v>7.3</v>
      </c>
      <c r="AR119" s="10">
        <v>454.1</v>
      </c>
      <c r="AS119" s="10">
        <f t="shared" si="34"/>
        <v>-24.9</v>
      </c>
      <c r="AT119" s="3">
        <f t="shared" si="35"/>
        <v>0.30198675496688743</v>
      </c>
      <c r="AU119">
        <v>1</v>
      </c>
      <c r="AV119" s="5">
        <f t="shared" si="36"/>
        <v>0.41386010362694303</v>
      </c>
      <c r="AW119" s="10">
        <v>55.6</v>
      </c>
      <c r="AX119" s="5">
        <v>-0.92</v>
      </c>
      <c r="AY119">
        <v>0</v>
      </c>
    </row>
    <row r="120" spans="1:51" x14ac:dyDescent="0.25">
      <c r="A120" t="s">
        <v>137</v>
      </c>
      <c r="B120" s="5">
        <v>47.7</v>
      </c>
      <c r="C120">
        <v>12</v>
      </c>
      <c r="D120">
        <v>2</v>
      </c>
      <c r="E120" s="6">
        <f t="shared" si="27"/>
        <v>0.16666666666666666</v>
      </c>
      <c r="F120">
        <v>21</v>
      </c>
      <c r="G120">
        <v>8</v>
      </c>
      <c r="H120">
        <v>20</v>
      </c>
      <c r="I120">
        <v>0</v>
      </c>
      <c r="J120">
        <v>0</v>
      </c>
      <c r="K120">
        <v>170</v>
      </c>
      <c r="L120" s="10">
        <v>14.2</v>
      </c>
      <c r="M120" s="7">
        <f t="shared" si="29"/>
        <v>21.011764705882353</v>
      </c>
      <c r="N120" s="13">
        <v>1361</v>
      </c>
      <c r="O120" s="13">
        <v>2211</v>
      </c>
      <c r="P120" s="13">
        <v>850</v>
      </c>
      <c r="Q120" s="13">
        <v>3572</v>
      </c>
      <c r="R120" s="10">
        <v>4.2</v>
      </c>
      <c r="S120" s="10">
        <v>297.7</v>
      </c>
      <c r="T120">
        <v>61</v>
      </c>
      <c r="U120" s="13">
        <v>585</v>
      </c>
      <c r="V120" s="10">
        <v>5.0999999999999996</v>
      </c>
      <c r="W120" s="10">
        <v>48.8</v>
      </c>
      <c r="X120" s="1">
        <v>13.738194444444444</v>
      </c>
      <c r="Y120" s="14">
        <v>1.9081018518518518E-2</v>
      </c>
      <c r="Z120" s="14" t="str">
        <f t="shared" si="30"/>
        <v>27:29</v>
      </c>
      <c r="AA120" s="14" t="str">
        <f t="shared" si="31"/>
        <v>27</v>
      </c>
      <c r="AB120" s="14" t="str">
        <f t="shared" si="32"/>
        <v>29</v>
      </c>
      <c r="AC120" s="7">
        <f t="shared" si="28"/>
        <v>27.483333333333334</v>
      </c>
      <c r="AD120" s="15">
        <v>0.45805555555555555</v>
      </c>
      <c r="AE120">
        <v>45</v>
      </c>
      <c r="AF120">
        <v>8</v>
      </c>
      <c r="AG120">
        <v>40</v>
      </c>
      <c r="AH120">
        <v>0</v>
      </c>
      <c r="AI120">
        <v>0</v>
      </c>
      <c r="AJ120" s="13">
        <v>334</v>
      </c>
      <c r="AK120" s="10">
        <v>27.8</v>
      </c>
      <c r="AL120" s="13">
        <v>1909</v>
      </c>
      <c r="AM120" s="13">
        <v>2177</v>
      </c>
      <c r="AN120" s="13">
        <v>828</v>
      </c>
      <c r="AO120" s="13">
        <v>4086</v>
      </c>
      <c r="AP120" s="7">
        <f t="shared" si="33"/>
        <v>12.233532934131736</v>
      </c>
      <c r="AQ120" s="10">
        <v>4.9000000000000004</v>
      </c>
      <c r="AR120" s="10">
        <v>340.5</v>
      </c>
      <c r="AS120" s="10">
        <f t="shared" si="34"/>
        <v>-13.600000000000001</v>
      </c>
      <c r="AT120" s="3">
        <f t="shared" si="35"/>
        <v>0.33730158730158732</v>
      </c>
      <c r="AU120">
        <v>1</v>
      </c>
      <c r="AV120" s="5">
        <f t="shared" si="36"/>
        <v>0.34862932061978547</v>
      </c>
      <c r="AW120" s="10">
        <v>61.5</v>
      </c>
      <c r="AX120" s="5">
        <v>-0.67</v>
      </c>
      <c r="AY120">
        <v>0</v>
      </c>
    </row>
    <row r="121" spans="1:51" x14ac:dyDescent="0.25">
      <c r="A121" t="s">
        <v>138</v>
      </c>
      <c r="B121" s="5">
        <v>42.68</v>
      </c>
      <c r="C121">
        <v>12</v>
      </c>
      <c r="D121">
        <v>1</v>
      </c>
      <c r="E121" s="6">
        <f t="shared" si="27"/>
        <v>8.3333333333333329E-2</v>
      </c>
      <c r="F121">
        <v>23</v>
      </c>
      <c r="G121">
        <v>10</v>
      </c>
      <c r="H121">
        <v>19</v>
      </c>
      <c r="I121">
        <v>0</v>
      </c>
      <c r="J121">
        <v>0</v>
      </c>
      <c r="K121">
        <v>187</v>
      </c>
      <c r="L121" s="10">
        <v>15.6</v>
      </c>
      <c r="M121" s="7">
        <f t="shared" si="29"/>
        <v>17.229946524064172</v>
      </c>
      <c r="N121" s="13">
        <v>1361</v>
      </c>
      <c r="O121" s="13">
        <v>1861</v>
      </c>
      <c r="P121" s="13">
        <v>742</v>
      </c>
      <c r="Q121" s="13">
        <v>3222</v>
      </c>
      <c r="R121" s="10">
        <v>4.3</v>
      </c>
      <c r="S121" s="10">
        <v>268.5</v>
      </c>
      <c r="T121">
        <v>66</v>
      </c>
      <c r="U121" s="13">
        <v>561</v>
      </c>
      <c r="V121" s="10">
        <v>5.5</v>
      </c>
      <c r="W121" s="10">
        <v>46.8</v>
      </c>
      <c r="X121" s="1">
        <v>14.309722222222222</v>
      </c>
      <c r="Y121" s="14">
        <v>1.9875E-2</v>
      </c>
      <c r="Z121" s="14" t="str">
        <f t="shared" si="30"/>
        <v>28:37</v>
      </c>
      <c r="AA121" s="14" t="str">
        <f t="shared" si="31"/>
        <v>28</v>
      </c>
      <c r="AB121" s="14" t="str">
        <f t="shared" si="32"/>
        <v>37</v>
      </c>
      <c r="AC121" s="7">
        <f t="shared" si="28"/>
        <v>28.616666666666667</v>
      </c>
      <c r="AD121" s="15">
        <v>0.47694444444444445</v>
      </c>
      <c r="AE121">
        <v>53</v>
      </c>
      <c r="AF121">
        <v>18</v>
      </c>
      <c r="AG121">
        <v>49</v>
      </c>
      <c r="AH121">
        <v>0</v>
      </c>
      <c r="AI121">
        <v>0</v>
      </c>
      <c r="AJ121" s="13">
        <v>421</v>
      </c>
      <c r="AK121" s="10">
        <v>35.1</v>
      </c>
      <c r="AL121" s="13">
        <v>1969</v>
      </c>
      <c r="AM121" s="13">
        <v>3169</v>
      </c>
      <c r="AN121" s="13">
        <v>814</v>
      </c>
      <c r="AO121" s="13">
        <v>5138</v>
      </c>
      <c r="AP121" s="7">
        <f t="shared" si="33"/>
        <v>12.204275534441805</v>
      </c>
      <c r="AQ121" s="10">
        <v>6.3</v>
      </c>
      <c r="AR121" s="10">
        <v>428.2</v>
      </c>
      <c r="AS121" s="10">
        <f t="shared" si="34"/>
        <v>-19.5</v>
      </c>
      <c r="AT121" s="3">
        <f t="shared" si="35"/>
        <v>0.30756578947368424</v>
      </c>
      <c r="AU121">
        <v>0</v>
      </c>
      <c r="AV121" s="5">
        <f t="shared" si="36"/>
        <v>0.36053984575835474</v>
      </c>
      <c r="AW121" s="10">
        <v>66.7</v>
      </c>
      <c r="AX121" s="5">
        <v>-0.5</v>
      </c>
      <c r="AY121">
        <v>0</v>
      </c>
    </row>
    <row r="122" spans="1:51" x14ac:dyDescent="0.25">
      <c r="M122"/>
      <c r="Y122"/>
      <c r="Z122"/>
      <c r="AA122"/>
      <c r="AB122"/>
      <c r="AC122"/>
      <c r="AD122"/>
    </row>
    <row r="123" spans="1:51" x14ac:dyDescent="0.25">
      <c r="M123"/>
      <c r="Y123"/>
      <c r="Z123"/>
      <c r="AA123"/>
      <c r="AB123"/>
      <c r="AC123"/>
      <c r="AD123"/>
    </row>
  </sheetData>
  <mergeCells count="2">
    <mergeCell ref="F1:Y1"/>
    <mergeCell ref="AE1:AR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14"/>
  <sheetViews>
    <sheetView workbookViewId="0">
      <selection activeCell="E12" sqref="E12"/>
    </sheetView>
  </sheetViews>
  <sheetFormatPr defaultRowHeight="15" x14ac:dyDescent="0.25"/>
  <cols>
    <col min="2" max="2" width="10.7109375" bestFit="1" customWidth="1"/>
    <col min="3" max="3" width="15.85546875" bestFit="1" customWidth="1"/>
  </cols>
  <sheetData>
    <row r="1" spans="1:18" x14ac:dyDescent="0.25">
      <c r="A1" s="23"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8" x14ac:dyDescent="0.25">
      <c r="A2">
        <v>2</v>
      </c>
      <c r="B2" s="12">
        <v>40439</v>
      </c>
      <c r="C2" t="s">
        <v>41</v>
      </c>
      <c r="D2" t="s">
        <v>213</v>
      </c>
      <c r="E2">
        <v>34</v>
      </c>
      <c r="F2">
        <v>31</v>
      </c>
      <c r="G2">
        <v>477</v>
      </c>
      <c r="H2">
        <v>6.2</v>
      </c>
      <c r="I2">
        <v>461</v>
      </c>
      <c r="J2">
        <v>5.7</v>
      </c>
      <c r="K2">
        <v>2</v>
      </c>
      <c r="L2" s="5">
        <f t="shared" ref="L2:L14" si="0">IF(E2=0,0,G2/E2)</f>
        <v>14.029411764705882</v>
      </c>
      <c r="M2" s="5">
        <f t="shared" ref="M2:M14" si="1">IF(E2=0,MAX($L$2:$L$14)*1.1,L2)</f>
        <v>14.029411764705882</v>
      </c>
      <c r="N2" s="5">
        <f t="shared" ref="N2:N14" si="2">IF(F2=0,0,I2/F2)</f>
        <v>14.870967741935484</v>
      </c>
      <c r="O2" s="5">
        <f t="shared" ref="O2:O14" si="3">IF(F2=0,MAX($N$2:$N$14)*1.1,N2)</f>
        <v>14.870967741935484</v>
      </c>
      <c r="P2" s="15">
        <f t="shared" ref="P2:P14" si="4">30.305/60</f>
        <v>0.50508333333333333</v>
      </c>
      <c r="Q2">
        <v>1</v>
      </c>
      <c r="R2">
        <f>IF(Q2=0,-1,SUM(Q$2:Q2))</f>
        <v>1</v>
      </c>
    </row>
    <row r="3" spans="1:18" x14ac:dyDescent="0.25">
      <c r="A3">
        <v>3</v>
      </c>
      <c r="B3" s="12">
        <v>40453</v>
      </c>
      <c r="C3" t="s">
        <v>259</v>
      </c>
      <c r="D3" t="s">
        <v>213</v>
      </c>
      <c r="E3">
        <v>34</v>
      </c>
      <c r="F3">
        <v>24</v>
      </c>
      <c r="G3">
        <v>444</v>
      </c>
      <c r="H3">
        <v>6</v>
      </c>
      <c r="I3">
        <v>292</v>
      </c>
      <c r="J3">
        <v>5.2</v>
      </c>
      <c r="K3">
        <v>-3</v>
      </c>
      <c r="L3" s="5">
        <f t="shared" si="0"/>
        <v>13.058823529411764</v>
      </c>
      <c r="M3" s="5">
        <f t="shared" si="1"/>
        <v>13.058823529411764</v>
      </c>
      <c r="N3" s="5">
        <f t="shared" si="2"/>
        <v>12.166666666666666</v>
      </c>
      <c r="O3" s="5">
        <f t="shared" si="3"/>
        <v>12.166666666666666</v>
      </c>
      <c r="P3" s="15">
        <f t="shared" si="4"/>
        <v>0.50508333333333333</v>
      </c>
      <c r="Q3">
        <v>1</v>
      </c>
      <c r="R3">
        <f>IF(Q3=0,-1,SUM(Q$2:Q3))</f>
        <v>2</v>
      </c>
    </row>
    <row r="4" spans="1:18" x14ac:dyDescent="0.25">
      <c r="A4">
        <v>4</v>
      </c>
      <c r="B4" s="12">
        <v>40481</v>
      </c>
      <c r="C4" t="s">
        <v>262</v>
      </c>
      <c r="D4" t="s">
        <v>222</v>
      </c>
      <c r="E4">
        <v>6</v>
      </c>
      <c r="F4">
        <v>37</v>
      </c>
      <c r="G4">
        <v>258</v>
      </c>
      <c r="H4">
        <v>4.4000000000000004</v>
      </c>
      <c r="I4">
        <v>352</v>
      </c>
      <c r="J4">
        <v>6.1</v>
      </c>
      <c r="K4">
        <v>-3</v>
      </c>
      <c r="L4" s="5">
        <f t="shared" si="0"/>
        <v>43</v>
      </c>
      <c r="M4" s="5">
        <f t="shared" si="1"/>
        <v>43</v>
      </c>
      <c r="N4" s="5">
        <f t="shared" si="2"/>
        <v>9.513513513513514</v>
      </c>
      <c r="O4" s="5">
        <f t="shared" si="3"/>
        <v>9.513513513513514</v>
      </c>
      <c r="P4" s="15">
        <f t="shared" si="4"/>
        <v>0.50508333333333333</v>
      </c>
      <c r="Q4">
        <v>1</v>
      </c>
      <c r="R4">
        <f>IF(Q4=0,-1,SUM(Q$2:Q4))</f>
        <v>3</v>
      </c>
    </row>
    <row r="5" spans="1:18" x14ac:dyDescent="0.25">
      <c r="A5">
        <v>5</v>
      </c>
      <c r="B5" s="12">
        <v>40544</v>
      </c>
      <c r="C5" t="s">
        <v>264</v>
      </c>
      <c r="D5" t="s">
        <v>222</v>
      </c>
      <c r="E5">
        <v>7</v>
      </c>
      <c r="F5">
        <v>49</v>
      </c>
      <c r="G5">
        <v>171</v>
      </c>
      <c r="H5">
        <v>3</v>
      </c>
      <c r="I5">
        <v>546</v>
      </c>
      <c r="J5">
        <v>8.1</v>
      </c>
      <c r="K5">
        <v>-1</v>
      </c>
      <c r="L5" s="5">
        <f t="shared" si="0"/>
        <v>24.428571428571427</v>
      </c>
      <c r="M5" s="5">
        <f t="shared" si="1"/>
        <v>24.428571428571427</v>
      </c>
      <c r="N5" s="5">
        <f t="shared" si="2"/>
        <v>11.142857142857142</v>
      </c>
      <c r="O5" s="5">
        <f t="shared" si="3"/>
        <v>11.142857142857142</v>
      </c>
      <c r="P5" s="15">
        <f t="shared" si="4"/>
        <v>0.50508333333333333</v>
      </c>
      <c r="Q5">
        <v>1</v>
      </c>
      <c r="R5">
        <f>IF(Q5=0,-1,SUM(Q$2:Q5))</f>
        <v>4</v>
      </c>
    </row>
    <row r="6" spans="1:18" x14ac:dyDescent="0.25">
      <c r="A6">
        <v>6</v>
      </c>
      <c r="B6" s="12">
        <v>40425</v>
      </c>
      <c r="C6" t="s">
        <v>256</v>
      </c>
      <c r="D6" t="s">
        <v>213</v>
      </c>
      <c r="E6">
        <v>38</v>
      </c>
      <c r="F6">
        <v>14</v>
      </c>
      <c r="G6">
        <v>483</v>
      </c>
      <c r="H6">
        <v>8.1999999999999993</v>
      </c>
      <c r="I6">
        <v>323</v>
      </c>
      <c r="J6">
        <v>3.8</v>
      </c>
      <c r="K6">
        <v>1</v>
      </c>
      <c r="L6" s="5">
        <f t="shared" si="0"/>
        <v>12.710526315789474</v>
      </c>
      <c r="M6" s="5">
        <f t="shared" si="1"/>
        <v>12.710526315789474</v>
      </c>
      <c r="N6" s="5">
        <f t="shared" si="2"/>
        <v>23.071428571428573</v>
      </c>
      <c r="O6" s="5">
        <f t="shared" si="3"/>
        <v>23.071428571428573</v>
      </c>
      <c r="P6" s="15">
        <f t="shared" si="4"/>
        <v>0.50508333333333333</v>
      </c>
      <c r="Q6">
        <v>0</v>
      </c>
      <c r="R6">
        <f>IF(Q6=0,-1,SUM(Q$2:Q6))</f>
        <v>-1</v>
      </c>
    </row>
    <row r="7" spans="1:18" x14ac:dyDescent="0.25">
      <c r="A7">
        <v>7</v>
      </c>
      <c r="B7" s="12">
        <v>40432</v>
      </c>
      <c r="C7" t="s">
        <v>257</v>
      </c>
      <c r="D7" t="s">
        <v>213</v>
      </c>
      <c r="E7">
        <v>30</v>
      </c>
      <c r="F7">
        <v>17</v>
      </c>
      <c r="G7">
        <v>367</v>
      </c>
      <c r="H7">
        <v>7.8</v>
      </c>
      <c r="I7">
        <v>301</v>
      </c>
      <c r="J7">
        <v>4.2</v>
      </c>
      <c r="K7">
        <v>-1</v>
      </c>
      <c r="L7" s="5">
        <f t="shared" si="0"/>
        <v>12.233333333333333</v>
      </c>
      <c r="M7" s="5">
        <f t="shared" si="1"/>
        <v>12.233333333333333</v>
      </c>
      <c r="N7" s="5">
        <f t="shared" si="2"/>
        <v>17.705882352941178</v>
      </c>
      <c r="O7" s="5">
        <f t="shared" si="3"/>
        <v>17.705882352941178</v>
      </c>
      <c r="P7" s="15">
        <f t="shared" si="4"/>
        <v>0.50508333333333333</v>
      </c>
      <c r="Q7">
        <v>0</v>
      </c>
      <c r="R7">
        <f>IF(Q7=0,-1,SUM(Q$2:Q7))</f>
        <v>-1</v>
      </c>
    </row>
    <row r="8" spans="1:18" x14ac:dyDescent="0.25">
      <c r="A8">
        <v>8</v>
      </c>
      <c r="B8" s="12">
        <v>40446</v>
      </c>
      <c r="C8" t="s">
        <v>258</v>
      </c>
      <c r="D8" t="s">
        <v>213</v>
      </c>
      <c r="E8">
        <v>45</v>
      </c>
      <c r="F8">
        <v>7</v>
      </c>
      <c r="G8">
        <v>532</v>
      </c>
      <c r="H8">
        <v>8.6</v>
      </c>
      <c r="I8">
        <v>266</v>
      </c>
      <c r="J8">
        <v>4.4000000000000004</v>
      </c>
      <c r="K8">
        <v>3</v>
      </c>
      <c r="L8" s="5">
        <f t="shared" si="0"/>
        <v>11.822222222222223</v>
      </c>
      <c r="M8" s="5">
        <f t="shared" si="1"/>
        <v>11.822222222222223</v>
      </c>
      <c r="N8" s="5">
        <f t="shared" si="2"/>
        <v>38</v>
      </c>
      <c r="O8" s="5">
        <f t="shared" si="3"/>
        <v>38</v>
      </c>
      <c r="P8" s="15">
        <f t="shared" si="4"/>
        <v>0.50508333333333333</v>
      </c>
      <c r="Q8">
        <v>0</v>
      </c>
      <c r="R8">
        <f>IF(Q8=0,-1,SUM(Q$2:Q8))</f>
        <v>-1</v>
      </c>
    </row>
    <row r="9" spans="1:18" x14ac:dyDescent="0.25">
      <c r="A9">
        <v>9</v>
      </c>
      <c r="B9" s="12">
        <v>40460</v>
      </c>
      <c r="C9" t="s">
        <v>260</v>
      </c>
      <c r="D9" t="s">
        <v>213</v>
      </c>
      <c r="E9">
        <v>34</v>
      </c>
      <c r="F9">
        <v>17</v>
      </c>
      <c r="G9">
        <v>536</v>
      </c>
      <c r="H9">
        <v>7.9</v>
      </c>
      <c r="I9">
        <v>377</v>
      </c>
      <c r="J9">
        <v>6</v>
      </c>
      <c r="K9">
        <v>3</v>
      </c>
      <c r="L9" s="5">
        <f t="shared" si="0"/>
        <v>15.764705882352942</v>
      </c>
      <c r="M9" s="5">
        <f t="shared" si="1"/>
        <v>15.764705882352942</v>
      </c>
      <c r="N9" s="5">
        <f t="shared" si="2"/>
        <v>22.176470588235293</v>
      </c>
      <c r="O9" s="5">
        <f t="shared" si="3"/>
        <v>22.176470588235293</v>
      </c>
      <c r="P9" s="15">
        <f t="shared" si="4"/>
        <v>0.50508333333333333</v>
      </c>
      <c r="Q9">
        <v>0</v>
      </c>
      <c r="R9">
        <f>IF(Q9=0,-1,SUM(Q$2:Q9))</f>
        <v>-1</v>
      </c>
    </row>
    <row r="10" spans="1:18" x14ac:dyDescent="0.25">
      <c r="A10">
        <v>10</v>
      </c>
      <c r="B10" s="12">
        <v>40467</v>
      </c>
      <c r="C10" t="s">
        <v>60</v>
      </c>
      <c r="D10" t="s">
        <v>213</v>
      </c>
      <c r="E10">
        <v>26</v>
      </c>
      <c r="F10">
        <v>6</v>
      </c>
      <c r="G10">
        <v>294</v>
      </c>
      <c r="H10">
        <v>5.3</v>
      </c>
      <c r="I10">
        <v>255</v>
      </c>
      <c r="J10">
        <v>3.7</v>
      </c>
      <c r="K10">
        <v>3</v>
      </c>
      <c r="L10" s="5">
        <f t="shared" si="0"/>
        <v>11.307692307692308</v>
      </c>
      <c r="M10" s="5">
        <f t="shared" si="1"/>
        <v>11.307692307692308</v>
      </c>
      <c r="N10" s="5">
        <f t="shared" si="2"/>
        <v>42.5</v>
      </c>
      <c r="O10" s="5">
        <f t="shared" si="3"/>
        <v>42.5</v>
      </c>
      <c r="P10" s="15">
        <f t="shared" si="4"/>
        <v>0.50508333333333333</v>
      </c>
      <c r="Q10">
        <v>0</v>
      </c>
      <c r="R10">
        <f>IF(Q10=0,-1,SUM(Q$2:Q10))</f>
        <v>-1</v>
      </c>
    </row>
    <row r="11" spans="1:18" x14ac:dyDescent="0.25">
      <c r="A11">
        <v>11</v>
      </c>
      <c r="B11" s="12">
        <v>40474</v>
      </c>
      <c r="C11" t="s">
        <v>261</v>
      </c>
      <c r="D11" t="s">
        <v>213</v>
      </c>
      <c r="E11">
        <v>35</v>
      </c>
      <c r="F11">
        <v>27</v>
      </c>
      <c r="G11">
        <v>457</v>
      </c>
      <c r="H11">
        <v>6.5</v>
      </c>
      <c r="I11">
        <v>385</v>
      </c>
      <c r="J11">
        <v>5</v>
      </c>
      <c r="K11">
        <v>1</v>
      </c>
      <c r="L11" s="5">
        <f t="shared" si="0"/>
        <v>13.057142857142857</v>
      </c>
      <c r="M11" s="5">
        <f t="shared" si="1"/>
        <v>13.057142857142857</v>
      </c>
      <c r="N11" s="5">
        <f t="shared" si="2"/>
        <v>14.25925925925926</v>
      </c>
      <c r="O11" s="5">
        <f t="shared" si="3"/>
        <v>14.25925925925926</v>
      </c>
      <c r="P11" s="15">
        <f t="shared" si="4"/>
        <v>0.50508333333333333</v>
      </c>
      <c r="Q11">
        <v>0</v>
      </c>
      <c r="R11">
        <f>IF(Q11=0,-1,SUM(Q$2:Q11))</f>
        <v>-1</v>
      </c>
    </row>
    <row r="12" spans="1:18" x14ac:dyDescent="0.25">
      <c r="A12">
        <v>12</v>
      </c>
      <c r="B12" s="12">
        <v>40488</v>
      </c>
      <c r="C12" t="s">
        <v>104</v>
      </c>
      <c r="D12" t="s">
        <v>213</v>
      </c>
      <c r="E12">
        <v>31</v>
      </c>
      <c r="F12">
        <v>8</v>
      </c>
      <c r="G12">
        <v>320</v>
      </c>
      <c r="H12">
        <v>5.2</v>
      </c>
      <c r="I12">
        <v>267</v>
      </c>
      <c r="J12">
        <v>4.5</v>
      </c>
      <c r="K12">
        <v>0</v>
      </c>
      <c r="L12" s="5">
        <f t="shared" si="0"/>
        <v>10.32258064516129</v>
      </c>
      <c r="M12" s="5">
        <f t="shared" si="1"/>
        <v>10.32258064516129</v>
      </c>
      <c r="N12" s="5">
        <f t="shared" si="2"/>
        <v>33.375</v>
      </c>
      <c r="O12" s="5">
        <f t="shared" si="3"/>
        <v>33.375</v>
      </c>
      <c r="P12" s="15">
        <f t="shared" si="4"/>
        <v>0.50508333333333333</v>
      </c>
      <c r="Q12">
        <v>0</v>
      </c>
      <c r="R12">
        <f>IF(Q12=0,-1,SUM(Q$2:Q12))</f>
        <v>-1</v>
      </c>
    </row>
    <row r="13" spans="1:18" x14ac:dyDescent="0.25">
      <c r="A13">
        <v>13</v>
      </c>
      <c r="B13" s="12">
        <v>40502</v>
      </c>
      <c r="C13" t="s">
        <v>106</v>
      </c>
      <c r="D13" t="s">
        <v>213</v>
      </c>
      <c r="E13">
        <v>35</v>
      </c>
      <c r="F13">
        <v>31</v>
      </c>
      <c r="G13">
        <v>381</v>
      </c>
      <c r="H13">
        <v>5.9</v>
      </c>
      <c r="I13">
        <v>378</v>
      </c>
      <c r="J13">
        <v>6.2</v>
      </c>
      <c r="K13">
        <v>1</v>
      </c>
      <c r="L13" s="5">
        <f t="shared" si="0"/>
        <v>10.885714285714286</v>
      </c>
      <c r="M13" s="5">
        <f t="shared" si="1"/>
        <v>10.885714285714286</v>
      </c>
      <c r="N13" s="5">
        <f t="shared" si="2"/>
        <v>12.193548387096774</v>
      </c>
      <c r="O13" s="5">
        <f t="shared" si="3"/>
        <v>12.193548387096774</v>
      </c>
      <c r="P13" s="15">
        <f t="shared" si="4"/>
        <v>0.50508333333333333</v>
      </c>
      <c r="Q13">
        <v>0</v>
      </c>
      <c r="R13">
        <f>IF(Q13=0,-1,SUM(Q$2:Q13))</f>
        <v>-1</v>
      </c>
    </row>
    <row r="14" spans="1:18" x14ac:dyDescent="0.25">
      <c r="A14">
        <v>14</v>
      </c>
      <c r="B14" s="12">
        <v>40509</v>
      </c>
      <c r="C14" t="s">
        <v>263</v>
      </c>
      <c r="D14" t="s">
        <v>213</v>
      </c>
      <c r="E14">
        <v>28</v>
      </c>
      <c r="F14">
        <v>22</v>
      </c>
      <c r="G14">
        <v>331</v>
      </c>
      <c r="H14">
        <v>5.3</v>
      </c>
      <c r="I14">
        <v>396</v>
      </c>
      <c r="J14">
        <v>6.1</v>
      </c>
      <c r="K14">
        <v>-1</v>
      </c>
      <c r="L14" s="5">
        <f t="shared" si="0"/>
        <v>11.821428571428571</v>
      </c>
      <c r="M14" s="5">
        <f t="shared" si="1"/>
        <v>11.821428571428571</v>
      </c>
      <c r="N14" s="5">
        <f t="shared" si="2"/>
        <v>18</v>
      </c>
      <c r="O14" s="5">
        <f t="shared" si="3"/>
        <v>18</v>
      </c>
      <c r="P14" s="15">
        <f t="shared" si="4"/>
        <v>0.50508333333333333</v>
      </c>
      <c r="Q14">
        <v>0</v>
      </c>
      <c r="R14">
        <f>IF(Q14=0,-1,SUM(Q$2:Q14))</f>
        <v>-1</v>
      </c>
    </row>
  </sheetData>
  <sortState ref="B2:R14">
    <sortCondition descending="1" ref="Q2:Q14"/>
  </sortState>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R14"/>
  <sheetViews>
    <sheetView zoomScale="85" zoomScaleNormal="85" workbookViewId="0">
      <selection activeCell="A15" sqref="A15"/>
    </sheetView>
  </sheetViews>
  <sheetFormatPr defaultRowHeight="15" x14ac:dyDescent="0.25"/>
  <cols>
    <col min="2" max="2" width="10.7109375" bestFit="1" customWidth="1"/>
    <col min="3" max="3" width="18.85546875" bestFit="1" customWidth="1"/>
    <col min="9" max="9" width="5.85546875" customWidth="1"/>
  </cols>
  <sheetData>
    <row r="1" spans="1:18" x14ac:dyDescent="0.25">
      <c r="A1" s="23" t="s">
        <v>315</v>
      </c>
      <c r="B1" s="20"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8" x14ac:dyDescent="0.25">
      <c r="A2">
        <v>2</v>
      </c>
      <c r="B2" s="12">
        <v>40446</v>
      </c>
      <c r="C2" t="s">
        <v>245</v>
      </c>
      <c r="D2" t="s">
        <v>213</v>
      </c>
      <c r="E2">
        <v>24</v>
      </c>
      <c r="F2">
        <v>20</v>
      </c>
      <c r="G2">
        <v>421</v>
      </c>
      <c r="H2">
        <v>6.4</v>
      </c>
      <c r="I2">
        <v>421</v>
      </c>
      <c r="J2">
        <v>7.3</v>
      </c>
      <c r="K2">
        <v>1</v>
      </c>
      <c r="L2" s="5">
        <f t="shared" ref="L2:L14" si="0">IF(E2=0,0,G2/E2)</f>
        <v>17.541666666666668</v>
      </c>
      <c r="M2" s="5">
        <f t="shared" ref="M2:M14" si="1">IF(E2=0,MAX($L$2:$L$14)*1.1,L2)</f>
        <v>17.541666666666668</v>
      </c>
      <c r="N2" s="5">
        <f t="shared" ref="N2:N14" si="2">IF(F2=0,0,I2/F2)</f>
        <v>21.05</v>
      </c>
      <c r="O2" s="5">
        <f t="shared" ref="O2:O14" si="3">IF(F2=0,MAX($N$2:$N$14)*1.1,N2)</f>
        <v>21.05</v>
      </c>
      <c r="P2" s="15">
        <v>0.51277777777777778</v>
      </c>
      <c r="Q2">
        <v>1</v>
      </c>
      <c r="R2">
        <f>IF(Q2=0,-1,SUM(Q$1:Q2))</f>
        <v>1</v>
      </c>
    </row>
    <row r="3" spans="1:18" x14ac:dyDescent="0.25">
      <c r="A3">
        <v>3</v>
      </c>
      <c r="B3" s="12">
        <v>40453</v>
      </c>
      <c r="C3" t="s">
        <v>45</v>
      </c>
      <c r="D3" t="s">
        <v>213</v>
      </c>
      <c r="E3">
        <v>31</v>
      </c>
      <c r="F3">
        <v>6</v>
      </c>
      <c r="G3">
        <v>273</v>
      </c>
      <c r="H3">
        <v>5.3</v>
      </c>
      <c r="I3">
        <v>281</v>
      </c>
      <c r="J3">
        <v>4.5</v>
      </c>
      <c r="K3">
        <v>4</v>
      </c>
      <c r="L3" s="5">
        <f t="shared" si="0"/>
        <v>8.806451612903226</v>
      </c>
      <c r="M3" s="5">
        <f t="shared" si="1"/>
        <v>8.806451612903226</v>
      </c>
      <c r="N3" s="5">
        <f t="shared" si="2"/>
        <v>46.833333333333336</v>
      </c>
      <c r="O3" s="5">
        <f t="shared" si="3"/>
        <v>46.833333333333336</v>
      </c>
      <c r="P3" s="15">
        <v>0.51277777777777778</v>
      </c>
      <c r="Q3">
        <v>1</v>
      </c>
      <c r="R3">
        <f>IF(Q3=0,-1,SUM(Q$1:Q3))</f>
        <v>2</v>
      </c>
    </row>
    <row r="4" spans="1:18" x14ac:dyDescent="0.25">
      <c r="A4">
        <v>4</v>
      </c>
      <c r="B4" s="12">
        <v>40460</v>
      </c>
      <c r="C4" t="s">
        <v>267</v>
      </c>
      <c r="D4" t="s">
        <v>222</v>
      </c>
      <c r="E4">
        <v>21</v>
      </c>
      <c r="F4">
        <v>35</v>
      </c>
      <c r="G4">
        <v>351</v>
      </c>
      <c r="H4">
        <v>5.5</v>
      </c>
      <c r="I4">
        <v>311</v>
      </c>
      <c r="J4">
        <v>5.5</v>
      </c>
      <c r="K4">
        <v>0</v>
      </c>
      <c r="L4" s="5">
        <f t="shared" si="0"/>
        <v>16.714285714285715</v>
      </c>
      <c r="M4" s="5">
        <f t="shared" si="1"/>
        <v>16.714285714285715</v>
      </c>
      <c r="N4" s="5">
        <f t="shared" si="2"/>
        <v>8.8857142857142861</v>
      </c>
      <c r="O4" s="5">
        <f t="shared" si="3"/>
        <v>8.8857142857142861</v>
      </c>
      <c r="P4" s="15">
        <v>0.51277777777777778</v>
      </c>
      <c r="Q4">
        <v>1</v>
      </c>
      <c r="R4">
        <f>IF(Q4=0,-1,SUM(Q$1:Q4))</f>
        <v>3</v>
      </c>
    </row>
    <row r="5" spans="1:18" x14ac:dyDescent="0.25">
      <c r="A5">
        <v>5</v>
      </c>
      <c r="B5" s="12">
        <v>40488</v>
      </c>
      <c r="C5" t="s">
        <v>269</v>
      </c>
      <c r="D5" t="s">
        <v>222</v>
      </c>
      <c r="E5">
        <v>21</v>
      </c>
      <c r="F5">
        <v>24</v>
      </c>
      <c r="G5">
        <v>325</v>
      </c>
      <c r="H5">
        <v>5</v>
      </c>
      <c r="I5">
        <v>433</v>
      </c>
      <c r="J5">
        <v>6.7</v>
      </c>
      <c r="K5">
        <v>-2</v>
      </c>
      <c r="L5" s="5">
        <f t="shared" si="0"/>
        <v>15.476190476190476</v>
      </c>
      <c r="M5" s="5">
        <f t="shared" si="1"/>
        <v>15.476190476190476</v>
      </c>
      <c r="N5" s="5">
        <f t="shared" si="2"/>
        <v>18.041666666666668</v>
      </c>
      <c r="O5" s="5">
        <f t="shared" si="3"/>
        <v>18.041666666666668</v>
      </c>
      <c r="P5" s="15">
        <v>0.51277777777777778</v>
      </c>
      <c r="Q5">
        <v>1</v>
      </c>
      <c r="R5">
        <f>IF(Q5=0,-1,SUM(Q$1:Q5))</f>
        <v>4</v>
      </c>
    </row>
    <row r="6" spans="1:18" x14ac:dyDescent="0.25">
      <c r="A6">
        <v>6</v>
      </c>
      <c r="B6" s="12">
        <v>40495</v>
      </c>
      <c r="C6" t="s">
        <v>240</v>
      </c>
      <c r="D6" t="s">
        <v>213</v>
      </c>
      <c r="E6">
        <v>30</v>
      </c>
      <c r="F6">
        <v>10</v>
      </c>
      <c r="G6">
        <v>452</v>
      </c>
      <c r="H6">
        <v>7.7</v>
      </c>
      <c r="I6">
        <v>299</v>
      </c>
      <c r="J6">
        <v>4.2</v>
      </c>
      <c r="K6">
        <v>0</v>
      </c>
      <c r="L6" s="5">
        <f t="shared" si="0"/>
        <v>15.066666666666666</v>
      </c>
      <c r="M6" s="5">
        <f t="shared" si="1"/>
        <v>15.066666666666666</v>
      </c>
      <c r="N6" s="5">
        <f t="shared" si="2"/>
        <v>29.9</v>
      </c>
      <c r="O6" s="5">
        <f t="shared" si="3"/>
        <v>29.9</v>
      </c>
      <c r="P6" s="15">
        <v>0.51277777777777778</v>
      </c>
      <c r="Q6">
        <v>1</v>
      </c>
      <c r="R6">
        <f>IF(Q6=0,-1,SUM(Q$1:Q6))</f>
        <v>5</v>
      </c>
    </row>
    <row r="7" spans="1:18" x14ac:dyDescent="0.25">
      <c r="A7">
        <v>7</v>
      </c>
      <c r="B7" s="12">
        <v>40508</v>
      </c>
      <c r="C7" t="s">
        <v>271</v>
      </c>
      <c r="D7" t="s">
        <v>222</v>
      </c>
      <c r="E7">
        <v>27</v>
      </c>
      <c r="F7">
        <v>28</v>
      </c>
      <c r="G7">
        <v>446</v>
      </c>
      <c r="H7">
        <v>6.3</v>
      </c>
      <c r="I7">
        <v>324</v>
      </c>
      <c r="J7">
        <v>5.3</v>
      </c>
      <c r="K7">
        <v>-1</v>
      </c>
      <c r="L7" s="5">
        <f t="shared" si="0"/>
        <v>16.518518518518519</v>
      </c>
      <c r="M7" s="5">
        <f t="shared" si="1"/>
        <v>16.518518518518519</v>
      </c>
      <c r="N7" s="5">
        <f t="shared" si="2"/>
        <v>11.571428571428571</v>
      </c>
      <c r="O7" s="5">
        <f t="shared" si="3"/>
        <v>11.571428571428571</v>
      </c>
      <c r="P7" s="15">
        <v>0.51277777777777778</v>
      </c>
      <c r="Q7">
        <v>1</v>
      </c>
      <c r="R7">
        <f>IF(Q7=0,-1,SUM(Q$1:Q7))</f>
        <v>6</v>
      </c>
    </row>
    <row r="8" spans="1:18" x14ac:dyDescent="0.25">
      <c r="A8">
        <v>8</v>
      </c>
      <c r="B8" s="12">
        <v>40425</v>
      </c>
      <c r="C8" t="s">
        <v>192</v>
      </c>
      <c r="D8" t="s">
        <v>213</v>
      </c>
      <c r="E8">
        <v>48</v>
      </c>
      <c r="F8">
        <v>3</v>
      </c>
      <c r="G8">
        <v>591</v>
      </c>
      <c r="H8">
        <v>8.3000000000000007</v>
      </c>
      <c r="I8">
        <v>175</v>
      </c>
      <c r="J8">
        <v>3.6</v>
      </c>
      <c r="K8">
        <v>0</v>
      </c>
      <c r="L8" s="5">
        <f t="shared" si="0"/>
        <v>12.3125</v>
      </c>
      <c r="M8" s="5">
        <f t="shared" si="1"/>
        <v>12.3125</v>
      </c>
      <c r="N8" s="5">
        <f t="shared" si="2"/>
        <v>58.333333333333336</v>
      </c>
      <c r="O8" s="5">
        <f t="shared" si="3"/>
        <v>58.333333333333336</v>
      </c>
      <c r="P8" s="15">
        <v>0.51277777777777778</v>
      </c>
      <c r="Q8">
        <v>0</v>
      </c>
      <c r="R8">
        <f>IF(Q8=0,-1,SUM(Q$1:Q8))</f>
        <v>-1</v>
      </c>
    </row>
    <row r="9" spans="1:18" x14ac:dyDescent="0.25">
      <c r="A9">
        <v>9</v>
      </c>
      <c r="B9" s="12">
        <v>40432</v>
      </c>
      <c r="C9" t="s">
        <v>265</v>
      </c>
      <c r="D9" t="s">
        <v>213</v>
      </c>
      <c r="E9">
        <v>24</v>
      </c>
      <c r="F9">
        <v>3</v>
      </c>
      <c r="G9">
        <v>409</v>
      </c>
      <c r="H9">
        <v>7.1</v>
      </c>
      <c r="I9">
        <v>283</v>
      </c>
      <c r="J9">
        <v>4.5999999999999996</v>
      </c>
      <c r="K9">
        <v>3</v>
      </c>
      <c r="L9" s="5">
        <f t="shared" si="0"/>
        <v>17.041666666666668</v>
      </c>
      <c r="M9" s="5">
        <f t="shared" si="1"/>
        <v>17.041666666666668</v>
      </c>
      <c r="N9" s="5">
        <f t="shared" si="2"/>
        <v>94.333333333333329</v>
      </c>
      <c r="O9" s="5">
        <f t="shared" si="3"/>
        <v>94.333333333333329</v>
      </c>
      <c r="P9" s="15">
        <v>0.51277777777777778</v>
      </c>
      <c r="Q9">
        <v>0</v>
      </c>
      <c r="R9">
        <f>IF(Q9=0,-1,SUM(Q$1:Q9))</f>
        <v>-1</v>
      </c>
    </row>
    <row r="10" spans="1:18" x14ac:dyDescent="0.25">
      <c r="A10">
        <v>10</v>
      </c>
      <c r="B10" s="12">
        <v>40439</v>
      </c>
      <c r="C10" t="s">
        <v>266</v>
      </c>
      <c r="D10" t="s">
        <v>213</v>
      </c>
      <c r="E10">
        <v>62</v>
      </c>
      <c r="F10">
        <v>13</v>
      </c>
      <c r="G10">
        <v>626</v>
      </c>
      <c r="H10">
        <v>10.3</v>
      </c>
      <c r="I10">
        <v>302</v>
      </c>
      <c r="J10">
        <v>3.9</v>
      </c>
      <c r="K10">
        <v>-2</v>
      </c>
      <c r="L10" s="5">
        <f t="shared" si="0"/>
        <v>10.096774193548388</v>
      </c>
      <c r="M10" s="5">
        <f t="shared" si="1"/>
        <v>10.096774193548388</v>
      </c>
      <c r="N10" s="5">
        <f t="shared" si="2"/>
        <v>23.23076923076923</v>
      </c>
      <c r="O10" s="5">
        <f t="shared" si="3"/>
        <v>23.23076923076923</v>
      </c>
      <c r="P10" s="15">
        <v>0.51277777777777778</v>
      </c>
      <c r="Q10">
        <v>0</v>
      </c>
      <c r="R10">
        <f>IF(Q10=0,-1,SUM(Q$1:Q10))</f>
        <v>-1</v>
      </c>
    </row>
    <row r="11" spans="1:18" x14ac:dyDescent="0.25">
      <c r="A11">
        <v>11</v>
      </c>
      <c r="B11" s="12">
        <v>40467</v>
      </c>
      <c r="C11" t="s">
        <v>97</v>
      </c>
      <c r="D11" t="s">
        <v>213</v>
      </c>
      <c r="E11">
        <v>23</v>
      </c>
      <c r="F11">
        <v>10</v>
      </c>
      <c r="G11">
        <v>319</v>
      </c>
      <c r="H11">
        <v>5.4</v>
      </c>
      <c r="I11">
        <v>243</v>
      </c>
      <c r="J11">
        <v>3.7</v>
      </c>
      <c r="K11">
        <v>0</v>
      </c>
      <c r="L11" s="5">
        <f t="shared" si="0"/>
        <v>13.869565217391305</v>
      </c>
      <c r="M11" s="5">
        <f t="shared" si="1"/>
        <v>13.869565217391305</v>
      </c>
      <c r="N11" s="5">
        <f t="shared" si="2"/>
        <v>24.3</v>
      </c>
      <c r="O11" s="5">
        <f t="shared" si="3"/>
        <v>24.3</v>
      </c>
      <c r="P11" s="15">
        <v>0.51277777777777778</v>
      </c>
      <c r="Q11">
        <v>0</v>
      </c>
      <c r="R11">
        <f>IF(Q11=0,-1,SUM(Q$1:Q11))</f>
        <v>-1</v>
      </c>
    </row>
    <row r="12" spans="1:18" x14ac:dyDescent="0.25">
      <c r="A12">
        <v>12</v>
      </c>
      <c r="B12" s="12">
        <v>40474</v>
      </c>
      <c r="C12" t="s">
        <v>268</v>
      </c>
      <c r="D12" t="s">
        <v>213</v>
      </c>
      <c r="E12">
        <v>41</v>
      </c>
      <c r="F12">
        <v>10</v>
      </c>
      <c r="G12">
        <v>536</v>
      </c>
      <c r="H12">
        <v>7.8</v>
      </c>
      <c r="I12">
        <v>315</v>
      </c>
      <c r="J12">
        <v>4.8</v>
      </c>
      <c r="K12">
        <v>2</v>
      </c>
      <c r="L12" s="5">
        <f t="shared" si="0"/>
        <v>13.073170731707316</v>
      </c>
      <c r="M12" s="5">
        <f t="shared" si="1"/>
        <v>13.073170731707316</v>
      </c>
      <c r="N12" s="5">
        <f t="shared" si="2"/>
        <v>31.5</v>
      </c>
      <c r="O12" s="5">
        <f t="shared" si="3"/>
        <v>31.5</v>
      </c>
      <c r="P12" s="15">
        <v>0.51277777777777778</v>
      </c>
      <c r="Q12">
        <v>0</v>
      </c>
      <c r="R12">
        <f>IF(Q12=0,-1,SUM(Q$1:Q12))</f>
        <v>-1</v>
      </c>
    </row>
    <row r="13" spans="1:18" x14ac:dyDescent="0.25">
      <c r="A13">
        <v>13</v>
      </c>
      <c r="B13" s="12">
        <v>40500</v>
      </c>
      <c r="C13" t="s">
        <v>270</v>
      </c>
      <c r="D13" t="s">
        <v>213</v>
      </c>
      <c r="E13">
        <v>63</v>
      </c>
      <c r="F13">
        <v>7</v>
      </c>
      <c r="G13">
        <v>478</v>
      </c>
      <c r="H13">
        <v>7.1</v>
      </c>
      <c r="I13">
        <v>165</v>
      </c>
      <c r="J13">
        <v>3.4</v>
      </c>
      <c r="K13">
        <v>5</v>
      </c>
      <c r="L13" s="5">
        <f t="shared" si="0"/>
        <v>7.587301587301587</v>
      </c>
      <c r="M13" s="5">
        <f t="shared" si="1"/>
        <v>7.587301587301587</v>
      </c>
      <c r="N13" s="5">
        <f t="shared" si="2"/>
        <v>23.571428571428573</v>
      </c>
      <c r="O13" s="5">
        <f t="shared" si="3"/>
        <v>23.571428571428573</v>
      </c>
      <c r="P13" s="15">
        <v>0.51277777777777778</v>
      </c>
      <c r="Q13">
        <v>0</v>
      </c>
      <c r="R13">
        <f>IF(Q13=0,-1,SUM(Q$1:Q13))</f>
        <v>-1</v>
      </c>
    </row>
    <row r="14" spans="1:18" x14ac:dyDescent="0.25">
      <c r="A14">
        <v>14</v>
      </c>
      <c r="B14" s="12">
        <v>40544</v>
      </c>
      <c r="C14" t="s">
        <v>272</v>
      </c>
      <c r="D14" t="s">
        <v>213</v>
      </c>
      <c r="E14">
        <v>49</v>
      </c>
      <c r="F14">
        <v>7</v>
      </c>
      <c r="G14">
        <v>546</v>
      </c>
      <c r="H14">
        <v>8.1</v>
      </c>
      <c r="I14">
        <v>171</v>
      </c>
      <c r="J14">
        <v>3</v>
      </c>
      <c r="K14">
        <v>1</v>
      </c>
      <c r="L14" s="5">
        <f t="shared" si="0"/>
        <v>11.142857142857142</v>
      </c>
      <c r="M14" s="5">
        <f t="shared" si="1"/>
        <v>11.142857142857142</v>
      </c>
      <c r="N14" s="5">
        <f t="shared" si="2"/>
        <v>24.428571428571427</v>
      </c>
      <c r="O14" s="5">
        <f t="shared" si="3"/>
        <v>24.428571428571427</v>
      </c>
      <c r="P14" s="15">
        <v>0.51277777777777778</v>
      </c>
      <c r="Q14">
        <v>0</v>
      </c>
      <c r="R14">
        <f>IF(Q14=0,-1,SUM(Q$1:Q14))</f>
        <v>-1</v>
      </c>
    </row>
  </sheetData>
  <sortState ref="B2:R14">
    <sortCondition descending="1" ref="Q2:Q14"/>
  </sortState>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R14"/>
  <sheetViews>
    <sheetView zoomScale="85" zoomScaleNormal="85" workbookViewId="0">
      <selection activeCell="C14" sqref="C14"/>
    </sheetView>
  </sheetViews>
  <sheetFormatPr defaultRowHeight="15" x14ac:dyDescent="0.25"/>
  <cols>
    <col min="2" max="2" width="10.7109375" bestFit="1" customWidth="1"/>
    <col min="3" max="3" width="18.85546875" bestFit="1" customWidth="1"/>
    <col min="9" max="9" width="5.85546875" customWidth="1"/>
  </cols>
  <sheetData>
    <row r="1" spans="1:18" x14ac:dyDescent="0.25">
      <c r="A1" s="23" t="s">
        <v>315</v>
      </c>
      <c r="B1" s="20"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8" x14ac:dyDescent="0.25">
      <c r="A2">
        <v>2</v>
      </c>
      <c r="B2" s="12">
        <v>40467</v>
      </c>
      <c r="C2" t="s">
        <v>276</v>
      </c>
      <c r="D2" t="s">
        <v>222</v>
      </c>
      <c r="E2">
        <v>18</v>
      </c>
      <c r="F2">
        <v>31</v>
      </c>
      <c r="G2">
        <v>311</v>
      </c>
      <c r="H2">
        <v>4.5</v>
      </c>
      <c r="I2">
        <v>336</v>
      </c>
      <c r="J2">
        <v>5.7</v>
      </c>
      <c r="K2">
        <v>0</v>
      </c>
      <c r="L2" s="5">
        <f t="shared" ref="L2:L14" si="0">IF(E2=0,0,G2/E2)</f>
        <v>17.277777777777779</v>
      </c>
      <c r="M2" s="5">
        <f t="shared" ref="M2:M14" si="1">IF(E2=0,MAX($L$2:$L$14)*1.1,L2)</f>
        <v>17.277777777777779</v>
      </c>
      <c r="N2" s="5">
        <f t="shared" ref="N2:N14" si="2">IF(F2=0,0,I2/F2)</f>
        <v>10.838709677419354</v>
      </c>
      <c r="O2" s="5">
        <f t="shared" ref="O2:O14" si="3">IF(F2=0,MAX($N$2:$N$14)*1.1,N2)</f>
        <v>10.838709677419354</v>
      </c>
      <c r="P2" s="15">
        <v>0.5363888888888888</v>
      </c>
      <c r="Q2">
        <v>1</v>
      </c>
      <c r="R2">
        <f>IF(Q2=0,-1,SUM(Q$1:Q2))</f>
        <v>1</v>
      </c>
    </row>
    <row r="3" spans="1:18" x14ac:dyDescent="0.25">
      <c r="A3">
        <v>3</v>
      </c>
      <c r="B3" s="12">
        <v>40502</v>
      </c>
      <c r="C3" t="s">
        <v>193</v>
      </c>
      <c r="D3" t="s">
        <v>213</v>
      </c>
      <c r="E3">
        <v>20</v>
      </c>
      <c r="F3">
        <v>17</v>
      </c>
      <c r="G3">
        <v>353</v>
      </c>
      <c r="H3">
        <v>5.0999999999999996</v>
      </c>
      <c r="I3">
        <v>276</v>
      </c>
      <c r="J3">
        <v>4.9000000000000004</v>
      </c>
      <c r="K3">
        <v>-2</v>
      </c>
      <c r="L3" s="5">
        <f t="shared" si="0"/>
        <v>17.649999999999999</v>
      </c>
      <c r="M3" s="5">
        <f t="shared" si="1"/>
        <v>17.649999999999999</v>
      </c>
      <c r="N3" s="5">
        <f t="shared" si="2"/>
        <v>16.235294117647058</v>
      </c>
      <c r="O3" s="5">
        <f t="shared" si="3"/>
        <v>16.235294117647058</v>
      </c>
      <c r="P3" s="15">
        <v>0.5363888888888888</v>
      </c>
      <c r="Q3">
        <v>1</v>
      </c>
      <c r="R3">
        <f>IF(Q3=0,-1,SUM(Q$1:Q3))</f>
        <v>2</v>
      </c>
    </row>
    <row r="4" spans="1:18" x14ac:dyDescent="0.25">
      <c r="A4">
        <v>4</v>
      </c>
      <c r="B4" s="12">
        <v>40547</v>
      </c>
      <c r="C4" t="s">
        <v>278</v>
      </c>
      <c r="D4" t="s">
        <v>213</v>
      </c>
      <c r="E4">
        <v>31</v>
      </c>
      <c r="F4">
        <v>26</v>
      </c>
      <c r="G4">
        <v>446</v>
      </c>
      <c r="H4">
        <v>6.4</v>
      </c>
      <c r="I4">
        <v>402</v>
      </c>
      <c r="J4">
        <v>5.2</v>
      </c>
      <c r="K4">
        <v>1</v>
      </c>
      <c r="L4" s="5">
        <f t="shared" si="0"/>
        <v>14.387096774193548</v>
      </c>
      <c r="M4" s="5">
        <f t="shared" si="1"/>
        <v>14.387096774193548</v>
      </c>
      <c r="N4" s="5">
        <f t="shared" si="2"/>
        <v>15.461538461538462</v>
      </c>
      <c r="O4" s="5">
        <f t="shared" si="3"/>
        <v>15.461538461538462</v>
      </c>
      <c r="P4" s="15">
        <v>0.5363888888888888</v>
      </c>
      <c r="Q4">
        <v>1</v>
      </c>
      <c r="R4">
        <f>IF(Q4=0,-1,SUM(Q$1:Q4))</f>
        <v>3</v>
      </c>
    </row>
    <row r="5" spans="1:18" x14ac:dyDescent="0.25">
      <c r="A5">
        <v>5</v>
      </c>
      <c r="B5" s="12">
        <v>40423</v>
      </c>
      <c r="C5" t="s">
        <v>112</v>
      </c>
      <c r="D5" t="s">
        <v>213</v>
      </c>
      <c r="E5">
        <v>45</v>
      </c>
      <c r="F5">
        <v>7</v>
      </c>
      <c r="G5">
        <v>529</v>
      </c>
      <c r="H5">
        <v>7.8</v>
      </c>
      <c r="I5">
        <v>199</v>
      </c>
      <c r="J5">
        <v>3.6</v>
      </c>
      <c r="K5">
        <v>3</v>
      </c>
      <c r="L5" s="5">
        <f t="shared" si="0"/>
        <v>11.755555555555556</v>
      </c>
      <c r="M5" s="5">
        <f t="shared" si="1"/>
        <v>11.755555555555556</v>
      </c>
      <c r="N5" s="5">
        <f t="shared" si="2"/>
        <v>28.428571428571427</v>
      </c>
      <c r="O5" s="5">
        <f t="shared" si="3"/>
        <v>28.428571428571427</v>
      </c>
      <c r="P5" s="15">
        <v>0.5363888888888888</v>
      </c>
      <c r="Q5">
        <v>0</v>
      </c>
      <c r="R5">
        <f>IF(Q5=0,-1,SUM(Q$1:Q5))</f>
        <v>-1</v>
      </c>
    </row>
    <row r="6" spans="1:18" x14ac:dyDescent="0.25">
      <c r="A6">
        <v>6</v>
      </c>
      <c r="B6" s="12">
        <v>40432</v>
      </c>
      <c r="C6" t="s">
        <v>273</v>
      </c>
      <c r="D6" t="s">
        <v>213</v>
      </c>
      <c r="E6">
        <v>36</v>
      </c>
      <c r="F6">
        <v>24</v>
      </c>
      <c r="G6">
        <v>414</v>
      </c>
      <c r="H6">
        <v>5.4</v>
      </c>
      <c r="I6">
        <v>352</v>
      </c>
      <c r="J6">
        <v>5.3</v>
      </c>
      <c r="K6">
        <v>4</v>
      </c>
      <c r="L6" s="5">
        <f t="shared" si="0"/>
        <v>11.5</v>
      </c>
      <c r="M6" s="5">
        <f t="shared" si="1"/>
        <v>11.5</v>
      </c>
      <c r="N6" s="5">
        <f t="shared" si="2"/>
        <v>14.666666666666666</v>
      </c>
      <c r="O6" s="5">
        <f t="shared" si="3"/>
        <v>14.666666666666666</v>
      </c>
      <c r="P6" s="15">
        <v>0.5363888888888888</v>
      </c>
      <c r="Q6">
        <v>0</v>
      </c>
      <c r="R6">
        <f>IF(Q6=0,-1,SUM(Q$1:Q6))</f>
        <v>-1</v>
      </c>
    </row>
    <row r="7" spans="1:18" x14ac:dyDescent="0.25">
      <c r="A7">
        <v>7</v>
      </c>
      <c r="B7" s="12">
        <v>40439</v>
      </c>
      <c r="C7" t="s">
        <v>150</v>
      </c>
      <c r="D7" t="s">
        <v>213</v>
      </c>
      <c r="E7">
        <v>43</v>
      </c>
      <c r="F7">
        <v>7</v>
      </c>
      <c r="G7">
        <v>439</v>
      </c>
      <c r="H7">
        <v>5.7</v>
      </c>
      <c r="I7">
        <v>158</v>
      </c>
      <c r="J7">
        <v>3.3</v>
      </c>
      <c r="K7">
        <v>3</v>
      </c>
      <c r="L7" s="5">
        <f t="shared" si="0"/>
        <v>10.209302325581396</v>
      </c>
      <c r="M7" s="5">
        <f t="shared" si="1"/>
        <v>10.209302325581396</v>
      </c>
      <c r="N7" s="5">
        <f t="shared" si="2"/>
        <v>22.571428571428573</v>
      </c>
      <c r="O7" s="5">
        <f t="shared" si="3"/>
        <v>22.571428571428573</v>
      </c>
      <c r="P7" s="15">
        <v>0.5363888888888888</v>
      </c>
      <c r="Q7">
        <v>0</v>
      </c>
      <c r="R7">
        <f>IF(Q7=0,-1,SUM(Q$1:Q7))</f>
        <v>-1</v>
      </c>
    </row>
    <row r="8" spans="1:18" x14ac:dyDescent="0.25">
      <c r="A8">
        <v>8</v>
      </c>
      <c r="B8" s="12">
        <v>40446</v>
      </c>
      <c r="C8" t="s">
        <v>274</v>
      </c>
      <c r="D8" t="s">
        <v>213</v>
      </c>
      <c r="E8">
        <v>73</v>
      </c>
      <c r="F8">
        <v>20</v>
      </c>
      <c r="G8">
        <v>645</v>
      </c>
      <c r="H8">
        <v>8.6999999999999993</v>
      </c>
      <c r="I8">
        <v>248</v>
      </c>
      <c r="J8">
        <v>4.4000000000000004</v>
      </c>
      <c r="K8">
        <v>0</v>
      </c>
      <c r="L8" s="5">
        <f t="shared" si="0"/>
        <v>8.8356164383561637</v>
      </c>
      <c r="M8" s="5">
        <f t="shared" si="1"/>
        <v>8.8356164383561637</v>
      </c>
      <c r="N8" s="5">
        <f t="shared" si="2"/>
        <v>12.4</v>
      </c>
      <c r="O8" s="5">
        <f t="shared" si="3"/>
        <v>12.4</v>
      </c>
      <c r="P8" s="15">
        <v>0.5363888888888888</v>
      </c>
      <c r="Q8">
        <v>0</v>
      </c>
      <c r="R8">
        <f>IF(Q8=0,-1,SUM(Q$1:Q8))</f>
        <v>-1</v>
      </c>
    </row>
    <row r="9" spans="1:18" x14ac:dyDescent="0.25">
      <c r="A9">
        <v>9</v>
      </c>
      <c r="B9" s="12">
        <v>40453</v>
      </c>
      <c r="C9" t="s">
        <v>275</v>
      </c>
      <c r="D9" t="s">
        <v>213</v>
      </c>
      <c r="E9">
        <v>24</v>
      </c>
      <c r="F9">
        <v>13</v>
      </c>
      <c r="G9">
        <v>290</v>
      </c>
      <c r="H9">
        <v>4.8</v>
      </c>
      <c r="I9">
        <v>251</v>
      </c>
      <c r="J9">
        <v>4.3</v>
      </c>
      <c r="K9">
        <v>-1</v>
      </c>
      <c r="L9" s="5">
        <f t="shared" si="0"/>
        <v>12.083333333333334</v>
      </c>
      <c r="M9" s="5">
        <f t="shared" si="1"/>
        <v>12.083333333333334</v>
      </c>
      <c r="N9" s="5">
        <f t="shared" si="2"/>
        <v>19.307692307692307</v>
      </c>
      <c r="O9" s="5">
        <f t="shared" si="3"/>
        <v>19.307692307692307</v>
      </c>
      <c r="P9" s="15">
        <v>0.5363888888888888</v>
      </c>
      <c r="Q9">
        <v>0</v>
      </c>
      <c r="R9">
        <f>IF(Q9=0,-1,SUM(Q$1:Q9))</f>
        <v>-1</v>
      </c>
    </row>
    <row r="10" spans="1:18" x14ac:dyDescent="0.25">
      <c r="A10">
        <v>10</v>
      </c>
      <c r="B10" s="12">
        <v>40460</v>
      </c>
      <c r="C10" t="s">
        <v>107</v>
      </c>
      <c r="D10" t="s">
        <v>213</v>
      </c>
      <c r="E10">
        <v>38</v>
      </c>
      <c r="F10">
        <v>10</v>
      </c>
      <c r="G10">
        <v>478</v>
      </c>
      <c r="H10">
        <v>7.5</v>
      </c>
      <c r="I10">
        <v>210</v>
      </c>
      <c r="J10">
        <v>3.3</v>
      </c>
      <c r="K10">
        <v>1</v>
      </c>
      <c r="L10" s="5">
        <f t="shared" si="0"/>
        <v>12.578947368421053</v>
      </c>
      <c r="M10" s="5">
        <f t="shared" si="1"/>
        <v>12.578947368421053</v>
      </c>
      <c r="N10" s="5">
        <f t="shared" si="2"/>
        <v>21</v>
      </c>
      <c r="O10" s="5">
        <f t="shared" si="3"/>
        <v>21</v>
      </c>
      <c r="P10" s="15">
        <v>0.5363888888888888</v>
      </c>
      <c r="Q10">
        <v>0</v>
      </c>
      <c r="R10">
        <f>IF(Q10=0,-1,SUM(Q$1:Q10))</f>
        <v>-1</v>
      </c>
    </row>
    <row r="11" spans="1:18" x14ac:dyDescent="0.25">
      <c r="A11">
        <v>11</v>
      </c>
      <c r="B11" s="12">
        <v>40474</v>
      </c>
      <c r="C11" t="s">
        <v>106</v>
      </c>
      <c r="D11" t="s">
        <v>213</v>
      </c>
      <c r="E11">
        <v>49</v>
      </c>
      <c r="F11">
        <v>0</v>
      </c>
      <c r="G11">
        <v>489</v>
      </c>
      <c r="H11">
        <v>6.7</v>
      </c>
      <c r="I11">
        <v>118</v>
      </c>
      <c r="J11">
        <v>2.1</v>
      </c>
      <c r="K11">
        <v>1</v>
      </c>
      <c r="L11" s="5">
        <f t="shared" si="0"/>
        <v>9.9795918367346932</v>
      </c>
      <c r="M11" s="5">
        <f t="shared" si="1"/>
        <v>9.9795918367346932</v>
      </c>
      <c r="N11" s="5">
        <f t="shared" si="2"/>
        <v>0</v>
      </c>
      <c r="O11" s="5">
        <f t="shared" si="3"/>
        <v>55.157142857142865</v>
      </c>
      <c r="P11" s="15">
        <v>0.5363888888888888</v>
      </c>
      <c r="Q11">
        <v>0</v>
      </c>
      <c r="R11">
        <f>IF(Q11=0,-1,SUM(Q$1:Q11))</f>
        <v>-1</v>
      </c>
    </row>
    <row r="12" spans="1:18" x14ac:dyDescent="0.25">
      <c r="A12">
        <v>12</v>
      </c>
      <c r="B12" s="12">
        <v>40481</v>
      </c>
      <c r="C12" t="s">
        <v>277</v>
      </c>
      <c r="D12" t="s">
        <v>213</v>
      </c>
      <c r="E12">
        <v>52</v>
      </c>
      <c r="F12">
        <v>10</v>
      </c>
      <c r="G12">
        <v>507</v>
      </c>
      <c r="H12">
        <v>7.6</v>
      </c>
      <c r="I12">
        <v>232</v>
      </c>
      <c r="J12">
        <v>4.5</v>
      </c>
      <c r="K12">
        <v>2</v>
      </c>
      <c r="L12" s="5">
        <f t="shared" si="0"/>
        <v>9.75</v>
      </c>
      <c r="M12" s="5">
        <f t="shared" si="1"/>
        <v>9.75</v>
      </c>
      <c r="N12" s="5">
        <f t="shared" si="2"/>
        <v>23.2</v>
      </c>
      <c r="O12" s="5">
        <f t="shared" si="3"/>
        <v>23.2</v>
      </c>
      <c r="P12" s="15">
        <v>0.5363888888888888</v>
      </c>
      <c r="Q12">
        <v>0</v>
      </c>
      <c r="R12">
        <f>IF(Q12=0,-1,SUM(Q$1:Q12))</f>
        <v>-1</v>
      </c>
    </row>
    <row r="13" spans="1:18" x14ac:dyDescent="0.25">
      <c r="A13">
        <v>13</v>
      </c>
      <c r="B13" s="12">
        <v>40495</v>
      </c>
      <c r="C13" t="s">
        <v>265</v>
      </c>
      <c r="D13" t="s">
        <v>213</v>
      </c>
      <c r="E13">
        <v>38</v>
      </c>
      <c r="F13">
        <v>14</v>
      </c>
      <c r="G13">
        <v>453</v>
      </c>
      <c r="H13">
        <v>8.1</v>
      </c>
      <c r="I13">
        <v>272</v>
      </c>
      <c r="J13">
        <v>4.2</v>
      </c>
      <c r="K13">
        <v>1</v>
      </c>
      <c r="L13" s="5">
        <f t="shared" si="0"/>
        <v>11.921052631578947</v>
      </c>
      <c r="M13" s="5">
        <f t="shared" si="1"/>
        <v>11.921052631578947</v>
      </c>
      <c r="N13" s="5">
        <f t="shared" si="2"/>
        <v>19.428571428571427</v>
      </c>
      <c r="O13" s="5">
        <f t="shared" si="3"/>
        <v>19.428571428571427</v>
      </c>
      <c r="P13" s="15">
        <v>0.5363888888888888</v>
      </c>
      <c r="Q13">
        <v>0</v>
      </c>
      <c r="R13">
        <f>IF(Q13=0,-1,SUM(Q$1:Q13))</f>
        <v>-1</v>
      </c>
    </row>
    <row r="14" spans="1:18" x14ac:dyDescent="0.25">
      <c r="A14">
        <v>14</v>
      </c>
      <c r="B14" s="12">
        <v>40509</v>
      </c>
      <c r="C14" t="s">
        <v>77</v>
      </c>
      <c r="D14" t="s">
        <v>213</v>
      </c>
      <c r="E14">
        <v>37</v>
      </c>
      <c r="F14">
        <v>7</v>
      </c>
      <c r="G14">
        <v>478</v>
      </c>
      <c r="H14">
        <v>6.6</v>
      </c>
      <c r="I14">
        <v>351</v>
      </c>
      <c r="J14">
        <v>4.7</v>
      </c>
      <c r="K14">
        <v>2</v>
      </c>
      <c r="L14" s="5">
        <f t="shared" si="0"/>
        <v>12.918918918918919</v>
      </c>
      <c r="M14" s="5">
        <f t="shared" si="1"/>
        <v>12.918918918918919</v>
      </c>
      <c r="N14" s="5">
        <f t="shared" si="2"/>
        <v>50.142857142857146</v>
      </c>
      <c r="O14" s="5">
        <f t="shared" si="3"/>
        <v>50.142857142857146</v>
      </c>
      <c r="P14" s="15">
        <v>0.5363888888888888</v>
      </c>
      <c r="Q14">
        <v>0</v>
      </c>
      <c r="R14">
        <f>IF(Q14=0,-1,SUM(Q$1:Q14))</f>
        <v>-1</v>
      </c>
    </row>
  </sheetData>
  <sortState ref="B2:R14">
    <sortCondition descending="1" ref="Q2:Q14"/>
  </sortState>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R14"/>
  <sheetViews>
    <sheetView zoomScale="85" zoomScaleNormal="85" workbookViewId="0">
      <selection activeCell="D4" sqref="D4"/>
    </sheetView>
  </sheetViews>
  <sheetFormatPr defaultRowHeight="15" x14ac:dyDescent="0.25"/>
  <cols>
    <col min="2" max="2" width="10.7109375" bestFit="1" customWidth="1"/>
    <col min="3" max="3" width="18.85546875" bestFit="1" customWidth="1"/>
    <col min="9" max="9" width="5.85546875" customWidth="1"/>
  </cols>
  <sheetData>
    <row r="1" spans="1:18" x14ac:dyDescent="0.25">
      <c r="A1" s="23" t="s">
        <v>315</v>
      </c>
      <c r="B1" s="20"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8" x14ac:dyDescent="0.25">
      <c r="A2">
        <v>2</v>
      </c>
      <c r="B2" s="12">
        <v>40427</v>
      </c>
      <c r="C2" t="s">
        <v>279</v>
      </c>
      <c r="D2" t="s">
        <v>213</v>
      </c>
      <c r="E2">
        <v>33</v>
      </c>
      <c r="F2">
        <v>30</v>
      </c>
      <c r="G2">
        <v>383</v>
      </c>
      <c r="H2">
        <v>6.2</v>
      </c>
      <c r="I2">
        <v>314</v>
      </c>
      <c r="J2">
        <v>4.8</v>
      </c>
      <c r="K2">
        <v>-1</v>
      </c>
      <c r="L2" s="5">
        <f t="shared" ref="L2:L14" si="0">IF(E2=0,0,G2/E2)</f>
        <v>11.606060606060606</v>
      </c>
      <c r="M2" s="5">
        <f t="shared" ref="M2:M14" si="1">IF(E2=0,MAX($L$2:$L$14)*1.1,L2)</f>
        <v>11.606060606060606</v>
      </c>
      <c r="N2" s="5">
        <f t="shared" ref="N2:N14" si="2">IF(F2=0,0,I2/F2)</f>
        <v>10.466666666666667</v>
      </c>
      <c r="O2" s="5">
        <f t="shared" ref="O2:O14" si="3">IF(F2=0,MAX($N$2:$N$14)*1.1,N2)</f>
        <v>10.466666666666667</v>
      </c>
      <c r="P2" s="15">
        <v>0.51055555555555554</v>
      </c>
      <c r="Q2">
        <v>1</v>
      </c>
      <c r="R2">
        <f>IF(Q2=0,-1,SUM(Q$1:Q2))</f>
        <v>1</v>
      </c>
    </row>
    <row r="3" spans="1:18" x14ac:dyDescent="0.25">
      <c r="A3">
        <v>3</v>
      </c>
      <c r="B3" s="12">
        <v>40446</v>
      </c>
      <c r="C3" t="s">
        <v>212</v>
      </c>
      <c r="D3" t="s">
        <v>213</v>
      </c>
      <c r="E3">
        <v>37</v>
      </c>
      <c r="F3">
        <v>24</v>
      </c>
      <c r="G3">
        <v>469</v>
      </c>
      <c r="H3">
        <v>7.3</v>
      </c>
      <c r="I3">
        <v>237</v>
      </c>
      <c r="J3">
        <v>4</v>
      </c>
      <c r="K3">
        <v>-1</v>
      </c>
      <c r="L3" s="5">
        <f t="shared" si="0"/>
        <v>12.675675675675675</v>
      </c>
      <c r="M3" s="5">
        <f t="shared" si="1"/>
        <v>12.675675675675675</v>
      </c>
      <c r="N3" s="5">
        <f t="shared" si="2"/>
        <v>9.875</v>
      </c>
      <c r="O3" s="5">
        <f t="shared" si="3"/>
        <v>9.875</v>
      </c>
      <c r="P3" s="15">
        <v>0.51055555555555554</v>
      </c>
      <c r="Q3">
        <v>1</v>
      </c>
      <c r="R3">
        <f>IF(Q3=0,-1,SUM(Q$1:Q3))</f>
        <v>2</v>
      </c>
    </row>
    <row r="4" spans="1:18" x14ac:dyDescent="0.25">
      <c r="A4">
        <v>4</v>
      </c>
      <c r="B4" s="12">
        <v>40508</v>
      </c>
      <c r="C4" t="s">
        <v>285</v>
      </c>
      <c r="D4" t="s">
        <v>222</v>
      </c>
      <c r="E4">
        <v>31</v>
      </c>
      <c r="F4">
        <v>34</v>
      </c>
      <c r="G4">
        <v>493</v>
      </c>
      <c r="H4">
        <v>8.1</v>
      </c>
      <c r="I4">
        <v>528</v>
      </c>
      <c r="J4">
        <v>6.1</v>
      </c>
      <c r="K4">
        <v>1</v>
      </c>
      <c r="L4" s="5">
        <f t="shared" si="0"/>
        <v>15.903225806451612</v>
      </c>
      <c r="M4" s="5">
        <f t="shared" si="1"/>
        <v>15.903225806451612</v>
      </c>
      <c r="N4" s="5">
        <f t="shared" si="2"/>
        <v>15.529411764705882</v>
      </c>
      <c r="O4" s="5">
        <f t="shared" si="3"/>
        <v>15.529411764705882</v>
      </c>
      <c r="P4" s="15">
        <v>0.51055555555555554</v>
      </c>
      <c r="Q4">
        <v>1</v>
      </c>
      <c r="R4">
        <f>IF(Q4=0,-1,SUM(Q$1:Q4))</f>
        <v>3</v>
      </c>
    </row>
    <row r="5" spans="1:18" x14ac:dyDescent="0.25">
      <c r="A5">
        <v>5</v>
      </c>
      <c r="B5" s="12">
        <v>40534</v>
      </c>
      <c r="C5" t="s">
        <v>286</v>
      </c>
      <c r="D5" t="s">
        <v>213</v>
      </c>
      <c r="E5">
        <v>26</v>
      </c>
      <c r="F5">
        <v>3</v>
      </c>
      <c r="G5">
        <v>543</v>
      </c>
      <c r="H5">
        <v>7.1</v>
      </c>
      <c r="I5">
        <v>200</v>
      </c>
      <c r="J5">
        <v>3.8</v>
      </c>
      <c r="K5">
        <v>-1</v>
      </c>
      <c r="L5" s="5">
        <f t="shared" si="0"/>
        <v>20.884615384615383</v>
      </c>
      <c r="M5" s="5">
        <f t="shared" si="1"/>
        <v>20.884615384615383</v>
      </c>
      <c r="N5" s="5">
        <f t="shared" si="2"/>
        <v>66.666666666666671</v>
      </c>
      <c r="O5" s="5">
        <f t="shared" si="3"/>
        <v>66.666666666666671</v>
      </c>
      <c r="P5" s="15">
        <v>0.51055555555555554</v>
      </c>
      <c r="Q5">
        <v>1</v>
      </c>
      <c r="R5">
        <f>IF(Q5=0,-1,SUM(Q$1:Q5))</f>
        <v>4</v>
      </c>
    </row>
    <row r="6" spans="1:18" x14ac:dyDescent="0.25">
      <c r="A6">
        <v>6</v>
      </c>
      <c r="B6" s="12">
        <v>40439</v>
      </c>
      <c r="C6" t="s">
        <v>280</v>
      </c>
      <c r="D6" t="s">
        <v>213</v>
      </c>
      <c r="E6">
        <v>51</v>
      </c>
      <c r="F6">
        <v>6</v>
      </c>
      <c r="G6">
        <v>648</v>
      </c>
      <c r="H6">
        <v>7.5</v>
      </c>
      <c r="I6">
        <v>135</v>
      </c>
      <c r="J6">
        <v>2.8</v>
      </c>
      <c r="K6">
        <v>1</v>
      </c>
      <c r="L6" s="5">
        <f t="shared" si="0"/>
        <v>12.705882352941176</v>
      </c>
      <c r="M6" s="5">
        <f t="shared" si="1"/>
        <v>12.705882352941176</v>
      </c>
      <c r="N6" s="5">
        <f t="shared" si="2"/>
        <v>22.5</v>
      </c>
      <c r="O6" s="5">
        <f t="shared" si="3"/>
        <v>22.5</v>
      </c>
      <c r="P6" s="15">
        <v>0.51055555555555554</v>
      </c>
      <c r="Q6">
        <v>0</v>
      </c>
      <c r="R6">
        <f>IF(Q6=0,-1,SUM(Q$1:Q6))</f>
        <v>-1</v>
      </c>
    </row>
    <row r="7" spans="1:18" x14ac:dyDescent="0.25">
      <c r="A7">
        <v>7</v>
      </c>
      <c r="B7" s="12">
        <v>40453</v>
      </c>
      <c r="C7" t="s">
        <v>281</v>
      </c>
      <c r="D7" t="s">
        <v>213</v>
      </c>
      <c r="E7">
        <v>59</v>
      </c>
      <c r="F7">
        <v>0</v>
      </c>
      <c r="G7">
        <v>608</v>
      </c>
      <c r="H7">
        <v>9.6999999999999993</v>
      </c>
      <c r="I7">
        <v>208</v>
      </c>
      <c r="J7">
        <v>3.3</v>
      </c>
      <c r="K7">
        <v>3</v>
      </c>
      <c r="L7" s="5">
        <f t="shared" si="0"/>
        <v>10.305084745762711</v>
      </c>
      <c r="M7" s="5">
        <f t="shared" si="1"/>
        <v>10.305084745762711</v>
      </c>
      <c r="N7" s="5">
        <f t="shared" si="2"/>
        <v>0</v>
      </c>
      <c r="O7" s="5">
        <f t="shared" si="3"/>
        <v>73.333333333333343</v>
      </c>
      <c r="P7" s="15">
        <v>0.51055555555555554</v>
      </c>
      <c r="Q7">
        <v>0</v>
      </c>
      <c r="R7">
        <f>IF(Q7=0,-1,SUM(Q$1:Q7))</f>
        <v>-1</v>
      </c>
    </row>
    <row r="8" spans="1:18" x14ac:dyDescent="0.25">
      <c r="A8">
        <v>8</v>
      </c>
      <c r="B8" s="12">
        <v>40460</v>
      </c>
      <c r="C8" t="s">
        <v>103</v>
      </c>
      <c r="D8" t="s">
        <v>213</v>
      </c>
      <c r="E8">
        <v>57</v>
      </c>
      <c r="F8">
        <v>14</v>
      </c>
      <c r="G8">
        <v>500</v>
      </c>
      <c r="H8">
        <v>7.9</v>
      </c>
      <c r="I8">
        <v>287</v>
      </c>
      <c r="J8">
        <v>4.8</v>
      </c>
      <c r="K8">
        <v>5</v>
      </c>
      <c r="L8" s="5">
        <f t="shared" si="0"/>
        <v>8.7719298245614041</v>
      </c>
      <c r="M8" s="5">
        <f t="shared" si="1"/>
        <v>8.7719298245614041</v>
      </c>
      <c r="N8" s="5">
        <f t="shared" si="2"/>
        <v>20.5</v>
      </c>
      <c r="O8" s="5">
        <f t="shared" si="3"/>
        <v>20.5</v>
      </c>
      <c r="P8" s="15">
        <v>0.51055555555555554</v>
      </c>
      <c r="Q8">
        <v>0</v>
      </c>
      <c r="R8">
        <f>IF(Q8=0,-1,SUM(Q$1:Q8))</f>
        <v>-1</v>
      </c>
    </row>
    <row r="9" spans="1:18" x14ac:dyDescent="0.25">
      <c r="A9">
        <v>9</v>
      </c>
      <c r="B9" s="12">
        <v>40467</v>
      </c>
      <c r="C9" t="s">
        <v>282</v>
      </c>
      <c r="D9" t="s">
        <v>213</v>
      </c>
      <c r="E9">
        <v>48</v>
      </c>
      <c r="F9">
        <v>0</v>
      </c>
      <c r="G9">
        <v>535</v>
      </c>
      <c r="H9">
        <v>7.5</v>
      </c>
      <c r="I9">
        <v>80</v>
      </c>
      <c r="J9">
        <v>1.5</v>
      </c>
      <c r="K9">
        <v>-1</v>
      </c>
      <c r="L9" s="5">
        <f t="shared" si="0"/>
        <v>11.145833333333334</v>
      </c>
      <c r="M9" s="5">
        <f t="shared" si="1"/>
        <v>11.145833333333334</v>
      </c>
      <c r="N9" s="5">
        <f t="shared" si="2"/>
        <v>0</v>
      </c>
      <c r="O9" s="5">
        <f t="shared" si="3"/>
        <v>73.333333333333343</v>
      </c>
      <c r="P9" s="15">
        <v>0.51055555555555554</v>
      </c>
      <c r="Q9">
        <v>0</v>
      </c>
      <c r="R9">
        <f>IF(Q9=0,-1,SUM(Q$1:Q9))</f>
        <v>-1</v>
      </c>
    </row>
    <row r="10" spans="1:18" x14ac:dyDescent="0.25">
      <c r="A10">
        <v>10</v>
      </c>
      <c r="B10" s="12">
        <v>40477</v>
      </c>
      <c r="C10" t="s">
        <v>102</v>
      </c>
      <c r="D10" t="s">
        <v>213</v>
      </c>
      <c r="E10">
        <v>49</v>
      </c>
      <c r="F10">
        <v>20</v>
      </c>
      <c r="G10">
        <v>468</v>
      </c>
      <c r="H10">
        <v>7.3</v>
      </c>
      <c r="I10">
        <v>394</v>
      </c>
      <c r="J10">
        <v>4.4000000000000004</v>
      </c>
      <c r="K10">
        <v>0</v>
      </c>
      <c r="L10" s="5">
        <f t="shared" si="0"/>
        <v>9.5510204081632661</v>
      </c>
      <c r="M10" s="5">
        <f t="shared" si="1"/>
        <v>9.5510204081632661</v>
      </c>
      <c r="N10" s="5">
        <f t="shared" si="2"/>
        <v>19.7</v>
      </c>
      <c r="O10" s="5">
        <f t="shared" si="3"/>
        <v>19.7</v>
      </c>
      <c r="P10" s="15">
        <v>0.51055555555555554</v>
      </c>
      <c r="Q10">
        <v>0</v>
      </c>
      <c r="R10">
        <f>IF(Q10=0,-1,SUM(Q$1:Q10))</f>
        <v>-1</v>
      </c>
    </row>
    <row r="11" spans="1:18" x14ac:dyDescent="0.25">
      <c r="A11">
        <v>11</v>
      </c>
      <c r="B11" s="12">
        <v>40488</v>
      </c>
      <c r="C11" t="s">
        <v>67</v>
      </c>
      <c r="D11" t="s">
        <v>213</v>
      </c>
      <c r="E11">
        <v>42</v>
      </c>
      <c r="F11">
        <v>7</v>
      </c>
      <c r="G11">
        <v>737</v>
      </c>
      <c r="H11">
        <v>9.4</v>
      </c>
      <c r="I11">
        <v>196</v>
      </c>
      <c r="J11">
        <v>3.4</v>
      </c>
      <c r="K11">
        <v>-3</v>
      </c>
      <c r="L11" s="5">
        <f t="shared" si="0"/>
        <v>17.547619047619047</v>
      </c>
      <c r="M11" s="5">
        <f t="shared" si="1"/>
        <v>17.547619047619047</v>
      </c>
      <c r="N11" s="5">
        <f t="shared" si="2"/>
        <v>28</v>
      </c>
      <c r="O11" s="5">
        <f t="shared" si="3"/>
        <v>28</v>
      </c>
      <c r="P11" s="15">
        <v>0.51055555555555554</v>
      </c>
      <c r="Q11">
        <v>0</v>
      </c>
      <c r="R11">
        <f>IF(Q11=0,-1,SUM(Q$1:Q11))</f>
        <v>-1</v>
      </c>
    </row>
    <row r="12" spans="1:18" x14ac:dyDescent="0.25">
      <c r="A12">
        <v>12</v>
      </c>
      <c r="B12" s="12">
        <v>40494</v>
      </c>
      <c r="C12" t="s">
        <v>283</v>
      </c>
      <c r="D12" t="s">
        <v>213</v>
      </c>
      <c r="E12">
        <v>52</v>
      </c>
      <c r="F12">
        <v>14</v>
      </c>
      <c r="G12">
        <v>424</v>
      </c>
      <c r="H12">
        <v>6.1</v>
      </c>
      <c r="I12">
        <v>316</v>
      </c>
      <c r="J12">
        <v>4</v>
      </c>
      <c r="K12">
        <v>2</v>
      </c>
      <c r="L12" s="5">
        <f t="shared" si="0"/>
        <v>8.1538461538461533</v>
      </c>
      <c r="M12" s="5">
        <f t="shared" si="1"/>
        <v>8.1538461538461533</v>
      </c>
      <c r="N12" s="5">
        <f t="shared" si="2"/>
        <v>22.571428571428573</v>
      </c>
      <c r="O12" s="5">
        <f t="shared" si="3"/>
        <v>22.571428571428573</v>
      </c>
      <c r="P12" s="15">
        <v>0.51055555555555554</v>
      </c>
      <c r="Q12">
        <v>0</v>
      </c>
      <c r="R12">
        <f>IF(Q12=0,-1,SUM(Q$1:Q12))</f>
        <v>-1</v>
      </c>
    </row>
    <row r="13" spans="1:18" x14ac:dyDescent="0.25">
      <c r="A13">
        <v>13</v>
      </c>
      <c r="B13" s="12">
        <v>40501</v>
      </c>
      <c r="C13" t="s">
        <v>284</v>
      </c>
      <c r="D13" t="s">
        <v>213</v>
      </c>
      <c r="E13">
        <v>51</v>
      </c>
      <c r="F13">
        <v>0</v>
      </c>
      <c r="G13">
        <v>516</v>
      </c>
      <c r="H13">
        <v>6.3</v>
      </c>
      <c r="I13">
        <v>125</v>
      </c>
      <c r="J13">
        <v>2.5</v>
      </c>
      <c r="K13">
        <v>1</v>
      </c>
      <c r="L13" s="5">
        <f t="shared" si="0"/>
        <v>10.117647058823529</v>
      </c>
      <c r="M13" s="5">
        <f t="shared" si="1"/>
        <v>10.117647058823529</v>
      </c>
      <c r="N13" s="5">
        <f t="shared" si="2"/>
        <v>0</v>
      </c>
      <c r="O13" s="5">
        <f t="shared" si="3"/>
        <v>73.333333333333343</v>
      </c>
      <c r="P13" s="15">
        <v>0.51055555555555554</v>
      </c>
      <c r="Q13">
        <v>0</v>
      </c>
      <c r="R13">
        <f>IF(Q13=0,-1,SUM(Q$1:Q13))</f>
        <v>-1</v>
      </c>
    </row>
    <row r="14" spans="1:18" x14ac:dyDescent="0.25">
      <c r="A14">
        <v>14</v>
      </c>
      <c r="B14" s="12">
        <v>40516</v>
      </c>
      <c r="C14" t="s">
        <v>247</v>
      </c>
      <c r="D14" t="s">
        <v>213</v>
      </c>
      <c r="E14">
        <v>50</v>
      </c>
      <c r="F14">
        <v>14</v>
      </c>
      <c r="G14">
        <v>453</v>
      </c>
      <c r="H14">
        <v>6.6</v>
      </c>
      <c r="I14">
        <v>291</v>
      </c>
      <c r="J14">
        <v>4.3</v>
      </c>
      <c r="K14">
        <v>2</v>
      </c>
      <c r="L14" s="5">
        <f t="shared" si="0"/>
        <v>9.06</v>
      </c>
      <c r="M14" s="5">
        <f t="shared" si="1"/>
        <v>9.06</v>
      </c>
      <c r="N14" s="5">
        <f t="shared" si="2"/>
        <v>20.785714285714285</v>
      </c>
      <c r="O14" s="5">
        <f t="shared" si="3"/>
        <v>20.785714285714285</v>
      </c>
      <c r="P14" s="15">
        <v>0.51055555555555554</v>
      </c>
      <c r="Q14">
        <v>0</v>
      </c>
      <c r="R14">
        <f>IF(Q14=0,-1,SUM(Q$1:Q14))</f>
        <v>-1</v>
      </c>
    </row>
  </sheetData>
  <sortState ref="B2:R14">
    <sortCondition descending="1" ref="Q2:Q14"/>
  </sortState>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R14"/>
  <sheetViews>
    <sheetView workbookViewId="0">
      <selection activeCell="A15" sqref="A15"/>
    </sheetView>
  </sheetViews>
  <sheetFormatPr defaultRowHeight="15" x14ac:dyDescent="0.25"/>
  <cols>
    <col min="2" max="2" width="10.7109375" bestFit="1" customWidth="1"/>
  </cols>
  <sheetData>
    <row r="1" spans="1:18" x14ac:dyDescent="0.25">
      <c r="A1" s="23"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8" x14ac:dyDescent="0.25">
      <c r="A2">
        <v>2</v>
      </c>
      <c r="B2" s="12">
        <v>40446</v>
      </c>
      <c r="C2" t="s">
        <v>290</v>
      </c>
      <c r="D2" t="s">
        <v>213</v>
      </c>
      <c r="E2">
        <v>42</v>
      </c>
      <c r="F2">
        <v>31</v>
      </c>
      <c r="G2">
        <v>385</v>
      </c>
      <c r="H2">
        <v>5.5797101449275361</v>
      </c>
      <c r="I2">
        <v>597</v>
      </c>
      <c r="J2">
        <v>6</v>
      </c>
      <c r="K2">
        <v>5</v>
      </c>
      <c r="L2" s="5">
        <f t="shared" ref="L2:L14" si="0">IF(E2=0,0,G2/E2)</f>
        <v>9.1666666666666661</v>
      </c>
      <c r="M2" s="5">
        <f t="shared" ref="M2:M14" si="1">IF(E2=0,MAX($L$2:$L$14)*1.1,L2)</f>
        <v>9.1666666666666661</v>
      </c>
      <c r="N2" s="5">
        <f t="shared" ref="N2:N14" si="2">IF(F2=0,0,I2/F2)</f>
        <v>19.258064516129032</v>
      </c>
      <c r="O2" s="5">
        <f t="shared" ref="O2:O14" si="3">IF(F2=0,MAX($N$2:$N$14)*1.1,N2)</f>
        <v>19.258064516129032</v>
      </c>
      <c r="P2" s="15">
        <v>0.46500000000000002</v>
      </c>
      <c r="Q2">
        <v>1</v>
      </c>
      <c r="R2">
        <f>IF(Q2=0,-1,SUM(Q$2:Q2))</f>
        <v>1</v>
      </c>
    </row>
    <row r="3" spans="1:18" x14ac:dyDescent="0.25">
      <c r="A3">
        <v>3</v>
      </c>
      <c r="B3" s="12">
        <v>40453</v>
      </c>
      <c r="C3" t="s">
        <v>291</v>
      </c>
      <c r="D3" t="s">
        <v>213</v>
      </c>
      <c r="E3">
        <v>52</v>
      </c>
      <c r="F3">
        <v>31</v>
      </c>
      <c r="G3">
        <v>626</v>
      </c>
      <c r="H3">
        <v>7.8250000000000002</v>
      </c>
      <c r="I3">
        <v>518</v>
      </c>
      <c r="J3">
        <v>6.7</v>
      </c>
      <c r="K3">
        <v>0</v>
      </c>
      <c r="L3" s="5">
        <f t="shared" si="0"/>
        <v>12.038461538461538</v>
      </c>
      <c r="M3" s="5">
        <f t="shared" si="1"/>
        <v>12.038461538461538</v>
      </c>
      <c r="N3" s="5">
        <f t="shared" si="2"/>
        <v>16.70967741935484</v>
      </c>
      <c r="O3" s="5">
        <f t="shared" si="3"/>
        <v>16.70967741935484</v>
      </c>
      <c r="P3" s="15">
        <v>0.46500000000000002</v>
      </c>
      <c r="Q3">
        <v>1</v>
      </c>
      <c r="R3">
        <f>IF(Q3=0,-1,SUM(Q$2:Q3))</f>
        <v>2</v>
      </c>
    </row>
    <row r="4" spans="1:18" x14ac:dyDescent="0.25">
      <c r="A4">
        <v>4</v>
      </c>
      <c r="B4" s="12">
        <v>40481</v>
      </c>
      <c r="C4" t="s">
        <v>294</v>
      </c>
      <c r="D4" t="s">
        <v>213</v>
      </c>
      <c r="E4">
        <v>53</v>
      </c>
      <c r="F4">
        <v>32</v>
      </c>
      <c r="G4">
        <v>599</v>
      </c>
      <c r="H4">
        <v>7.3048780487804876</v>
      </c>
      <c r="I4">
        <v>377</v>
      </c>
      <c r="J4">
        <v>4.4000000000000004</v>
      </c>
      <c r="K4">
        <v>1</v>
      </c>
      <c r="L4" s="5">
        <f t="shared" si="0"/>
        <v>11.30188679245283</v>
      </c>
      <c r="M4" s="5">
        <f t="shared" si="1"/>
        <v>11.30188679245283</v>
      </c>
      <c r="N4" s="5">
        <f t="shared" si="2"/>
        <v>11.78125</v>
      </c>
      <c r="O4" s="5">
        <f t="shared" si="3"/>
        <v>11.78125</v>
      </c>
      <c r="P4" s="15">
        <v>0.46500000000000002</v>
      </c>
      <c r="Q4">
        <v>1</v>
      </c>
      <c r="R4">
        <f>IF(Q4=0,-1,SUM(Q$2:Q4))</f>
        <v>3</v>
      </c>
    </row>
    <row r="5" spans="1:18" x14ac:dyDescent="0.25">
      <c r="A5">
        <v>5</v>
      </c>
      <c r="B5" s="12">
        <v>40488</v>
      </c>
      <c r="C5" t="s">
        <v>295</v>
      </c>
      <c r="D5" t="s">
        <v>213</v>
      </c>
      <c r="E5">
        <v>53</v>
      </c>
      <c r="F5">
        <v>16</v>
      </c>
      <c r="G5">
        <v>522</v>
      </c>
      <c r="H5">
        <v>5.9318181818181817</v>
      </c>
      <c r="I5">
        <v>263</v>
      </c>
      <c r="J5">
        <v>4</v>
      </c>
      <c r="K5">
        <v>-2</v>
      </c>
      <c r="L5" s="5">
        <f t="shared" si="0"/>
        <v>9.8490566037735849</v>
      </c>
      <c r="M5" s="5">
        <f t="shared" si="1"/>
        <v>9.8490566037735849</v>
      </c>
      <c r="N5" s="5">
        <f t="shared" si="2"/>
        <v>16.4375</v>
      </c>
      <c r="O5" s="5">
        <f t="shared" si="3"/>
        <v>16.4375</v>
      </c>
      <c r="P5" s="15">
        <v>0.46500000000000002</v>
      </c>
      <c r="Q5">
        <v>1</v>
      </c>
      <c r="R5">
        <f>IF(Q5=0,-1,SUM(Q$2:Q5))</f>
        <v>4</v>
      </c>
    </row>
    <row r="6" spans="1:18" x14ac:dyDescent="0.25">
      <c r="A6">
        <v>6</v>
      </c>
      <c r="B6" s="12">
        <v>40508</v>
      </c>
      <c r="C6" t="s">
        <v>297</v>
      </c>
      <c r="D6" t="s">
        <v>213</v>
      </c>
      <c r="E6">
        <v>48</v>
      </c>
      <c r="F6">
        <v>29</v>
      </c>
      <c r="G6">
        <v>537</v>
      </c>
      <c r="H6">
        <v>6.6296296296296298</v>
      </c>
      <c r="I6">
        <v>506</v>
      </c>
      <c r="J6">
        <v>6.2</v>
      </c>
      <c r="K6">
        <v>0</v>
      </c>
      <c r="L6" s="5">
        <f t="shared" si="0"/>
        <v>11.1875</v>
      </c>
      <c r="M6" s="5">
        <f t="shared" si="1"/>
        <v>11.1875</v>
      </c>
      <c r="N6" s="5">
        <f t="shared" si="2"/>
        <v>17.448275862068964</v>
      </c>
      <c r="O6" s="5">
        <f t="shared" si="3"/>
        <v>17.448275862068964</v>
      </c>
      <c r="P6" s="15">
        <v>0.46500000000000002</v>
      </c>
      <c r="Q6">
        <v>1</v>
      </c>
      <c r="R6">
        <f>IF(Q6=0,-1,SUM(Q$2:Q6))</f>
        <v>5</v>
      </c>
    </row>
    <row r="7" spans="1:18" x14ac:dyDescent="0.25">
      <c r="A7">
        <v>7</v>
      </c>
      <c r="B7" s="12">
        <v>40516</v>
      </c>
      <c r="C7" t="s">
        <v>298</v>
      </c>
      <c r="D7" t="s">
        <v>213</v>
      </c>
      <c r="E7">
        <v>37</v>
      </c>
      <c r="F7">
        <v>20</v>
      </c>
      <c r="G7">
        <v>491</v>
      </c>
      <c r="H7">
        <v>6.7260273972602738</v>
      </c>
      <c r="I7">
        <v>319</v>
      </c>
      <c r="J7">
        <v>4.4000000000000004</v>
      </c>
      <c r="K7">
        <v>2</v>
      </c>
      <c r="L7" s="5">
        <f t="shared" si="0"/>
        <v>13.27027027027027</v>
      </c>
      <c r="M7" s="5">
        <f t="shared" si="1"/>
        <v>13.27027027027027</v>
      </c>
      <c r="N7" s="5">
        <f t="shared" si="2"/>
        <v>15.95</v>
      </c>
      <c r="O7" s="5">
        <f t="shared" si="3"/>
        <v>15.95</v>
      </c>
      <c r="P7" s="15">
        <v>0.46500000000000002</v>
      </c>
      <c r="Q7">
        <v>1</v>
      </c>
      <c r="R7">
        <f>IF(Q7=0,-1,SUM(Q$2:Q7))</f>
        <v>6</v>
      </c>
    </row>
    <row r="8" spans="1:18" x14ac:dyDescent="0.25">
      <c r="A8">
        <v>8</v>
      </c>
      <c r="B8" s="12">
        <v>40553</v>
      </c>
      <c r="C8" t="s">
        <v>299</v>
      </c>
      <c r="D8" t="s">
        <v>222</v>
      </c>
      <c r="E8">
        <v>19</v>
      </c>
      <c r="F8">
        <v>22</v>
      </c>
      <c r="G8">
        <v>449</v>
      </c>
      <c r="H8">
        <v>6.1506849315068495</v>
      </c>
      <c r="I8">
        <v>519</v>
      </c>
      <c r="J8">
        <v>6.1</v>
      </c>
      <c r="K8">
        <v>0</v>
      </c>
      <c r="L8" s="5">
        <f t="shared" si="0"/>
        <v>23.631578947368421</v>
      </c>
      <c r="M8" s="5">
        <f t="shared" si="1"/>
        <v>23.631578947368421</v>
      </c>
      <c r="N8" s="5">
        <f t="shared" si="2"/>
        <v>23.59090909090909</v>
      </c>
      <c r="O8" s="5">
        <f t="shared" si="3"/>
        <v>23.59090909090909</v>
      </c>
      <c r="P8" s="15">
        <v>0.46500000000000002</v>
      </c>
      <c r="Q8">
        <v>1</v>
      </c>
      <c r="R8">
        <f>IF(Q8=0,-1,SUM(Q$2:Q8))</f>
        <v>7</v>
      </c>
    </row>
    <row r="9" spans="1:18" x14ac:dyDescent="0.25">
      <c r="A9">
        <v>9</v>
      </c>
      <c r="B9" s="12">
        <v>40425</v>
      </c>
      <c r="C9" t="s">
        <v>287</v>
      </c>
      <c r="D9" t="s">
        <v>213</v>
      </c>
      <c r="E9">
        <v>72</v>
      </c>
      <c r="F9">
        <v>0</v>
      </c>
      <c r="G9">
        <v>720</v>
      </c>
      <c r="H9">
        <v>7.5789473684210522</v>
      </c>
      <c r="I9">
        <v>107</v>
      </c>
      <c r="J9">
        <v>1.8</v>
      </c>
      <c r="K9">
        <v>4</v>
      </c>
      <c r="L9" s="5">
        <f t="shared" si="0"/>
        <v>10</v>
      </c>
      <c r="M9" s="5">
        <f t="shared" si="1"/>
        <v>10</v>
      </c>
      <c r="N9" s="5">
        <f t="shared" si="2"/>
        <v>0</v>
      </c>
      <c r="O9" s="5">
        <f t="shared" si="3"/>
        <v>28.176923076923082</v>
      </c>
      <c r="P9" s="15">
        <v>0.46500000000000002</v>
      </c>
      <c r="Q9">
        <v>0</v>
      </c>
      <c r="R9">
        <f>IF(Q9=0,-1,SUM(Q$2:Q9))</f>
        <v>-1</v>
      </c>
    </row>
    <row r="10" spans="1:18" x14ac:dyDescent="0.25">
      <c r="A10">
        <v>10</v>
      </c>
      <c r="B10" s="12">
        <v>40432</v>
      </c>
      <c r="C10" t="s">
        <v>288</v>
      </c>
      <c r="D10" t="s">
        <v>213</v>
      </c>
      <c r="E10">
        <v>48</v>
      </c>
      <c r="F10">
        <v>13</v>
      </c>
      <c r="G10">
        <v>447</v>
      </c>
      <c r="H10">
        <v>5.8815789473684212</v>
      </c>
      <c r="I10">
        <v>333</v>
      </c>
      <c r="J10">
        <v>5.0999999999999996</v>
      </c>
      <c r="K10">
        <v>0</v>
      </c>
      <c r="L10" s="5">
        <f t="shared" si="0"/>
        <v>9.3125</v>
      </c>
      <c r="M10" s="5">
        <f t="shared" si="1"/>
        <v>9.3125</v>
      </c>
      <c r="N10" s="5">
        <f t="shared" si="2"/>
        <v>25.615384615384617</v>
      </c>
      <c r="O10" s="5">
        <f t="shared" si="3"/>
        <v>25.615384615384617</v>
      </c>
      <c r="P10" s="15">
        <v>0.46500000000000002</v>
      </c>
      <c r="Q10">
        <v>0</v>
      </c>
      <c r="R10">
        <f>IF(Q10=0,-1,SUM(Q$2:Q10))</f>
        <v>-1</v>
      </c>
    </row>
    <row r="11" spans="1:18" x14ac:dyDescent="0.25">
      <c r="A11">
        <v>11</v>
      </c>
      <c r="B11" s="12">
        <v>40439</v>
      </c>
      <c r="C11" t="s">
        <v>289</v>
      </c>
      <c r="D11" t="s">
        <v>213</v>
      </c>
      <c r="E11">
        <v>69</v>
      </c>
      <c r="F11">
        <v>0</v>
      </c>
      <c r="G11">
        <v>668</v>
      </c>
      <c r="H11">
        <v>8.0481927710843379</v>
      </c>
      <c r="I11">
        <v>140</v>
      </c>
      <c r="J11">
        <v>2.1</v>
      </c>
      <c r="K11">
        <v>2</v>
      </c>
      <c r="L11" s="5">
        <f t="shared" si="0"/>
        <v>9.6811594202898554</v>
      </c>
      <c r="M11" s="5">
        <f t="shared" si="1"/>
        <v>9.6811594202898554</v>
      </c>
      <c r="N11" s="5">
        <f t="shared" si="2"/>
        <v>0</v>
      </c>
      <c r="O11" s="5">
        <f t="shared" si="3"/>
        <v>28.176923076923082</v>
      </c>
      <c r="P11" s="15">
        <v>0.46500000000000002</v>
      </c>
      <c r="Q11">
        <v>0</v>
      </c>
      <c r="R11">
        <f>IF(Q11=0,-1,SUM(Q$2:Q11))</f>
        <v>-1</v>
      </c>
    </row>
    <row r="12" spans="1:18" x14ac:dyDescent="0.25">
      <c r="A12">
        <v>12</v>
      </c>
      <c r="B12" s="12">
        <v>40460</v>
      </c>
      <c r="C12" t="s">
        <v>292</v>
      </c>
      <c r="D12" t="s">
        <v>213</v>
      </c>
      <c r="E12">
        <v>43</v>
      </c>
      <c r="F12">
        <v>23</v>
      </c>
      <c r="G12">
        <v>556</v>
      </c>
      <c r="H12">
        <v>8.2985074626865671</v>
      </c>
      <c r="I12">
        <v>336</v>
      </c>
      <c r="J12">
        <v>4.4000000000000004</v>
      </c>
      <c r="K12">
        <v>-2</v>
      </c>
      <c r="L12" s="5">
        <f t="shared" si="0"/>
        <v>12.930232558139535</v>
      </c>
      <c r="M12" s="5">
        <f t="shared" si="1"/>
        <v>12.930232558139535</v>
      </c>
      <c r="N12" s="5">
        <f t="shared" si="2"/>
        <v>14.608695652173912</v>
      </c>
      <c r="O12" s="5">
        <f t="shared" si="3"/>
        <v>14.608695652173912</v>
      </c>
      <c r="P12" s="15">
        <v>0.46500000000000002</v>
      </c>
      <c r="Q12">
        <v>0</v>
      </c>
      <c r="R12">
        <f>IF(Q12=0,-1,SUM(Q$2:Q12))</f>
        <v>-1</v>
      </c>
    </row>
    <row r="13" spans="1:18" x14ac:dyDescent="0.25">
      <c r="A13">
        <v>13</v>
      </c>
      <c r="B13" s="12">
        <v>40472</v>
      </c>
      <c r="C13" t="s">
        <v>293</v>
      </c>
      <c r="D13" t="s">
        <v>213</v>
      </c>
      <c r="E13">
        <v>60</v>
      </c>
      <c r="F13">
        <v>13</v>
      </c>
      <c r="G13">
        <v>582</v>
      </c>
      <c r="H13">
        <v>7.9726027397260273</v>
      </c>
      <c r="I13">
        <v>290</v>
      </c>
      <c r="J13">
        <v>4.0999999999999996</v>
      </c>
      <c r="K13">
        <v>3</v>
      </c>
      <c r="L13" s="5">
        <f t="shared" si="0"/>
        <v>9.6999999999999993</v>
      </c>
      <c r="M13" s="5">
        <f t="shared" si="1"/>
        <v>9.6999999999999993</v>
      </c>
      <c r="N13" s="5">
        <f t="shared" si="2"/>
        <v>22.307692307692307</v>
      </c>
      <c r="O13" s="5">
        <f t="shared" si="3"/>
        <v>22.307692307692307</v>
      </c>
      <c r="P13" s="15">
        <v>0.46500000000000002</v>
      </c>
      <c r="Q13">
        <v>0</v>
      </c>
      <c r="R13">
        <f>IF(Q13=0,-1,SUM(Q$2:Q13))</f>
        <v>-1</v>
      </c>
    </row>
    <row r="14" spans="1:18" x14ac:dyDescent="0.25">
      <c r="A14">
        <v>14</v>
      </c>
      <c r="B14" s="12">
        <v>40495</v>
      </c>
      <c r="C14" t="s">
        <v>296</v>
      </c>
      <c r="D14" t="s">
        <v>213</v>
      </c>
      <c r="E14">
        <v>15</v>
      </c>
      <c r="F14">
        <v>13</v>
      </c>
      <c r="G14">
        <v>317</v>
      </c>
      <c r="H14">
        <v>3.7738095238095237</v>
      </c>
      <c r="I14">
        <v>193</v>
      </c>
      <c r="J14">
        <v>3.3</v>
      </c>
      <c r="K14">
        <v>0</v>
      </c>
      <c r="L14" s="5">
        <f t="shared" si="0"/>
        <v>21.133333333333333</v>
      </c>
      <c r="M14" s="5">
        <f t="shared" si="1"/>
        <v>21.133333333333333</v>
      </c>
      <c r="N14" s="5">
        <f t="shared" si="2"/>
        <v>14.846153846153847</v>
      </c>
      <c r="O14" s="5">
        <f t="shared" si="3"/>
        <v>14.846153846153847</v>
      </c>
      <c r="P14" s="15">
        <v>0.46500000000000002</v>
      </c>
      <c r="Q14">
        <v>0</v>
      </c>
      <c r="R14">
        <f>IF(Q14=0,-1,SUM(Q$2:Q14))</f>
        <v>-1</v>
      </c>
    </row>
  </sheetData>
  <sortState ref="B2:R14">
    <sortCondition descending="1" ref="Q2:Q14"/>
  </sortState>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R14"/>
  <sheetViews>
    <sheetView workbookViewId="0">
      <selection activeCell="A15" sqref="A15"/>
    </sheetView>
  </sheetViews>
  <sheetFormatPr defaultRowHeight="15" x14ac:dyDescent="0.25"/>
  <cols>
    <col min="2" max="2" width="10.7109375" bestFit="1" customWidth="1"/>
    <col min="3" max="3" width="14.85546875" bestFit="1" customWidth="1"/>
    <col min="4" max="4" width="7.5703125" customWidth="1"/>
    <col min="5" max="5" width="8" customWidth="1"/>
    <col min="6" max="6" width="10.42578125" bestFit="1" customWidth="1"/>
    <col min="7" max="7" width="10" bestFit="1" customWidth="1"/>
    <col min="8" max="8" width="5.5703125" customWidth="1"/>
    <col min="9" max="9" width="10.5703125" bestFit="1" customWidth="1"/>
    <col min="10" max="10" width="10.28515625" bestFit="1" customWidth="1"/>
  </cols>
  <sheetData>
    <row r="1" spans="1:18" x14ac:dyDescent="0.25">
      <c r="A1" s="23"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8" x14ac:dyDescent="0.25">
      <c r="A2">
        <v>2</v>
      </c>
      <c r="B2" s="12">
        <v>40451</v>
      </c>
      <c r="C2" t="s">
        <v>302</v>
      </c>
      <c r="D2" t="s">
        <v>213</v>
      </c>
      <c r="E2">
        <v>38</v>
      </c>
      <c r="F2">
        <v>35</v>
      </c>
      <c r="G2">
        <v>351</v>
      </c>
      <c r="H2">
        <v>5.2</v>
      </c>
      <c r="I2">
        <v>535</v>
      </c>
      <c r="J2">
        <v>5</v>
      </c>
      <c r="K2">
        <v>2</v>
      </c>
      <c r="L2" s="5">
        <f t="shared" ref="L2:L14" si="0">IF(E2=0,0,G2/E2)</f>
        <v>9.2368421052631575</v>
      </c>
      <c r="M2" s="5">
        <f t="shared" ref="M2:M14" si="1">IF(E2=0,MAX($L$2:$L$14)*1.1,L2)</f>
        <v>9.2368421052631575</v>
      </c>
      <c r="N2" s="5">
        <f t="shared" ref="N2:N14" si="2">IF(F2=0,0,I2/F2)</f>
        <v>15.285714285714286</v>
      </c>
      <c r="O2" s="5">
        <f t="shared" ref="O2:O14" si="3">IF(F2=0,MAX($N$2:$N$14)*1.1,N2)</f>
        <v>15.285714285714286</v>
      </c>
      <c r="P2" s="15">
        <v>0.46139999999999998</v>
      </c>
      <c r="Q2">
        <v>1</v>
      </c>
      <c r="R2">
        <f>IF(Q2=0,-1,SUM(Q$2:Q2))</f>
        <v>1</v>
      </c>
    </row>
    <row r="3" spans="1:18" x14ac:dyDescent="0.25">
      <c r="A3">
        <v>3</v>
      </c>
      <c r="B3" s="12">
        <v>40474</v>
      </c>
      <c r="C3" t="s">
        <v>304</v>
      </c>
      <c r="D3" t="s">
        <v>222</v>
      </c>
      <c r="E3">
        <v>41</v>
      </c>
      <c r="F3">
        <v>51</v>
      </c>
      <c r="G3">
        <v>495</v>
      </c>
      <c r="H3">
        <v>7</v>
      </c>
      <c r="I3">
        <v>540</v>
      </c>
      <c r="J3">
        <v>6.8</v>
      </c>
      <c r="K3">
        <v>0</v>
      </c>
      <c r="L3" s="5">
        <f t="shared" si="0"/>
        <v>12.073170731707316</v>
      </c>
      <c r="M3" s="5">
        <f t="shared" si="1"/>
        <v>12.073170731707316</v>
      </c>
      <c r="N3" s="5">
        <f t="shared" si="2"/>
        <v>10.588235294117647</v>
      </c>
      <c r="O3" s="5">
        <f t="shared" si="3"/>
        <v>10.588235294117647</v>
      </c>
      <c r="P3" s="15">
        <v>0.46139999999999998</v>
      </c>
      <c r="Q3">
        <v>1</v>
      </c>
      <c r="R3">
        <f>IF(Q3=0,-1,SUM(Q$2:Q3))</f>
        <v>2</v>
      </c>
    </row>
    <row r="4" spans="1:18" x14ac:dyDescent="0.25">
      <c r="A4">
        <v>4</v>
      </c>
      <c r="B4" s="12">
        <v>40509</v>
      </c>
      <c r="C4" t="s">
        <v>234</v>
      </c>
      <c r="D4" t="s">
        <v>222</v>
      </c>
      <c r="E4">
        <v>41</v>
      </c>
      <c r="F4">
        <v>47</v>
      </c>
      <c r="G4">
        <v>379</v>
      </c>
      <c r="H4">
        <v>5.7</v>
      </c>
      <c r="I4">
        <v>588</v>
      </c>
      <c r="J4">
        <v>5.5</v>
      </c>
      <c r="K4">
        <v>0</v>
      </c>
      <c r="L4" s="5">
        <f t="shared" si="0"/>
        <v>9.2439024390243905</v>
      </c>
      <c r="M4" s="5">
        <f t="shared" si="1"/>
        <v>9.2439024390243905</v>
      </c>
      <c r="N4" s="5">
        <f t="shared" si="2"/>
        <v>12.51063829787234</v>
      </c>
      <c r="O4" s="5">
        <f t="shared" si="3"/>
        <v>12.51063829787234</v>
      </c>
      <c r="P4" s="15">
        <v>0.46139999999999998</v>
      </c>
      <c r="Q4">
        <v>1</v>
      </c>
      <c r="R4">
        <f>IF(Q4=0,-1,SUM(Q$2:Q4))</f>
        <v>3</v>
      </c>
    </row>
    <row r="5" spans="1:18" x14ac:dyDescent="0.25">
      <c r="A5">
        <v>5</v>
      </c>
      <c r="B5" s="12">
        <v>40425</v>
      </c>
      <c r="C5" t="s">
        <v>300</v>
      </c>
      <c r="D5" t="s">
        <v>213</v>
      </c>
      <c r="E5">
        <v>65</v>
      </c>
      <c r="F5">
        <v>17</v>
      </c>
      <c r="G5">
        <v>544</v>
      </c>
      <c r="H5">
        <v>6.7</v>
      </c>
      <c r="I5">
        <v>324</v>
      </c>
      <c r="J5">
        <v>4.5999999999999996</v>
      </c>
      <c r="K5">
        <v>2</v>
      </c>
      <c r="L5" s="5">
        <f t="shared" si="0"/>
        <v>8.3692307692307697</v>
      </c>
      <c r="M5" s="5">
        <f t="shared" si="1"/>
        <v>8.3692307692307697</v>
      </c>
      <c r="N5" s="5">
        <f t="shared" si="2"/>
        <v>19.058823529411764</v>
      </c>
      <c r="O5" s="5">
        <f t="shared" si="3"/>
        <v>19.058823529411764</v>
      </c>
      <c r="P5" s="15">
        <v>0.46139999999999998</v>
      </c>
      <c r="Q5">
        <v>0</v>
      </c>
      <c r="R5">
        <f>IF(Q5=0,-1,SUM(Q$2:Q5))</f>
        <v>-1</v>
      </c>
    </row>
    <row r="6" spans="1:18" x14ac:dyDescent="0.25">
      <c r="A6">
        <v>6</v>
      </c>
      <c r="B6" s="12">
        <v>40432</v>
      </c>
      <c r="C6" t="s">
        <v>94</v>
      </c>
      <c r="D6" t="s">
        <v>213</v>
      </c>
      <c r="E6">
        <v>41</v>
      </c>
      <c r="F6">
        <v>38</v>
      </c>
      <c r="G6">
        <v>522</v>
      </c>
      <c r="H6">
        <v>6.9</v>
      </c>
      <c r="I6">
        <v>371</v>
      </c>
      <c r="J6">
        <v>4.9000000000000004</v>
      </c>
      <c r="K6">
        <v>-1</v>
      </c>
      <c r="L6" s="5">
        <f t="shared" si="0"/>
        <v>12.731707317073171</v>
      </c>
      <c r="M6" s="5">
        <f t="shared" si="1"/>
        <v>12.731707317073171</v>
      </c>
      <c r="N6" s="5">
        <f t="shared" si="2"/>
        <v>9.7631578947368425</v>
      </c>
      <c r="O6" s="5">
        <f t="shared" si="3"/>
        <v>9.7631578947368425</v>
      </c>
      <c r="P6" s="15">
        <v>0.46139999999999998</v>
      </c>
      <c r="Q6">
        <v>0</v>
      </c>
      <c r="R6">
        <f>IF(Q6=0,-1,SUM(Q$2:Q6))</f>
        <v>-1</v>
      </c>
    </row>
    <row r="7" spans="1:18" x14ac:dyDescent="0.25">
      <c r="A7">
        <v>7</v>
      </c>
      <c r="B7" s="12">
        <v>40439</v>
      </c>
      <c r="C7" t="s">
        <v>301</v>
      </c>
      <c r="D7" t="s">
        <v>213</v>
      </c>
      <c r="E7">
        <v>65</v>
      </c>
      <c r="F7">
        <v>28</v>
      </c>
      <c r="G7">
        <v>722</v>
      </c>
      <c r="H7">
        <v>9.4</v>
      </c>
      <c r="I7">
        <v>428</v>
      </c>
      <c r="J7">
        <v>5.4</v>
      </c>
      <c r="K7">
        <v>2</v>
      </c>
      <c r="L7" s="5">
        <f t="shared" si="0"/>
        <v>11.107692307692307</v>
      </c>
      <c r="M7" s="5">
        <f t="shared" si="1"/>
        <v>11.107692307692307</v>
      </c>
      <c r="N7" s="5">
        <f t="shared" si="2"/>
        <v>15.285714285714286</v>
      </c>
      <c r="O7" s="5">
        <f t="shared" si="3"/>
        <v>15.285714285714286</v>
      </c>
      <c r="P7" s="15">
        <v>0.46139999999999998</v>
      </c>
      <c r="Q7">
        <v>0</v>
      </c>
      <c r="R7">
        <f>IF(Q7=0,-1,SUM(Q$2:Q7))</f>
        <v>-1</v>
      </c>
    </row>
    <row r="8" spans="1:18" x14ac:dyDescent="0.25">
      <c r="A8">
        <v>8</v>
      </c>
      <c r="B8" s="12">
        <v>40459</v>
      </c>
      <c r="C8" t="s">
        <v>303</v>
      </c>
      <c r="D8" t="s">
        <v>213</v>
      </c>
      <c r="E8">
        <v>54</v>
      </c>
      <c r="F8">
        <v>28</v>
      </c>
      <c r="G8">
        <v>492</v>
      </c>
      <c r="H8">
        <v>5.9</v>
      </c>
      <c r="I8">
        <v>368</v>
      </c>
      <c r="J8">
        <v>4.2</v>
      </c>
      <c r="K8">
        <v>0</v>
      </c>
      <c r="L8" s="5">
        <f t="shared" si="0"/>
        <v>9.1111111111111107</v>
      </c>
      <c r="M8" s="5">
        <f t="shared" si="1"/>
        <v>9.1111111111111107</v>
      </c>
      <c r="N8" s="5">
        <f t="shared" si="2"/>
        <v>13.142857142857142</v>
      </c>
      <c r="O8" s="5">
        <f t="shared" si="3"/>
        <v>13.142857142857142</v>
      </c>
      <c r="P8" s="15">
        <v>0.46139999999999998</v>
      </c>
      <c r="Q8">
        <v>0</v>
      </c>
      <c r="R8">
        <f>IF(Q8=0,-1,SUM(Q$2:Q8))</f>
        <v>-1</v>
      </c>
    </row>
    <row r="9" spans="1:18" x14ac:dyDescent="0.25">
      <c r="A9">
        <v>9</v>
      </c>
      <c r="B9" s="12">
        <v>40467</v>
      </c>
      <c r="C9" t="s">
        <v>236</v>
      </c>
      <c r="D9" t="s">
        <v>213</v>
      </c>
      <c r="E9">
        <v>34</v>
      </c>
      <c r="F9">
        <v>17</v>
      </c>
      <c r="G9">
        <v>581</v>
      </c>
      <c r="H9">
        <v>7</v>
      </c>
      <c r="I9">
        <v>401</v>
      </c>
      <c r="J9">
        <v>5</v>
      </c>
      <c r="K9">
        <v>0</v>
      </c>
      <c r="L9" s="5">
        <f t="shared" si="0"/>
        <v>17.088235294117649</v>
      </c>
      <c r="M9" s="5">
        <f t="shared" si="1"/>
        <v>17.088235294117649</v>
      </c>
      <c r="N9" s="5">
        <f t="shared" si="2"/>
        <v>23.588235294117649</v>
      </c>
      <c r="O9" s="5">
        <f t="shared" si="3"/>
        <v>23.588235294117649</v>
      </c>
      <c r="P9" s="15">
        <v>0.46139999999999998</v>
      </c>
      <c r="Q9">
        <v>0</v>
      </c>
      <c r="R9">
        <f>IF(Q9=0,-1,SUM(Q$2:Q9))</f>
        <v>-1</v>
      </c>
    </row>
    <row r="10" spans="1:18" x14ac:dyDescent="0.25">
      <c r="A10">
        <v>10</v>
      </c>
      <c r="B10" s="12">
        <v>40481</v>
      </c>
      <c r="C10" t="s">
        <v>305</v>
      </c>
      <c r="D10" t="s">
        <v>213</v>
      </c>
      <c r="E10">
        <v>24</v>
      </c>
      <c r="F10">
        <v>14</v>
      </c>
      <c r="G10">
        <v>511</v>
      </c>
      <c r="H10">
        <v>6.7</v>
      </c>
      <c r="I10">
        <v>289</v>
      </c>
      <c r="J10">
        <v>3.9</v>
      </c>
      <c r="K10">
        <v>1</v>
      </c>
      <c r="L10" s="5">
        <f t="shared" si="0"/>
        <v>21.291666666666668</v>
      </c>
      <c r="M10" s="5">
        <f t="shared" si="1"/>
        <v>21.291666666666668</v>
      </c>
      <c r="N10" s="5">
        <f t="shared" si="2"/>
        <v>20.642857142857142</v>
      </c>
      <c r="O10" s="5">
        <f t="shared" si="3"/>
        <v>20.642857142857142</v>
      </c>
      <c r="P10" s="15">
        <v>0.46139999999999998</v>
      </c>
      <c r="Q10">
        <v>0</v>
      </c>
      <c r="R10">
        <f>IF(Q10=0,-1,SUM(Q$2:Q10))</f>
        <v>-1</v>
      </c>
    </row>
    <row r="11" spans="1:18" x14ac:dyDescent="0.25">
      <c r="A11">
        <v>11</v>
      </c>
      <c r="B11" s="12">
        <v>40488</v>
      </c>
      <c r="C11" t="s">
        <v>78</v>
      </c>
      <c r="D11" t="s">
        <v>213</v>
      </c>
      <c r="E11">
        <v>55</v>
      </c>
      <c r="F11">
        <v>28</v>
      </c>
      <c r="G11">
        <v>725</v>
      </c>
      <c r="H11">
        <v>8.8000000000000007</v>
      </c>
      <c r="I11">
        <v>464</v>
      </c>
      <c r="J11">
        <v>5.5</v>
      </c>
      <c r="K11">
        <v>2</v>
      </c>
      <c r="L11" s="5">
        <f t="shared" si="0"/>
        <v>13.181818181818182</v>
      </c>
      <c r="M11" s="5">
        <f t="shared" si="1"/>
        <v>13.181818181818182</v>
      </c>
      <c r="N11" s="5">
        <f t="shared" si="2"/>
        <v>16.571428571428573</v>
      </c>
      <c r="O11" s="5">
        <f t="shared" si="3"/>
        <v>16.571428571428573</v>
      </c>
      <c r="P11" s="15">
        <v>0.46139999999999998</v>
      </c>
      <c r="Q11">
        <v>0</v>
      </c>
      <c r="R11">
        <f>IF(Q11=0,-1,SUM(Q$2:Q11))</f>
        <v>-1</v>
      </c>
    </row>
    <row r="12" spans="1:18" x14ac:dyDescent="0.25">
      <c r="A12">
        <v>12</v>
      </c>
      <c r="B12" s="12">
        <v>40495</v>
      </c>
      <c r="C12" t="s">
        <v>306</v>
      </c>
      <c r="D12" t="s">
        <v>213</v>
      </c>
      <c r="E12">
        <v>33</v>
      </c>
      <c r="F12">
        <v>16</v>
      </c>
      <c r="G12">
        <v>532</v>
      </c>
      <c r="H12">
        <v>7.1</v>
      </c>
      <c r="I12">
        <v>358</v>
      </c>
      <c r="J12">
        <v>5.0999999999999996</v>
      </c>
      <c r="K12">
        <v>0</v>
      </c>
      <c r="L12" s="5">
        <f t="shared" si="0"/>
        <v>16.121212121212121</v>
      </c>
      <c r="M12" s="5">
        <f t="shared" si="1"/>
        <v>16.121212121212121</v>
      </c>
      <c r="N12" s="5">
        <f t="shared" si="2"/>
        <v>22.375</v>
      </c>
      <c r="O12" s="5">
        <f t="shared" si="3"/>
        <v>22.375</v>
      </c>
      <c r="P12" s="15">
        <v>0.46139999999999998</v>
      </c>
      <c r="Q12">
        <v>0</v>
      </c>
      <c r="R12">
        <f>IF(Q12=0,-1,SUM(Q$2:Q12))</f>
        <v>-1</v>
      </c>
    </row>
    <row r="13" spans="1:18" x14ac:dyDescent="0.25">
      <c r="A13">
        <v>13</v>
      </c>
      <c r="B13" s="12">
        <v>40502</v>
      </c>
      <c r="C13" t="s">
        <v>307</v>
      </c>
      <c r="D13" t="s">
        <v>213</v>
      </c>
      <c r="E13">
        <v>48</v>
      </c>
      <c r="F13">
        <v>14</v>
      </c>
      <c r="G13">
        <v>597</v>
      </c>
      <c r="H13">
        <v>7.2</v>
      </c>
      <c r="I13">
        <v>288</v>
      </c>
      <c r="J13">
        <v>4.4000000000000004</v>
      </c>
      <c r="K13">
        <v>0</v>
      </c>
      <c r="L13" s="5">
        <f t="shared" si="0"/>
        <v>12.4375</v>
      </c>
      <c r="M13" s="5">
        <f t="shared" si="1"/>
        <v>12.4375</v>
      </c>
      <c r="N13" s="5">
        <f t="shared" si="2"/>
        <v>20.571428571428573</v>
      </c>
      <c r="O13" s="5">
        <f t="shared" si="3"/>
        <v>20.571428571428573</v>
      </c>
      <c r="P13" s="15">
        <v>0.46139999999999998</v>
      </c>
      <c r="Q13">
        <v>0</v>
      </c>
      <c r="R13">
        <f>IF(Q13=0,-1,SUM(Q$2:Q13))</f>
        <v>-1</v>
      </c>
    </row>
    <row r="14" spans="1:18" x14ac:dyDescent="0.25">
      <c r="A14">
        <v>14</v>
      </c>
      <c r="B14" s="12">
        <v>40541</v>
      </c>
      <c r="C14" t="s">
        <v>308</v>
      </c>
      <c r="D14" t="s">
        <v>213</v>
      </c>
      <c r="E14">
        <v>36</v>
      </c>
      <c r="F14">
        <v>10</v>
      </c>
      <c r="G14">
        <v>312</v>
      </c>
      <c r="H14">
        <v>5.0999999999999996</v>
      </c>
      <c r="I14">
        <v>370</v>
      </c>
      <c r="J14">
        <v>4.2</v>
      </c>
      <c r="K14">
        <v>4</v>
      </c>
      <c r="L14" s="5">
        <f t="shared" si="0"/>
        <v>8.6666666666666661</v>
      </c>
      <c r="M14" s="5">
        <f t="shared" si="1"/>
        <v>8.6666666666666661</v>
      </c>
      <c r="N14" s="5">
        <f t="shared" si="2"/>
        <v>37</v>
      </c>
      <c r="O14" s="5">
        <f t="shared" si="3"/>
        <v>37</v>
      </c>
      <c r="P14" s="15">
        <v>0.46139999999999998</v>
      </c>
      <c r="Q14">
        <v>0</v>
      </c>
      <c r="R14">
        <f>IF(Q14=0,-1,SUM(Q$2:Q14))</f>
        <v>-1</v>
      </c>
    </row>
  </sheetData>
  <sortState ref="B2:R14">
    <sortCondition descending="1" ref="Q2:Q14"/>
  </sortState>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R14"/>
  <sheetViews>
    <sheetView workbookViewId="0">
      <selection activeCell="A15" sqref="A15"/>
    </sheetView>
  </sheetViews>
  <sheetFormatPr defaultRowHeight="15" x14ac:dyDescent="0.25"/>
  <cols>
    <col min="2" max="2" width="10.7109375" bestFit="1" customWidth="1"/>
    <col min="3" max="3" width="18.85546875" bestFit="1" customWidth="1"/>
    <col min="4" max="4" width="7.5703125" customWidth="1"/>
    <col min="5" max="5" width="8" customWidth="1"/>
    <col min="6" max="6" width="10.42578125" bestFit="1" customWidth="1"/>
    <col min="7" max="7" width="10" bestFit="1" customWidth="1"/>
    <col min="8" max="8" width="5.5703125" customWidth="1"/>
    <col min="9" max="9" width="10.5703125" bestFit="1" customWidth="1"/>
    <col min="10" max="10" width="10.28515625" bestFit="1" customWidth="1"/>
  </cols>
  <sheetData>
    <row r="1" spans="1:18" x14ac:dyDescent="0.25">
      <c r="A1" s="20"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8" x14ac:dyDescent="0.25">
      <c r="A2">
        <v>2</v>
      </c>
      <c r="B2" s="12">
        <v>40446</v>
      </c>
      <c r="C2" t="s">
        <v>243</v>
      </c>
      <c r="D2" t="s">
        <v>222</v>
      </c>
      <c r="E2">
        <v>20</v>
      </c>
      <c r="F2">
        <v>24</v>
      </c>
      <c r="G2">
        <v>421</v>
      </c>
      <c r="H2">
        <v>7.3</v>
      </c>
      <c r="I2">
        <v>421</v>
      </c>
      <c r="J2">
        <v>6.4</v>
      </c>
      <c r="K2">
        <v>-1</v>
      </c>
      <c r="L2" s="5">
        <f t="shared" ref="L2:L14" si="0">IF(E2=0,0,G2/E2)</f>
        <v>21.05</v>
      </c>
      <c r="M2" s="5">
        <f t="shared" ref="M2:M14" si="1">IF(E2=0,MAX($L$2:$L$14)*1.1,L2)</f>
        <v>21.05</v>
      </c>
      <c r="N2" s="5">
        <f t="shared" ref="N2:N14" si="2">IF(F2=0,0,I2/F2)</f>
        <v>17.541666666666668</v>
      </c>
      <c r="O2" s="5">
        <f t="shared" ref="O2:O14" si="3">IF(F2=0,MAX($N$2:$N$14)*1.1,N2)</f>
        <v>17.541666666666668</v>
      </c>
      <c r="P2" s="15">
        <v>0.50139999999999996</v>
      </c>
      <c r="Q2">
        <v>1</v>
      </c>
      <c r="R2">
        <f>IF(Q2=0,-1,SUM(Q$2:Q2))</f>
        <v>1</v>
      </c>
    </row>
    <row r="3" spans="1:18" x14ac:dyDescent="0.25">
      <c r="A3">
        <v>3</v>
      </c>
      <c r="B3" s="12">
        <v>40460</v>
      </c>
      <c r="C3" t="s">
        <v>311</v>
      </c>
      <c r="D3" t="s">
        <v>213</v>
      </c>
      <c r="E3">
        <v>24</v>
      </c>
      <c r="F3">
        <v>17</v>
      </c>
      <c r="G3">
        <v>442</v>
      </c>
      <c r="H3">
        <v>6</v>
      </c>
      <c r="I3">
        <v>324</v>
      </c>
      <c r="J3">
        <v>4.4000000000000004</v>
      </c>
      <c r="K3">
        <v>2</v>
      </c>
      <c r="L3" s="5">
        <f t="shared" si="0"/>
        <v>18.416666666666668</v>
      </c>
      <c r="M3" s="5">
        <f t="shared" si="1"/>
        <v>18.416666666666668</v>
      </c>
      <c r="N3" s="5">
        <f t="shared" si="2"/>
        <v>19.058823529411764</v>
      </c>
      <c r="O3" s="5">
        <f t="shared" si="3"/>
        <v>19.058823529411764</v>
      </c>
      <c r="P3" s="15">
        <v>0.50139999999999996</v>
      </c>
      <c r="Q3">
        <v>1</v>
      </c>
      <c r="R3">
        <f>IF(Q3=0,-1,SUM(Q$2:Q3))</f>
        <v>2</v>
      </c>
    </row>
    <row r="4" spans="1:18" x14ac:dyDescent="0.25">
      <c r="A4">
        <v>4</v>
      </c>
      <c r="B4" s="12">
        <v>40467</v>
      </c>
      <c r="C4" t="s">
        <v>242</v>
      </c>
      <c r="D4" t="s">
        <v>222</v>
      </c>
      <c r="E4">
        <v>43</v>
      </c>
      <c r="F4">
        <v>65</v>
      </c>
      <c r="G4">
        <v>566</v>
      </c>
      <c r="H4">
        <v>7.4</v>
      </c>
      <c r="I4">
        <v>470</v>
      </c>
      <c r="J4">
        <v>7.3</v>
      </c>
      <c r="K4">
        <v>-3</v>
      </c>
      <c r="L4" s="5">
        <f t="shared" si="0"/>
        <v>13.162790697674419</v>
      </c>
      <c r="M4" s="5">
        <f t="shared" si="1"/>
        <v>13.162790697674419</v>
      </c>
      <c r="N4" s="5">
        <f t="shared" si="2"/>
        <v>7.2307692307692308</v>
      </c>
      <c r="O4" s="5">
        <f t="shared" si="3"/>
        <v>7.2307692307692308</v>
      </c>
      <c r="P4" s="15">
        <v>0.50139999999999996</v>
      </c>
      <c r="Q4">
        <v>1</v>
      </c>
      <c r="R4">
        <f>IF(Q4=0,-1,SUM(Q$2:Q4))</f>
        <v>3</v>
      </c>
    </row>
    <row r="5" spans="1:18" x14ac:dyDescent="0.25">
      <c r="A5">
        <v>5</v>
      </c>
      <c r="B5" s="12">
        <v>40488</v>
      </c>
      <c r="C5" t="s">
        <v>267</v>
      </c>
      <c r="D5" t="s">
        <v>213</v>
      </c>
      <c r="E5">
        <v>41</v>
      </c>
      <c r="F5">
        <v>20</v>
      </c>
      <c r="G5">
        <v>443</v>
      </c>
      <c r="H5">
        <v>6.5</v>
      </c>
      <c r="I5">
        <v>295</v>
      </c>
      <c r="J5">
        <v>4.9000000000000004</v>
      </c>
      <c r="K5">
        <v>1</v>
      </c>
      <c r="L5" s="5">
        <f t="shared" si="0"/>
        <v>10.804878048780488</v>
      </c>
      <c r="M5" s="5">
        <f t="shared" si="1"/>
        <v>10.804878048780488</v>
      </c>
      <c r="N5" s="5">
        <f t="shared" si="2"/>
        <v>14.75</v>
      </c>
      <c r="O5" s="5">
        <f t="shared" si="3"/>
        <v>14.75</v>
      </c>
      <c r="P5" s="15">
        <v>0.50139999999999996</v>
      </c>
      <c r="Q5">
        <v>1</v>
      </c>
      <c r="R5">
        <f>IF(Q5=0,-1,SUM(Q$2:Q5))</f>
        <v>4</v>
      </c>
    </row>
    <row r="6" spans="1:18" x14ac:dyDescent="0.25">
      <c r="A6">
        <v>6</v>
      </c>
      <c r="B6" s="12">
        <v>40502</v>
      </c>
      <c r="C6" t="s">
        <v>312</v>
      </c>
      <c r="D6" t="s">
        <v>213</v>
      </c>
      <c r="E6">
        <v>38</v>
      </c>
      <c r="F6">
        <v>31</v>
      </c>
      <c r="G6">
        <v>488</v>
      </c>
      <c r="H6">
        <v>8</v>
      </c>
      <c r="I6">
        <v>486</v>
      </c>
      <c r="J6">
        <v>4.9000000000000004</v>
      </c>
      <c r="K6">
        <v>0</v>
      </c>
      <c r="L6" s="5">
        <f t="shared" si="0"/>
        <v>12.842105263157896</v>
      </c>
      <c r="M6" s="5">
        <f t="shared" si="1"/>
        <v>12.842105263157896</v>
      </c>
      <c r="N6" s="5">
        <f t="shared" si="2"/>
        <v>15.67741935483871</v>
      </c>
      <c r="O6" s="5">
        <f t="shared" si="3"/>
        <v>15.67741935483871</v>
      </c>
      <c r="P6" s="15">
        <v>0.50139999999999996</v>
      </c>
      <c r="Q6">
        <v>1</v>
      </c>
      <c r="R6">
        <f>IF(Q6=0,-1,SUM(Q$2:Q6))</f>
        <v>5</v>
      </c>
    </row>
    <row r="7" spans="1:18" x14ac:dyDescent="0.25">
      <c r="A7">
        <v>7</v>
      </c>
      <c r="B7" s="12">
        <v>40509</v>
      </c>
      <c r="C7" t="s">
        <v>313</v>
      </c>
      <c r="D7" t="s">
        <v>213</v>
      </c>
      <c r="E7">
        <v>31</v>
      </c>
      <c r="F7">
        <v>23</v>
      </c>
      <c r="G7">
        <v>464</v>
      </c>
      <c r="H7">
        <v>6.6</v>
      </c>
      <c r="I7">
        <v>294</v>
      </c>
      <c r="J7">
        <v>4.3</v>
      </c>
      <c r="K7">
        <v>1</v>
      </c>
      <c r="L7" s="5">
        <f t="shared" si="0"/>
        <v>14.96774193548387</v>
      </c>
      <c r="M7" s="5">
        <f t="shared" si="1"/>
        <v>14.96774193548387</v>
      </c>
      <c r="N7" s="5">
        <f t="shared" si="2"/>
        <v>12.782608695652174</v>
      </c>
      <c r="O7" s="5">
        <f t="shared" si="3"/>
        <v>12.782608695652174</v>
      </c>
      <c r="P7" s="15">
        <v>0.50139999999999996</v>
      </c>
      <c r="Q7">
        <v>1</v>
      </c>
      <c r="R7">
        <f>IF(Q7=0,-1,SUM(Q$2:Q7))</f>
        <v>6</v>
      </c>
    </row>
    <row r="8" spans="1:18" x14ac:dyDescent="0.25">
      <c r="A8">
        <v>8</v>
      </c>
      <c r="B8" s="12">
        <v>40547</v>
      </c>
      <c r="C8" t="s">
        <v>314</v>
      </c>
      <c r="D8" t="s">
        <v>222</v>
      </c>
      <c r="E8">
        <v>26</v>
      </c>
      <c r="F8">
        <v>31</v>
      </c>
      <c r="G8">
        <v>402</v>
      </c>
      <c r="H8">
        <v>5.2</v>
      </c>
      <c r="I8">
        <v>446</v>
      </c>
      <c r="J8">
        <v>6.4</v>
      </c>
      <c r="K8">
        <v>-1</v>
      </c>
      <c r="L8" s="5">
        <f t="shared" si="0"/>
        <v>15.461538461538462</v>
      </c>
      <c r="M8" s="5">
        <f t="shared" si="1"/>
        <v>15.461538461538462</v>
      </c>
      <c r="N8" s="5">
        <f t="shared" si="2"/>
        <v>14.387096774193548</v>
      </c>
      <c r="O8" s="5">
        <f t="shared" si="3"/>
        <v>14.387096774193548</v>
      </c>
      <c r="P8" s="15">
        <v>0.50139999999999996</v>
      </c>
      <c r="Q8">
        <v>1</v>
      </c>
      <c r="R8">
        <f>IF(Q8=0,-1,SUM(Q$2:Q8))</f>
        <v>7</v>
      </c>
    </row>
    <row r="9" spans="1:18" x14ac:dyDescent="0.25">
      <c r="A9">
        <v>9</v>
      </c>
      <c r="B9" s="12">
        <v>40425</v>
      </c>
      <c r="C9" t="s">
        <v>214</v>
      </c>
      <c r="D9" t="s">
        <v>213</v>
      </c>
      <c r="E9">
        <v>44</v>
      </c>
      <c r="F9">
        <v>3</v>
      </c>
      <c r="G9">
        <v>519</v>
      </c>
      <c r="H9">
        <v>8.9</v>
      </c>
      <c r="I9">
        <v>187</v>
      </c>
      <c r="J9">
        <v>3.3</v>
      </c>
      <c r="K9">
        <v>-3</v>
      </c>
      <c r="L9" s="5">
        <f t="shared" si="0"/>
        <v>11.795454545454545</v>
      </c>
      <c r="M9" s="5">
        <f t="shared" si="1"/>
        <v>11.795454545454545</v>
      </c>
      <c r="N9" s="5">
        <f t="shared" si="2"/>
        <v>62.333333333333336</v>
      </c>
      <c r="O9" s="5">
        <f t="shared" si="3"/>
        <v>62.333333333333336</v>
      </c>
      <c r="P9" s="15">
        <v>0.50139999999999996</v>
      </c>
      <c r="Q9">
        <v>0</v>
      </c>
      <c r="R9">
        <f>IF(Q9=0,-1,SUM(Q$2:Q9))</f>
        <v>-1</v>
      </c>
    </row>
    <row r="10" spans="1:18" x14ac:dyDescent="0.25">
      <c r="A10">
        <v>10</v>
      </c>
      <c r="B10" s="12">
        <v>40432</v>
      </c>
      <c r="C10" t="s">
        <v>309</v>
      </c>
      <c r="D10" t="s">
        <v>213</v>
      </c>
      <c r="E10">
        <v>31</v>
      </c>
      <c r="F10">
        <v>7</v>
      </c>
      <c r="G10">
        <v>499</v>
      </c>
      <c r="H10">
        <v>6.7</v>
      </c>
      <c r="I10">
        <v>188</v>
      </c>
      <c r="J10">
        <v>3.4</v>
      </c>
      <c r="K10">
        <v>-1</v>
      </c>
      <c r="L10" s="5">
        <f t="shared" si="0"/>
        <v>16.096774193548388</v>
      </c>
      <c r="M10" s="5">
        <f t="shared" si="1"/>
        <v>16.096774193548388</v>
      </c>
      <c r="N10" s="5">
        <f t="shared" si="2"/>
        <v>26.857142857142858</v>
      </c>
      <c r="O10" s="5">
        <f t="shared" si="3"/>
        <v>26.857142857142858</v>
      </c>
      <c r="P10" s="15">
        <v>0.50139999999999996</v>
      </c>
      <c r="Q10">
        <v>0</v>
      </c>
      <c r="R10">
        <f>IF(Q10=0,-1,SUM(Q$2:Q10))</f>
        <v>-1</v>
      </c>
    </row>
    <row r="11" spans="1:18" x14ac:dyDescent="0.25">
      <c r="A11">
        <v>11</v>
      </c>
      <c r="B11" s="12">
        <v>40439</v>
      </c>
      <c r="C11" t="s">
        <v>310</v>
      </c>
      <c r="D11" t="s">
        <v>213</v>
      </c>
      <c r="E11">
        <v>31</v>
      </c>
      <c r="F11">
        <v>24</v>
      </c>
      <c r="G11">
        <v>433</v>
      </c>
      <c r="H11">
        <v>7.7</v>
      </c>
      <c r="I11">
        <v>392</v>
      </c>
      <c r="J11">
        <v>5.8</v>
      </c>
      <c r="K11">
        <v>1</v>
      </c>
      <c r="L11" s="5">
        <f t="shared" si="0"/>
        <v>13.96774193548387</v>
      </c>
      <c r="M11" s="5">
        <f t="shared" si="1"/>
        <v>13.96774193548387</v>
      </c>
      <c r="N11" s="5">
        <f t="shared" si="2"/>
        <v>16.333333333333332</v>
      </c>
      <c r="O11" s="5">
        <f t="shared" si="3"/>
        <v>16.333333333333332</v>
      </c>
      <c r="P11" s="15">
        <v>0.50139999999999996</v>
      </c>
      <c r="Q11">
        <v>0</v>
      </c>
      <c r="R11">
        <f>IF(Q11=0,-1,SUM(Q$2:Q11))</f>
        <v>-1</v>
      </c>
    </row>
    <row r="12" spans="1:18" x14ac:dyDescent="0.25">
      <c r="A12">
        <v>12</v>
      </c>
      <c r="B12" s="12">
        <v>40474</v>
      </c>
      <c r="C12" t="s">
        <v>97</v>
      </c>
      <c r="D12" t="s">
        <v>213</v>
      </c>
      <c r="E12">
        <v>38</v>
      </c>
      <c r="F12">
        <v>24</v>
      </c>
      <c r="G12">
        <v>464</v>
      </c>
      <c r="H12">
        <v>8.3000000000000007</v>
      </c>
      <c r="I12">
        <v>512</v>
      </c>
      <c r="J12">
        <v>6.6</v>
      </c>
      <c r="K12">
        <v>0</v>
      </c>
      <c r="L12" s="5">
        <f t="shared" si="0"/>
        <v>12.210526315789474</v>
      </c>
      <c r="M12" s="5">
        <f t="shared" si="1"/>
        <v>12.210526315789474</v>
      </c>
      <c r="N12" s="5">
        <f t="shared" si="2"/>
        <v>21.333333333333332</v>
      </c>
      <c r="O12" s="5">
        <f t="shared" si="3"/>
        <v>21.333333333333332</v>
      </c>
      <c r="P12" s="15">
        <v>0.50139999999999996</v>
      </c>
      <c r="Q12">
        <v>0</v>
      </c>
      <c r="R12">
        <f>IF(Q12=0,-1,SUM(Q$2:Q12))</f>
        <v>-1</v>
      </c>
    </row>
    <row r="13" spans="1:18" x14ac:dyDescent="0.25">
      <c r="A13">
        <v>13</v>
      </c>
      <c r="B13" s="12">
        <v>40481</v>
      </c>
      <c r="C13" t="s">
        <v>119</v>
      </c>
      <c r="D13" t="s">
        <v>213</v>
      </c>
      <c r="E13">
        <v>49</v>
      </c>
      <c r="F13">
        <v>14</v>
      </c>
      <c r="G13">
        <v>555</v>
      </c>
      <c r="H13">
        <v>6.6</v>
      </c>
      <c r="I13">
        <v>153</v>
      </c>
      <c r="J13">
        <v>3.2</v>
      </c>
      <c r="K13">
        <v>2</v>
      </c>
      <c r="L13" s="5">
        <f t="shared" si="0"/>
        <v>11.326530612244898</v>
      </c>
      <c r="M13" s="5">
        <f t="shared" si="1"/>
        <v>11.326530612244898</v>
      </c>
      <c r="N13" s="5">
        <f t="shared" si="2"/>
        <v>10.928571428571429</v>
      </c>
      <c r="O13" s="5">
        <f t="shared" si="3"/>
        <v>10.928571428571429</v>
      </c>
      <c r="P13" s="15">
        <v>0.50139999999999996</v>
      </c>
      <c r="Q13">
        <v>0</v>
      </c>
      <c r="R13">
        <f>IF(Q13=0,-1,SUM(Q$2:Q13))</f>
        <v>-1</v>
      </c>
    </row>
    <row r="14" spans="1:18" x14ac:dyDescent="0.25">
      <c r="A14">
        <v>14</v>
      </c>
      <c r="B14" s="12">
        <v>40495</v>
      </c>
      <c r="C14" t="s">
        <v>118</v>
      </c>
      <c r="D14" t="s">
        <v>213</v>
      </c>
      <c r="E14">
        <v>58</v>
      </c>
      <c r="F14">
        <v>21</v>
      </c>
      <c r="G14">
        <v>577</v>
      </c>
      <c r="H14">
        <v>8</v>
      </c>
      <c r="I14">
        <v>355</v>
      </c>
      <c r="J14">
        <v>6.7</v>
      </c>
      <c r="K14">
        <v>3</v>
      </c>
      <c r="L14" s="5">
        <f t="shared" si="0"/>
        <v>9.9482758620689662</v>
      </c>
      <c r="M14" s="5">
        <f t="shared" si="1"/>
        <v>9.9482758620689662</v>
      </c>
      <c r="N14" s="5">
        <f t="shared" si="2"/>
        <v>16.904761904761905</v>
      </c>
      <c r="O14" s="5">
        <f t="shared" si="3"/>
        <v>16.904761904761905</v>
      </c>
      <c r="P14" s="15">
        <v>0.50139999999999996</v>
      </c>
      <c r="Q14">
        <v>0</v>
      </c>
      <c r="R14">
        <f>IF(Q14=0,-1,SUM(Q$2:Q14))</f>
        <v>-1</v>
      </c>
    </row>
  </sheetData>
  <sortState ref="B2:R14">
    <sortCondition descending="1" ref="Q2:Q14"/>
  </sortState>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R14"/>
  <sheetViews>
    <sheetView workbookViewId="0">
      <selection activeCell="A15" sqref="A15"/>
    </sheetView>
  </sheetViews>
  <sheetFormatPr defaultRowHeight="15" x14ac:dyDescent="0.25"/>
  <cols>
    <col min="2" max="2" width="10.7109375" bestFit="1" customWidth="1"/>
    <col min="16" max="16" width="8.42578125" customWidth="1"/>
    <col min="18" max="18" width="5.85546875" customWidth="1"/>
  </cols>
  <sheetData>
    <row r="1" spans="1:18" s="20" customFormat="1" x14ac:dyDescent="0.25">
      <c r="A1" s="20"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8" x14ac:dyDescent="0.25">
      <c r="A2">
        <v>2</v>
      </c>
      <c r="B2" s="12">
        <v>40446</v>
      </c>
      <c r="C2" t="s">
        <v>330</v>
      </c>
      <c r="D2" t="s">
        <v>213</v>
      </c>
      <c r="E2">
        <v>37</v>
      </c>
      <c r="F2">
        <v>14</v>
      </c>
      <c r="G2">
        <v>404</v>
      </c>
      <c r="H2">
        <v>5.3</v>
      </c>
      <c r="I2">
        <v>351</v>
      </c>
      <c r="J2">
        <v>5.2</v>
      </c>
      <c r="K2">
        <v>-1</v>
      </c>
      <c r="L2" s="5">
        <f t="shared" ref="L2:L14" si="0">IF(E2=0,0,G2/E2)</f>
        <v>10.918918918918919</v>
      </c>
      <c r="M2" s="5">
        <f t="shared" ref="M2:M14" si="1">IF(E2=0,MAX($L$2:$L$14)*1.1,L2)</f>
        <v>10.918918918918919</v>
      </c>
      <c r="N2" s="5">
        <f t="shared" ref="N2:N14" si="2">IF(F2=0,0,I2/F2)</f>
        <v>25.071428571428573</v>
      </c>
      <c r="O2" s="5">
        <f t="shared" ref="O2:O14" si="3">IF(F2=0,MAX($N$2:$N$14)*1.1,N2)</f>
        <v>25.071428571428573</v>
      </c>
      <c r="P2" s="15">
        <v>0.57611111111111113</v>
      </c>
      <c r="Q2">
        <v>1</v>
      </c>
      <c r="R2">
        <f>IF(Q2=0,-1,SUM(Q$2:Q2))</f>
        <v>1</v>
      </c>
    </row>
    <row r="3" spans="1:18" x14ac:dyDescent="0.25">
      <c r="A3">
        <v>3</v>
      </c>
      <c r="B3" s="12">
        <v>40453</v>
      </c>
      <c r="C3" t="s">
        <v>331</v>
      </c>
      <c r="D3" t="s">
        <v>222</v>
      </c>
      <c r="E3">
        <v>31</v>
      </c>
      <c r="F3">
        <v>52</v>
      </c>
      <c r="G3">
        <v>518</v>
      </c>
      <c r="H3">
        <v>6.7</v>
      </c>
      <c r="I3">
        <v>626</v>
      </c>
      <c r="J3">
        <v>7.8</v>
      </c>
      <c r="K3">
        <v>0</v>
      </c>
      <c r="L3" s="5">
        <f t="shared" si="0"/>
        <v>16.70967741935484</v>
      </c>
      <c r="M3" s="5">
        <f t="shared" si="1"/>
        <v>16.70967741935484</v>
      </c>
      <c r="N3" s="5">
        <f t="shared" si="2"/>
        <v>12.038461538461538</v>
      </c>
      <c r="O3" s="5">
        <f t="shared" si="3"/>
        <v>12.038461538461538</v>
      </c>
      <c r="P3" s="15">
        <v>0.57611111111111113</v>
      </c>
      <c r="Q3">
        <v>1</v>
      </c>
      <c r="R3">
        <f>IF(Q3=0,-1,SUM(Q$2:Q3))</f>
        <v>2</v>
      </c>
    </row>
    <row r="4" spans="1:18" x14ac:dyDescent="0.25">
      <c r="A4">
        <v>4</v>
      </c>
      <c r="B4" s="12">
        <v>40460</v>
      </c>
      <c r="C4" t="s">
        <v>332</v>
      </c>
      <c r="D4" t="s">
        <v>213</v>
      </c>
      <c r="E4">
        <v>37</v>
      </c>
      <c r="F4">
        <v>35</v>
      </c>
      <c r="G4">
        <v>478</v>
      </c>
      <c r="H4">
        <v>8</v>
      </c>
      <c r="I4">
        <v>498</v>
      </c>
      <c r="J4">
        <v>6.7</v>
      </c>
      <c r="K4">
        <v>-2</v>
      </c>
      <c r="L4" s="5">
        <f t="shared" si="0"/>
        <v>12.918918918918919</v>
      </c>
      <c r="M4" s="5">
        <f t="shared" si="1"/>
        <v>12.918918918918919</v>
      </c>
      <c r="N4" s="5">
        <f t="shared" si="2"/>
        <v>14.228571428571428</v>
      </c>
      <c r="O4" s="5">
        <f t="shared" si="3"/>
        <v>14.228571428571428</v>
      </c>
      <c r="P4" s="15">
        <v>0.57611111111111113</v>
      </c>
      <c r="Q4">
        <v>1</v>
      </c>
      <c r="R4">
        <f>IF(Q4=0,-1,SUM(Q$2:Q4))</f>
        <v>3</v>
      </c>
    </row>
    <row r="5" spans="1:18" x14ac:dyDescent="0.25">
      <c r="A5">
        <v>5</v>
      </c>
      <c r="B5" s="12">
        <v>40481</v>
      </c>
      <c r="C5" t="s">
        <v>333</v>
      </c>
      <c r="D5" t="s">
        <v>213</v>
      </c>
      <c r="E5">
        <v>41</v>
      </c>
      <c r="F5">
        <v>0</v>
      </c>
      <c r="G5">
        <v>470</v>
      </c>
      <c r="H5">
        <v>6.4</v>
      </c>
      <c r="I5">
        <v>107</v>
      </c>
      <c r="J5">
        <v>2.5</v>
      </c>
      <c r="K5">
        <v>1</v>
      </c>
      <c r="L5" s="5">
        <f t="shared" si="0"/>
        <v>11.463414634146341</v>
      </c>
      <c r="M5" s="5">
        <f t="shared" si="1"/>
        <v>11.463414634146341</v>
      </c>
      <c r="N5" s="5">
        <f t="shared" si="2"/>
        <v>0</v>
      </c>
      <c r="O5" s="5">
        <f t="shared" si="3"/>
        <v>27.578571428571433</v>
      </c>
      <c r="P5" s="15">
        <v>0.57611111111111113</v>
      </c>
      <c r="Q5">
        <v>1</v>
      </c>
      <c r="R5">
        <f>IF(Q5=0,-1,SUM(Q$2:Q5))</f>
        <v>4</v>
      </c>
    </row>
    <row r="6" spans="1:18" x14ac:dyDescent="0.25">
      <c r="A6">
        <v>6</v>
      </c>
      <c r="B6" s="12">
        <v>40488</v>
      </c>
      <c r="C6" t="s">
        <v>51</v>
      </c>
      <c r="D6" t="s">
        <v>213</v>
      </c>
      <c r="E6">
        <v>42</v>
      </c>
      <c r="F6">
        <v>17</v>
      </c>
      <c r="G6">
        <v>510</v>
      </c>
      <c r="H6">
        <v>6.6</v>
      </c>
      <c r="I6">
        <v>414</v>
      </c>
      <c r="J6">
        <v>5.2</v>
      </c>
      <c r="K6">
        <v>1</v>
      </c>
      <c r="L6" s="5">
        <f t="shared" si="0"/>
        <v>12.142857142857142</v>
      </c>
      <c r="M6" s="5">
        <f t="shared" si="1"/>
        <v>12.142857142857142</v>
      </c>
      <c r="N6" s="5">
        <f t="shared" si="2"/>
        <v>24.352941176470587</v>
      </c>
      <c r="O6" s="5">
        <f t="shared" si="3"/>
        <v>24.352941176470587</v>
      </c>
      <c r="P6" s="15">
        <v>0.57611111111111113</v>
      </c>
      <c r="Q6">
        <v>1</v>
      </c>
      <c r="R6">
        <f>IF(Q6=0,-1,SUM(Q$2:Q6))</f>
        <v>5</v>
      </c>
    </row>
    <row r="7" spans="1:18" x14ac:dyDescent="0.25">
      <c r="A7">
        <v>7</v>
      </c>
      <c r="B7" s="12">
        <v>40546</v>
      </c>
      <c r="C7" t="s">
        <v>279</v>
      </c>
      <c r="D7" t="s">
        <v>213</v>
      </c>
      <c r="E7">
        <v>40</v>
      </c>
      <c r="F7">
        <v>12</v>
      </c>
      <c r="G7">
        <v>534</v>
      </c>
      <c r="H7">
        <v>9.9</v>
      </c>
      <c r="I7">
        <v>288</v>
      </c>
      <c r="J7">
        <v>4.3</v>
      </c>
      <c r="K7">
        <v>-1</v>
      </c>
      <c r="L7" s="5">
        <f t="shared" si="0"/>
        <v>13.35</v>
      </c>
      <c r="M7" s="5">
        <f t="shared" si="1"/>
        <v>13.35</v>
      </c>
      <c r="N7" s="5">
        <f t="shared" si="2"/>
        <v>24</v>
      </c>
      <c r="O7" s="5">
        <f t="shared" si="3"/>
        <v>24</v>
      </c>
      <c r="P7" s="15">
        <v>0.57611111111111113</v>
      </c>
      <c r="Q7">
        <v>1</v>
      </c>
      <c r="R7">
        <f>IF(Q7=0,-1,SUM(Q$2:Q7))</f>
        <v>6</v>
      </c>
    </row>
    <row r="8" spans="1:18" x14ac:dyDescent="0.25">
      <c r="A8">
        <v>8</v>
      </c>
      <c r="B8" s="12">
        <v>40425</v>
      </c>
      <c r="C8" t="s">
        <v>328</v>
      </c>
      <c r="D8" t="s">
        <v>213</v>
      </c>
      <c r="E8">
        <v>52</v>
      </c>
      <c r="F8">
        <v>17</v>
      </c>
      <c r="G8">
        <v>529</v>
      </c>
      <c r="H8">
        <v>8.5</v>
      </c>
      <c r="I8">
        <v>157</v>
      </c>
      <c r="J8">
        <v>2.8</v>
      </c>
      <c r="K8">
        <v>-1</v>
      </c>
      <c r="L8" s="5">
        <f t="shared" si="0"/>
        <v>10.173076923076923</v>
      </c>
      <c r="M8" s="5">
        <f t="shared" si="1"/>
        <v>10.173076923076923</v>
      </c>
      <c r="N8" s="5">
        <f t="shared" si="2"/>
        <v>9.235294117647058</v>
      </c>
      <c r="O8" s="5">
        <f t="shared" si="3"/>
        <v>9.235294117647058</v>
      </c>
      <c r="P8" s="15">
        <v>0.57611111111111113</v>
      </c>
      <c r="Q8">
        <v>0</v>
      </c>
      <c r="R8">
        <f>IF(Q8=0,-1,SUM(Q$2:Q8))</f>
        <v>-1</v>
      </c>
    </row>
    <row r="9" spans="1:18" x14ac:dyDescent="0.25">
      <c r="A9">
        <v>9</v>
      </c>
      <c r="B9" s="12">
        <v>40432</v>
      </c>
      <c r="C9" t="s">
        <v>329</v>
      </c>
      <c r="D9" t="s">
        <v>213</v>
      </c>
      <c r="E9">
        <v>35</v>
      </c>
      <c r="F9">
        <v>0</v>
      </c>
      <c r="G9">
        <v>362</v>
      </c>
      <c r="H9">
        <v>5</v>
      </c>
      <c r="I9">
        <v>233</v>
      </c>
      <c r="J9">
        <v>4.3</v>
      </c>
      <c r="K9">
        <v>4</v>
      </c>
      <c r="L9" s="5">
        <f t="shared" si="0"/>
        <v>10.342857142857143</v>
      </c>
      <c r="M9" s="5">
        <f t="shared" si="1"/>
        <v>10.342857142857143</v>
      </c>
      <c r="N9" s="5">
        <f t="shared" si="2"/>
        <v>0</v>
      </c>
      <c r="O9" s="5">
        <f t="shared" si="3"/>
        <v>27.578571428571433</v>
      </c>
      <c r="P9" s="15">
        <v>0.57611111111111113</v>
      </c>
      <c r="Q9">
        <v>0</v>
      </c>
      <c r="R9">
        <f>IF(Q9=0,-1,SUM(Q$2:Q9))</f>
        <v>-1</v>
      </c>
    </row>
    <row r="10" spans="1:18" x14ac:dyDescent="0.25">
      <c r="A10">
        <v>10</v>
      </c>
      <c r="B10" s="12">
        <v>40439</v>
      </c>
      <c r="C10" t="s">
        <v>109</v>
      </c>
      <c r="D10" t="s">
        <v>213</v>
      </c>
      <c r="E10">
        <v>68</v>
      </c>
      <c r="F10">
        <v>24</v>
      </c>
      <c r="G10">
        <v>535</v>
      </c>
      <c r="H10">
        <v>8.1</v>
      </c>
      <c r="I10">
        <v>283</v>
      </c>
      <c r="J10">
        <v>3.9</v>
      </c>
      <c r="K10">
        <v>2</v>
      </c>
      <c r="L10" s="5">
        <f t="shared" si="0"/>
        <v>7.867647058823529</v>
      </c>
      <c r="M10" s="5">
        <f t="shared" si="1"/>
        <v>7.867647058823529</v>
      </c>
      <c r="N10" s="5">
        <f t="shared" si="2"/>
        <v>11.791666666666666</v>
      </c>
      <c r="O10" s="5">
        <f t="shared" si="3"/>
        <v>11.791666666666666</v>
      </c>
      <c r="P10" s="15">
        <v>0.57611111111111113</v>
      </c>
      <c r="Q10">
        <v>0</v>
      </c>
      <c r="R10">
        <f>IF(Q10=0,-1,SUM(Q$2:Q10))</f>
        <v>-1</v>
      </c>
    </row>
    <row r="11" spans="1:18" x14ac:dyDescent="0.25">
      <c r="A11">
        <v>11</v>
      </c>
      <c r="B11" s="12">
        <v>40474</v>
      </c>
      <c r="C11" t="s">
        <v>300</v>
      </c>
      <c r="D11" t="s">
        <v>213</v>
      </c>
      <c r="E11">
        <v>38</v>
      </c>
      <c r="F11">
        <v>28</v>
      </c>
      <c r="G11">
        <v>439</v>
      </c>
      <c r="H11">
        <v>5.9</v>
      </c>
      <c r="I11">
        <v>388</v>
      </c>
      <c r="J11">
        <v>7.6</v>
      </c>
      <c r="K11">
        <v>2</v>
      </c>
      <c r="L11" s="5">
        <f t="shared" si="0"/>
        <v>11.552631578947368</v>
      </c>
      <c r="M11" s="5">
        <f t="shared" si="1"/>
        <v>11.552631578947368</v>
      </c>
      <c r="N11" s="5">
        <f t="shared" si="2"/>
        <v>13.857142857142858</v>
      </c>
      <c r="O11" s="5">
        <f t="shared" si="3"/>
        <v>13.857142857142858</v>
      </c>
      <c r="P11" s="15">
        <v>0.57611111111111113</v>
      </c>
      <c r="Q11">
        <v>0</v>
      </c>
      <c r="R11">
        <f>IF(Q11=0,-1,SUM(Q$2:Q11))</f>
        <v>-1</v>
      </c>
    </row>
    <row r="12" spans="1:18" x14ac:dyDescent="0.25">
      <c r="A12">
        <v>12</v>
      </c>
      <c r="B12" s="12">
        <v>40495</v>
      </c>
      <c r="C12" t="s">
        <v>334</v>
      </c>
      <c r="D12" t="s">
        <v>213</v>
      </c>
      <c r="E12">
        <v>17</v>
      </c>
      <c r="F12">
        <v>13</v>
      </c>
      <c r="G12">
        <v>420</v>
      </c>
      <c r="H12">
        <v>5.0999999999999996</v>
      </c>
      <c r="I12">
        <v>268</v>
      </c>
      <c r="J12">
        <v>5.5</v>
      </c>
      <c r="K12">
        <v>0</v>
      </c>
      <c r="L12" s="5">
        <f t="shared" si="0"/>
        <v>24.705882352941178</v>
      </c>
      <c r="M12" s="5">
        <f t="shared" si="1"/>
        <v>24.705882352941178</v>
      </c>
      <c r="N12" s="5">
        <f t="shared" si="2"/>
        <v>20.615384615384617</v>
      </c>
      <c r="O12" s="5">
        <f t="shared" si="3"/>
        <v>20.615384615384617</v>
      </c>
      <c r="P12" s="15">
        <v>0.57611111111111113</v>
      </c>
      <c r="Q12">
        <v>0</v>
      </c>
      <c r="R12">
        <f>IF(Q12=0,-1,SUM(Q$2:Q12))</f>
        <v>-1</v>
      </c>
    </row>
    <row r="13" spans="1:18" x14ac:dyDescent="0.25">
      <c r="A13">
        <v>13</v>
      </c>
      <c r="B13" s="12">
        <v>40502</v>
      </c>
      <c r="C13" t="s">
        <v>335</v>
      </c>
      <c r="D13" t="s">
        <v>213</v>
      </c>
      <c r="E13">
        <v>48</v>
      </c>
      <c r="F13">
        <v>14</v>
      </c>
      <c r="G13">
        <v>467</v>
      </c>
      <c r="H13">
        <v>6.8</v>
      </c>
      <c r="I13">
        <v>299</v>
      </c>
      <c r="J13">
        <v>4.5</v>
      </c>
      <c r="K13">
        <v>3</v>
      </c>
      <c r="L13" s="5">
        <f t="shared" si="0"/>
        <v>9.7291666666666661</v>
      </c>
      <c r="M13" s="5">
        <f t="shared" si="1"/>
        <v>9.7291666666666661</v>
      </c>
      <c r="N13" s="5">
        <f t="shared" si="2"/>
        <v>21.357142857142858</v>
      </c>
      <c r="O13" s="5">
        <f t="shared" si="3"/>
        <v>21.357142857142858</v>
      </c>
      <c r="P13" s="15">
        <v>0.57611111111111113</v>
      </c>
      <c r="Q13">
        <v>0</v>
      </c>
      <c r="R13">
        <f>IF(Q13=0,-1,SUM(Q$2:Q13))</f>
        <v>-1</v>
      </c>
    </row>
    <row r="14" spans="1:18" x14ac:dyDescent="0.25">
      <c r="A14">
        <v>14</v>
      </c>
      <c r="B14" s="12">
        <v>40509</v>
      </c>
      <c r="C14" t="s">
        <v>212</v>
      </c>
      <c r="D14" t="s">
        <v>213</v>
      </c>
      <c r="E14">
        <v>38</v>
      </c>
      <c r="F14">
        <v>0</v>
      </c>
      <c r="G14">
        <v>470</v>
      </c>
      <c r="H14">
        <v>6.8</v>
      </c>
      <c r="I14">
        <v>285</v>
      </c>
      <c r="J14">
        <v>4.0999999999999996</v>
      </c>
      <c r="K14">
        <v>5</v>
      </c>
      <c r="L14" s="5">
        <f t="shared" si="0"/>
        <v>12.368421052631579</v>
      </c>
      <c r="M14" s="5">
        <f t="shared" si="1"/>
        <v>12.368421052631579</v>
      </c>
      <c r="N14" s="5">
        <f t="shared" si="2"/>
        <v>0</v>
      </c>
      <c r="O14" s="5">
        <f t="shared" si="3"/>
        <v>27.578571428571433</v>
      </c>
      <c r="P14" s="15">
        <v>0.57611111111111113</v>
      </c>
      <c r="Q14">
        <v>0</v>
      </c>
      <c r="R14">
        <f>IF(Q14=0,-1,SUM(Q$2:Q14))</f>
        <v>-1</v>
      </c>
    </row>
  </sheetData>
  <sortState ref="B2:R14">
    <sortCondition descending="1" ref="Q2:Q14"/>
  </sortState>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R15"/>
  <sheetViews>
    <sheetView workbookViewId="0">
      <selection activeCell="A16" sqref="A16"/>
    </sheetView>
  </sheetViews>
  <sheetFormatPr defaultRowHeight="15" x14ac:dyDescent="0.25"/>
  <cols>
    <col min="2" max="2" width="10.7109375" bestFit="1" customWidth="1"/>
    <col min="3" max="3" width="20.42578125" customWidth="1"/>
  </cols>
  <sheetData>
    <row r="1" spans="1:18" x14ac:dyDescent="0.25">
      <c r="A1"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8" x14ac:dyDescent="0.25">
      <c r="A2">
        <v>2</v>
      </c>
      <c r="B2" s="12">
        <v>40430</v>
      </c>
      <c r="C2" t="s">
        <v>312</v>
      </c>
      <c r="D2" t="s">
        <v>213</v>
      </c>
      <c r="E2">
        <v>17</v>
      </c>
      <c r="F2">
        <v>14</v>
      </c>
      <c r="G2">
        <v>348</v>
      </c>
      <c r="H2">
        <v>5.2</v>
      </c>
      <c r="I2">
        <v>246</v>
      </c>
      <c r="J2">
        <v>3.6</v>
      </c>
      <c r="K2">
        <v>0</v>
      </c>
      <c r="L2" s="5">
        <f t="shared" ref="L2:L15" si="0">IF(E2=0,0,G2/E2)</f>
        <v>20.470588235294116</v>
      </c>
      <c r="M2" s="5">
        <f t="shared" ref="M2:M15" si="1">IF(E2=0,MAX($L$2:$L$15)*1.1,L2)</f>
        <v>20.470588235294116</v>
      </c>
      <c r="N2" s="5">
        <f t="shared" ref="N2:N15" si="2">IF(F2=0,0,I2/F2)</f>
        <v>17.571428571428573</v>
      </c>
      <c r="O2" s="5">
        <f t="shared" ref="O2:O15" si="3">IF(F2=0,MAX($N$2:$N$15)*1.1,N2)</f>
        <v>17.571428571428573</v>
      </c>
      <c r="P2" s="15">
        <v>0.48833333333333334</v>
      </c>
      <c r="Q2">
        <v>1</v>
      </c>
      <c r="R2">
        <f>IF(Q2=0,-1,SUM(Q$2:Q2))</f>
        <v>1</v>
      </c>
    </row>
    <row r="3" spans="1:18" x14ac:dyDescent="0.25">
      <c r="A3">
        <v>3</v>
      </c>
      <c r="B3" s="12">
        <v>40446</v>
      </c>
      <c r="C3" t="s">
        <v>337</v>
      </c>
      <c r="D3" t="s">
        <v>213</v>
      </c>
      <c r="E3">
        <v>35</v>
      </c>
      <c r="F3">
        <v>27</v>
      </c>
      <c r="G3">
        <v>492</v>
      </c>
      <c r="H3">
        <v>6.3</v>
      </c>
      <c r="I3">
        <v>384</v>
      </c>
      <c r="J3">
        <v>6.7</v>
      </c>
      <c r="K3">
        <v>2</v>
      </c>
      <c r="L3" s="5">
        <f t="shared" si="0"/>
        <v>14.057142857142857</v>
      </c>
      <c r="M3" s="5">
        <f t="shared" si="1"/>
        <v>14.057142857142857</v>
      </c>
      <c r="N3" s="5">
        <f t="shared" si="2"/>
        <v>14.222222222222221</v>
      </c>
      <c r="O3" s="5">
        <f t="shared" si="3"/>
        <v>14.222222222222221</v>
      </c>
      <c r="P3" s="15">
        <v>0.48833333333333334</v>
      </c>
      <c r="Q3">
        <v>1</v>
      </c>
      <c r="R3">
        <f>IF(Q3=0,-1,SUM(Q$2:Q3))</f>
        <v>2</v>
      </c>
    </row>
    <row r="4" spans="1:18" x14ac:dyDescent="0.25">
      <c r="A4">
        <v>4</v>
      </c>
      <c r="B4" s="12">
        <v>40467</v>
      </c>
      <c r="C4" t="s">
        <v>339</v>
      </c>
      <c r="D4" t="s">
        <v>213</v>
      </c>
      <c r="E4">
        <v>65</v>
      </c>
      <c r="F4">
        <v>43</v>
      </c>
      <c r="G4">
        <v>470</v>
      </c>
      <c r="H4">
        <v>7.3</v>
      </c>
      <c r="I4">
        <v>566</v>
      </c>
      <c r="J4">
        <v>7.4</v>
      </c>
      <c r="K4">
        <v>3</v>
      </c>
      <c r="L4" s="5">
        <f t="shared" si="0"/>
        <v>7.2307692307692308</v>
      </c>
      <c r="M4" s="5">
        <f t="shared" si="1"/>
        <v>7.2307692307692308</v>
      </c>
      <c r="N4" s="5">
        <f t="shared" si="2"/>
        <v>13.162790697674419</v>
      </c>
      <c r="O4" s="5">
        <f t="shared" si="3"/>
        <v>13.162790697674419</v>
      </c>
      <c r="P4" s="15">
        <v>0.48833333333333334</v>
      </c>
      <c r="Q4">
        <v>1</v>
      </c>
      <c r="R4">
        <f>IF(Q4=0,-1,SUM(Q$2:Q4))</f>
        <v>3</v>
      </c>
    </row>
    <row r="5" spans="1:18" x14ac:dyDescent="0.25">
      <c r="A5">
        <v>5</v>
      </c>
      <c r="B5" s="12">
        <v>40474</v>
      </c>
      <c r="C5" t="s">
        <v>313</v>
      </c>
      <c r="D5" t="s">
        <v>213</v>
      </c>
      <c r="E5">
        <v>24</v>
      </c>
      <c r="F5">
        <v>17</v>
      </c>
      <c r="G5">
        <v>526</v>
      </c>
      <c r="H5">
        <v>7.7</v>
      </c>
      <c r="I5">
        <v>243</v>
      </c>
      <c r="J5">
        <v>3.6</v>
      </c>
      <c r="K5">
        <v>0</v>
      </c>
      <c r="L5" s="5">
        <f t="shared" si="0"/>
        <v>21.916666666666668</v>
      </c>
      <c r="M5" s="5">
        <f t="shared" si="1"/>
        <v>21.916666666666668</v>
      </c>
      <c r="N5" s="5">
        <f t="shared" si="2"/>
        <v>14.294117647058824</v>
      </c>
      <c r="O5" s="5">
        <f t="shared" si="3"/>
        <v>14.294117647058824</v>
      </c>
      <c r="P5" s="15">
        <v>0.48833333333333334</v>
      </c>
      <c r="Q5">
        <v>1</v>
      </c>
      <c r="R5">
        <f>IF(Q5=0,-1,SUM(Q$2:Q5))</f>
        <v>4</v>
      </c>
    </row>
    <row r="6" spans="1:18" x14ac:dyDescent="0.25">
      <c r="A6">
        <v>6</v>
      </c>
      <c r="B6" s="12">
        <v>40508</v>
      </c>
      <c r="C6" t="s">
        <v>342</v>
      </c>
      <c r="D6" t="s">
        <v>213</v>
      </c>
      <c r="E6">
        <v>28</v>
      </c>
      <c r="F6">
        <v>27</v>
      </c>
      <c r="G6">
        <v>324</v>
      </c>
      <c r="H6">
        <v>5.3</v>
      </c>
      <c r="I6">
        <v>446</v>
      </c>
      <c r="J6">
        <v>6.3</v>
      </c>
      <c r="K6">
        <v>1</v>
      </c>
      <c r="L6" s="5">
        <f t="shared" si="0"/>
        <v>11.571428571428571</v>
      </c>
      <c r="M6" s="5">
        <f t="shared" si="1"/>
        <v>11.571428571428571</v>
      </c>
      <c r="N6" s="5">
        <f t="shared" si="2"/>
        <v>16.518518518518519</v>
      </c>
      <c r="O6" s="5">
        <f t="shared" si="3"/>
        <v>16.518518518518519</v>
      </c>
      <c r="P6" s="15">
        <v>0.48833333333333334</v>
      </c>
      <c r="Q6">
        <v>1</v>
      </c>
      <c r="R6">
        <f>IF(Q6=0,-1,SUM(Q$2:Q6))</f>
        <v>5</v>
      </c>
    </row>
    <row r="7" spans="1:18" x14ac:dyDescent="0.25">
      <c r="A7">
        <v>7</v>
      </c>
      <c r="B7" s="12">
        <v>40516</v>
      </c>
      <c r="C7" t="s">
        <v>343</v>
      </c>
      <c r="D7" t="s">
        <v>213</v>
      </c>
      <c r="E7">
        <v>56</v>
      </c>
      <c r="F7">
        <v>17</v>
      </c>
      <c r="G7">
        <v>589</v>
      </c>
      <c r="H7">
        <v>8.3000000000000007</v>
      </c>
      <c r="I7">
        <v>349</v>
      </c>
      <c r="J7">
        <v>5.5</v>
      </c>
      <c r="K7">
        <v>1</v>
      </c>
      <c r="L7" s="5">
        <f t="shared" si="0"/>
        <v>10.517857142857142</v>
      </c>
      <c r="M7" s="5">
        <f t="shared" si="1"/>
        <v>10.517857142857142</v>
      </c>
      <c r="N7" s="5">
        <f t="shared" si="2"/>
        <v>20.529411764705884</v>
      </c>
      <c r="O7" s="5">
        <f t="shared" si="3"/>
        <v>20.529411764705884</v>
      </c>
      <c r="P7" s="15">
        <v>0.48833333333333334</v>
      </c>
      <c r="Q7">
        <v>1</v>
      </c>
      <c r="R7">
        <f>IF(Q7=0,-1,SUM(Q$2:Q7))</f>
        <v>6</v>
      </c>
    </row>
    <row r="8" spans="1:18" x14ac:dyDescent="0.25">
      <c r="A8">
        <v>8</v>
      </c>
      <c r="B8" s="12">
        <v>40553</v>
      </c>
      <c r="C8" t="s">
        <v>344</v>
      </c>
      <c r="D8" t="s">
        <v>213</v>
      </c>
      <c r="E8">
        <v>22</v>
      </c>
      <c r="F8">
        <v>19</v>
      </c>
      <c r="G8">
        <v>519</v>
      </c>
      <c r="H8">
        <v>6.1</v>
      </c>
      <c r="I8">
        <v>449</v>
      </c>
      <c r="J8">
        <v>6.2</v>
      </c>
      <c r="K8">
        <v>0</v>
      </c>
      <c r="L8" s="5">
        <f t="shared" si="0"/>
        <v>23.59090909090909</v>
      </c>
      <c r="M8" s="5">
        <f t="shared" si="1"/>
        <v>23.59090909090909</v>
      </c>
      <c r="N8" s="5">
        <f t="shared" si="2"/>
        <v>23.631578947368421</v>
      </c>
      <c r="O8" s="5">
        <f t="shared" si="3"/>
        <v>23.631578947368421</v>
      </c>
      <c r="P8" s="15">
        <v>0.48833333333333334</v>
      </c>
      <c r="Q8">
        <v>1</v>
      </c>
      <c r="R8">
        <f>IF(Q8=0,-1,SUM(Q$2:Q8))</f>
        <v>7</v>
      </c>
    </row>
    <row r="9" spans="1:18" x14ac:dyDescent="0.25">
      <c r="A9">
        <v>9</v>
      </c>
      <c r="B9" s="12">
        <v>40425</v>
      </c>
      <c r="C9" t="s">
        <v>336</v>
      </c>
      <c r="D9" t="s">
        <v>213</v>
      </c>
      <c r="E9">
        <v>52</v>
      </c>
      <c r="F9">
        <v>26</v>
      </c>
      <c r="G9">
        <v>608</v>
      </c>
      <c r="H9">
        <v>9.4</v>
      </c>
      <c r="I9">
        <v>366</v>
      </c>
      <c r="J9">
        <v>4.4000000000000004</v>
      </c>
      <c r="K9">
        <v>-2</v>
      </c>
      <c r="L9" s="5">
        <f t="shared" si="0"/>
        <v>11.692307692307692</v>
      </c>
      <c r="M9" s="5">
        <f t="shared" si="1"/>
        <v>11.692307692307692</v>
      </c>
      <c r="N9" s="5">
        <f t="shared" si="2"/>
        <v>14.076923076923077</v>
      </c>
      <c r="O9" s="5">
        <f t="shared" si="3"/>
        <v>14.076923076923077</v>
      </c>
      <c r="P9" s="15">
        <v>0.48833333333333334</v>
      </c>
      <c r="Q9">
        <v>0</v>
      </c>
      <c r="R9">
        <f>IF(Q9=0,-1,SUM(Q$2:Q9))</f>
        <v>-1</v>
      </c>
    </row>
    <row r="10" spans="1:18" x14ac:dyDescent="0.25">
      <c r="A10">
        <v>10</v>
      </c>
      <c r="B10" s="12">
        <v>40439</v>
      </c>
      <c r="C10" t="s">
        <v>72</v>
      </c>
      <c r="D10" t="s">
        <v>213</v>
      </c>
      <c r="E10">
        <v>27</v>
      </c>
      <c r="F10">
        <v>24</v>
      </c>
      <c r="G10">
        <v>424</v>
      </c>
      <c r="H10">
        <v>7</v>
      </c>
      <c r="I10">
        <v>407</v>
      </c>
      <c r="J10">
        <v>5</v>
      </c>
      <c r="K10">
        <v>-2</v>
      </c>
      <c r="L10" s="5">
        <f t="shared" si="0"/>
        <v>15.703703703703704</v>
      </c>
      <c r="M10" s="5">
        <f t="shared" si="1"/>
        <v>15.703703703703704</v>
      </c>
      <c r="N10" s="5">
        <f t="shared" si="2"/>
        <v>16.958333333333332</v>
      </c>
      <c r="O10" s="5">
        <f t="shared" si="3"/>
        <v>16.958333333333332</v>
      </c>
      <c r="P10" s="15">
        <v>0.48833333333333334</v>
      </c>
      <c r="Q10">
        <v>0</v>
      </c>
      <c r="R10">
        <f>IF(Q10=0,-1,SUM(Q$2:Q10))</f>
        <v>-1</v>
      </c>
    </row>
    <row r="11" spans="1:18" x14ac:dyDescent="0.25">
      <c r="A11">
        <v>11</v>
      </c>
      <c r="B11" s="12">
        <v>40453</v>
      </c>
      <c r="C11" t="s">
        <v>244</v>
      </c>
      <c r="D11" t="s">
        <v>213</v>
      </c>
      <c r="E11">
        <v>52</v>
      </c>
      <c r="F11">
        <v>3</v>
      </c>
      <c r="G11">
        <v>505</v>
      </c>
      <c r="H11">
        <v>8.9</v>
      </c>
      <c r="I11">
        <v>270</v>
      </c>
      <c r="J11">
        <v>3.6</v>
      </c>
      <c r="K11">
        <v>3</v>
      </c>
      <c r="L11" s="5">
        <f t="shared" si="0"/>
        <v>9.7115384615384617</v>
      </c>
      <c r="M11" s="5">
        <f t="shared" si="1"/>
        <v>9.7115384615384617</v>
      </c>
      <c r="N11" s="5">
        <f t="shared" si="2"/>
        <v>90</v>
      </c>
      <c r="O11" s="5">
        <f t="shared" si="3"/>
        <v>90</v>
      </c>
      <c r="P11" s="15">
        <v>0.48833333333333334</v>
      </c>
      <c r="Q11">
        <v>0</v>
      </c>
      <c r="R11">
        <f>IF(Q11=0,-1,SUM(Q$2:Q11))</f>
        <v>-1</v>
      </c>
    </row>
    <row r="12" spans="1:18" x14ac:dyDescent="0.25">
      <c r="A12">
        <v>12</v>
      </c>
      <c r="B12" s="12">
        <v>40460</v>
      </c>
      <c r="C12" t="s">
        <v>338</v>
      </c>
      <c r="D12" t="s">
        <v>213</v>
      </c>
      <c r="E12">
        <v>37</v>
      </c>
      <c r="F12">
        <v>34</v>
      </c>
      <c r="G12">
        <v>521</v>
      </c>
      <c r="H12">
        <v>7.1</v>
      </c>
      <c r="I12">
        <v>336</v>
      </c>
      <c r="J12">
        <v>5.7</v>
      </c>
      <c r="K12">
        <v>0</v>
      </c>
      <c r="L12" s="5">
        <f t="shared" si="0"/>
        <v>14.081081081081081</v>
      </c>
      <c r="M12" s="5">
        <f t="shared" si="1"/>
        <v>14.081081081081081</v>
      </c>
      <c r="N12" s="5">
        <f t="shared" si="2"/>
        <v>9.882352941176471</v>
      </c>
      <c r="O12" s="5">
        <f t="shared" si="3"/>
        <v>9.882352941176471</v>
      </c>
      <c r="P12" s="15">
        <v>0.48833333333333334</v>
      </c>
      <c r="Q12">
        <v>0</v>
      </c>
      <c r="R12">
        <f>IF(Q12=0,-1,SUM(Q$2:Q12))</f>
        <v>-1</v>
      </c>
    </row>
    <row r="13" spans="1:18" x14ac:dyDescent="0.25">
      <c r="A13">
        <v>13</v>
      </c>
      <c r="B13" s="12">
        <v>40481</v>
      </c>
      <c r="C13" t="s">
        <v>340</v>
      </c>
      <c r="D13" t="s">
        <v>213</v>
      </c>
      <c r="E13">
        <v>51</v>
      </c>
      <c r="F13">
        <v>31</v>
      </c>
      <c r="G13">
        <v>572</v>
      </c>
      <c r="H13">
        <v>8.1</v>
      </c>
      <c r="I13">
        <v>407</v>
      </c>
      <c r="J13">
        <v>6.4</v>
      </c>
      <c r="K13">
        <v>0</v>
      </c>
      <c r="L13" s="5">
        <f t="shared" si="0"/>
        <v>11.215686274509803</v>
      </c>
      <c r="M13" s="5">
        <f t="shared" si="1"/>
        <v>11.215686274509803</v>
      </c>
      <c r="N13" s="5">
        <f t="shared" si="2"/>
        <v>13.129032258064516</v>
      </c>
      <c r="O13" s="5">
        <f t="shared" si="3"/>
        <v>13.129032258064516</v>
      </c>
      <c r="P13" s="15">
        <v>0.48833333333333334</v>
      </c>
      <c r="Q13">
        <v>0</v>
      </c>
      <c r="R13">
        <f>IF(Q13=0,-1,SUM(Q$2:Q13))</f>
        <v>-1</v>
      </c>
    </row>
    <row r="14" spans="1:18" x14ac:dyDescent="0.25">
      <c r="A14">
        <v>14</v>
      </c>
      <c r="B14" s="12">
        <v>40488</v>
      </c>
      <c r="C14" t="s">
        <v>341</v>
      </c>
      <c r="D14" t="s">
        <v>213</v>
      </c>
      <c r="E14">
        <v>62</v>
      </c>
      <c r="F14">
        <v>24</v>
      </c>
      <c r="G14">
        <v>628</v>
      </c>
      <c r="H14">
        <v>11.6</v>
      </c>
      <c r="I14">
        <v>334</v>
      </c>
      <c r="J14">
        <v>4.5999999999999996</v>
      </c>
      <c r="K14">
        <v>0</v>
      </c>
      <c r="L14" s="5">
        <f t="shared" si="0"/>
        <v>10.129032258064516</v>
      </c>
      <c r="M14" s="5">
        <f t="shared" si="1"/>
        <v>10.129032258064516</v>
      </c>
      <c r="N14" s="5">
        <f t="shared" si="2"/>
        <v>13.916666666666666</v>
      </c>
      <c r="O14" s="5">
        <f t="shared" si="3"/>
        <v>13.916666666666666</v>
      </c>
      <c r="P14" s="15">
        <v>0.48833333333333334</v>
      </c>
      <c r="Q14">
        <v>0</v>
      </c>
      <c r="R14">
        <f>IF(Q14=0,-1,SUM(Q$2:Q14))</f>
        <v>-1</v>
      </c>
    </row>
    <row r="15" spans="1:18" x14ac:dyDescent="0.25">
      <c r="A15">
        <v>15</v>
      </c>
      <c r="B15" s="12">
        <v>40495</v>
      </c>
      <c r="C15" t="s">
        <v>73</v>
      </c>
      <c r="D15" t="s">
        <v>213</v>
      </c>
      <c r="E15">
        <v>49</v>
      </c>
      <c r="F15">
        <v>31</v>
      </c>
      <c r="G15">
        <v>463</v>
      </c>
      <c r="H15">
        <v>6.3</v>
      </c>
      <c r="I15">
        <v>354</v>
      </c>
      <c r="J15">
        <v>6.8</v>
      </c>
      <c r="K15">
        <v>-1</v>
      </c>
      <c r="L15" s="5">
        <f t="shared" si="0"/>
        <v>9.4489795918367339</v>
      </c>
      <c r="M15" s="5">
        <f t="shared" si="1"/>
        <v>9.4489795918367339</v>
      </c>
      <c r="N15" s="5">
        <f t="shared" si="2"/>
        <v>11.419354838709678</v>
      </c>
      <c r="O15" s="5">
        <f t="shared" si="3"/>
        <v>11.419354838709678</v>
      </c>
      <c r="P15" s="15">
        <v>0.48833333333333334</v>
      </c>
      <c r="Q15">
        <v>0</v>
      </c>
      <c r="R15">
        <f>IF(Q15=0,-1,SUM(Q$2:Q15))</f>
        <v>-1</v>
      </c>
    </row>
  </sheetData>
  <sortState ref="B2:R15">
    <sortCondition descending="1" ref="Q2:Q15"/>
  </sortState>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R15"/>
  <sheetViews>
    <sheetView workbookViewId="0">
      <selection activeCell="A16" sqref="A16"/>
    </sheetView>
  </sheetViews>
  <sheetFormatPr defaultRowHeight="15" x14ac:dyDescent="0.25"/>
  <cols>
    <col min="2" max="2" width="10.7109375" bestFit="1" customWidth="1"/>
    <col min="3" max="3" width="16.5703125" bestFit="1" customWidth="1"/>
  </cols>
  <sheetData>
    <row r="1" spans="1:18" x14ac:dyDescent="0.25">
      <c r="A1"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8" x14ac:dyDescent="0.25">
      <c r="A2">
        <v>2</v>
      </c>
      <c r="B2" s="12">
        <v>40508</v>
      </c>
      <c r="C2" t="s">
        <v>351</v>
      </c>
      <c r="D2" t="s">
        <v>213</v>
      </c>
      <c r="E2">
        <v>34</v>
      </c>
      <c r="F2">
        <v>31</v>
      </c>
      <c r="G2">
        <v>528</v>
      </c>
      <c r="H2">
        <v>6.1</v>
      </c>
      <c r="I2">
        <v>493</v>
      </c>
      <c r="J2">
        <v>8.1</v>
      </c>
      <c r="K2">
        <v>-1</v>
      </c>
      <c r="L2" s="5">
        <f t="shared" ref="L2:L15" si="0">IF(E2=0,0,G2/E2)</f>
        <v>15.529411764705882</v>
      </c>
      <c r="M2" s="5">
        <f t="shared" ref="M2:M15" si="1">IF(E2=0,MAX($L$2:$L$15)*1.1,L2)</f>
        <v>15.529411764705882</v>
      </c>
      <c r="N2" s="5">
        <f t="shared" ref="N2:N15" si="2">IF(F2=0,0,I2/F2)</f>
        <v>15.903225806451612</v>
      </c>
      <c r="O2" s="5">
        <f t="shared" ref="O2:O15" si="3">IF(F2=0,MAX($N$2:$N$15)*1.1,N2)</f>
        <v>15.903225806451612</v>
      </c>
      <c r="P2" s="15">
        <v>0.57194444444444448</v>
      </c>
      <c r="Q2">
        <v>1</v>
      </c>
      <c r="R2">
        <f>IF(Q2=0,-1,SUM(Q$2:Q2))</f>
        <v>1</v>
      </c>
    </row>
    <row r="3" spans="1:18" x14ac:dyDescent="0.25">
      <c r="A3">
        <v>3</v>
      </c>
      <c r="B3" s="12">
        <v>40423</v>
      </c>
      <c r="C3" t="s">
        <v>345</v>
      </c>
      <c r="D3" t="s">
        <v>213</v>
      </c>
      <c r="E3">
        <v>49</v>
      </c>
      <c r="F3">
        <v>24</v>
      </c>
      <c r="G3">
        <v>553</v>
      </c>
      <c r="H3">
        <v>6.7</v>
      </c>
      <c r="I3">
        <v>432</v>
      </c>
      <c r="J3">
        <v>6.4</v>
      </c>
      <c r="K3">
        <v>1</v>
      </c>
      <c r="L3" s="5">
        <f t="shared" si="0"/>
        <v>11.285714285714286</v>
      </c>
      <c r="M3" s="5">
        <f t="shared" si="1"/>
        <v>11.285714285714286</v>
      </c>
      <c r="N3" s="5">
        <f t="shared" si="2"/>
        <v>18</v>
      </c>
      <c r="O3" s="5">
        <f t="shared" si="3"/>
        <v>18</v>
      </c>
      <c r="P3" s="15">
        <v>0.57194444444444448</v>
      </c>
      <c r="Q3">
        <v>0</v>
      </c>
      <c r="R3">
        <f>IF(Q3=0,-1,SUM(Q$2:Q3))</f>
        <v>-1</v>
      </c>
    </row>
    <row r="4" spans="1:18" x14ac:dyDescent="0.25">
      <c r="A4">
        <v>4</v>
      </c>
      <c r="B4" s="12">
        <v>40432</v>
      </c>
      <c r="C4" t="s">
        <v>346</v>
      </c>
      <c r="D4" t="s">
        <v>213</v>
      </c>
      <c r="E4">
        <v>51</v>
      </c>
      <c r="F4">
        <v>6</v>
      </c>
      <c r="G4">
        <v>631</v>
      </c>
      <c r="H4">
        <v>8</v>
      </c>
      <c r="I4">
        <v>272</v>
      </c>
      <c r="J4">
        <v>4.0999999999999996</v>
      </c>
      <c r="K4">
        <v>1</v>
      </c>
      <c r="L4" s="5">
        <f t="shared" si="0"/>
        <v>12.372549019607844</v>
      </c>
      <c r="M4" s="5">
        <f t="shared" si="1"/>
        <v>12.372549019607844</v>
      </c>
      <c r="N4" s="5">
        <f t="shared" si="2"/>
        <v>45.333333333333336</v>
      </c>
      <c r="O4" s="5">
        <f t="shared" si="3"/>
        <v>45.333333333333336</v>
      </c>
      <c r="P4" s="15">
        <v>0.57194444444444448</v>
      </c>
      <c r="Q4">
        <v>0</v>
      </c>
      <c r="R4">
        <f>IF(Q4=0,-1,SUM(Q$2:Q4))</f>
        <v>-1</v>
      </c>
    </row>
    <row r="5" spans="1:18" x14ac:dyDescent="0.25">
      <c r="A5">
        <v>5</v>
      </c>
      <c r="B5" s="12">
        <v>40438</v>
      </c>
      <c r="C5" t="s">
        <v>54</v>
      </c>
      <c r="D5" t="s">
        <v>213</v>
      </c>
      <c r="E5">
        <v>52</v>
      </c>
      <c r="F5">
        <v>31</v>
      </c>
      <c r="G5">
        <v>497</v>
      </c>
      <c r="H5">
        <v>7.8</v>
      </c>
      <c r="I5">
        <v>502</v>
      </c>
      <c r="J5">
        <v>7.5</v>
      </c>
      <c r="K5">
        <v>2</v>
      </c>
      <c r="L5" s="5">
        <f t="shared" si="0"/>
        <v>9.5576923076923084</v>
      </c>
      <c r="M5" s="5">
        <f t="shared" si="1"/>
        <v>9.5576923076923084</v>
      </c>
      <c r="N5" s="5">
        <f t="shared" si="2"/>
        <v>16.193548387096776</v>
      </c>
      <c r="O5" s="5">
        <f t="shared" si="3"/>
        <v>16.193548387096776</v>
      </c>
      <c r="P5" s="15">
        <v>0.57194444444444448</v>
      </c>
      <c r="Q5">
        <v>0</v>
      </c>
      <c r="R5">
        <f>IF(Q5=0,-1,SUM(Q$2:Q5))</f>
        <v>-1</v>
      </c>
    </row>
    <row r="6" spans="1:18" x14ac:dyDescent="0.25">
      <c r="A6">
        <v>6</v>
      </c>
      <c r="B6" s="12">
        <v>40446</v>
      </c>
      <c r="C6" t="s">
        <v>347</v>
      </c>
      <c r="D6" t="s">
        <v>213</v>
      </c>
      <c r="E6">
        <v>27</v>
      </c>
      <c r="F6">
        <v>13</v>
      </c>
      <c r="G6">
        <v>435</v>
      </c>
      <c r="H6">
        <v>5.5</v>
      </c>
      <c r="I6">
        <v>320</v>
      </c>
      <c r="J6">
        <v>4.5999999999999996</v>
      </c>
      <c r="K6">
        <v>-2</v>
      </c>
      <c r="L6" s="5">
        <f t="shared" si="0"/>
        <v>16.111111111111111</v>
      </c>
      <c r="M6" s="5">
        <f t="shared" si="1"/>
        <v>16.111111111111111</v>
      </c>
      <c r="N6" s="5">
        <f t="shared" si="2"/>
        <v>24.615384615384617</v>
      </c>
      <c r="O6" s="5">
        <f t="shared" si="3"/>
        <v>24.615384615384617</v>
      </c>
      <c r="P6" s="15">
        <v>0.57194444444444448</v>
      </c>
      <c r="Q6">
        <v>0</v>
      </c>
      <c r="R6">
        <f>IF(Q6=0,-1,SUM(Q$2:Q6))</f>
        <v>-1</v>
      </c>
    </row>
    <row r="7" spans="1:18" x14ac:dyDescent="0.25">
      <c r="A7">
        <v>7</v>
      </c>
      <c r="B7" s="12">
        <v>40453</v>
      </c>
      <c r="C7" t="s">
        <v>191</v>
      </c>
      <c r="D7" t="s">
        <v>213</v>
      </c>
      <c r="E7">
        <v>44</v>
      </c>
      <c r="F7">
        <v>26</v>
      </c>
      <c r="G7">
        <v>516</v>
      </c>
      <c r="H7">
        <v>7.5</v>
      </c>
      <c r="I7">
        <v>294</v>
      </c>
      <c r="J7">
        <v>5.3</v>
      </c>
      <c r="K7">
        <v>-1</v>
      </c>
      <c r="L7" s="5">
        <f t="shared" si="0"/>
        <v>11.727272727272727</v>
      </c>
      <c r="M7" s="5">
        <f t="shared" si="1"/>
        <v>11.727272727272727</v>
      </c>
      <c r="N7" s="5">
        <f t="shared" si="2"/>
        <v>11.307692307692308</v>
      </c>
      <c r="O7" s="5">
        <f t="shared" si="3"/>
        <v>11.307692307692308</v>
      </c>
      <c r="P7" s="15">
        <v>0.57194444444444448</v>
      </c>
      <c r="Q7">
        <v>0</v>
      </c>
      <c r="R7">
        <f>IF(Q7=0,-1,SUM(Q$2:Q7))</f>
        <v>-1</v>
      </c>
    </row>
    <row r="8" spans="1:18" x14ac:dyDescent="0.25">
      <c r="A8">
        <v>8</v>
      </c>
      <c r="B8" s="12">
        <v>40460</v>
      </c>
      <c r="C8" t="s">
        <v>192</v>
      </c>
      <c r="D8" t="s">
        <v>213</v>
      </c>
      <c r="E8">
        <v>35</v>
      </c>
      <c r="F8">
        <v>13</v>
      </c>
      <c r="G8">
        <v>640</v>
      </c>
      <c r="H8">
        <v>9.3000000000000007</v>
      </c>
      <c r="I8">
        <v>372</v>
      </c>
      <c r="J8">
        <v>5.0999999999999996</v>
      </c>
      <c r="K8">
        <v>1</v>
      </c>
      <c r="L8" s="5">
        <f t="shared" si="0"/>
        <v>18.285714285714285</v>
      </c>
      <c r="M8" s="5">
        <f t="shared" si="1"/>
        <v>18.285714285714285</v>
      </c>
      <c r="N8" s="5">
        <f t="shared" si="2"/>
        <v>28.615384615384617</v>
      </c>
      <c r="O8" s="5">
        <f t="shared" si="3"/>
        <v>28.615384615384617</v>
      </c>
      <c r="P8" s="15">
        <v>0.57194444444444448</v>
      </c>
      <c r="Q8">
        <v>0</v>
      </c>
      <c r="R8">
        <f>IF(Q8=0,-1,SUM(Q$2:Q8))</f>
        <v>-1</v>
      </c>
    </row>
    <row r="9" spans="1:18" x14ac:dyDescent="0.25">
      <c r="A9">
        <v>9</v>
      </c>
      <c r="B9" s="12">
        <v>40467</v>
      </c>
      <c r="C9" t="s">
        <v>348</v>
      </c>
      <c r="D9" t="s">
        <v>222</v>
      </c>
      <c r="E9">
        <v>21</v>
      </c>
      <c r="F9">
        <v>27</v>
      </c>
      <c r="G9">
        <v>293</v>
      </c>
      <c r="H9">
        <v>4.2</v>
      </c>
      <c r="I9">
        <v>346</v>
      </c>
      <c r="J9">
        <v>6.1</v>
      </c>
      <c r="K9">
        <v>-3</v>
      </c>
      <c r="L9" s="5">
        <f t="shared" si="0"/>
        <v>13.952380952380953</v>
      </c>
      <c r="M9" s="5">
        <f t="shared" si="1"/>
        <v>13.952380952380953</v>
      </c>
      <c r="N9" s="5">
        <f t="shared" si="2"/>
        <v>12.814814814814815</v>
      </c>
      <c r="O9" s="5">
        <f t="shared" si="3"/>
        <v>12.814814814814815</v>
      </c>
      <c r="P9" s="15">
        <v>0.57194444444444448</v>
      </c>
      <c r="Q9">
        <v>0</v>
      </c>
      <c r="R9">
        <f>IF(Q9=0,-1,SUM(Q$2:Q9))</f>
        <v>-1</v>
      </c>
    </row>
    <row r="10" spans="1:18" x14ac:dyDescent="0.25">
      <c r="A10">
        <v>10</v>
      </c>
      <c r="B10" s="12">
        <v>40481</v>
      </c>
      <c r="C10" t="s">
        <v>247</v>
      </c>
      <c r="D10" t="s">
        <v>213</v>
      </c>
      <c r="E10">
        <v>56</v>
      </c>
      <c r="F10">
        <v>42</v>
      </c>
      <c r="G10">
        <v>596</v>
      </c>
      <c r="H10">
        <v>8.1999999999999993</v>
      </c>
      <c r="I10">
        <v>490</v>
      </c>
      <c r="J10">
        <v>6.4</v>
      </c>
      <c r="K10">
        <v>1</v>
      </c>
      <c r="L10" s="5">
        <f t="shared" si="0"/>
        <v>10.642857142857142</v>
      </c>
      <c r="M10" s="5">
        <f t="shared" si="1"/>
        <v>10.642857142857142</v>
      </c>
      <c r="N10" s="5">
        <f t="shared" si="2"/>
        <v>11.666666666666666</v>
      </c>
      <c r="O10" s="5">
        <f t="shared" si="3"/>
        <v>11.666666666666666</v>
      </c>
      <c r="P10" s="15">
        <v>0.57194444444444448</v>
      </c>
      <c r="Q10">
        <v>0</v>
      </c>
      <c r="R10">
        <f>IF(Q10=0,-1,SUM(Q$2:Q10))</f>
        <v>-1</v>
      </c>
    </row>
    <row r="11" spans="1:18" x14ac:dyDescent="0.25">
      <c r="A11">
        <v>11</v>
      </c>
      <c r="B11" s="12">
        <v>40488</v>
      </c>
      <c r="C11" t="s">
        <v>283</v>
      </c>
      <c r="D11" t="s">
        <v>213</v>
      </c>
      <c r="E11">
        <v>63</v>
      </c>
      <c r="F11">
        <v>17</v>
      </c>
      <c r="G11">
        <v>844</v>
      </c>
      <c r="H11">
        <v>9.3000000000000007</v>
      </c>
      <c r="I11">
        <v>339</v>
      </c>
      <c r="J11">
        <v>5.7</v>
      </c>
      <c r="K11">
        <v>4</v>
      </c>
      <c r="L11" s="5">
        <f t="shared" si="0"/>
        <v>13.396825396825397</v>
      </c>
      <c r="M11" s="5">
        <f t="shared" si="1"/>
        <v>13.396825396825397</v>
      </c>
      <c r="N11" s="5">
        <f t="shared" si="2"/>
        <v>19.941176470588236</v>
      </c>
      <c r="O11" s="5">
        <f t="shared" si="3"/>
        <v>19.941176470588236</v>
      </c>
      <c r="P11" s="15">
        <v>0.57194444444444448</v>
      </c>
      <c r="Q11">
        <v>0</v>
      </c>
      <c r="R11">
        <f>IF(Q11=0,-1,SUM(Q$2:Q11))</f>
        <v>-1</v>
      </c>
    </row>
    <row r="12" spans="1:18" x14ac:dyDescent="0.25">
      <c r="A12">
        <v>12</v>
      </c>
      <c r="B12" s="12">
        <v>40495</v>
      </c>
      <c r="C12" t="s">
        <v>349</v>
      </c>
      <c r="D12" t="s">
        <v>213</v>
      </c>
      <c r="E12">
        <v>35</v>
      </c>
      <c r="F12">
        <v>34</v>
      </c>
      <c r="G12">
        <v>416</v>
      </c>
      <c r="H12">
        <v>6.5</v>
      </c>
      <c r="I12">
        <v>444</v>
      </c>
      <c r="J12">
        <v>6.6</v>
      </c>
      <c r="K12">
        <v>1</v>
      </c>
      <c r="L12" s="5">
        <f t="shared" si="0"/>
        <v>11.885714285714286</v>
      </c>
      <c r="M12" s="5">
        <f t="shared" si="1"/>
        <v>11.885714285714286</v>
      </c>
      <c r="N12" s="5">
        <f t="shared" si="2"/>
        <v>13.058823529411764</v>
      </c>
      <c r="O12" s="5">
        <f t="shared" si="3"/>
        <v>13.058823529411764</v>
      </c>
      <c r="P12" s="15">
        <v>0.57194444444444448</v>
      </c>
      <c r="Q12">
        <v>0</v>
      </c>
      <c r="R12">
        <f>IF(Q12=0,-1,SUM(Q$2:Q12))</f>
        <v>-1</v>
      </c>
    </row>
    <row r="13" spans="1:18" x14ac:dyDescent="0.25">
      <c r="A13">
        <v>13</v>
      </c>
      <c r="B13" s="12">
        <v>40502</v>
      </c>
      <c r="C13" t="s">
        <v>350</v>
      </c>
      <c r="D13" t="s">
        <v>213</v>
      </c>
      <c r="E13">
        <v>52</v>
      </c>
      <c r="F13">
        <v>6</v>
      </c>
      <c r="G13">
        <v>494</v>
      </c>
      <c r="H13">
        <v>7.4</v>
      </c>
      <c r="I13">
        <v>309</v>
      </c>
      <c r="J13">
        <v>3.9</v>
      </c>
      <c r="K13">
        <v>2</v>
      </c>
      <c r="L13" s="5">
        <f t="shared" si="0"/>
        <v>9.5</v>
      </c>
      <c r="M13" s="5">
        <f t="shared" si="1"/>
        <v>9.5</v>
      </c>
      <c r="N13" s="5">
        <f t="shared" si="2"/>
        <v>51.5</v>
      </c>
      <c r="O13" s="5">
        <f t="shared" si="3"/>
        <v>51.5</v>
      </c>
      <c r="P13" s="15">
        <v>0.57194444444444448</v>
      </c>
      <c r="Q13">
        <v>0</v>
      </c>
      <c r="R13">
        <f>IF(Q13=0,-1,SUM(Q$2:Q13))</f>
        <v>-1</v>
      </c>
    </row>
    <row r="14" spans="1:18" x14ac:dyDescent="0.25">
      <c r="A14">
        <v>14</v>
      </c>
      <c r="B14" s="12">
        <v>40516</v>
      </c>
      <c r="C14" t="s">
        <v>352</v>
      </c>
      <c r="D14" t="s">
        <v>213</v>
      </c>
      <c r="E14">
        <v>35</v>
      </c>
      <c r="F14">
        <v>17</v>
      </c>
      <c r="G14">
        <v>519</v>
      </c>
      <c r="H14">
        <v>6.7</v>
      </c>
      <c r="I14">
        <v>292</v>
      </c>
      <c r="J14">
        <v>5.2</v>
      </c>
      <c r="K14">
        <v>0</v>
      </c>
      <c r="L14" s="5">
        <f t="shared" si="0"/>
        <v>14.828571428571429</v>
      </c>
      <c r="M14" s="5">
        <f t="shared" si="1"/>
        <v>14.828571428571429</v>
      </c>
      <c r="N14" s="5">
        <f t="shared" si="2"/>
        <v>17.176470588235293</v>
      </c>
      <c r="O14" s="5">
        <f t="shared" si="3"/>
        <v>17.176470588235293</v>
      </c>
      <c r="P14" s="15">
        <v>0.57194444444444448</v>
      </c>
      <c r="Q14">
        <v>0</v>
      </c>
      <c r="R14">
        <f>IF(Q14=0,-1,SUM(Q$2:Q14))</f>
        <v>-1</v>
      </c>
    </row>
    <row r="15" spans="1:18" x14ac:dyDescent="0.25">
      <c r="A15">
        <v>15</v>
      </c>
      <c r="B15" s="12">
        <v>40552</v>
      </c>
      <c r="C15" t="s">
        <v>69</v>
      </c>
      <c r="D15" t="s">
        <v>213</v>
      </c>
      <c r="E15">
        <v>20</v>
      </c>
      <c r="F15">
        <v>13</v>
      </c>
      <c r="G15">
        <v>306</v>
      </c>
      <c r="H15">
        <v>4.2</v>
      </c>
      <c r="I15">
        <v>185</v>
      </c>
      <c r="J15">
        <v>3.1</v>
      </c>
      <c r="K15">
        <v>-1</v>
      </c>
      <c r="L15" s="5">
        <f t="shared" si="0"/>
        <v>15.3</v>
      </c>
      <c r="M15" s="5">
        <f t="shared" si="1"/>
        <v>15.3</v>
      </c>
      <c r="N15" s="5">
        <f t="shared" si="2"/>
        <v>14.23076923076923</v>
      </c>
      <c r="O15" s="5">
        <f t="shared" si="3"/>
        <v>14.23076923076923</v>
      </c>
      <c r="P15" s="15">
        <v>0.57194444444444448</v>
      </c>
      <c r="Q15">
        <v>0</v>
      </c>
      <c r="R15">
        <f>IF(Q15=0,-1,SUM(Q$2:Q15))</f>
        <v>-1</v>
      </c>
    </row>
  </sheetData>
  <sortState ref="B2:R15">
    <sortCondition descending="1" ref="Q2:Q15"/>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P124"/>
  <sheetViews>
    <sheetView workbookViewId="0">
      <pane xSplit="3" ySplit="2" topLeftCell="D3" activePane="bottomRight" state="frozen"/>
      <selection pane="topRight" activeCell="D1" sqref="D1"/>
      <selection pane="bottomLeft" activeCell="A3" sqref="A3"/>
      <selection pane="bottomRight" activeCell="G10" sqref="G10"/>
    </sheetView>
  </sheetViews>
  <sheetFormatPr defaultRowHeight="15" x14ac:dyDescent="0.25"/>
  <cols>
    <col min="1" max="1" width="20" bestFit="1" customWidth="1"/>
    <col min="5" max="5" width="12.85546875" bestFit="1" customWidth="1"/>
    <col min="7" max="7" width="9.5703125" bestFit="1" customWidth="1"/>
    <col min="18" max="18" width="18.5703125" bestFit="1" customWidth="1"/>
  </cols>
  <sheetData>
    <row r="1" spans="1:42" x14ac:dyDescent="0.25">
      <c r="L1" t="s">
        <v>152</v>
      </c>
      <c r="AN1" s="16">
        <v>0.75</v>
      </c>
    </row>
    <row r="2" spans="1:42" ht="15.75" thickBot="1" x14ac:dyDescent="0.3">
      <c r="A2" t="s">
        <v>0</v>
      </c>
      <c r="B2" t="s">
        <v>15</v>
      </c>
      <c r="C2" t="s">
        <v>1</v>
      </c>
      <c r="D2" t="s">
        <v>173</v>
      </c>
      <c r="E2" s="4" t="s">
        <v>16</v>
      </c>
      <c r="F2" t="s">
        <v>196</v>
      </c>
      <c r="G2" s="4" t="s">
        <v>151</v>
      </c>
      <c r="H2" t="s">
        <v>197</v>
      </c>
      <c r="I2" t="s">
        <v>194</v>
      </c>
      <c r="J2" s="4" t="s">
        <v>187</v>
      </c>
      <c r="K2" t="s">
        <v>174</v>
      </c>
      <c r="L2" s="4" t="s">
        <v>16</v>
      </c>
      <c r="M2" t="s">
        <v>196</v>
      </c>
      <c r="N2" s="4" t="s">
        <v>151</v>
      </c>
      <c r="O2" t="s">
        <v>197</v>
      </c>
      <c r="P2" t="s">
        <v>194</v>
      </c>
      <c r="Q2" s="4" t="s">
        <v>187</v>
      </c>
      <c r="S2" t="s">
        <v>153</v>
      </c>
      <c r="T2" t="s">
        <v>155</v>
      </c>
      <c r="U2" t="s">
        <v>157</v>
      </c>
      <c r="V2" t="s">
        <v>158</v>
      </c>
      <c r="W2" t="s">
        <v>156</v>
      </c>
      <c r="Y2" t="s">
        <v>176</v>
      </c>
      <c r="Z2" t="s">
        <v>143</v>
      </c>
      <c r="AB2" t="s">
        <v>174</v>
      </c>
      <c r="AC2" t="s">
        <v>176</v>
      </c>
      <c r="AD2" t="s">
        <v>143</v>
      </c>
      <c r="AF2" t="s">
        <v>177</v>
      </c>
      <c r="AH2" t="s">
        <v>178</v>
      </c>
      <c r="AI2" t="s">
        <v>179</v>
      </c>
      <c r="AJ2" t="s">
        <v>157</v>
      </c>
      <c r="AK2" t="s">
        <v>158</v>
      </c>
      <c r="AL2" t="s">
        <v>156</v>
      </c>
      <c r="AN2" t="s">
        <v>183</v>
      </c>
      <c r="AO2" t="s">
        <v>184</v>
      </c>
      <c r="AP2" t="s">
        <v>316</v>
      </c>
    </row>
    <row r="3" spans="1:42" ht="16.5" thickTop="1" thickBot="1" x14ac:dyDescent="0.3">
      <c r="A3" t="s">
        <v>24</v>
      </c>
      <c r="B3" s="5">
        <v>98.06</v>
      </c>
      <c r="C3">
        <v>14</v>
      </c>
      <c r="D3" s="6">
        <v>1</v>
      </c>
      <c r="E3" s="7">
        <v>12.154782608695653</v>
      </c>
      <c r="F3" s="10">
        <v>7.4</v>
      </c>
      <c r="G3" s="7">
        <v>15.302670623145401</v>
      </c>
      <c r="H3" s="10">
        <v>5.4</v>
      </c>
      <c r="I3" s="7">
        <v>0.36</v>
      </c>
      <c r="J3" s="15">
        <v>0.48833333333333334</v>
      </c>
      <c r="K3" s="17">
        <v>-1.9581875202874417E-2</v>
      </c>
      <c r="L3" s="8">
        <v>-2.382212434647759E-2</v>
      </c>
      <c r="M3" s="8">
        <v>0.1048709777098273</v>
      </c>
      <c r="N3" s="8">
        <v>2.1063379010738337E-2</v>
      </c>
      <c r="O3" s="8">
        <v>-8.395928404760751E-2</v>
      </c>
      <c r="P3" s="8">
        <v>3.9983667373487977E-2</v>
      </c>
      <c r="Q3" s="18">
        <v>0.88217088637797614</v>
      </c>
      <c r="R3" t="str">
        <f t="shared" ref="R3:R34" si="0">A3</f>
        <v>Auburn</v>
      </c>
      <c r="S3" s="6">
        <f>$K$3+SUMPRODUCT($L$3:$Q$3,E3:J3)</f>
        <v>0.78104400426485299</v>
      </c>
      <c r="T3" s="5">
        <f t="shared" ref="T3:T34" si="1">(S3-D3)^2</f>
        <v>4.7941728068369716E-2</v>
      </c>
      <c r="U3">
        <f t="shared" ref="U3:U34" si="2">RANK(S3,$S$3:$S$121)</f>
        <v>13</v>
      </c>
      <c r="V3">
        <f t="shared" ref="V3:V34" si="3">RANK(B3,$B$3:$B$121)</f>
        <v>1</v>
      </c>
      <c r="W3">
        <f>ABS(U3-V3)</f>
        <v>12</v>
      </c>
      <c r="Y3">
        <v>1</v>
      </c>
      <c r="Z3">
        <v>7</v>
      </c>
      <c r="AB3" s="17">
        <v>-6.7132320443448004</v>
      </c>
      <c r="AC3" s="8">
        <v>6.2078704779225466</v>
      </c>
      <c r="AD3" s="18">
        <v>1.2752020585638797</v>
      </c>
      <c r="AF3" s="5">
        <f t="shared" ref="AF3:AF34" si="4">$AC$6+$AD$6*S3</f>
        <v>83.407310850423158</v>
      </c>
      <c r="AG3" s="5">
        <f>AF3-B3</f>
        <v>-14.652689149576844</v>
      </c>
      <c r="AH3" s="5">
        <f>AF3+$AB$3+SUMPRODUCT(Y3:Z3,$AC$3:$AD$3)</f>
        <v>91.828363693948063</v>
      </c>
      <c r="AI3" s="5">
        <f>(AH3-B3)^2</f>
        <v>38.833291050904663</v>
      </c>
      <c r="AJ3">
        <f>RANK(AH3,$AH$3:$AH$121)</f>
        <v>5</v>
      </c>
      <c r="AK3">
        <f t="shared" ref="AK3:AK34" si="5">V3</f>
        <v>1</v>
      </c>
      <c r="AL3">
        <f>ABS(AJ3-AK3)</f>
        <v>4</v>
      </c>
      <c r="AN3">
        <f>AJ3+IF(D3&lt;$AN$1,50,0)</f>
        <v>5</v>
      </c>
      <c r="AO3">
        <f>RANK(AN3,$AN$3:$AN$121,1)</f>
        <v>5</v>
      </c>
      <c r="AP3" t="str">
        <f>A3</f>
        <v>Auburn</v>
      </c>
    </row>
    <row r="4" spans="1:42" ht="15.75" thickTop="1" x14ac:dyDescent="0.25">
      <c r="A4" t="s">
        <v>25</v>
      </c>
      <c r="B4" s="5">
        <v>98.05</v>
      </c>
      <c r="C4">
        <v>13</v>
      </c>
      <c r="D4" s="6">
        <v>0.92307692307692313</v>
      </c>
      <c r="E4" s="7">
        <v>11.709923664122137</v>
      </c>
      <c r="F4" s="10">
        <v>6.7</v>
      </c>
      <c r="G4" s="7">
        <v>18.736607142857142</v>
      </c>
      <c r="H4" s="10">
        <v>5.0999999999999996</v>
      </c>
      <c r="I4" s="7">
        <v>1</v>
      </c>
      <c r="J4" s="15">
        <v>0.57611111111111113</v>
      </c>
      <c r="R4" t="str">
        <f t="shared" si="0"/>
        <v>Stanford</v>
      </c>
      <c r="S4" s="6">
        <f t="shared" ref="S4:S67" si="6">$K$3+SUMPRODUCT($L$3:$Q$3,E4:J4)</f>
        <v>0.91877444373557682</v>
      </c>
      <c r="T4" s="5">
        <f t="shared" si="1"/>
        <v>1.8511328482711781E-5</v>
      </c>
      <c r="U4">
        <f t="shared" si="2"/>
        <v>5</v>
      </c>
      <c r="V4">
        <f t="shared" si="3"/>
        <v>2</v>
      </c>
      <c r="W4">
        <f t="shared" ref="W4:W67" si="7">ABS(U4-V4)</f>
        <v>3</v>
      </c>
      <c r="Y4">
        <v>1</v>
      </c>
      <c r="Z4">
        <v>2</v>
      </c>
      <c r="AF4" s="5">
        <f t="shared" si="4"/>
        <v>90.073601851245655</v>
      </c>
      <c r="AG4" s="5">
        <f t="shared" ref="AG4:AG67" si="8">AF4-B4</f>
        <v>-7.9763981487543418</v>
      </c>
      <c r="AH4" s="5">
        <f t="shared" ref="AH4:AH67" si="9">AF4+$AB$3+SUMPRODUCT(Y4:Z4,$AC$3:$AD$3)</f>
        <v>92.118644401951158</v>
      </c>
      <c r="AI4" s="5">
        <f t="shared" ref="AI4:AI67" si="10">(AH4-B4)^2</f>
        <v>35.180979230505301</v>
      </c>
      <c r="AJ4">
        <f t="shared" ref="AJ4:AJ67" si="11">RANK(AH4,$AH$3:$AH$121)</f>
        <v>4</v>
      </c>
      <c r="AK4">
        <f t="shared" si="5"/>
        <v>2</v>
      </c>
      <c r="AL4">
        <f t="shared" ref="AL4:AL67" si="12">ABS(AJ4-AK4)</f>
        <v>2</v>
      </c>
      <c r="AN4">
        <f t="shared" ref="AN4:AN67" si="13">AJ4+IF(D4&lt;$AN$1,50,0)</f>
        <v>4</v>
      </c>
      <c r="AO4">
        <f t="shared" ref="AO4:AO67" si="14">RANK(AN4,$AN$3:$AN$121,1)</f>
        <v>4</v>
      </c>
      <c r="AP4" t="str">
        <f t="shared" ref="AP4:AP67" si="15">A4</f>
        <v>Stanford</v>
      </c>
    </row>
    <row r="5" spans="1:42" x14ac:dyDescent="0.25">
      <c r="A5" t="s">
        <v>26</v>
      </c>
      <c r="B5" s="5">
        <v>96.98</v>
      </c>
      <c r="C5">
        <v>13</v>
      </c>
      <c r="D5" s="6">
        <v>0.92307692307692313</v>
      </c>
      <c r="E5" s="7">
        <v>11.291325695581016</v>
      </c>
      <c r="F5" s="10">
        <v>6.7</v>
      </c>
      <c r="G5" s="7">
        <v>18.820083682008367</v>
      </c>
      <c r="H5" s="10">
        <v>4.7</v>
      </c>
      <c r="I5" s="7">
        <v>1</v>
      </c>
      <c r="J5" s="15">
        <v>0.46499999999999997</v>
      </c>
      <c r="R5" t="str">
        <f t="shared" si="0"/>
        <v>Oregon</v>
      </c>
      <c r="S5" s="6">
        <f t="shared" si="6"/>
        <v>0.86606936081970565</v>
      </c>
      <c r="T5" s="5">
        <f t="shared" si="1"/>
        <v>3.2498621545105273E-3</v>
      </c>
      <c r="U5">
        <f t="shared" si="2"/>
        <v>6</v>
      </c>
      <c r="V5">
        <f t="shared" si="3"/>
        <v>3</v>
      </c>
      <c r="W5">
        <f t="shared" si="7"/>
        <v>3</v>
      </c>
      <c r="Y5">
        <v>1</v>
      </c>
      <c r="Z5">
        <v>2</v>
      </c>
      <c r="AB5" t="s">
        <v>180</v>
      </c>
      <c r="AC5" t="s">
        <v>181</v>
      </c>
      <c r="AD5" t="s">
        <v>182</v>
      </c>
      <c r="AF5" s="5">
        <f t="shared" si="4"/>
        <v>87.522623133034585</v>
      </c>
      <c r="AG5" s="5">
        <f t="shared" si="8"/>
        <v>-9.4573768669654186</v>
      </c>
      <c r="AH5" s="5">
        <f t="shared" si="9"/>
        <v>89.567665683740088</v>
      </c>
      <c r="AI5" s="5">
        <f t="shared" si="10"/>
        <v>54.942700016004352</v>
      </c>
      <c r="AJ5">
        <f t="shared" si="11"/>
        <v>7</v>
      </c>
      <c r="AK5">
        <f t="shared" si="5"/>
        <v>3</v>
      </c>
      <c r="AL5">
        <f t="shared" si="12"/>
        <v>4</v>
      </c>
      <c r="AN5">
        <f t="shared" si="13"/>
        <v>7</v>
      </c>
      <c r="AO5">
        <f t="shared" si="14"/>
        <v>7</v>
      </c>
      <c r="AP5" t="str">
        <f t="shared" si="15"/>
        <v>Oregon</v>
      </c>
    </row>
    <row r="6" spans="1:42" x14ac:dyDescent="0.25">
      <c r="A6" t="s">
        <v>27</v>
      </c>
      <c r="B6" s="5">
        <v>94.69</v>
      </c>
      <c r="C6">
        <v>13</v>
      </c>
      <c r="D6" s="6">
        <v>1</v>
      </c>
      <c r="E6" s="7">
        <v>11.486085343228201</v>
      </c>
      <c r="F6" s="10">
        <v>6.7</v>
      </c>
      <c r="G6" s="7">
        <v>19.03846153846154</v>
      </c>
      <c r="H6" s="10">
        <v>4.2</v>
      </c>
      <c r="I6" s="7">
        <v>0.69</v>
      </c>
      <c r="J6" s="15">
        <v>0.56194444444444447</v>
      </c>
      <c r="R6" t="str">
        <f t="shared" si="0"/>
        <v>TCU</v>
      </c>
      <c r="S6" s="6">
        <f t="shared" si="6"/>
        <v>0.98113581945680273</v>
      </c>
      <c r="T6" s="5">
        <f t="shared" si="1"/>
        <v>3.5585730756634257E-4</v>
      </c>
      <c r="U6">
        <f t="shared" si="2"/>
        <v>2</v>
      </c>
      <c r="V6">
        <f t="shared" si="3"/>
        <v>4</v>
      </c>
      <c r="W6">
        <f t="shared" si="7"/>
        <v>2</v>
      </c>
      <c r="Y6">
        <v>0</v>
      </c>
      <c r="Z6">
        <v>1</v>
      </c>
      <c r="AC6">
        <v>45.603999999999999</v>
      </c>
      <c r="AD6">
        <v>48.401000000000003</v>
      </c>
      <c r="AF6" s="5">
        <f t="shared" si="4"/>
        <v>93.091954797528714</v>
      </c>
      <c r="AG6" s="5">
        <f t="shared" si="8"/>
        <v>-1.5980452024712832</v>
      </c>
      <c r="AH6" s="5">
        <f t="shared" si="9"/>
        <v>87.653924811747785</v>
      </c>
      <c r="AI6" s="5">
        <f t="shared" si="10"/>
        <v>49.506354054738402</v>
      </c>
      <c r="AJ6">
        <f t="shared" si="11"/>
        <v>11</v>
      </c>
      <c r="AK6">
        <f t="shared" si="5"/>
        <v>4</v>
      </c>
      <c r="AL6">
        <f t="shared" si="12"/>
        <v>7</v>
      </c>
      <c r="AN6">
        <f t="shared" si="13"/>
        <v>11</v>
      </c>
      <c r="AO6">
        <f t="shared" si="14"/>
        <v>10</v>
      </c>
      <c r="AP6" t="str">
        <f t="shared" si="15"/>
        <v>TCU</v>
      </c>
    </row>
    <row r="7" spans="1:42" x14ac:dyDescent="0.25">
      <c r="A7" t="s">
        <v>28</v>
      </c>
      <c r="B7" s="5">
        <v>94.3</v>
      </c>
      <c r="C7">
        <v>13</v>
      </c>
      <c r="D7" s="6">
        <v>0.76923076923076927</v>
      </c>
      <c r="E7" s="7">
        <v>12.495670995670995</v>
      </c>
      <c r="F7" s="10">
        <v>7</v>
      </c>
      <c r="G7" s="7">
        <v>21.15340909090909</v>
      </c>
      <c r="H7" s="10">
        <v>4.5999999999999996</v>
      </c>
      <c r="I7" s="7">
        <v>0.85</v>
      </c>
      <c r="J7" s="15">
        <v>0.51277777777777778</v>
      </c>
      <c r="R7" t="str">
        <f t="shared" si="0"/>
        <v>Alabama</v>
      </c>
      <c r="S7" s="6">
        <f t="shared" si="6"/>
        <v>0.9625348509510061</v>
      </c>
      <c r="T7" s="5">
        <f t="shared" si="1"/>
        <v>3.7366468009704001E-2</v>
      </c>
      <c r="U7">
        <f t="shared" si="2"/>
        <v>3</v>
      </c>
      <c r="V7">
        <f t="shared" si="3"/>
        <v>5</v>
      </c>
      <c r="W7">
        <f t="shared" si="7"/>
        <v>2</v>
      </c>
      <c r="Y7">
        <v>1</v>
      </c>
      <c r="Z7">
        <v>6</v>
      </c>
      <c r="AF7" s="5">
        <f t="shared" si="4"/>
        <v>92.191649320879648</v>
      </c>
      <c r="AG7" s="5">
        <f t="shared" si="8"/>
        <v>-2.108350679120349</v>
      </c>
      <c r="AH7" s="5">
        <f t="shared" si="9"/>
        <v>99.337500105840661</v>
      </c>
      <c r="AI7" s="5">
        <f t="shared" si="10"/>
        <v>25.3764073163447</v>
      </c>
      <c r="AJ7">
        <f t="shared" si="11"/>
        <v>1</v>
      </c>
      <c r="AK7">
        <f t="shared" si="5"/>
        <v>5</v>
      </c>
      <c r="AL7">
        <f t="shared" si="12"/>
        <v>4</v>
      </c>
      <c r="AN7">
        <f t="shared" si="13"/>
        <v>1</v>
      </c>
      <c r="AO7">
        <f t="shared" si="14"/>
        <v>1</v>
      </c>
      <c r="AP7" t="str">
        <f t="shared" si="15"/>
        <v>Alabama</v>
      </c>
    </row>
    <row r="8" spans="1:42" x14ac:dyDescent="0.25">
      <c r="A8" t="s">
        <v>29</v>
      </c>
      <c r="B8" s="5">
        <v>93.03</v>
      </c>
      <c r="C8">
        <v>13</v>
      </c>
      <c r="D8" s="6">
        <v>0.92307692307692313</v>
      </c>
      <c r="E8" s="7">
        <v>11.564846416382252</v>
      </c>
      <c r="F8" s="10">
        <v>7.5</v>
      </c>
      <c r="G8" s="7">
        <v>19.945783132530121</v>
      </c>
      <c r="H8" s="10">
        <v>4</v>
      </c>
      <c r="I8" s="7">
        <v>0.62</v>
      </c>
      <c r="J8" s="15">
        <v>0.51055555555555554</v>
      </c>
      <c r="R8" t="str">
        <f t="shared" si="0"/>
        <v>Boise State</v>
      </c>
      <c r="S8" s="6">
        <f t="shared" si="6"/>
        <v>1.0509268225991073</v>
      </c>
      <c r="T8" s="5">
        <f t="shared" si="1"/>
        <v>1.6345596807832589E-2</v>
      </c>
      <c r="U8">
        <f t="shared" si="2"/>
        <v>1</v>
      </c>
      <c r="V8">
        <f t="shared" si="3"/>
        <v>6</v>
      </c>
      <c r="W8">
        <f t="shared" si="7"/>
        <v>5</v>
      </c>
      <c r="Y8">
        <v>0</v>
      </c>
      <c r="Z8">
        <v>2</v>
      </c>
      <c r="AF8" s="5">
        <f t="shared" si="4"/>
        <v>96.469909140619393</v>
      </c>
      <c r="AG8" s="5">
        <f t="shared" si="8"/>
        <v>3.4399091406193918</v>
      </c>
      <c r="AH8" s="5">
        <f t="shared" si="9"/>
        <v>92.307081213402341</v>
      </c>
      <c r="AI8" s="5">
        <f t="shared" si="10"/>
        <v>0.52261157201583286</v>
      </c>
      <c r="AJ8">
        <f t="shared" si="11"/>
        <v>3</v>
      </c>
      <c r="AK8">
        <f t="shared" si="5"/>
        <v>6</v>
      </c>
      <c r="AL8">
        <f t="shared" si="12"/>
        <v>3</v>
      </c>
      <c r="AN8">
        <f t="shared" si="13"/>
        <v>3</v>
      </c>
      <c r="AO8">
        <f t="shared" si="14"/>
        <v>3</v>
      </c>
      <c r="AP8" t="str">
        <f t="shared" si="15"/>
        <v>Boise State</v>
      </c>
    </row>
    <row r="9" spans="1:42" x14ac:dyDescent="0.25">
      <c r="A9" t="s">
        <v>30</v>
      </c>
      <c r="B9" s="5">
        <v>92.75</v>
      </c>
      <c r="C9">
        <v>13</v>
      </c>
      <c r="D9" s="6">
        <v>0.92307692307692313</v>
      </c>
      <c r="E9" s="7">
        <v>11.617529880478088</v>
      </c>
      <c r="F9" s="10">
        <v>6.5</v>
      </c>
      <c r="G9" s="7">
        <v>18.505434782608695</v>
      </c>
      <c r="H9" s="10">
        <v>4.3</v>
      </c>
      <c r="I9" s="7">
        <v>1.1499999999999999</v>
      </c>
      <c r="J9" s="15">
        <v>0.5363888888888888</v>
      </c>
      <c r="R9" t="str">
        <f t="shared" si="0"/>
        <v>Ohio State</v>
      </c>
      <c r="S9" s="6">
        <f t="shared" si="6"/>
        <v>0.9332551827131299</v>
      </c>
      <c r="T9" s="5">
        <f t="shared" si="1"/>
        <v>1.0359696922203611E-4</v>
      </c>
      <c r="U9">
        <f t="shared" si="2"/>
        <v>4</v>
      </c>
      <c r="V9">
        <f t="shared" si="3"/>
        <v>7</v>
      </c>
      <c r="W9">
        <f t="shared" si="7"/>
        <v>3</v>
      </c>
      <c r="Y9">
        <v>1</v>
      </c>
      <c r="Z9">
        <v>2</v>
      </c>
      <c r="AF9" s="5">
        <f t="shared" si="4"/>
        <v>90.774484098498206</v>
      </c>
      <c r="AG9" s="5">
        <f t="shared" si="8"/>
        <v>-1.9755159015017938</v>
      </c>
      <c r="AH9" s="5">
        <f t="shared" si="9"/>
        <v>92.819526649203709</v>
      </c>
      <c r="AI9" s="5">
        <f t="shared" si="10"/>
        <v>4.8339549494956389E-3</v>
      </c>
      <c r="AJ9">
        <f t="shared" si="11"/>
        <v>2</v>
      </c>
      <c r="AK9">
        <f t="shared" si="5"/>
        <v>7</v>
      </c>
      <c r="AL9">
        <f t="shared" si="12"/>
        <v>5</v>
      </c>
      <c r="AN9">
        <f t="shared" si="13"/>
        <v>2</v>
      </c>
      <c r="AO9">
        <f t="shared" si="14"/>
        <v>2</v>
      </c>
      <c r="AP9" t="str">
        <f t="shared" si="15"/>
        <v>Ohio State</v>
      </c>
    </row>
    <row r="10" spans="1:42" x14ac:dyDescent="0.25">
      <c r="A10" t="s">
        <v>31</v>
      </c>
      <c r="B10" s="5">
        <v>91.16</v>
      </c>
      <c r="C10">
        <v>13</v>
      </c>
      <c r="D10" s="6">
        <v>0.84615384615384615</v>
      </c>
      <c r="E10" s="7">
        <v>11.678010471204189</v>
      </c>
      <c r="F10" s="10">
        <v>5.3</v>
      </c>
      <c r="G10" s="7">
        <v>16.848101265822784</v>
      </c>
      <c r="H10" s="10">
        <v>4.9000000000000004</v>
      </c>
      <c r="I10" s="7">
        <v>0.62</v>
      </c>
      <c r="J10" s="15">
        <v>0.50277777777777777</v>
      </c>
      <c r="R10" t="str">
        <f t="shared" si="0"/>
        <v>LSU</v>
      </c>
      <c r="S10" s="6">
        <f t="shared" si="6"/>
        <v>0.66984253147969941</v>
      </c>
      <c r="T10" s="5">
        <f t="shared" si="1"/>
        <v>3.1085679682125989E-2</v>
      </c>
      <c r="U10">
        <f t="shared" si="2"/>
        <v>26</v>
      </c>
      <c r="V10">
        <f t="shared" si="3"/>
        <v>8</v>
      </c>
      <c r="W10">
        <f t="shared" si="7"/>
        <v>18</v>
      </c>
      <c r="Y10">
        <v>1</v>
      </c>
      <c r="Z10">
        <v>5</v>
      </c>
      <c r="AF10" s="5">
        <f t="shared" si="4"/>
        <v>78.025048366148923</v>
      </c>
      <c r="AG10" s="5">
        <f t="shared" si="8"/>
        <v>-13.134951633851074</v>
      </c>
      <c r="AH10" s="5">
        <f t="shared" si="9"/>
        <v>83.895697092546058</v>
      </c>
      <c r="AI10" s="5">
        <f t="shared" si="10"/>
        <v>52.770096731243747</v>
      </c>
      <c r="AJ10">
        <f t="shared" si="11"/>
        <v>17</v>
      </c>
      <c r="AK10">
        <f t="shared" si="5"/>
        <v>8</v>
      </c>
      <c r="AL10">
        <f t="shared" si="12"/>
        <v>9</v>
      </c>
      <c r="AN10">
        <f t="shared" si="13"/>
        <v>17</v>
      </c>
      <c r="AO10">
        <f t="shared" si="14"/>
        <v>13</v>
      </c>
      <c r="AP10" t="str">
        <f t="shared" si="15"/>
        <v>LSU</v>
      </c>
    </row>
    <row r="11" spans="1:42" x14ac:dyDescent="0.25">
      <c r="A11" t="s">
        <v>32</v>
      </c>
      <c r="B11" s="5">
        <v>88.77</v>
      </c>
      <c r="C11">
        <v>13</v>
      </c>
      <c r="D11" s="6">
        <v>0.76923076923076927</v>
      </c>
      <c r="E11" s="7">
        <v>13.403846153846153</v>
      </c>
      <c r="F11" s="10">
        <v>7.1</v>
      </c>
      <c r="G11" s="7">
        <v>14.878289473684211</v>
      </c>
      <c r="H11" s="10">
        <v>5.2</v>
      </c>
      <c r="I11" s="7">
        <v>0.08</v>
      </c>
      <c r="J11" s="15">
        <v>0.50138888888888888</v>
      </c>
      <c r="R11" t="str">
        <f t="shared" si="0"/>
        <v>Arkansas</v>
      </c>
      <c r="S11" s="6">
        <f t="shared" si="6"/>
        <v>0.7280021238281098</v>
      </c>
      <c r="T11" s="5">
        <f t="shared" si="1"/>
        <v>1.6998012017382339E-3</v>
      </c>
      <c r="U11">
        <f t="shared" si="2"/>
        <v>19</v>
      </c>
      <c r="V11">
        <f t="shared" si="3"/>
        <v>9</v>
      </c>
      <c r="W11">
        <f t="shared" si="7"/>
        <v>10</v>
      </c>
      <c r="Y11">
        <v>1</v>
      </c>
      <c r="Z11">
        <v>7</v>
      </c>
      <c r="AF11" s="5">
        <f t="shared" si="4"/>
        <v>80.840030795404346</v>
      </c>
      <c r="AG11" s="5">
        <f t="shared" si="8"/>
        <v>-7.9299692045956505</v>
      </c>
      <c r="AH11" s="5">
        <f t="shared" si="9"/>
        <v>89.26108363892925</v>
      </c>
      <c r="AI11" s="5">
        <f t="shared" si="10"/>
        <v>0.24116314042399803</v>
      </c>
      <c r="AJ11">
        <f t="shared" si="11"/>
        <v>8</v>
      </c>
      <c r="AK11">
        <f t="shared" si="5"/>
        <v>9</v>
      </c>
      <c r="AL11">
        <f t="shared" si="12"/>
        <v>1</v>
      </c>
      <c r="AN11">
        <f t="shared" si="13"/>
        <v>8</v>
      </c>
      <c r="AO11">
        <f t="shared" si="14"/>
        <v>8</v>
      </c>
      <c r="AP11" t="str">
        <f t="shared" si="15"/>
        <v>Arkansas</v>
      </c>
    </row>
    <row r="12" spans="1:42" x14ac:dyDescent="0.25">
      <c r="A12" t="s">
        <v>33</v>
      </c>
      <c r="B12" s="5">
        <v>88.72</v>
      </c>
      <c r="C12">
        <v>14</v>
      </c>
      <c r="D12" s="6">
        <v>0.8571428571428571</v>
      </c>
      <c r="E12" s="7">
        <v>13.104854368932038</v>
      </c>
      <c r="F12" s="10">
        <v>5.6</v>
      </c>
      <c r="G12" s="7">
        <v>16.71947194719472</v>
      </c>
      <c r="H12" s="10">
        <v>5.0999999999999996</v>
      </c>
      <c r="I12" s="7">
        <v>1</v>
      </c>
      <c r="J12" s="15">
        <v>0.505</v>
      </c>
      <c r="R12" t="str">
        <f t="shared" si="0"/>
        <v>Oklahoma</v>
      </c>
      <c r="S12" s="6">
        <f t="shared" si="6"/>
        <v>0.66496632048771653</v>
      </c>
      <c r="T12" s="5">
        <f t="shared" si="1"/>
        <v>3.6931821240764585E-2</v>
      </c>
      <c r="U12">
        <f t="shared" si="2"/>
        <v>30</v>
      </c>
      <c r="V12">
        <f t="shared" si="3"/>
        <v>10</v>
      </c>
      <c r="W12">
        <f t="shared" si="7"/>
        <v>20</v>
      </c>
      <c r="Y12">
        <v>1</v>
      </c>
      <c r="Z12">
        <v>5</v>
      </c>
      <c r="AF12" s="5">
        <f t="shared" si="4"/>
        <v>77.789034877925971</v>
      </c>
      <c r="AG12" s="5">
        <f t="shared" si="8"/>
        <v>-10.930965122074028</v>
      </c>
      <c r="AH12" s="5">
        <f t="shared" si="9"/>
        <v>83.659683604323106</v>
      </c>
      <c r="AI12" s="5">
        <f t="shared" si="10"/>
        <v>25.606802024356377</v>
      </c>
      <c r="AJ12">
        <f t="shared" si="11"/>
        <v>18</v>
      </c>
      <c r="AK12">
        <f t="shared" si="5"/>
        <v>10</v>
      </c>
      <c r="AL12">
        <f t="shared" si="12"/>
        <v>8</v>
      </c>
      <c r="AN12">
        <f t="shared" si="13"/>
        <v>18</v>
      </c>
      <c r="AO12">
        <f t="shared" si="14"/>
        <v>14</v>
      </c>
      <c r="AP12" t="str">
        <f t="shared" si="15"/>
        <v>Oklahoma</v>
      </c>
    </row>
    <row r="13" spans="1:42" x14ac:dyDescent="0.25">
      <c r="A13" t="s">
        <v>34</v>
      </c>
      <c r="B13" s="5">
        <v>87.57</v>
      </c>
      <c r="C13">
        <v>13</v>
      </c>
      <c r="D13" s="6">
        <v>0.84615384615384615</v>
      </c>
      <c r="E13" s="7">
        <v>11.761739130434783</v>
      </c>
      <c r="F13" s="10">
        <v>6.9</v>
      </c>
      <c r="G13" s="7">
        <v>15.521865889212828</v>
      </c>
      <c r="H13" s="10">
        <v>5</v>
      </c>
      <c r="I13" s="7">
        <v>0.92</v>
      </c>
      <c r="J13" s="15">
        <v>0.4613888888888889</v>
      </c>
      <c r="R13" t="str">
        <f t="shared" si="0"/>
        <v>Oklahoma State</v>
      </c>
      <c r="S13" s="6">
        <f t="shared" si="6"/>
        <v>0.77479360189885815</v>
      </c>
      <c r="T13" s="5">
        <f t="shared" si="1"/>
        <v>5.0922844601315465E-3</v>
      </c>
      <c r="U13">
        <f t="shared" si="2"/>
        <v>14</v>
      </c>
      <c r="V13">
        <f t="shared" si="3"/>
        <v>11</v>
      </c>
      <c r="W13">
        <f t="shared" si="7"/>
        <v>3</v>
      </c>
      <c r="Y13">
        <v>1</v>
      </c>
      <c r="Z13">
        <v>4</v>
      </c>
      <c r="AF13" s="5">
        <f t="shared" si="4"/>
        <v>83.104785125506638</v>
      </c>
      <c r="AG13" s="5">
        <f t="shared" si="8"/>
        <v>-4.4652148744933555</v>
      </c>
      <c r="AH13" s="5">
        <f t="shared" si="9"/>
        <v>87.700231793339896</v>
      </c>
      <c r="AI13" s="5">
        <f t="shared" si="10"/>
        <v>1.6960319996527053E-2</v>
      </c>
      <c r="AJ13">
        <f t="shared" si="11"/>
        <v>10</v>
      </c>
      <c r="AK13">
        <f t="shared" si="5"/>
        <v>11</v>
      </c>
      <c r="AL13">
        <f t="shared" si="12"/>
        <v>1</v>
      </c>
      <c r="AN13">
        <f t="shared" si="13"/>
        <v>10</v>
      </c>
      <c r="AO13">
        <f t="shared" si="14"/>
        <v>9</v>
      </c>
      <c r="AP13" t="str">
        <f t="shared" si="15"/>
        <v>Oklahoma State</v>
      </c>
    </row>
    <row r="14" spans="1:42" x14ac:dyDescent="0.25">
      <c r="A14" t="s">
        <v>35</v>
      </c>
      <c r="B14" s="5">
        <v>86.99</v>
      </c>
      <c r="C14">
        <v>13</v>
      </c>
      <c r="D14" s="6">
        <v>0.84615384615384615</v>
      </c>
      <c r="E14" s="7">
        <v>10.736549165120593</v>
      </c>
      <c r="F14" s="10">
        <v>6.7</v>
      </c>
      <c r="G14" s="7">
        <v>15.666666666666666</v>
      </c>
      <c r="H14" s="10">
        <v>5.3</v>
      </c>
      <c r="I14" s="7">
        <v>1.08</v>
      </c>
      <c r="J14" s="15">
        <v>0.54916666666666669</v>
      </c>
      <c r="R14" t="str">
        <f t="shared" si="0"/>
        <v>Wisconsin</v>
      </c>
      <c r="S14" s="6">
        <f t="shared" si="6"/>
        <v>0.83993620443791528</v>
      </c>
      <c r="T14" s="5">
        <f t="shared" si="1"/>
        <v>3.8659068507683728E-5</v>
      </c>
      <c r="U14">
        <f t="shared" si="2"/>
        <v>8</v>
      </c>
      <c r="V14">
        <f t="shared" si="3"/>
        <v>12</v>
      </c>
      <c r="W14">
        <f t="shared" si="7"/>
        <v>4</v>
      </c>
      <c r="Y14">
        <v>1</v>
      </c>
      <c r="Z14">
        <v>3</v>
      </c>
      <c r="AF14" s="5">
        <f t="shared" si="4"/>
        <v>86.257752230999529</v>
      </c>
      <c r="AG14" s="5">
        <f t="shared" si="8"/>
        <v>-0.73224776900046606</v>
      </c>
      <c r="AH14" s="5">
        <f t="shared" si="9"/>
        <v>89.577996840268909</v>
      </c>
      <c r="AI14" s="5">
        <f t="shared" si="10"/>
        <v>6.6977276452418852</v>
      </c>
      <c r="AJ14">
        <f t="shared" si="11"/>
        <v>6</v>
      </c>
      <c r="AK14">
        <f t="shared" si="5"/>
        <v>12</v>
      </c>
      <c r="AL14">
        <f t="shared" si="12"/>
        <v>6</v>
      </c>
      <c r="AN14">
        <f t="shared" si="13"/>
        <v>6</v>
      </c>
      <c r="AO14">
        <f t="shared" si="14"/>
        <v>6</v>
      </c>
      <c r="AP14" t="str">
        <f t="shared" si="15"/>
        <v>Wisconsin</v>
      </c>
    </row>
    <row r="15" spans="1:42" x14ac:dyDescent="0.25">
      <c r="A15" t="s">
        <v>36</v>
      </c>
      <c r="B15" s="5">
        <v>86.1</v>
      </c>
      <c r="C15">
        <v>14</v>
      </c>
      <c r="D15" s="6">
        <v>0.7857142857142857</v>
      </c>
      <c r="E15" s="7">
        <v>11.932203389830509</v>
      </c>
      <c r="F15" s="10">
        <v>6.2</v>
      </c>
      <c r="G15" s="7">
        <v>17.572916666666668</v>
      </c>
      <c r="H15" s="10">
        <v>5.7</v>
      </c>
      <c r="I15" s="7">
        <v>1.36</v>
      </c>
      <c r="J15" s="15">
        <v>0.53222222222222226</v>
      </c>
      <c r="R15" t="str">
        <f t="shared" si="0"/>
        <v>Virginia Tech</v>
      </c>
      <c r="S15" s="6">
        <f t="shared" si="6"/>
        <v>0.7618335758765864</v>
      </c>
      <c r="T15" s="5">
        <f t="shared" si="1"/>
        <v>5.7028830235238809E-4</v>
      </c>
      <c r="U15">
        <f t="shared" si="2"/>
        <v>15</v>
      </c>
      <c r="V15">
        <f t="shared" si="3"/>
        <v>13</v>
      </c>
      <c r="W15">
        <f t="shared" si="7"/>
        <v>2</v>
      </c>
      <c r="Y15">
        <v>1</v>
      </c>
      <c r="Z15">
        <v>4</v>
      </c>
      <c r="AF15" s="5">
        <f t="shared" si="4"/>
        <v>82.47750690600266</v>
      </c>
      <c r="AG15" s="5">
        <f t="shared" si="8"/>
        <v>-3.6224930939973348</v>
      </c>
      <c r="AH15" s="5">
        <f t="shared" si="9"/>
        <v>87.072953573835917</v>
      </c>
      <c r="AI15" s="5">
        <f t="shared" si="10"/>
        <v>0.94663865684009518</v>
      </c>
      <c r="AJ15">
        <f t="shared" si="11"/>
        <v>13</v>
      </c>
      <c r="AK15">
        <f t="shared" si="5"/>
        <v>13</v>
      </c>
      <c r="AL15">
        <f t="shared" si="12"/>
        <v>0</v>
      </c>
      <c r="AN15">
        <f t="shared" si="13"/>
        <v>13</v>
      </c>
      <c r="AO15">
        <f t="shared" si="14"/>
        <v>11</v>
      </c>
      <c r="AP15" t="str">
        <f t="shared" si="15"/>
        <v>Virginia Tech</v>
      </c>
    </row>
    <row r="16" spans="1:42" x14ac:dyDescent="0.25">
      <c r="A16" t="s">
        <v>37</v>
      </c>
      <c r="B16" s="5">
        <v>85.19</v>
      </c>
      <c r="C16">
        <v>14</v>
      </c>
      <c r="D16" s="6">
        <v>0.7142857142857143</v>
      </c>
      <c r="E16" s="7">
        <v>12.159453302961275</v>
      </c>
      <c r="F16" s="10">
        <v>6</v>
      </c>
      <c r="G16" s="7">
        <v>18.007272727272728</v>
      </c>
      <c r="H16" s="10">
        <v>4.9000000000000004</v>
      </c>
      <c r="I16" s="7">
        <v>0.28999999999999998</v>
      </c>
      <c r="J16" s="15">
        <v>0.4975</v>
      </c>
      <c r="R16" t="str">
        <f t="shared" si="0"/>
        <v>Florida State</v>
      </c>
      <c r="S16" s="6">
        <f t="shared" si="6"/>
        <v>0.73834878057011333</v>
      </c>
      <c r="T16" s="5">
        <f t="shared" si="1"/>
        <v>5.7903115900738119E-4</v>
      </c>
      <c r="U16">
        <f t="shared" si="2"/>
        <v>18</v>
      </c>
      <c r="V16">
        <f t="shared" si="3"/>
        <v>14</v>
      </c>
      <c r="W16">
        <f t="shared" si="7"/>
        <v>4</v>
      </c>
      <c r="Y16">
        <v>1</v>
      </c>
      <c r="Z16">
        <v>5</v>
      </c>
      <c r="AF16" s="5">
        <f t="shared" si="4"/>
        <v>81.340819328374067</v>
      </c>
      <c r="AG16" s="5">
        <f t="shared" si="8"/>
        <v>-3.8491806716259305</v>
      </c>
      <c r="AH16" s="5">
        <f t="shared" si="9"/>
        <v>87.211468054771203</v>
      </c>
      <c r="AI16" s="5">
        <f t="shared" si="10"/>
        <v>4.0863330964604794</v>
      </c>
      <c r="AJ16">
        <f t="shared" si="11"/>
        <v>12</v>
      </c>
      <c r="AK16">
        <f t="shared" si="5"/>
        <v>14</v>
      </c>
      <c r="AL16">
        <f t="shared" si="12"/>
        <v>2</v>
      </c>
      <c r="AN16">
        <f t="shared" si="13"/>
        <v>62</v>
      </c>
      <c r="AO16">
        <f t="shared" si="14"/>
        <v>22</v>
      </c>
      <c r="AP16" t="str">
        <f t="shared" si="15"/>
        <v>Florida State</v>
      </c>
    </row>
    <row r="17" spans="1:42" x14ac:dyDescent="0.25">
      <c r="A17" t="s">
        <v>140</v>
      </c>
      <c r="B17" s="5">
        <v>84.81</v>
      </c>
      <c r="C17">
        <v>13</v>
      </c>
      <c r="D17" s="6">
        <v>0.69230769230769229</v>
      </c>
      <c r="E17" s="7">
        <v>13.912000000000001</v>
      </c>
      <c r="F17" s="10">
        <v>5.8</v>
      </c>
      <c r="G17" s="7">
        <v>17.980620155038761</v>
      </c>
      <c r="H17" s="10">
        <v>5.3</v>
      </c>
      <c r="I17" s="7">
        <v>0.54</v>
      </c>
      <c r="J17" s="15">
        <v>0.52555555555555555</v>
      </c>
      <c r="R17" t="str">
        <f t="shared" si="0"/>
        <v>Mississippi State</v>
      </c>
      <c r="S17" s="6">
        <f t="shared" si="6"/>
        <v>0.67622580399430765</v>
      </c>
      <c r="T17" s="5">
        <f t="shared" si="1"/>
        <v>2.5862713172417745E-4</v>
      </c>
      <c r="U17">
        <f t="shared" si="2"/>
        <v>23</v>
      </c>
      <c r="V17">
        <f t="shared" si="3"/>
        <v>15</v>
      </c>
      <c r="W17">
        <f t="shared" si="7"/>
        <v>8</v>
      </c>
      <c r="Y17">
        <v>1</v>
      </c>
      <c r="Z17">
        <v>4</v>
      </c>
      <c r="AF17" s="5">
        <f t="shared" si="4"/>
        <v>78.334005139128493</v>
      </c>
      <c r="AG17" s="5">
        <f t="shared" si="8"/>
        <v>-6.4759948608715092</v>
      </c>
      <c r="AH17" s="5">
        <f t="shared" si="9"/>
        <v>82.929451806961751</v>
      </c>
      <c r="AI17" s="5">
        <f t="shared" si="10"/>
        <v>3.5364615063394318</v>
      </c>
      <c r="AJ17">
        <f t="shared" si="11"/>
        <v>19</v>
      </c>
      <c r="AK17">
        <f t="shared" si="5"/>
        <v>15</v>
      </c>
      <c r="AL17">
        <f t="shared" si="12"/>
        <v>4</v>
      </c>
      <c r="AN17">
        <f t="shared" si="13"/>
        <v>69</v>
      </c>
      <c r="AO17">
        <f t="shared" si="14"/>
        <v>25</v>
      </c>
      <c r="AP17" t="str">
        <f t="shared" si="15"/>
        <v>Mississippi State</v>
      </c>
    </row>
    <row r="18" spans="1:42" x14ac:dyDescent="0.25">
      <c r="A18" t="s">
        <v>38</v>
      </c>
      <c r="B18" s="5">
        <v>84.44</v>
      </c>
      <c r="C18">
        <v>14</v>
      </c>
      <c r="D18" s="6">
        <v>0.9285714285714286</v>
      </c>
      <c r="E18" s="7">
        <v>12.662020905923345</v>
      </c>
      <c r="F18" s="10">
        <v>7</v>
      </c>
      <c r="G18" s="7">
        <v>16.966666666666665</v>
      </c>
      <c r="H18" s="10">
        <v>5.6</v>
      </c>
      <c r="I18" s="7">
        <v>0.36</v>
      </c>
      <c r="J18" s="15">
        <v>0.57194444444444448</v>
      </c>
      <c r="R18" t="str">
        <f t="shared" si="0"/>
        <v>Nevada</v>
      </c>
      <c r="S18" s="6">
        <f t="shared" si="6"/>
        <v>0.81902892991854059</v>
      </c>
      <c r="T18" s="5">
        <f t="shared" si="1"/>
        <v>1.1999559011117971E-2</v>
      </c>
      <c r="U18">
        <f t="shared" si="2"/>
        <v>9</v>
      </c>
      <c r="V18">
        <f t="shared" si="3"/>
        <v>16</v>
      </c>
      <c r="W18">
        <f t="shared" si="7"/>
        <v>7</v>
      </c>
      <c r="Y18">
        <v>0</v>
      </c>
      <c r="Z18">
        <v>1</v>
      </c>
      <c r="AF18" s="5">
        <f t="shared" si="4"/>
        <v>85.245819236987288</v>
      </c>
      <c r="AG18" s="5">
        <f t="shared" si="8"/>
        <v>0.80581923698728986</v>
      </c>
      <c r="AH18" s="5">
        <f t="shared" si="9"/>
        <v>79.807789251206358</v>
      </c>
      <c r="AI18" s="5">
        <f t="shared" si="10"/>
        <v>21.457376421239328</v>
      </c>
      <c r="AJ18">
        <f t="shared" si="11"/>
        <v>27</v>
      </c>
      <c r="AK18">
        <f t="shared" si="5"/>
        <v>16</v>
      </c>
      <c r="AL18">
        <f t="shared" si="12"/>
        <v>11</v>
      </c>
      <c r="AN18">
        <f t="shared" si="13"/>
        <v>27</v>
      </c>
      <c r="AO18">
        <f t="shared" si="14"/>
        <v>16</v>
      </c>
      <c r="AP18" t="str">
        <f t="shared" si="15"/>
        <v>Nevada</v>
      </c>
    </row>
    <row r="19" spans="1:42" x14ac:dyDescent="0.25">
      <c r="A19" t="s">
        <v>39</v>
      </c>
      <c r="B19" s="5">
        <v>83.04</v>
      </c>
      <c r="C19">
        <v>13</v>
      </c>
      <c r="D19" s="6">
        <v>0.76923076923076927</v>
      </c>
      <c r="E19" s="7">
        <v>13.8671875</v>
      </c>
      <c r="F19" s="10">
        <v>5.7</v>
      </c>
      <c r="G19" s="7">
        <v>22.167464114832537</v>
      </c>
      <c r="H19" s="10">
        <v>5</v>
      </c>
      <c r="I19" s="7">
        <v>0.85</v>
      </c>
      <c r="J19" s="15">
        <v>0.48555555555555557</v>
      </c>
      <c r="R19" t="str">
        <f t="shared" si="0"/>
        <v>Missouri</v>
      </c>
      <c r="S19" s="6">
        <f t="shared" si="6"/>
        <v>0.7572912029995027</v>
      </c>
      <c r="T19" s="5">
        <f t="shared" si="1"/>
        <v>1.425532417908011E-4</v>
      </c>
      <c r="U19">
        <f t="shared" si="2"/>
        <v>17</v>
      </c>
      <c r="V19">
        <f t="shared" si="3"/>
        <v>17</v>
      </c>
      <c r="W19">
        <f t="shared" si="7"/>
        <v>0</v>
      </c>
      <c r="Y19">
        <v>1</v>
      </c>
      <c r="Z19">
        <v>3</v>
      </c>
      <c r="AF19" s="5">
        <f t="shared" si="4"/>
        <v>82.257651516378928</v>
      </c>
      <c r="AG19" s="5">
        <f t="shared" si="8"/>
        <v>-0.78234848362107812</v>
      </c>
      <c r="AH19" s="5">
        <f t="shared" si="9"/>
        <v>85.577896125648309</v>
      </c>
      <c r="AI19" s="5">
        <f t="shared" si="10"/>
        <v>6.4409167445806634</v>
      </c>
      <c r="AJ19">
        <f t="shared" si="11"/>
        <v>15</v>
      </c>
      <c r="AK19">
        <f t="shared" si="5"/>
        <v>17</v>
      </c>
      <c r="AL19">
        <f t="shared" si="12"/>
        <v>2</v>
      </c>
      <c r="AN19">
        <f t="shared" si="13"/>
        <v>15</v>
      </c>
      <c r="AO19">
        <f t="shared" si="14"/>
        <v>12</v>
      </c>
      <c r="AP19" t="str">
        <f t="shared" si="15"/>
        <v>Missouri</v>
      </c>
    </row>
    <row r="20" spans="1:42" x14ac:dyDescent="0.25">
      <c r="A20" t="s">
        <v>40</v>
      </c>
      <c r="B20" s="5">
        <v>82.85</v>
      </c>
      <c r="C20">
        <v>13</v>
      </c>
      <c r="D20" s="6">
        <v>0.69230769230769229</v>
      </c>
      <c r="E20" s="7">
        <v>12.730582524271844</v>
      </c>
      <c r="F20" s="10">
        <v>5.2</v>
      </c>
      <c r="G20" s="7">
        <v>15.927797833935019</v>
      </c>
      <c r="H20" s="10">
        <v>5.3</v>
      </c>
      <c r="I20" s="7">
        <v>0.54</v>
      </c>
      <c r="J20" s="15">
        <v>0.53416666666666657</v>
      </c>
      <c r="R20" t="str">
        <f t="shared" si="0"/>
        <v>NC State</v>
      </c>
      <c r="S20" s="6">
        <f t="shared" si="6"/>
        <v>0.60580418831078542</v>
      </c>
      <c r="T20" s="5">
        <f t="shared" si="1"/>
        <v>7.4828562037428832E-3</v>
      </c>
      <c r="U20">
        <f t="shared" si="2"/>
        <v>36</v>
      </c>
      <c r="V20">
        <f t="shared" si="3"/>
        <v>18</v>
      </c>
      <c r="W20">
        <f t="shared" si="7"/>
        <v>18</v>
      </c>
      <c r="Y20">
        <v>1</v>
      </c>
      <c r="Z20">
        <v>4</v>
      </c>
      <c r="AF20" s="5">
        <f t="shared" si="4"/>
        <v>74.925528518430326</v>
      </c>
      <c r="AG20" s="5">
        <f t="shared" si="8"/>
        <v>-7.9244714815696682</v>
      </c>
      <c r="AH20" s="5">
        <f t="shared" si="9"/>
        <v>79.520975186263584</v>
      </c>
      <c r="AI20" s="5">
        <f t="shared" si="10"/>
        <v>11.08240621047274</v>
      </c>
      <c r="AJ20">
        <f t="shared" si="11"/>
        <v>30</v>
      </c>
      <c r="AK20">
        <f t="shared" si="5"/>
        <v>18</v>
      </c>
      <c r="AL20">
        <f t="shared" si="12"/>
        <v>12</v>
      </c>
      <c r="AN20">
        <f t="shared" si="13"/>
        <v>80</v>
      </c>
      <c r="AO20">
        <f t="shared" si="14"/>
        <v>33</v>
      </c>
      <c r="AP20" t="str">
        <f t="shared" si="15"/>
        <v>NC State</v>
      </c>
    </row>
    <row r="21" spans="1:42" x14ac:dyDescent="0.25">
      <c r="A21" t="s">
        <v>41</v>
      </c>
      <c r="B21" s="5">
        <v>82.47</v>
      </c>
      <c r="C21">
        <v>13</v>
      </c>
      <c r="D21" s="6">
        <v>0.61538461538461542</v>
      </c>
      <c r="E21" s="7">
        <v>14.432748538011696</v>
      </c>
      <c r="F21" s="10">
        <v>5.5</v>
      </c>
      <c r="G21" s="7">
        <v>17.854406130268199</v>
      </c>
      <c r="H21" s="10">
        <v>5.2</v>
      </c>
      <c r="I21" s="7">
        <v>0.08</v>
      </c>
      <c r="J21" s="15">
        <v>0.46555555555555556</v>
      </c>
      <c r="R21" t="str">
        <f t="shared" si="0"/>
        <v>Notre Dame</v>
      </c>
      <c r="S21" s="6">
        <f t="shared" si="6"/>
        <v>0.56677386864566304</v>
      </c>
      <c r="T21" s="5">
        <f t="shared" si="1"/>
        <v>2.3630046985185695E-3</v>
      </c>
      <c r="U21">
        <f t="shared" si="2"/>
        <v>48</v>
      </c>
      <c r="V21">
        <f t="shared" si="3"/>
        <v>19</v>
      </c>
      <c r="W21">
        <f t="shared" si="7"/>
        <v>29</v>
      </c>
      <c r="Y21">
        <v>1</v>
      </c>
      <c r="Z21">
        <v>3</v>
      </c>
      <c r="AF21" s="5">
        <f t="shared" si="4"/>
        <v>73.036422016318738</v>
      </c>
      <c r="AG21" s="5">
        <f t="shared" si="8"/>
        <v>-9.4335779836812605</v>
      </c>
      <c r="AH21" s="5">
        <f t="shared" si="9"/>
        <v>76.356666625588119</v>
      </c>
      <c r="AI21" s="5">
        <f t="shared" si="10"/>
        <v>37.372844946698144</v>
      </c>
      <c r="AJ21">
        <f t="shared" si="11"/>
        <v>40</v>
      </c>
      <c r="AK21">
        <f t="shared" si="5"/>
        <v>19</v>
      </c>
      <c r="AL21">
        <f t="shared" si="12"/>
        <v>21</v>
      </c>
      <c r="AN21">
        <f t="shared" si="13"/>
        <v>90</v>
      </c>
      <c r="AO21">
        <f t="shared" si="14"/>
        <v>42</v>
      </c>
      <c r="AP21" t="str">
        <f t="shared" si="15"/>
        <v>Notre Dame</v>
      </c>
    </row>
    <row r="22" spans="1:42" x14ac:dyDescent="0.25">
      <c r="A22" t="s">
        <v>42</v>
      </c>
      <c r="B22" s="5">
        <v>82.37</v>
      </c>
      <c r="C22">
        <v>13</v>
      </c>
      <c r="D22" s="6">
        <v>0.69230769230769229</v>
      </c>
      <c r="E22" s="7">
        <v>14.217821782178218</v>
      </c>
      <c r="F22" s="10">
        <v>5.6</v>
      </c>
      <c r="G22" s="7">
        <v>16.734982332155479</v>
      </c>
      <c r="H22" s="10">
        <v>4.8</v>
      </c>
      <c r="I22" s="7">
        <v>-0.38</v>
      </c>
      <c r="J22" s="15">
        <v>0.49416666666666664</v>
      </c>
      <c r="R22" t="str">
        <f t="shared" si="0"/>
        <v>Texas A&amp;M</v>
      </c>
      <c r="S22" s="6">
        <f t="shared" si="6"/>
        <v>0.59923324646259357</v>
      </c>
      <c r="T22" s="5">
        <f t="shared" si="1"/>
        <v>8.6628524693722134E-3</v>
      </c>
      <c r="U22">
        <f t="shared" si="2"/>
        <v>38</v>
      </c>
      <c r="V22">
        <f t="shared" si="3"/>
        <v>20</v>
      </c>
      <c r="W22">
        <f t="shared" si="7"/>
        <v>18</v>
      </c>
      <c r="Y22">
        <v>1</v>
      </c>
      <c r="Z22">
        <v>6</v>
      </c>
      <c r="AF22" s="5">
        <f t="shared" si="4"/>
        <v>74.607488362035994</v>
      </c>
      <c r="AG22" s="5">
        <f t="shared" si="8"/>
        <v>-7.7625116379640104</v>
      </c>
      <c r="AH22" s="5">
        <f t="shared" si="9"/>
        <v>81.753339146997007</v>
      </c>
      <c r="AI22" s="5">
        <f t="shared" si="10"/>
        <v>0.38027060762638454</v>
      </c>
      <c r="AJ22">
        <f t="shared" si="11"/>
        <v>22</v>
      </c>
      <c r="AK22">
        <f t="shared" si="5"/>
        <v>20</v>
      </c>
      <c r="AL22">
        <f t="shared" si="12"/>
        <v>2</v>
      </c>
      <c r="AN22">
        <f t="shared" si="13"/>
        <v>72</v>
      </c>
      <c r="AO22">
        <f t="shared" si="14"/>
        <v>28</v>
      </c>
      <c r="AP22" t="str">
        <f t="shared" si="15"/>
        <v>Texas A&amp;M</v>
      </c>
    </row>
    <row r="23" spans="1:42" x14ac:dyDescent="0.25">
      <c r="A23" t="s">
        <v>43</v>
      </c>
      <c r="B23" s="5">
        <v>82.35</v>
      </c>
      <c r="C23">
        <v>13</v>
      </c>
      <c r="D23" s="6">
        <v>0.61538461538461542</v>
      </c>
      <c r="E23" s="7">
        <v>13.310160427807487</v>
      </c>
      <c r="F23" s="10">
        <v>6.2</v>
      </c>
      <c r="G23" s="7">
        <v>19.533936651583712</v>
      </c>
      <c r="H23" s="10">
        <v>4.9000000000000004</v>
      </c>
      <c r="I23" s="7">
        <v>1</v>
      </c>
      <c r="J23" s="15">
        <v>0.50166666666666671</v>
      </c>
      <c r="R23" t="str">
        <f t="shared" si="0"/>
        <v>Iowa</v>
      </c>
      <c r="S23" s="6">
        <f t="shared" si="6"/>
        <v>0.79613150461914939</v>
      </c>
      <c r="T23" s="5">
        <f t="shared" si="1"/>
        <v>3.2669437967960895E-2</v>
      </c>
      <c r="U23">
        <f t="shared" si="2"/>
        <v>11</v>
      </c>
      <c r="V23">
        <f t="shared" si="3"/>
        <v>21</v>
      </c>
      <c r="W23">
        <f t="shared" si="7"/>
        <v>10</v>
      </c>
      <c r="Y23">
        <v>1</v>
      </c>
      <c r="Z23">
        <v>4</v>
      </c>
      <c r="AF23" s="5">
        <f t="shared" si="4"/>
        <v>84.13756095507145</v>
      </c>
      <c r="AG23" s="5">
        <f t="shared" si="8"/>
        <v>1.7875609550714557</v>
      </c>
      <c r="AH23" s="5">
        <f t="shared" si="9"/>
        <v>88.733007622904708</v>
      </c>
      <c r="AI23" s="5">
        <f t="shared" si="10"/>
        <v>40.742786314059686</v>
      </c>
      <c r="AJ23">
        <f t="shared" si="11"/>
        <v>9</v>
      </c>
      <c r="AK23">
        <f t="shared" si="5"/>
        <v>21</v>
      </c>
      <c r="AL23">
        <f t="shared" si="12"/>
        <v>12</v>
      </c>
      <c r="AN23">
        <f t="shared" si="13"/>
        <v>59</v>
      </c>
      <c r="AO23">
        <f t="shared" si="14"/>
        <v>21</v>
      </c>
      <c r="AP23" t="str">
        <f t="shared" si="15"/>
        <v>Iowa</v>
      </c>
    </row>
    <row r="24" spans="1:42" x14ac:dyDescent="0.25">
      <c r="A24" t="s">
        <v>142</v>
      </c>
      <c r="B24" s="5">
        <v>81.93</v>
      </c>
      <c r="C24">
        <v>13</v>
      </c>
      <c r="D24" s="6">
        <v>0.61538461538461542</v>
      </c>
      <c r="E24" s="7">
        <v>13.918114143920596</v>
      </c>
      <c r="F24" s="10">
        <v>6</v>
      </c>
      <c r="G24" s="7">
        <v>14.985590778097983</v>
      </c>
      <c r="H24" s="10">
        <v>5.9</v>
      </c>
      <c r="I24" s="7">
        <v>0.31</v>
      </c>
      <c r="J24" s="15">
        <v>0.53111111111111109</v>
      </c>
      <c r="R24" t="str">
        <f t="shared" si="0"/>
        <v>USC</v>
      </c>
      <c r="S24" s="6">
        <f t="shared" si="6"/>
        <v>0.57929804416902497</v>
      </c>
      <c r="T24" s="5">
        <f t="shared" si="1"/>
        <v>1.3022406220978809E-3</v>
      </c>
      <c r="U24">
        <f t="shared" si="2"/>
        <v>43</v>
      </c>
      <c r="V24">
        <f t="shared" si="3"/>
        <v>22</v>
      </c>
      <c r="W24">
        <f t="shared" si="7"/>
        <v>21</v>
      </c>
      <c r="Y24">
        <v>1</v>
      </c>
      <c r="Z24">
        <v>2</v>
      </c>
      <c r="AF24" s="5">
        <f t="shared" si="4"/>
        <v>73.642604635824981</v>
      </c>
      <c r="AG24" s="5">
        <f t="shared" si="8"/>
        <v>-8.2873953641750262</v>
      </c>
      <c r="AH24" s="5">
        <f t="shared" si="9"/>
        <v>75.687647186530484</v>
      </c>
      <c r="AI24" s="5">
        <f t="shared" si="10"/>
        <v>38.966968647830875</v>
      </c>
      <c r="AJ24">
        <f t="shared" si="11"/>
        <v>44</v>
      </c>
      <c r="AK24">
        <f t="shared" si="5"/>
        <v>22</v>
      </c>
      <c r="AL24">
        <f t="shared" si="12"/>
        <v>22</v>
      </c>
      <c r="AN24">
        <f t="shared" si="13"/>
        <v>94</v>
      </c>
      <c r="AO24">
        <f t="shared" si="14"/>
        <v>46</v>
      </c>
      <c r="AP24" t="str">
        <f t="shared" si="15"/>
        <v>USC</v>
      </c>
    </row>
    <row r="25" spans="1:42" x14ac:dyDescent="0.25">
      <c r="A25" t="s">
        <v>44</v>
      </c>
      <c r="B25" s="5">
        <v>81.540000000000006</v>
      </c>
      <c r="C25">
        <v>12</v>
      </c>
      <c r="D25" s="6">
        <v>0.5</v>
      </c>
      <c r="E25" s="7">
        <v>13.267532467532467</v>
      </c>
      <c r="F25" s="10">
        <v>5.8</v>
      </c>
      <c r="G25" s="7">
        <v>14.62</v>
      </c>
      <c r="H25" s="10">
        <v>5</v>
      </c>
      <c r="I25" s="7">
        <v>-0.5</v>
      </c>
      <c r="J25" s="15">
        <v>0.45500000000000002</v>
      </c>
      <c r="R25" t="str">
        <f t="shared" si="0"/>
        <v>Arizona State</v>
      </c>
      <c r="S25" s="6">
        <f t="shared" si="6"/>
        <v>0.54215508781582888</v>
      </c>
      <c r="T25" s="5">
        <f t="shared" si="1"/>
        <v>1.777051428760245E-3</v>
      </c>
      <c r="U25">
        <f t="shared" si="2"/>
        <v>54</v>
      </c>
      <c r="V25">
        <f t="shared" si="3"/>
        <v>23</v>
      </c>
      <c r="W25">
        <f t="shared" si="7"/>
        <v>31</v>
      </c>
      <c r="Y25">
        <v>1</v>
      </c>
      <c r="Z25">
        <v>3</v>
      </c>
      <c r="AF25" s="5">
        <f t="shared" si="4"/>
        <v>71.844848405373938</v>
      </c>
      <c r="AG25" s="5">
        <f t="shared" si="8"/>
        <v>-9.6951515946260685</v>
      </c>
      <c r="AH25" s="5">
        <f t="shared" si="9"/>
        <v>75.165093014643318</v>
      </c>
      <c r="AI25" s="5">
        <f t="shared" si="10"/>
        <v>40.639439071949496</v>
      </c>
      <c r="AJ25">
        <f t="shared" si="11"/>
        <v>46</v>
      </c>
      <c r="AK25">
        <f t="shared" si="5"/>
        <v>23</v>
      </c>
      <c r="AL25">
        <f t="shared" si="12"/>
        <v>23</v>
      </c>
      <c r="AN25">
        <f t="shared" si="13"/>
        <v>96</v>
      </c>
      <c r="AO25">
        <f t="shared" si="14"/>
        <v>48</v>
      </c>
      <c r="AP25" t="str">
        <f t="shared" si="15"/>
        <v>Arizona State</v>
      </c>
    </row>
    <row r="26" spans="1:42" x14ac:dyDescent="0.25">
      <c r="A26" t="s">
        <v>45</v>
      </c>
      <c r="B26" s="5">
        <v>81.34</v>
      </c>
      <c r="C26">
        <v>13</v>
      </c>
      <c r="D26" s="6">
        <v>0.61538461538461542</v>
      </c>
      <c r="E26" s="7">
        <v>11.768041237113403</v>
      </c>
      <c r="F26" s="10">
        <v>5.2</v>
      </c>
      <c r="G26" s="7">
        <v>14.386281588447654</v>
      </c>
      <c r="H26" s="10">
        <v>4.7</v>
      </c>
      <c r="I26" s="7">
        <v>0.15</v>
      </c>
      <c r="J26" s="15">
        <v>0.47666666666666668</v>
      </c>
      <c r="R26" t="str">
        <f t="shared" si="0"/>
        <v>Florida</v>
      </c>
      <c r="S26" s="6">
        <f t="shared" si="6"/>
        <v>0.58032153979835233</v>
      </c>
      <c r="T26" s="5">
        <f t="shared" si="1"/>
        <v>1.2294192695679988E-3</v>
      </c>
      <c r="U26">
        <f t="shared" si="2"/>
        <v>42</v>
      </c>
      <c r="V26">
        <f t="shared" si="3"/>
        <v>24</v>
      </c>
      <c r="W26">
        <f t="shared" si="7"/>
        <v>18</v>
      </c>
      <c r="Y26">
        <v>1</v>
      </c>
      <c r="Z26">
        <v>5</v>
      </c>
      <c r="AF26" s="5">
        <f t="shared" si="4"/>
        <v>73.692142847780048</v>
      </c>
      <c r="AG26" s="5">
        <f t="shared" si="8"/>
        <v>-7.6478571522199559</v>
      </c>
      <c r="AH26" s="5">
        <f t="shared" si="9"/>
        <v>79.562791574177183</v>
      </c>
      <c r="AI26" s="5">
        <f t="shared" si="10"/>
        <v>3.1584697888156277</v>
      </c>
      <c r="AJ26">
        <f t="shared" si="11"/>
        <v>29</v>
      </c>
      <c r="AK26">
        <f t="shared" si="5"/>
        <v>24</v>
      </c>
      <c r="AL26">
        <f t="shared" si="12"/>
        <v>5</v>
      </c>
      <c r="AN26">
        <f t="shared" si="13"/>
        <v>79</v>
      </c>
      <c r="AO26">
        <f t="shared" si="14"/>
        <v>32</v>
      </c>
      <c r="AP26" t="str">
        <f t="shared" si="15"/>
        <v>Florida</v>
      </c>
    </row>
    <row r="27" spans="1:42" x14ac:dyDescent="0.25">
      <c r="A27" t="s">
        <v>46</v>
      </c>
      <c r="B27" s="5">
        <v>81.11</v>
      </c>
      <c r="C27">
        <v>14</v>
      </c>
      <c r="D27" s="6">
        <v>0.6428571428571429</v>
      </c>
      <c r="E27" s="7">
        <v>12.699769053117782</v>
      </c>
      <c r="F27" s="10">
        <v>6</v>
      </c>
      <c r="G27" s="7">
        <v>15.406832298136646</v>
      </c>
      <c r="H27" s="10">
        <v>5.4</v>
      </c>
      <c r="I27" s="7">
        <v>0</v>
      </c>
      <c r="J27" s="15">
        <v>0.51500000000000001</v>
      </c>
      <c r="R27" t="str">
        <f t="shared" si="0"/>
        <v>South Carolina</v>
      </c>
      <c r="S27" s="6">
        <f t="shared" si="6"/>
        <v>0.63256633417928354</v>
      </c>
      <c r="T27" s="5">
        <f t="shared" si="1"/>
        <v>1.059007432443056E-4</v>
      </c>
      <c r="U27">
        <f t="shared" si="2"/>
        <v>34</v>
      </c>
      <c r="V27">
        <f t="shared" si="3"/>
        <v>25</v>
      </c>
      <c r="W27">
        <f t="shared" si="7"/>
        <v>9</v>
      </c>
      <c r="Y27">
        <v>1</v>
      </c>
      <c r="Z27">
        <v>5</v>
      </c>
      <c r="AF27" s="5">
        <f t="shared" si="4"/>
        <v>76.220843140611507</v>
      </c>
      <c r="AG27" s="5">
        <f t="shared" si="8"/>
        <v>-4.8891568593884926</v>
      </c>
      <c r="AH27" s="5">
        <f t="shared" si="9"/>
        <v>82.091491867008642</v>
      </c>
      <c r="AI27" s="5">
        <f t="shared" si="10"/>
        <v>0.96332628500411133</v>
      </c>
      <c r="AJ27">
        <f t="shared" si="11"/>
        <v>21</v>
      </c>
      <c r="AK27">
        <f t="shared" si="5"/>
        <v>25</v>
      </c>
      <c r="AL27">
        <f t="shared" si="12"/>
        <v>4</v>
      </c>
      <c r="AN27">
        <f t="shared" si="13"/>
        <v>71</v>
      </c>
      <c r="AO27">
        <f t="shared" si="14"/>
        <v>27</v>
      </c>
      <c r="AP27" t="str">
        <f t="shared" si="15"/>
        <v>South Carolina</v>
      </c>
    </row>
    <row r="28" spans="1:42" x14ac:dyDescent="0.25">
      <c r="A28" t="s">
        <v>47</v>
      </c>
      <c r="B28" s="5">
        <v>80.56</v>
      </c>
      <c r="C28">
        <v>13</v>
      </c>
      <c r="D28" s="6">
        <v>0.76923076923076927</v>
      </c>
      <c r="E28" s="7">
        <v>11.76046511627907</v>
      </c>
      <c r="F28" s="10">
        <v>6.1</v>
      </c>
      <c r="G28" s="7">
        <v>16.587121212121211</v>
      </c>
      <c r="H28" s="10">
        <v>5.3</v>
      </c>
      <c r="I28" s="7">
        <v>-0.08</v>
      </c>
      <c r="J28" s="15">
        <v>0.49138888888888893</v>
      </c>
      <c r="R28" t="str">
        <f t="shared" si="0"/>
        <v>Utah</v>
      </c>
      <c r="S28" s="6">
        <f t="shared" si="6"/>
        <v>0.67465872006782768</v>
      </c>
      <c r="T28" s="5">
        <f t="shared" si="1"/>
        <v>8.9438724828778422E-3</v>
      </c>
      <c r="U28">
        <f t="shared" si="2"/>
        <v>24</v>
      </c>
      <c r="V28">
        <f t="shared" si="3"/>
        <v>26</v>
      </c>
      <c r="W28">
        <f t="shared" si="7"/>
        <v>2</v>
      </c>
      <c r="Y28">
        <v>0</v>
      </c>
      <c r="Z28">
        <v>2</v>
      </c>
      <c r="AF28" s="5">
        <f t="shared" si="4"/>
        <v>78.258156710002936</v>
      </c>
      <c r="AG28" s="5">
        <f t="shared" si="8"/>
        <v>-2.3018432899970662</v>
      </c>
      <c r="AH28" s="5">
        <f t="shared" si="9"/>
        <v>74.095328782785884</v>
      </c>
      <c r="AI28" s="5">
        <f t="shared" si="10"/>
        <v>41.791973946676663</v>
      </c>
      <c r="AJ28">
        <f t="shared" si="11"/>
        <v>48</v>
      </c>
      <c r="AK28">
        <f t="shared" si="5"/>
        <v>26</v>
      </c>
      <c r="AL28">
        <f t="shared" si="12"/>
        <v>22</v>
      </c>
      <c r="AN28">
        <f t="shared" si="13"/>
        <v>48</v>
      </c>
      <c r="AO28">
        <f t="shared" si="14"/>
        <v>19</v>
      </c>
      <c r="AP28" t="str">
        <f t="shared" si="15"/>
        <v>Utah</v>
      </c>
    </row>
    <row r="29" spans="1:42" x14ac:dyDescent="0.25">
      <c r="A29" t="s">
        <v>48</v>
      </c>
      <c r="B29" s="5">
        <v>80.23</v>
      </c>
      <c r="C29">
        <v>14</v>
      </c>
      <c r="D29" s="6">
        <v>0.7142857142857143</v>
      </c>
      <c r="E29" s="7">
        <v>12.902777777777779</v>
      </c>
      <c r="F29" s="10">
        <v>6.1</v>
      </c>
      <c r="G29" s="7">
        <v>17.821576763485478</v>
      </c>
      <c r="H29" s="10">
        <v>4.5999999999999996</v>
      </c>
      <c r="I29" s="7">
        <v>-7.0000000000000007E-2</v>
      </c>
      <c r="J29" s="15">
        <v>0.52111111111111108</v>
      </c>
      <c r="R29" t="str">
        <f t="shared" si="0"/>
        <v>Nebraska</v>
      </c>
      <c r="S29" s="6">
        <f t="shared" si="6"/>
        <v>0.75883962558330631</v>
      </c>
      <c r="T29" s="5">
        <f t="shared" si="1"/>
        <v>1.9850510119136969E-3</v>
      </c>
      <c r="U29">
        <f t="shared" si="2"/>
        <v>16</v>
      </c>
      <c r="V29">
        <f t="shared" si="3"/>
        <v>27</v>
      </c>
      <c r="W29">
        <f t="shared" si="7"/>
        <v>11</v>
      </c>
      <c r="Y29">
        <v>1</v>
      </c>
      <c r="Z29">
        <v>4</v>
      </c>
      <c r="AF29" s="5">
        <f t="shared" si="4"/>
        <v>82.332596717857612</v>
      </c>
      <c r="AG29" s="5">
        <f t="shared" si="8"/>
        <v>2.1025967178576082</v>
      </c>
      <c r="AH29" s="5">
        <f t="shared" si="9"/>
        <v>86.92804338569087</v>
      </c>
      <c r="AI29" s="5">
        <f t="shared" si="10"/>
        <v>44.863785196597163</v>
      </c>
      <c r="AJ29">
        <f t="shared" si="11"/>
        <v>14</v>
      </c>
      <c r="AK29">
        <f t="shared" si="5"/>
        <v>27</v>
      </c>
      <c r="AL29">
        <f t="shared" si="12"/>
        <v>13</v>
      </c>
      <c r="AN29">
        <f t="shared" si="13"/>
        <v>64</v>
      </c>
      <c r="AO29">
        <f t="shared" si="14"/>
        <v>23</v>
      </c>
      <c r="AP29" t="str">
        <f t="shared" si="15"/>
        <v>Nebraska</v>
      </c>
    </row>
    <row r="30" spans="1:42" x14ac:dyDescent="0.25">
      <c r="A30" t="s">
        <v>49</v>
      </c>
      <c r="B30" s="5">
        <v>80.09</v>
      </c>
      <c r="C30">
        <v>13</v>
      </c>
      <c r="D30" s="6">
        <v>0.53846153846153844</v>
      </c>
      <c r="E30" s="7">
        <v>16.712765957446809</v>
      </c>
      <c r="F30" s="10">
        <v>5.5</v>
      </c>
      <c r="G30" s="7">
        <v>13.200527704485488</v>
      </c>
      <c r="H30" s="10">
        <v>5.6</v>
      </c>
      <c r="I30" s="7">
        <v>0.15</v>
      </c>
      <c r="J30" s="15">
        <v>0.48249999999999998</v>
      </c>
      <c r="R30" t="str">
        <f t="shared" si="0"/>
        <v>Washington</v>
      </c>
      <c r="S30" s="6">
        <f t="shared" si="6"/>
        <v>0.39859564368742445</v>
      </c>
      <c r="T30" s="5">
        <f t="shared" si="1"/>
        <v>1.9562468520963525E-2</v>
      </c>
      <c r="U30">
        <f t="shared" si="2"/>
        <v>85</v>
      </c>
      <c r="V30">
        <f t="shared" si="3"/>
        <v>28</v>
      </c>
      <c r="W30">
        <f t="shared" si="7"/>
        <v>57</v>
      </c>
      <c r="Y30">
        <v>1</v>
      </c>
      <c r="Z30">
        <v>4</v>
      </c>
      <c r="AF30" s="5">
        <f t="shared" si="4"/>
        <v>64.896427750115038</v>
      </c>
      <c r="AG30" s="5">
        <f t="shared" si="8"/>
        <v>-15.193572249884966</v>
      </c>
      <c r="AH30" s="5">
        <f t="shared" si="9"/>
        <v>69.49187441794831</v>
      </c>
      <c r="AI30" s="5">
        <f t="shared" si="10"/>
        <v>112.32026585293855</v>
      </c>
      <c r="AJ30">
        <f t="shared" si="11"/>
        <v>63</v>
      </c>
      <c r="AK30">
        <f t="shared" si="5"/>
        <v>28</v>
      </c>
      <c r="AL30">
        <f t="shared" si="12"/>
        <v>35</v>
      </c>
      <c r="AN30">
        <f t="shared" si="13"/>
        <v>113</v>
      </c>
      <c r="AO30">
        <f t="shared" si="14"/>
        <v>63</v>
      </c>
      <c r="AP30" t="str">
        <f t="shared" si="15"/>
        <v>Washington</v>
      </c>
    </row>
    <row r="31" spans="1:42" x14ac:dyDescent="0.25">
      <c r="A31" t="s">
        <v>50</v>
      </c>
      <c r="B31" s="5">
        <v>79.989999999999995</v>
      </c>
      <c r="C31">
        <v>12</v>
      </c>
      <c r="D31" s="6">
        <v>0.41666666666666669</v>
      </c>
      <c r="E31" s="7">
        <v>13.372013651877133</v>
      </c>
      <c r="F31" s="10">
        <v>5.2</v>
      </c>
      <c r="G31" s="7">
        <v>15.2875</v>
      </c>
      <c r="H31" s="10">
        <v>5.7</v>
      </c>
      <c r="I31" s="7">
        <v>0.33</v>
      </c>
      <c r="J31" s="15">
        <v>0.46861111111111114</v>
      </c>
      <c r="R31" t="str">
        <f t="shared" si="0"/>
        <v>Oregon State</v>
      </c>
      <c r="S31" s="6">
        <f t="shared" si="6"/>
        <v>0.47722561395442226</v>
      </c>
      <c r="T31" s="5">
        <f t="shared" si="1"/>
        <v>3.667386096601158E-3</v>
      </c>
      <c r="U31">
        <f t="shared" si="2"/>
        <v>69</v>
      </c>
      <c r="V31">
        <f t="shared" si="3"/>
        <v>29</v>
      </c>
      <c r="W31">
        <f t="shared" si="7"/>
        <v>40</v>
      </c>
      <c r="Y31">
        <v>1</v>
      </c>
      <c r="Z31">
        <v>4</v>
      </c>
      <c r="AF31" s="5">
        <f t="shared" si="4"/>
        <v>68.702196941007998</v>
      </c>
      <c r="AG31" s="5">
        <f t="shared" si="8"/>
        <v>-11.287803058991997</v>
      </c>
      <c r="AH31" s="5">
        <f t="shared" si="9"/>
        <v>73.29764360884127</v>
      </c>
      <c r="AI31" s="5">
        <f t="shared" si="10"/>
        <v>44.787634066283033</v>
      </c>
      <c r="AJ31">
        <f t="shared" si="11"/>
        <v>50</v>
      </c>
      <c r="AK31">
        <f t="shared" si="5"/>
        <v>29</v>
      </c>
      <c r="AL31">
        <f t="shared" si="12"/>
        <v>21</v>
      </c>
      <c r="AN31">
        <f t="shared" si="13"/>
        <v>100</v>
      </c>
      <c r="AO31">
        <f t="shared" si="14"/>
        <v>51</v>
      </c>
      <c r="AP31" t="str">
        <f t="shared" si="15"/>
        <v>Oregon State</v>
      </c>
    </row>
    <row r="32" spans="1:42" x14ac:dyDescent="0.25">
      <c r="A32" t="s">
        <v>51</v>
      </c>
      <c r="B32" s="5">
        <v>79.290000000000006</v>
      </c>
      <c r="C32">
        <v>13</v>
      </c>
      <c r="D32" s="6">
        <v>0.53846153846153844</v>
      </c>
      <c r="E32" s="7">
        <v>15.64931506849315</v>
      </c>
      <c r="F32" s="10">
        <v>6</v>
      </c>
      <c r="G32" s="7">
        <v>15.102389078498293</v>
      </c>
      <c r="H32" s="10">
        <v>4.9000000000000004</v>
      </c>
      <c r="I32" s="7">
        <v>-0.31</v>
      </c>
      <c r="J32" s="15">
        <v>0.51194444444444442</v>
      </c>
      <c r="R32" t="str">
        <f t="shared" si="0"/>
        <v>Arizona</v>
      </c>
      <c r="S32" s="6">
        <f t="shared" si="6"/>
        <v>0.58277846229806296</v>
      </c>
      <c r="T32" s="5">
        <f t="shared" si="1"/>
        <v>1.9639897383323156E-3</v>
      </c>
      <c r="U32">
        <f t="shared" si="2"/>
        <v>40</v>
      </c>
      <c r="V32">
        <f t="shared" si="3"/>
        <v>30</v>
      </c>
      <c r="W32">
        <f t="shared" si="7"/>
        <v>10</v>
      </c>
      <c r="Y32">
        <v>1</v>
      </c>
      <c r="Z32">
        <v>3</v>
      </c>
      <c r="AF32" s="5">
        <f t="shared" si="4"/>
        <v>73.811060353688546</v>
      </c>
      <c r="AG32" s="5">
        <f t="shared" si="8"/>
        <v>-5.4789396463114599</v>
      </c>
      <c r="AH32" s="5">
        <f t="shared" si="9"/>
        <v>77.131304962957927</v>
      </c>
      <c r="AI32" s="5">
        <f t="shared" si="10"/>
        <v>4.6599642629501048</v>
      </c>
      <c r="AJ32">
        <f t="shared" si="11"/>
        <v>37</v>
      </c>
      <c r="AK32">
        <f t="shared" si="5"/>
        <v>30</v>
      </c>
      <c r="AL32">
        <f t="shared" si="12"/>
        <v>7</v>
      </c>
      <c r="AN32">
        <f t="shared" si="13"/>
        <v>87</v>
      </c>
      <c r="AO32">
        <f t="shared" si="14"/>
        <v>39</v>
      </c>
      <c r="AP32" t="str">
        <f t="shared" si="15"/>
        <v>Arizona</v>
      </c>
    </row>
    <row r="33" spans="1:42" x14ac:dyDescent="0.25">
      <c r="A33" t="s">
        <v>52</v>
      </c>
      <c r="B33" s="5">
        <v>79.28</v>
      </c>
      <c r="C33">
        <v>13</v>
      </c>
      <c r="D33" s="6">
        <v>0.84615384615384615</v>
      </c>
      <c r="E33" s="7">
        <v>13.18798955613577</v>
      </c>
      <c r="F33" s="10">
        <v>6.2</v>
      </c>
      <c r="G33" s="7">
        <v>15.858620689655172</v>
      </c>
      <c r="H33" s="10">
        <v>5.3</v>
      </c>
      <c r="I33" s="7">
        <v>0.38</v>
      </c>
      <c r="J33" s="15">
        <v>0.5083333333333333</v>
      </c>
      <c r="R33" t="str">
        <f t="shared" si="0"/>
        <v>Michigan State</v>
      </c>
      <c r="S33" s="6">
        <f t="shared" si="6"/>
        <v>0.66913485307722764</v>
      </c>
      <c r="T33" s="5">
        <f t="shared" si="1"/>
        <v>3.1335723909859912E-2</v>
      </c>
      <c r="U33">
        <f t="shared" si="2"/>
        <v>27</v>
      </c>
      <c r="V33">
        <f t="shared" si="3"/>
        <v>31</v>
      </c>
      <c r="W33">
        <f t="shared" si="7"/>
        <v>4</v>
      </c>
      <c r="Y33">
        <v>1</v>
      </c>
      <c r="Z33">
        <v>2</v>
      </c>
      <c r="AF33" s="5">
        <f t="shared" si="4"/>
        <v>77.990796023790892</v>
      </c>
      <c r="AG33" s="5">
        <f t="shared" si="8"/>
        <v>-1.2892039762091088</v>
      </c>
      <c r="AH33" s="5">
        <f t="shared" si="9"/>
        <v>80.035838574496395</v>
      </c>
      <c r="AI33" s="5">
        <f t="shared" si="10"/>
        <v>0.57129195069674132</v>
      </c>
      <c r="AJ33">
        <f t="shared" si="11"/>
        <v>26</v>
      </c>
      <c r="AK33">
        <f t="shared" si="5"/>
        <v>31</v>
      </c>
      <c r="AL33">
        <f t="shared" si="12"/>
        <v>5</v>
      </c>
      <c r="AN33">
        <f t="shared" si="13"/>
        <v>26</v>
      </c>
      <c r="AO33">
        <f t="shared" si="14"/>
        <v>15</v>
      </c>
      <c r="AP33" t="str">
        <f t="shared" si="15"/>
        <v>Michigan State</v>
      </c>
    </row>
    <row r="34" spans="1:42" x14ac:dyDescent="0.25">
      <c r="A34" t="s">
        <v>53</v>
      </c>
      <c r="B34" s="5">
        <v>78.760000000000005</v>
      </c>
      <c r="C34">
        <v>13</v>
      </c>
      <c r="D34" s="6">
        <v>0.61538461538461542</v>
      </c>
      <c r="E34" s="7">
        <v>13.903508771929825</v>
      </c>
      <c r="F34" s="10">
        <v>5.7</v>
      </c>
      <c r="G34" s="7">
        <v>16.056680161943319</v>
      </c>
      <c r="H34" s="10">
        <v>4.7</v>
      </c>
      <c r="I34" s="7">
        <v>0.08</v>
      </c>
      <c r="J34" s="15">
        <v>0.53805555555555551</v>
      </c>
      <c r="R34" t="str">
        <f t="shared" si="0"/>
        <v>Pittsburgh</v>
      </c>
      <c r="S34" s="6">
        <f t="shared" si="6"/>
        <v>0.66842652756226506</v>
      </c>
      <c r="T34" s="5">
        <f t="shared" si="1"/>
        <v>2.8134444474614976E-3</v>
      </c>
      <c r="U34">
        <f t="shared" si="2"/>
        <v>28</v>
      </c>
      <c r="V34">
        <f t="shared" si="3"/>
        <v>32</v>
      </c>
      <c r="W34">
        <f t="shared" si="7"/>
        <v>4</v>
      </c>
      <c r="Y34">
        <v>1</v>
      </c>
      <c r="Z34">
        <v>0</v>
      </c>
      <c r="AF34" s="5">
        <f t="shared" si="4"/>
        <v>77.956512360541183</v>
      </c>
      <c r="AG34" s="5">
        <f t="shared" si="8"/>
        <v>-0.8034876394588224</v>
      </c>
      <c r="AH34" s="5">
        <f t="shared" si="9"/>
        <v>77.451150794118917</v>
      </c>
      <c r="AI34" s="5">
        <f t="shared" si="10"/>
        <v>1.7130862437355561</v>
      </c>
      <c r="AJ34">
        <f t="shared" si="11"/>
        <v>35</v>
      </c>
      <c r="AK34">
        <f t="shared" si="5"/>
        <v>32</v>
      </c>
      <c r="AL34">
        <f t="shared" si="12"/>
        <v>3</v>
      </c>
      <c r="AN34">
        <f t="shared" si="13"/>
        <v>85</v>
      </c>
      <c r="AO34">
        <f t="shared" si="14"/>
        <v>37</v>
      </c>
      <c r="AP34" t="str">
        <f t="shared" si="15"/>
        <v>Pittsburgh</v>
      </c>
    </row>
    <row r="35" spans="1:42" x14ac:dyDescent="0.25">
      <c r="A35" t="s">
        <v>54</v>
      </c>
      <c r="B35" s="5">
        <v>78.290000000000006</v>
      </c>
      <c r="C35">
        <v>12</v>
      </c>
      <c r="D35" s="6">
        <v>0.41666666666666669</v>
      </c>
      <c r="E35" s="7">
        <v>12.916129032258064</v>
      </c>
      <c r="F35" s="10">
        <v>5.3</v>
      </c>
      <c r="G35" s="7">
        <v>14.121771217712178</v>
      </c>
      <c r="H35" s="10">
        <v>4.8</v>
      </c>
      <c r="I35" s="7">
        <v>0.17</v>
      </c>
      <c r="J35" s="15">
        <v>0.49722222222222218</v>
      </c>
      <c r="R35" t="str">
        <f t="shared" ref="R35:R66" si="16">A35</f>
        <v>California</v>
      </c>
      <c r="S35" s="6">
        <f t="shared" si="6"/>
        <v>0.56842452276879851</v>
      </c>
      <c r="T35" s="5">
        <f t="shared" ref="T35:T66" si="17">(S35-D35)^2</f>
        <v>2.3030446888715351E-2</v>
      </c>
      <c r="U35">
        <f t="shared" ref="U35:U66" si="18">RANK(S35,$S$3:$S$121)</f>
        <v>46</v>
      </c>
      <c r="V35">
        <f t="shared" ref="V35:V66" si="19">RANK(B35,$B$3:$B$121)</f>
        <v>33</v>
      </c>
      <c r="W35">
        <f t="shared" si="7"/>
        <v>13</v>
      </c>
      <c r="Y35">
        <v>1</v>
      </c>
      <c r="Z35">
        <v>3</v>
      </c>
      <c r="AF35" s="5">
        <f t="shared" ref="AF35:AF66" si="20">$AC$6+$AD$6*S35</f>
        <v>73.116315326532614</v>
      </c>
      <c r="AG35" s="5">
        <f t="shared" si="8"/>
        <v>-5.1736846734673918</v>
      </c>
      <c r="AH35" s="5">
        <f t="shared" si="9"/>
        <v>76.436559935801995</v>
      </c>
      <c r="AI35" s="5">
        <f t="shared" si="10"/>
        <v>3.4352400715743285</v>
      </c>
      <c r="AJ35">
        <f t="shared" si="11"/>
        <v>39</v>
      </c>
      <c r="AK35">
        <f t="shared" ref="AK35:AK66" si="21">V35</f>
        <v>33</v>
      </c>
      <c r="AL35">
        <f t="shared" si="12"/>
        <v>6</v>
      </c>
      <c r="AN35">
        <f t="shared" si="13"/>
        <v>89</v>
      </c>
      <c r="AO35">
        <f t="shared" si="14"/>
        <v>41</v>
      </c>
      <c r="AP35" t="str">
        <f t="shared" si="15"/>
        <v>California</v>
      </c>
    </row>
    <row r="36" spans="1:42" x14ac:dyDescent="0.25">
      <c r="A36" t="s">
        <v>55</v>
      </c>
      <c r="B36" s="5">
        <v>78.290000000000006</v>
      </c>
      <c r="C36">
        <v>13</v>
      </c>
      <c r="D36" s="6">
        <v>0.69230769230769229</v>
      </c>
      <c r="E36" s="7">
        <v>13.057142857142857</v>
      </c>
      <c r="F36" s="10">
        <v>6.9</v>
      </c>
      <c r="G36" s="7">
        <v>16.041811846689896</v>
      </c>
      <c r="H36" s="10">
        <v>4.9000000000000004</v>
      </c>
      <c r="I36" s="7">
        <v>-0.46</v>
      </c>
      <c r="J36" s="15">
        <v>0.47083333333333333</v>
      </c>
      <c r="R36" t="str">
        <f t="shared" si="16"/>
        <v>San Diego State</v>
      </c>
      <c r="S36" s="6">
        <f t="shared" si="6"/>
        <v>0.71643623336601914</v>
      </c>
      <c r="T36" s="5">
        <f t="shared" si="17"/>
        <v>5.821864936033644E-4</v>
      </c>
      <c r="U36">
        <f t="shared" si="18"/>
        <v>21</v>
      </c>
      <c r="V36">
        <f t="shared" si="19"/>
        <v>33</v>
      </c>
      <c r="W36">
        <f t="shared" si="7"/>
        <v>12</v>
      </c>
      <c r="Y36">
        <v>0</v>
      </c>
      <c r="Z36">
        <v>2</v>
      </c>
      <c r="AF36" s="5">
        <f t="shared" si="20"/>
        <v>80.280230131148699</v>
      </c>
      <c r="AG36" s="5">
        <f t="shared" si="8"/>
        <v>1.9902301311486923</v>
      </c>
      <c r="AH36" s="5">
        <f t="shared" si="9"/>
        <v>76.117402203931647</v>
      </c>
      <c r="AI36" s="5">
        <f t="shared" si="10"/>
        <v>4.7201811834810927</v>
      </c>
      <c r="AJ36">
        <f t="shared" si="11"/>
        <v>42</v>
      </c>
      <c r="AK36">
        <f t="shared" si="21"/>
        <v>33</v>
      </c>
      <c r="AL36">
        <f t="shared" si="12"/>
        <v>9</v>
      </c>
      <c r="AN36">
        <f t="shared" si="13"/>
        <v>92</v>
      </c>
      <c r="AO36">
        <f t="shared" si="14"/>
        <v>44</v>
      </c>
      <c r="AP36" t="str">
        <f t="shared" si="15"/>
        <v>San Diego State</v>
      </c>
    </row>
    <row r="37" spans="1:42" x14ac:dyDescent="0.25">
      <c r="A37" t="s">
        <v>56</v>
      </c>
      <c r="B37" s="5">
        <v>78.03</v>
      </c>
      <c r="C37">
        <v>13</v>
      </c>
      <c r="D37" s="6">
        <v>0.76923076923076927</v>
      </c>
      <c r="E37" s="7">
        <v>12.217472118959108</v>
      </c>
      <c r="F37" s="10">
        <v>6.5</v>
      </c>
      <c r="G37" s="7">
        <v>14.875634517766498</v>
      </c>
      <c r="H37" s="10">
        <v>6.2</v>
      </c>
      <c r="I37" s="7">
        <v>1.31</v>
      </c>
      <c r="J37" s="15">
        <v>0.50972222222222219</v>
      </c>
      <c r="R37" t="str">
        <f t="shared" si="16"/>
        <v>Tulsa</v>
      </c>
      <c r="S37" s="6">
        <f t="shared" si="6"/>
        <v>0.66585761551490585</v>
      </c>
      <c r="T37" s="5">
        <f t="shared" si="17"/>
        <v>1.0686008909163528E-2</v>
      </c>
      <c r="U37">
        <f t="shared" si="18"/>
        <v>29</v>
      </c>
      <c r="V37">
        <f t="shared" si="19"/>
        <v>35</v>
      </c>
      <c r="W37">
        <f t="shared" si="7"/>
        <v>6</v>
      </c>
      <c r="Y37">
        <v>0</v>
      </c>
      <c r="Z37">
        <v>1</v>
      </c>
      <c r="AF37" s="5">
        <f t="shared" si="20"/>
        <v>77.832174448536961</v>
      </c>
      <c r="AG37" s="5">
        <f t="shared" si="8"/>
        <v>-0.19782555146304048</v>
      </c>
      <c r="AH37" s="5">
        <f t="shared" si="9"/>
        <v>72.394144462756032</v>
      </c>
      <c r="AI37" s="5">
        <f t="shared" si="10"/>
        <v>31.762867636683513</v>
      </c>
      <c r="AJ37">
        <f t="shared" si="11"/>
        <v>55</v>
      </c>
      <c r="AK37">
        <f t="shared" si="21"/>
        <v>35</v>
      </c>
      <c r="AL37">
        <f t="shared" si="12"/>
        <v>20</v>
      </c>
      <c r="AN37">
        <f t="shared" si="13"/>
        <v>55</v>
      </c>
      <c r="AO37">
        <f t="shared" si="14"/>
        <v>20</v>
      </c>
      <c r="AP37" t="str">
        <f t="shared" si="15"/>
        <v>Tulsa</v>
      </c>
    </row>
    <row r="38" spans="1:42" x14ac:dyDescent="0.25">
      <c r="A38" t="s">
        <v>57</v>
      </c>
      <c r="B38" s="5">
        <v>78.03</v>
      </c>
      <c r="C38">
        <v>13</v>
      </c>
      <c r="D38" s="6">
        <v>0.69230769230769229</v>
      </c>
      <c r="E38" s="7">
        <v>14.907692307692308</v>
      </c>
      <c r="F38" s="10">
        <v>5.3</v>
      </c>
      <c r="G38" s="7">
        <v>19.28409090909091</v>
      </c>
      <c r="H38" s="10">
        <v>4.2</v>
      </c>
      <c r="I38" s="7">
        <v>-0.38</v>
      </c>
      <c r="J38" s="15">
        <v>0.51222222222222225</v>
      </c>
      <c r="R38" t="str">
        <f t="shared" si="16"/>
        <v>West Virginia</v>
      </c>
      <c r="S38" s="6">
        <f t="shared" si="6"/>
        <v>0.67133426768044946</v>
      </c>
      <c r="T38" s="5">
        <f t="shared" si="17"/>
        <v>4.3988454059463609E-4</v>
      </c>
      <c r="U38">
        <f t="shared" si="18"/>
        <v>25</v>
      </c>
      <c r="V38">
        <f t="shared" si="19"/>
        <v>35</v>
      </c>
      <c r="W38">
        <f t="shared" si="7"/>
        <v>10</v>
      </c>
      <c r="Y38">
        <v>1</v>
      </c>
      <c r="Z38">
        <v>3</v>
      </c>
      <c r="AF38" s="5">
        <f t="shared" si="20"/>
        <v>78.097249890001436</v>
      </c>
      <c r="AG38" s="5">
        <f t="shared" si="8"/>
        <v>6.7249890001434665E-2</v>
      </c>
      <c r="AH38" s="5">
        <f t="shared" si="9"/>
        <v>81.417494499270816</v>
      </c>
      <c r="AI38" s="5">
        <f t="shared" si="10"/>
        <v>11.475118982590031</v>
      </c>
      <c r="AJ38">
        <f t="shared" si="11"/>
        <v>24</v>
      </c>
      <c r="AK38">
        <f t="shared" si="21"/>
        <v>35</v>
      </c>
      <c r="AL38">
        <f t="shared" si="12"/>
        <v>11</v>
      </c>
      <c r="AN38">
        <f t="shared" si="13"/>
        <v>74</v>
      </c>
      <c r="AO38">
        <f t="shared" si="14"/>
        <v>30</v>
      </c>
      <c r="AP38" t="str">
        <f t="shared" si="15"/>
        <v>West Virginia</v>
      </c>
    </row>
    <row r="39" spans="1:42" x14ac:dyDescent="0.25">
      <c r="A39" t="s">
        <v>58</v>
      </c>
      <c r="B39" s="5">
        <v>77.94</v>
      </c>
      <c r="C39">
        <v>13</v>
      </c>
      <c r="D39" s="6">
        <v>0.69230769230769229</v>
      </c>
      <c r="E39" s="7">
        <v>13.805486284289277</v>
      </c>
      <c r="F39" s="10">
        <v>6</v>
      </c>
      <c r="G39" s="7">
        <v>16.572992700729927</v>
      </c>
      <c r="H39" s="10">
        <v>5.2</v>
      </c>
      <c r="I39" s="7">
        <v>0.38</v>
      </c>
      <c r="J39" s="15">
        <v>0.5083333333333333</v>
      </c>
      <c r="R39" t="str">
        <f t="shared" si="16"/>
        <v>Air Force</v>
      </c>
      <c r="S39" s="6">
        <f t="shared" si="6"/>
        <v>0.65689359052233787</v>
      </c>
      <c r="T39" s="5">
        <f t="shared" si="17"/>
        <v>1.2541586052634433E-3</v>
      </c>
      <c r="U39">
        <f t="shared" si="18"/>
        <v>32</v>
      </c>
      <c r="V39">
        <f t="shared" si="19"/>
        <v>37</v>
      </c>
      <c r="W39">
        <f t="shared" si="7"/>
        <v>5</v>
      </c>
      <c r="Y39">
        <v>0</v>
      </c>
      <c r="Z39">
        <v>2</v>
      </c>
      <c r="AF39" s="5">
        <f t="shared" si="20"/>
        <v>77.398306674871677</v>
      </c>
      <c r="AG39" s="5">
        <f t="shared" si="8"/>
        <v>-0.54169332512832113</v>
      </c>
      <c r="AH39" s="5">
        <f t="shared" si="9"/>
        <v>73.235478747654625</v>
      </c>
      <c r="AI39" s="5">
        <f t="shared" si="10"/>
        <v>22.132520213769276</v>
      </c>
      <c r="AJ39">
        <f t="shared" si="11"/>
        <v>51</v>
      </c>
      <c r="AK39">
        <f t="shared" si="21"/>
        <v>37</v>
      </c>
      <c r="AL39">
        <f t="shared" si="12"/>
        <v>14</v>
      </c>
      <c r="AN39">
        <f t="shared" si="13"/>
        <v>101</v>
      </c>
      <c r="AO39">
        <f t="shared" si="14"/>
        <v>52</v>
      </c>
      <c r="AP39" t="str">
        <f t="shared" si="15"/>
        <v>Air Force</v>
      </c>
    </row>
    <row r="40" spans="1:42" x14ac:dyDescent="0.25">
      <c r="A40" t="s">
        <v>59</v>
      </c>
      <c r="B40" s="5">
        <v>77.849999999999994</v>
      </c>
      <c r="C40">
        <v>13</v>
      </c>
      <c r="D40" s="6">
        <v>0.69230769230769229</v>
      </c>
      <c r="E40" s="7">
        <v>10.947494033412887</v>
      </c>
      <c r="F40" s="10">
        <v>5.6</v>
      </c>
      <c r="G40" s="7">
        <v>15.902777777777779</v>
      </c>
      <c r="H40" s="10">
        <v>4.7</v>
      </c>
      <c r="I40" s="7">
        <v>1.1499999999999999</v>
      </c>
      <c r="J40" s="15">
        <v>0.48305555555555557</v>
      </c>
      <c r="R40" t="str">
        <f t="shared" si="16"/>
        <v>Maryland</v>
      </c>
      <c r="S40" s="6">
        <f t="shared" si="6"/>
        <v>0.7193794015527617</v>
      </c>
      <c r="T40" s="5">
        <f t="shared" si="17"/>
        <v>7.3287744144957649E-4</v>
      </c>
      <c r="U40">
        <f t="shared" si="18"/>
        <v>20</v>
      </c>
      <c r="V40">
        <f t="shared" si="19"/>
        <v>38</v>
      </c>
      <c r="W40">
        <f t="shared" si="7"/>
        <v>18</v>
      </c>
      <c r="Y40">
        <v>1</v>
      </c>
      <c r="Z40">
        <v>2</v>
      </c>
      <c r="AF40" s="5">
        <f t="shared" si="20"/>
        <v>80.422682414555226</v>
      </c>
      <c r="AG40" s="5">
        <f t="shared" si="8"/>
        <v>2.5726824145552314</v>
      </c>
      <c r="AH40" s="5">
        <f t="shared" si="9"/>
        <v>82.467724965260729</v>
      </c>
      <c r="AI40" s="5">
        <f t="shared" si="10"/>
        <v>21.323383854792251</v>
      </c>
      <c r="AJ40">
        <f t="shared" si="11"/>
        <v>20</v>
      </c>
      <c r="AK40">
        <f t="shared" si="21"/>
        <v>38</v>
      </c>
      <c r="AL40">
        <f t="shared" si="12"/>
        <v>18</v>
      </c>
      <c r="AN40">
        <f t="shared" si="13"/>
        <v>70</v>
      </c>
      <c r="AO40">
        <f t="shared" si="14"/>
        <v>26</v>
      </c>
      <c r="AP40" t="str">
        <f t="shared" si="15"/>
        <v>Maryland</v>
      </c>
    </row>
    <row r="41" spans="1:42" x14ac:dyDescent="0.25">
      <c r="A41" t="s">
        <v>60</v>
      </c>
      <c r="B41" s="5">
        <v>77.78</v>
      </c>
      <c r="C41">
        <v>13</v>
      </c>
      <c r="D41" s="6">
        <v>0.53846153846153844</v>
      </c>
      <c r="E41" s="7">
        <v>12.261282660332542</v>
      </c>
      <c r="F41" s="10">
        <v>5.7</v>
      </c>
      <c r="G41" s="7">
        <v>14.973770491803279</v>
      </c>
      <c r="H41" s="10">
        <v>5.4</v>
      </c>
      <c r="I41" s="7">
        <v>0.62</v>
      </c>
      <c r="J41" s="15">
        <v>0.53861111111111115</v>
      </c>
      <c r="R41" t="str">
        <f t="shared" si="16"/>
        <v>Illinois</v>
      </c>
      <c r="S41" s="6">
        <f t="shared" si="6"/>
        <v>0.64804788186644957</v>
      </c>
      <c r="T41" s="5">
        <f t="shared" si="17"/>
        <v>1.200916666085911E-2</v>
      </c>
      <c r="U41">
        <f t="shared" si="18"/>
        <v>33</v>
      </c>
      <c r="V41">
        <f t="shared" si="19"/>
        <v>39</v>
      </c>
      <c r="W41">
        <f t="shared" si="7"/>
        <v>6</v>
      </c>
      <c r="Y41">
        <v>1</v>
      </c>
      <c r="Z41">
        <v>3</v>
      </c>
      <c r="AF41" s="5">
        <f t="shared" si="20"/>
        <v>76.970165530218026</v>
      </c>
      <c r="AG41" s="5">
        <f t="shared" si="8"/>
        <v>-0.80983446978197549</v>
      </c>
      <c r="AH41" s="5">
        <f t="shared" si="9"/>
        <v>80.290410139487406</v>
      </c>
      <c r="AI41" s="5">
        <f t="shared" si="10"/>
        <v>6.3021590684411724</v>
      </c>
      <c r="AJ41">
        <f t="shared" si="11"/>
        <v>25</v>
      </c>
      <c r="AK41">
        <f t="shared" si="21"/>
        <v>39</v>
      </c>
      <c r="AL41">
        <f t="shared" si="12"/>
        <v>14</v>
      </c>
      <c r="AN41">
        <f t="shared" si="13"/>
        <v>75</v>
      </c>
      <c r="AO41">
        <f t="shared" si="14"/>
        <v>31</v>
      </c>
      <c r="AP41" t="str">
        <f t="shared" si="15"/>
        <v>Illinois</v>
      </c>
    </row>
    <row r="42" spans="1:42" x14ac:dyDescent="0.25">
      <c r="A42" t="s">
        <v>61</v>
      </c>
      <c r="B42" s="5">
        <v>76.91</v>
      </c>
      <c r="C42">
        <v>13</v>
      </c>
      <c r="D42" s="6">
        <v>0.53846153846153844</v>
      </c>
      <c r="E42" s="7">
        <v>16.061403508771932</v>
      </c>
      <c r="F42" s="10">
        <v>5.9</v>
      </c>
      <c r="G42" s="7">
        <v>15.624535315985129</v>
      </c>
      <c r="H42" s="10">
        <v>4.8</v>
      </c>
      <c r="I42" s="7">
        <v>-0.62</v>
      </c>
      <c r="J42" s="15">
        <v>0.47305555555555556</v>
      </c>
      <c r="R42" t="str">
        <f t="shared" si="16"/>
        <v>Miami-Florida</v>
      </c>
      <c r="S42" s="6">
        <f t="shared" si="6"/>
        <v>0.53516705249784313</v>
      </c>
      <c r="T42" s="5">
        <f t="shared" si="17"/>
        <v>1.0853637764985375E-5</v>
      </c>
      <c r="U42">
        <f t="shared" si="18"/>
        <v>58</v>
      </c>
      <c r="V42">
        <f t="shared" si="19"/>
        <v>40</v>
      </c>
      <c r="W42">
        <f t="shared" si="7"/>
        <v>18</v>
      </c>
      <c r="Y42">
        <v>1</v>
      </c>
      <c r="Z42">
        <v>4</v>
      </c>
      <c r="AF42" s="5">
        <f t="shared" si="20"/>
        <v>71.506620507948099</v>
      </c>
      <c r="AG42" s="5">
        <f t="shared" si="8"/>
        <v>-5.4033794920518972</v>
      </c>
      <c r="AH42" s="5">
        <f t="shared" si="9"/>
        <v>76.102067175781357</v>
      </c>
      <c r="AI42" s="5">
        <f t="shared" si="10"/>
        <v>0.65275544844990652</v>
      </c>
      <c r="AJ42">
        <f t="shared" si="11"/>
        <v>43</v>
      </c>
      <c r="AK42">
        <f t="shared" si="21"/>
        <v>40</v>
      </c>
      <c r="AL42">
        <f t="shared" si="12"/>
        <v>3</v>
      </c>
      <c r="AN42">
        <f t="shared" si="13"/>
        <v>93</v>
      </c>
      <c r="AO42">
        <f t="shared" si="14"/>
        <v>45</v>
      </c>
      <c r="AP42" t="str">
        <f t="shared" si="15"/>
        <v>Miami-Florida</v>
      </c>
    </row>
    <row r="43" spans="1:42" x14ac:dyDescent="0.25">
      <c r="A43" t="s">
        <v>62</v>
      </c>
      <c r="B43" s="5">
        <v>76.77</v>
      </c>
      <c r="C43">
        <v>13</v>
      </c>
      <c r="D43" s="6">
        <v>0.61538461538461542</v>
      </c>
      <c r="E43" s="7">
        <v>15.398176291793312</v>
      </c>
      <c r="F43" s="10">
        <v>5.9</v>
      </c>
      <c r="G43" s="7">
        <v>14.868243243243244</v>
      </c>
      <c r="H43" s="10">
        <v>5.0999999999999996</v>
      </c>
      <c r="I43" s="7">
        <v>0.08</v>
      </c>
      <c r="J43" s="15">
        <v>0.52722222222222226</v>
      </c>
      <c r="R43" t="str">
        <f t="shared" si="16"/>
        <v>North Carolina</v>
      </c>
      <c r="S43" s="6">
        <f t="shared" si="6"/>
        <v>0.58562150545232994</v>
      </c>
      <c r="T43" s="5">
        <f t="shared" si="17"/>
        <v>8.8584271284131069E-4</v>
      </c>
      <c r="U43">
        <f t="shared" si="18"/>
        <v>39</v>
      </c>
      <c r="V43">
        <f t="shared" si="19"/>
        <v>41</v>
      </c>
      <c r="W43">
        <f t="shared" si="7"/>
        <v>2</v>
      </c>
      <c r="Y43">
        <v>1</v>
      </c>
      <c r="Z43">
        <v>4</v>
      </c>
      <c r="AF43" s="5">
        <f t="shared" si="20"/>
        <v>73.948666485398221</v>
      </c>
      <c r="AG43" s="5">
        <f t="shared" si="8"/>
        <v>-2.8213335146017755</v>
      </c>
      <c r="AH43" s="5">
        <f t="shared" si="9"/>
        <v>78.544113153231478</v>
      </c>
      <c r="AI43" s="5">
        <f t="shared" si="10"/>
        <v>3.1474774804689534</v>
      </c>
      <c r="AJ43">
        <f t="shared" si="11"/>
        <v>31</v>
      </c>
      <c r="AK43">
        <f t="shared" si="21"/>
        <v>41</v>
      </c>
      <c r="AL43">
        <f t="shared" si="12"/>
        <v>10</v>
      </c>
      <c r="AN43">
        <f t="shared" si="13"/>
        <v>81</v>
      </c>
      <c r="AO43">
        <f t="shared" si="14"/>
        <v>34</v>
      </c>
      <c r="AP43" t="str">
        <f t="shared" si="15"/>
        <v>North Carolina</v>
      </c>
    </row>
    <row r="44" spans="1:42" x14ac:dyDescent="0.25">
      <c r="A44" t="s">
        <v>63</v>
      </c>
      <c r="B44" s="5">
        <v>75.849999999999994</v>
      </c>
      <c r="C44">
        <v>14</v>
      </c>
      <c r="D44" s="6">
        <v>0.7857142857142857</v>
      </c>
      <c r="E44" s="7">
        <v>11.661469933184856</v>
      </c>
      <c r="F44" s="10">
        <v>5.8</v>
      </c>
      <c r="G44" s="7">
        <v>18.395833333333332</v>
      </c>
      <c r="H44" s="10">
        <v>4.8</v>
      </c>
      <c r="I44" s="7">
        <v>0.28999999999999998</v>
      </c>
      <c r="J44" s="15">
        <v>0.5461111111111111</v>
      </c>
      <c r="R44" t="str">
        <f t="shared" si="16"/>
        <v>Central Florida</v>
      </c>
      <c r="S44" s="6">
        <f t="shared" si="6"/>
        <v>0.78870124148100418</v>
      </c>
      <c r="T44" s="5">
        <f t="shared" si="17"/>
        <v>8.921904752332781E-6</v>
      </c>
      <c r="U44">
        <f t="shared" si="18"/>
        <v>12</v>
      </c>
      <c r="V44">
        <f t="shared" si="19"/>
        <v>42</v>
      </c>
      <c r="W44">
        <f t="shared" si="7"/>
        <v>30</v>
      </c>
      <c r="Y44">
        <v>0</v>
      </c>
      <c r="Z44">
        <v>1</v>
      </c>
      <c r="AF44" s="5">
        <f t="shared" si="20"/>
        <v>83.777928788922083</v>
      </c>
      <c r="AG44" s="5">
        <f t="shared" si="8"/>
        <v>7.9279287889220882</v>
      </c>
      <c r="AH44" s="5">
        <f t="shared" si="9"/>
        <v>78.339898803141153</v>
      </c>
      <c r="AI44" s="5">
        <f t="shared" si="10"/>
        <v>6.1995960498837768</v>
      </c>
      <c r="AJ44">
        <f t="shared" si="11"/>
        <v>32</v>
      </c>
      <c r="AK44">
        <f t="shared" si="21"/>
        <v>42</v>
      </c>
      <c r="AL44">
        <f t="shared" si="12"/>
        <v>10</v>
      </c>
      <c r="AN44">
        <f t="shared" si="13"/>
        <v>32</v>
      </c>
      <c r="AO44">
        <f t="shared" si="14"/>
        <v>18</v>
      </c>
      <c r="AP44" t="str">
        <f t="shared" si="15"/>
        <v>Central Florida</v>
      </c>
    </row>
    <row r="45" spans="1:42" x14ac:dyDescent="0.25">
      <c r="A45" t="s">
        <v>64</v>
      </c>
      <c r="B45" s="5">
        <v>74.5</v>
      </c>
      <c r="C45">
        <v>13</v>
      </c>
      <c r="D45" s="6">
        <v>0.61538461538461542</v>
      </c>
      <c r="E45" s="7">
        <v>13.978971962616823</v>
      </c>
      <c r="F45" s="10">
        <v>5.7</v>
      </c>
      <c r="G45" s="7">
        <v>14.756218905472636</v>
      </c>
      <c r="H45" s="10">
        <v>5.8</v>
      </c>
      <c r="I45" s="7">
        <v>-0.23</v>
      </c>
      <c r="J45" s="15">
        <v>0.47</v>
      </c>
      <c r="R45" t="str">
        <f t="shared" si="16"/>
        <v>Texas Tech</v>
      </c>
      <c r="S45" s="6">
        <f t="shared" si="6"/>
        <v>0.47444994661077494</v>
      </c>
      <c r="T45" s="5">
        <f t="shared" si="17"/>
        <v>1.9862580862392128E-2</v>
      </c>
      <c r="U45">
        <f t="shared" si="18"/>
        <v>70</v>
      </c>
      <c r="V45">
        <f t="shared" si="19"/>
        <v>43</v>
      </c>
      <c r="W45">
        <f t="shared" si="7"/>
        <v>27</v>
      </c>
      <c r="Y45">
        <v>1</v>
      </c>
      <c r="Z45">
        <v>4</v>
      </c>
      <c r="AF45" s="5">
        <f t="shared" si="20"/>
        <v>68.567851865908125</v>
      </c>
      <c r="AG45" s="5">
        <f t="shared" si="8"/>
        <v>-5.9321481340918751</v>
      </c>
      <c r="AH45" s="5">
        <f t="shared" si="9"/>
        <v>73.163298533741397</v>
      </c>
      <c r="AI45" s="5">
        <f t="shared" si="10"/>
        <v>1.7867708098978992</v>
      </c>
      <c r="AJ45">
        <f t="shared" si="11"/>
        <v>52</v>
      </c>
      <c r="AK45">
        <f t="shared" si="21"/>
        <v>43</v>
      </c>
      <c r="AL45">
        <f t="shared" si="12"/>
        <v>9</v>
      </c>
      <c r="AN45">
        <f t="shared" si="13"/>
        <v>102</v>
      </c>
      <c r="AO45">
        <f t="shared" si="14"/>
        <v>53</v>
      </c>
      <c r="AP45" t="str">
        <f t="shared" si="15"/>
        <v>Texas Tech</v>
      </c>
    </row>
    <row r="46" spans="1:42" x14ac:dyDescent="0.25">
      <c r="A46" t="s">
        <v>65</v>
      </c>
      <c r="B46" s="5">
        <v>74.430000000000007</v>
      </c>
      <c r="C46">
        <v>13</v>
      </c>
      <c r="D46" s="6">
        <v>0.61538461538461542</v>
      </c>
      <c r="E46" s="7">
        <v>12.932475884244372</v>
      </c>
      <c r="F46" s="10">
        <v>5</v>
      </c>
      <c r="G46" s="7">
        <v>15.915384615384616</v>
      </c>
      <c r="H46" s="10">
        <v>4.7</v>
      </c>
      <c r="I46" s="7">
        <v>-0.23</v>
      </c>
      <c r="J46" s="15">
        <v>0.47305555555555556</v>
      </c>
      <c r="R46" t="str">
        <f t="shared" si="16"/>
        <v>South Florida</v>
      </c>
      <c r="S46" s="6">
        <f t="shared" si="6"/>
        <v>0.54543670321030291</v>
      </c>
      <c r="T46" s="5">
        <f t="shared" si="17"/>
        <v>4.8927104175453366E-3</v>
      </c>
      <c r="U46">
        <f t="shared" si="18"/>
        <v>53</v>
      </c>
      <c r="V46">
        <f t="shared" si="19"/>
        <v>44</v>
      </c>
      <c r="W46">
        <f t="shared" si="7"/>
        <v>9</v>
      </c>
      <c r="Y46">
        <v>1</v>
      </c>
      <c r="Z46">
        <v>0</v>
      </c>
      <c r="AF46" s="5">
        <f t="shared" si="20"/>
        <v>72.00368187208187</v>
      </c>
      <c r="AG46" s="5">
        <f t="shared" si="8"/>
        <v>-2.4263181279181367</v>
      </c>
      <c r="AH46" s="5">
        <f t="shared" si="9"/>
        <v>71.498320305659604</v>
      </c>
      <c r="AI46" s="5">
        <f t="shared" si="10"/>
        <v>8.5947458302078381</v>
      </c>
      <c r="AJ46">
        <f t="shared" si="11"/>
        <v>58</v>
      </c>
      <c r="AK46">
        <f t="shared" si="21"/>
        <v>44</v>
      </c>
      <c r="AL46">
        <f t="shared" si="12"/>
        <v>14</v>
      </c>
      <c r="AN46">
        <f t="shared" si="13"/>
        <v>108</v>
      </c>
      <c r="AO46">
        <f t="shared" si="14"/>
        <v>58</v>
      </c>
      <c r="AP46" t="str">
        <f t="shared" si="15"/>
        <v>South Florida</v>
      </c>
    </row>
    <row r="47" spans="1:42" x14ac:dyDescent="0.25">
      <c r="A47" t="s">
        <v>66</v>
      </c>
      <c r="B47" s="5">
        <v>74.349999999999994</v>
      </c>
      <c r="C47">
        <v>13</v>
      </c>
      <c r="D47" s="6">
        <v>0.53846153846153844</v>
      </c>
      <c r="E47" s="7">
        <v>14.178571428571429</v>
      </c>
      <c r="F47" s="10">
        <v>5</v>
      </c>
      <c r="G47" s="7">
        <v>15.306049822064058</v>
      </c>
      <c r="H47" s="10">
        <v>5.0999999999999996</v>
      </c>
      <c r="I47" s="7">
        <v>0.08</v>
      </c>
      <c r="J47" s="15">
        <v>0.52250000000000008</v>
      </c>
      <c r="R47" t="str">
        <f t="shared" si="16"/>
        <v>BYU</v>
      </c>
      <c r="S47" s="6">
        <f t="shared" si="6"/>
        <v>0.52534708315837175</v>
      </c>
      <c r="T47" s="5">
        <f t="shared" si="17"/>
        <v>1.7198893789875674E-4</v>
      </c>
      <c r="U47">
        <f t="shared" si="18"/>
        <v>59</v>
      </c>
      <c r="V47">
        <f t="shared" si="19"/>
        <v>45</v>
      </c>
      <c r="W47">
        <f t="shared" si="7"/>
        <v>14</v>
      </c>
      <c r="Y47">
        <v>0</v>
      </c>
      <c r="Z47">
        <v>3</v>
      </c>
      <c r="AF47" s="5">
        <f t="shared" si="20"/>
        <v>71.031324171948356</v>
      </c>
      <c r="AG47" s="5">
        <f t="shared" si="8"/>
        <v>-3.3186758280516386</v>
      </c>
      <c r="AH47" s="5">
        <f t="shared" si="9"/>
        <v>68.143698303295182</v>
      </c>
      <c r="AI47" s="5">
        <f t="shared" si="10"/>
        <v>38.51818075052104</v>
      </c>
      <c r="AJ47">
        <f t="shared" si="11"/>
        <v>68</v>
      </c>
      <c r="AK47">
        <f t="shared" si="21"/>
        <v>45</v>
      </c>
      <c r="AL47">
        <f t="shared" si="12"/>
        <v>23</v>
      </c>
      <c r="AN47">
        <f t="shared" si="13"/>
        <v>118</v>
      </c>
      <c r="AO47">
        <f t="shared" si="14"/>
        <v>68</v>
      </c>
      <c r="AP47" t="str">
        <f t="shared" si="15"/>
        <v>BYU</v>
      </c>
    </row>
    <row r="48" spans="1:42" x14ac:dyDescent="0.25">
      <c r="A48" t="s">
        <v>141</v>
      </c>
      <c r="B48" s="5">
        <v>74.02</v>
      </c>
      <c r="C48">
        <v>14</v>
      </c>
      <c r="D48" s="6">
        <v>0.7857142857142857</v>
      </c>
      <c r="E48" s="7">
        <v>11.842105263157896</v>
      </c>
      <c r="F48" s="10">
        <v>6.9</v>
      </c>
      <c r="G48" s="7">
        <v>17.817490494296578</v>
      </c>
      <c r="H48" s="10">
        <v>5.2</v>
      </c>
      <c r="I48" s="7">
        <v>0.79</v>
      </c>
      <c r="J48" s="15">
        <v>0.51194444444444442</v>
      </c>
      <c r="R48" t="str">
        <f t="shared" si="16"/>
        <v>Northern Illinois</v>
      </c>
      <c r="S48" s="6">
        <f t="shared" si="6"/>
        <v>0.84384162670283858</v>
      </c>
      <c r="T48" s="5">
        <f t="shared" si="17"/>
        <v>3.3787877703994997E-3</v>
      </c>
      <c r="U48">
        <f t="shared" si="18"/>
        <v>7</v>
      </c>
      <c r="V48">
        <f t="shared" si="19"/>
        <v>46</v>
      </c>
      <c r="W48">
        <f t="shared" si="7"/>
        <v>39</v>
      </c>
      <c r="Y48">
        <v>0</v>
      </c>
      <c r="Z48">
        <v>0</v>
      </c>
      <c r="AF48" s="5">
        <f t="shared" si="20"/>
        <v>86.446778574044089</v>
      </c>
      <c r="AG48" s="5">
        <f t="shared" si="8"/>
        <v>12.426778574044093</v>
      </c>
      <c r="AH48" s="5">
        <f t="shared" si="9"/>
        <v>79.733546529699282</v>
      </c>
      <c r="AI48" s="5">
        <f t="shared" si="10"/>
        <v>32.644613947038756</v>
      </c>
      <c r="AJ48">
        <f t="shared" si="11"/>
        <v>28</v>
      </c>
      <c r="AK48">
        <f t="shared" si="21"/>
        <v>46</v>
      </c>
      <c r="AL48">
        <f t="shared" si="12"/>
        <v>18</v>
      </c>
      <c r="AN48">
        <f t="shared" si="13"/>
        <v>28</v>
      </c>
      <c r="AO48">
        <f t="shared" si="14"/>
        <v>17</v>
      </c>
      <c r="AP48" t="str">
        <f t="shared" si="15"/>
        <v>Northern Illinois</v>
      </c>
    </row>
    <row r="49" spans="1:42" x14ac:dyDescent="0.25">
      <c r="A49" t="s">
        <v>67</v>
      </c>
      <c r="B49" s="5">
        <v>73.739999999999995</v>
      </c>
      <c r="C49">
        <v>14</v>
      </c>
      <c r="D49" s="6">
        <v>0.7142857142857143</v>
      </c>
      <c r="E49" s="7">
        <v>12.651624548736462</v>
      </c>
      <c r="F49" s="10">
        <v>7.6</v>
      </c>
      <c r="G49" s="7">
        <v>14.101408450704225</v>
      </c>
      <c r="H49" s="10">
        <v>5.2</v>
      </c>
      <c r="I49" s="7">
        <v>0.86</v>
      </c>
      <c r="J49" s="15">
        <v>0.49166666666666664</v>
      </c>
      <c r="R49" t="str">
        <f t="shared" si="16"/>
        <v>Hawaii</v>
      </c>
      <c r="S49" s="6">
        <f t="shared" si="6"/>
        <v>0.80460398901875496</v>
      </c>
      <c r="T49" s="5">
        <f t="shared" si="17"/>
        <v>8.1573907507530106E-3</v>
      </c>
      <c r="U49">
        <f t="shared" si="18"/>
        <v>10</v>
      </c>
      <c r="V49">
        <f t="shared" si="19"/>
        <v>47</v>
      </c>
      <c r="W49">
        <f t="shared" si="7"/>
        <v>37</v>
      </c>
      <c r="Y49">
        <v>0</v>
      </c>
      <c r="Z49">
        <v>3</v>
      </c>
      <c r="AF49" s="5">
        <f t="shared" si="20"/>
        <v>84.547637672496762</v>
      </c>
      <c r="AG49" s="5">
        <f t="shared" si="8"/>
        <v>10.807637672496767</v>
      </c>
      <c r="AH49" s="5">
        <f t="shared" si="9"/>
        <v>81.660011803843588</v>
      </c>
      <c r="AI49" s="5">
        <f t="shared" si="10"/>
        <v>62.726586973021845</v>
      </c>
      <c r="AJ49">
        <f t="shared" si="11"/>
        <v>23</v>
      </c>
      <c r="AK49">
        <f t="shared" si="21"/>
        <v>47</v>
      </c>
      <c r="AL49">
        <f t="shared" si="12"/>
        <v>24</v>
      </c>
      <c r="AN49">
        <f t="shared" si="13"/>
        <v>73</v>
      </c>
      <c r="AO49">
        <f t="shared" si="14"/>
        <v>29</v>
      </c>
      <c r="AP49" t="str">
        <f t="shared" si="15"/>
        <v>Hawaii</v>
      </c>
    </row>
    <row r="50" spans="1:42" x14ac:dyDescent="0.25">
      <c r="A50" t="s">
        <v>68</v>
      </c>
      <c r="B50" s="5">
        <v>73.680000000000007</v>
      </c>
      <c r="C50">
        <v>13</v>
      </c>
      <c r="D50" s="6">
        <v>0.61538461538461542</v>
      </c>
      <c r="E50" s="7">
        <v>14.572916666666666</v>
      </c>
      <c r="F50" s="10">
        <v>5.2</v>
      </c>
      <c r="G50" s="7">
        <v>15.553784860557769</v>
      </c>
      <c r="H50" s="10">
        <v>4.5999999999999996</v>
      </c>
      <c r="I50" s="7">
        <v>-0.31</v>
      </c>
      <c r="J50" s="15">
        <v>0.46499999999999997</v>
      </c>
      <c r="R50" t="str">
        <f t="shared" si="16"/>
        <v>Syracuse</v>
      </c>
      <c r="S50" s="6">
        <f t="shared" si="6"/>
        <v>0.51780646019443377</v>
      </c>
      <c r="T50" s="5">
        <f t="shared" si="17"/>
        <v>9.5214963703191737E-3</v>
      </c>
      <c r="U50">
        <f t="shared" si="18"/>
        <v>61</v>
      </c>
      <c r="V50">
        <f t="shared" si="19"/>
        <v>48</v>
      </c>
      <c r="W50">
        <f t="shared" si="7"/>
        <v>13</v>
      </c>
      <c r="Y50">
        <v>1</v>
      </c>
      <c r="Z50">
        <v>0</v>
      </c>
      <c r="AF50" s="5">
        <f t="shared" si="20"/>
        <v>70.666350479870786</v>
      </c>
      <c r="AG50" s="5">
        <f t="shared" si="8"/>
        <v>-3.0136495201292206</v>
      </c>
      <c r="AH50" s="5">
        <f t="shared" si="9"/>
        <v>70.160988913448534</v>
      </c>
      <c r="AI50" s="5">
        <f t="shared" si="10"/>
        <v>12.383439027272175</v>
      </c>
      <c r="AJ50">
        <f t="shared" si="11"/>
        <v>62</v>
      </c>
      <c r="AK50">
        <f t="shared" si="21"/>
        <v>48</v>
      </c>
      <c r="AL50">
        <f t="shared" si="12"/>
        <v>14</v>
      </c>
      <c r="AN50">
        <f t="shared" si="13"/>
        <v>112</v>
      </c>
      <c r="AO50">
        <f t="shared" si="14"/>
        <v>62</v>
      </c>
      <c r="AP50" t="str">
        <f t="shared" si="15"/>
        <v>Syracuse</v>
      </c>
    </row>
    <row r="51" spans="1:42" x14ac:dyDescent="0.25">
      <c r="A51" t="s">
        <v>69</v>
      </c>
      <c r="B51" s="5">
        <v>73.099999999999994</v>
      </c>
      <c r="C51">
        <v>13</v>
      </c>
      <c r="D51" s="6">
        <v>0.53846153846153844</v>
      </c>
      <c r="E51" s="7">
        <v>16.195833333333333</v>
      </c>
      <c r="F51" s="10">
        <v>4.8</v>
      </c>
      <c r="G51" s="7">
        <v>15.84251968503937</v>
      </c>
      <c r="H51" s="10">
        <v>4.4000000000000004</v>
      </c>
      <c r="I51" s="7">
        <v>0.62</v>
      </c>
      <c r="J51" s="15">
        <v>0.48277777777777775</v>
      </c>
      <c r="R51" t="str">
        <f t="shared" si="16"/>
        <v>Boston College</v>
      </c>
      <c r="S51" s="6">
        <f t="shared" si="6"/>
        <v>0.51293818296177185</v>
      </c>
      <c r="T51" s="5">
        <f t="shared" si="17"/>
        <v>6.5144167596746527E-4</v>
      </c>
      <c r="U51">
        <f t="shared" si="18"/>
        <v>62</v>
      </c>
      <c r="V51">
        <f t="shared" si="19"/>
        <v>49</v>
      </c>
      <c r="W51">
        <f t="shared" si="7"/>
        <v>13</v>
      </c>
      <c r="Y51">
        <v>1</v>
      </c>
      <c r="Z51">
        <v>5</v>
      </c>
      <c r="AF51" s="5">
        <f t="shared" si="20"/>
        <v>70.430720993532717</v>
      </c>
      <c r="AG51" s="5">
        <f t="shared" si="8"/>
        <v>-2.6692790064672778</v>
      </c>
      <c r="AH51" s="5">
        <f t="shared" si="9"/>
        <v>76.301369719929866</v>
      </c>
      <c r="AI51" s="5">
        <f t="shared" si="10"/>
        <v>10.248768083683865</v>
      </c>
      <c r="AJ51">
        <f t="shared" si="11"/>
        <v>41</v>
      </c>
      <c r="AK51">
        <f t="shared" si="21"/>
        <v>49</v>
      </c>
      <c r="AL51">
        <f t="shared" si="12"/>
        <v>8</v>
      </c>
      <c r="AN51">
        <f t="shared" si="13"/>
        <v>91</v>
      </c>
      <c r="AO51">
        <f t="shared" si="14"/>
        <v>43</v>
      </c>
      <c r="AP51" t="str">
        <f t="shared" si="15"/>
        <v>Boston College</v>
      </c>
    </row>
    <row r="52" spans="1:42" x14ac:dyDescent="0.25">
      <c r="A52" t="s">
        <v>70</v>
      </c>
      <c r="B52" s="5">
        <v>73.05</v>
      </c>
      <c r="C52">
        <v>13</v>
      </c>
      <c r="D52" s="6">
        <v>0.53846153846153844</v>
      </c>
      <c r="E52" s="7">
        <v>15.264984227129338</v>
      </c>
      <c r="F52" s="10">
        <v>5.5</v>
      </c>
      <c r="G52" s="7">
        <v>14.63961038961039</v>
      </c>
      <c r="H52" s="10">
        <v>5.4</v>
      </c>
      <c r="I52" s="7">
        <v>-0.31</v>
      </c>
      <c r="J52" s="15">
        <v>0.51333333333333331</v>
      </c>
      <c r="R52" t="str">
        <f t="shared" si="16"/>
        <v>Penn State</v>
      </c>
      <c r="S52" s="6">
        <f t="shared" si="6"/>
        <v>0.48899646293255367</v>
      </c>
      <c r="T52" s="5">
        <f t="shared" si="17"/>
        <v>2.4467936970881681E-3</v>
      </c>
      <c r="U52">
        <f t="shared" si="18"/>
        <v>66</v>
      </c>
      <c r="V52">
        <f t="shared" si="19"/>
        <v>50</v>
      </c>
      <c r="W52">
        <f t="shared" si="7"/>
        <v>16</v>
      </c>
      <c r="Y52">
        <v>1</v>
      </c>
      <c r="Z52">
        <v>3</v>
      </c>
      <c r="AF52" s="5">
        <f t="shared" si="20"/>
        <v>69.271917802398534</v>
      </c>
      <c r="AG52" s="5">
        <f t="shared" si="8"/>
        <v>-3.7780821976014636</v>
      </c>
      <c r="AH52" s="5">
        <f t="shared" si="9"/>
        <v>72.592162411667914</v>
      </c>
      <c r="AI52" s="5">
        <f t="shared" si="10"/>
        <v>0.20961525728973798</v>
      </c>
      <c r="AJ52">
        <f t="shared" si="11"/>
        <v>53</v>
      </c>
      <c r="AK52">
        <f t="shared" si="21"/>
        <v>50</v>
      </c>
      <c r="AL52">
        <f t="shared" si="12"/>
        <v>3</v>
      </c>
      <c r="AN52">
        <f t="shared" si="13"/>
        <v>103</v>
      </c>
      <c r="AO52">
        <f t="shared" si="14"/>
        <v>54</v>
      </c>
      <c r="AP52" t="str">
        <f t="shared" si="15"/>
        <v>Penn State</v>
      </c>
    </row>
    <row r="53" spans="1:42" x14ac:dyDescent="0.25">
      <c r="A53" t="s">
        <v>71</v>
      </c>
      <c r="B53" s="5">
        <v>73.02</v>
      </c>
      <c r="C53">
        <v>13</v>
      </c>
      <c r="D53" s="6">
        <v>0.53846153846153844</v>
      </c>
      <c r="E53" s="7">
        <v>14.067448680351907</v>
      </c>
      <c r="F53" s="10">
        <v>5.7</v>
      </c>
      <c r="G53" s="7">
        <v>16.079365079365079</v>
      </c>
      <c r="H53" s="10">
        <v>5</v>
      </c>
      <c r="I53" s="7">
        <v>0.23</v>
      </c>
      <c r="J53" s="15">
        <v>0.51694444444444443</v>
      </c>
      <c r="R53" t="str">
        <f t="shared" si="16"/>
        <v>Louisville</v>
      </c>
      <c r="S53" s="6">
        <f t="shared" si="6"/>
        <v>0.62718510898239399</v>
      </c>
      <c r="T53" s="5">
        <f t="shared" si="17"/>
        <v>7.871871965969229E-3</v>
      </c>
      <c r="U53">
        <f t="shared" si="18"/>
        <v>35</v>
      </c>
      <c r="V53">
        <f t="shared" si="19"/>
        <v>51</v>
      </c>
      <c r="W53">
        <f t="shared" si="7"/>
        <v>16</v>
      </c>
      <c r="Y53">
        <v>1</v>
      </c>
      <c r="Z53">
        <v>0</v>
      </c>
      <c r="AF53" s="5">
        <f t="shared" si="20"/>
        <v>75.960386459856849</v>
      </c>
      <c r="AG53" s="5">
        <f t="shared" si="8"/>
        <v>2.9403864598568532</v>
      </c>
      <c r="AH53" s="5">
        <f t="shared" si="9"/>
        <v>75.455024893434583</v>
      </c>
      <c r="AI53" s="5">
        <f t="shared" si="10"/>
        <v>5.9293462316461216</v>
      </c>
      <c r="AJ53">
        <f t="shared" si="11"/>
        <v>45</v>
      </c>
      <c r="AK53">
        <f t="shared" si="21"/>
        <v>51</v>
      </c>
      <c r="AL53">
        <f t="shared" si="12"/>
        <v>6</v>
      </c>
      <c r="AN53">
        <f t="shared" si="13"/>
        <v>95</v>
      </c>
      <c r="AO53">
        <f t="shared" si="14"/>
        <v>47</v>
      </c>
      <c r="AP53" t="str">
        <f t="shared" si="15"/>
        <v>Louisville</v>
      </c>
    </row>
    <row r="54" spans="1:42" x14ac:dyDescent="0.25">
      <c r="A54" t="s">
        <v>72</v>
      </c>
      <c r="B54" s="5">
        <v>72.819999999999993</v>
      </c>
      <c r="C54">
        <v>13</v>
      </c>
      <c r="D54" s="6">
        <v>0.46153846153846156</v>
      </c>
      <c r="E54" s="7">
        <v>13.939102564102564</v>
      </c>
      <c r="F54" s="10">
        <v>5</v>
      </c>
      <c r="G54" s="7">
        <v>17.061475409836067</v>
      </c>
      <c r="H54" s="10">
        <v>4.8</v>
      </c>
      <c r="I54" s="7">
        <v>-0.23</v>
      </c>
      <c r="J54" s="15">
        <v>0.48527777777777781</v>
      </c>
      <c r="R54" t="str">
        <f t="shared" si="16"/>
        <v>Clemson</v>
      </c>
      <c r="S54" s="6">
        <f t="shared" si="6"/>
        <v>0.54798342226301389</v>
      </c>
      <c r="T54" s="5">
        <f t="shared" si="17"/>
        <v>7.4727312346693931E-3</v>
      </c>
      <c r="U54">
        <f t="shared" si="18"/>
        <v>52</v>
      </c>
      <c r="V54">
        <f t="shared" si="19"/>
        <v>52</v>
      </c>
      <c r="W54">
        <f t="shared" si="7"/>
        <v>0</v>
      </c>
      <c r="Y54">
        <v>1</v>
      </c>
      <c r="Z54">
        <v>5</v>
      </c>
      <c r="AF54" s="5">
        <f t="shared" si="20"/>
        <v>72.126945620952142</v>
      </c>
      <c r="AG54" s="5">
        <f t="shared" si="8"/>
        <v>-0.69305437904785094</v>
      </c>
      <c r="AH54" s="5">
        <f t="shared" si="9"/>
        <v>77.997594347349278</v>
      </c>
      <c r="AI54" s="5">
        <f t="shared" si="10"/>
        <v>26.807483225703262</v>
      </c>
      <c r="AJ54">
        <f t="shared" si="11"/>
        <v>33</v>
      </c>
      <c r="AK54">
        <f t="shared" si="21"/>
        <v>52</v>
      </c>
      <c r="AL54">
        <f t="shared" si="12"/>
        <v>19</v>
      </c>
      <c r="AN54">
        <f t="shared" si="13"/>
        <v>83</v>
      </c>
      <c r="AO54">
        <f t="shared" si="14"/>
        <v>35</v>
      </c>
      <c r="AP54" t="str">
        <f t="shared" si="15"/>
        <v>Clemson</v>
      </c>
    </row>
    <row r="55" spans="1:42" x14ac:dyDescent="0.25">
      <c r="A55" t="s">
        <v>73</v>
      </c>
      <c r="B55" s="5">
        <v>72.77</v>
      </c>
      <c r="C55">
        <v>13</v>
      </c>
      <c r="D55" s="6">
        <v>0.46153846153846156</v>
      </c>
      <c r="E55" s="7">
        <v>12.060240963855422</v>
      </c>
      <c r="F55" s="10">
        <v>6.1</v>
      </c>
      <c r="G55" s="7">
        <v>14.881533101045296</v>
      </c>
      <c r="H55" s="10">
        <v>5.2</v>
      </c>
      <c r="I55" s="7">
        <v>0.77</v>
      </c>
      <c r="J55" s="15">
        <v>0.50777777777777777</v>
      </c>
      <c r="R55" t="str">
        <f t="shared" si="16"/>
        <v>Georgia</v>
      </c>
      <c r="S55" s="6">
        <f t="shared" si="6"/>
        <v>0.6884318200410785</v>
      </c>
      <c r="T55" s="5">
        <f t="shared" si="17"/>
        <v>5.1480596132597055E-2</v>
      </c>
      <c r="U55">
        <f t="shared" si="18"/>
        <v>22</v>
      </c>
      <c r="V55">
        <f t="shared" si="19"/>
        <v>53</v>
      </c>
      <c r="W55">
        <f t="shared" si="7"/>
        <v>31</v>
      </c>
      <c r="Y55">
        <v>1</v>
      </c>
      <c r="Z55">
        <v>5</v>
      </c>
      <c r="AF55" s="5">
        <f t="shared" si="20"/>
        <v>78.924788521808239</v>
      </c>
      <c r="AG55" s="5">
        <f t="shared" si="8"/>
        <v>6.1547885218082428</v>
      </c>
      <c r="AH55" s="5">
        <f t="shared" si="9"/>
        <v>84.795437248205374</v>
      </c>
      <c r="AI55" s="5">
        <f t="shared" si="10"/>
        <v>144.61114101052533</v>
      </c>
      <c r="AJ55">
        <f t="shared" si="11"/>
        <v>16</v>
      </c>
      <c r="AK55">
        <f t="shared" si="21"/>
        <v>53</v>
      </c>
      <c r="AL55">
        <f t="shared" si="12"/>
        <v>37</v>
      </c>
      <c r="AN55">
        <f t="shared" si="13"/>
        <v>66</v>
      </c>
      <c r="AO55">
        <f t="shared" si="14"/>
        <v>24</v>
      </c>
      <c r="AP55" t="str">
        <f t="shared" si="15"/>
        <v>Georgia</v>
      </c>
    </row>
    <row r="56" spans="1:42" x14ac:dyDescent="0.25">
      <c r="A56" t="s">
        <v>74</v>
      </c>
      <c r="B56" s="5">
        <v>72.709999999999994</v>
      </c>
      <c r="C56">
        <v>13</v>
      </c>
      <c r="D56" s="6">
        <v>0.69230769230769229</v>
      </c>
      <c r="E56" s="7">
        <v>13.632124352331607</v>
      </c>
      <c r="F56" s="10">
        <v>6.2</v>
      </c>
      <c r="G56" s="7">
        <v>16.755775577557756</v>
      </c>
      <c r="H56" s="10">
        <v>5.7</v>
      </c>
      <c r="I56" s="7">
        <v>0.54</v>
      </c>
      <c r="J56" s="15">
        <v>0.52333333333333332</v>
      </c>
      <c r="R56" t="str">
        <f t="shared" si="16"/>
        <v>Navy</v>
      </c>
      <c r="S56" s="6">
        <f t="shared" si="6"/>
        <v>0.6634979686272664</v>
      </c>
      <c r="T56" s="5">
        <f t="shared" si="17"/>
        <v>8.3000017854249243E-4</v>
      </c>
      <c r="U56">
        <f t="shared" si="18"/>
        <v>31</v>
      </c>
      <c r="V56">
        <f t="shared" si="19"/>
        <v>54</v>
      </c>
      <c r="W56">
        <f t="shared" si="7"/>
        <v>23</v>
      </c>
      <c r="Y56">
        <v>0</v>
      </c>
      <c r="Z56">
        <v>1</v>
      </c>
      <c r="AF56" s="5">
        <f t="shared" si="20"/>
        <v>77.717965179528321</v>
      </c>
      <c r="AG56" s="5">
        <f t="shared" si="8"/>
        <v>5.0079651795283269</v>
      </c>
      <c r="AH56" s="5">
        <f t="shared" si="9"/>
        <v>72.279935193747392</v>
      </c>
      <c r="AI56" s="5">
        <f t="shared" si="10"/>
        <v>0.1849557375770883</v>
      </c>
      <c r="AJ56">
        <f t="shared" si="11"/>
        <v>56</v>
      </c>
      <c r="AK56">
        <f t="shared" si="21"/>
        <v>54</v>
      </c>
      <c r="AL56">
        <f t="shared" si="12"/>
        <v>2</v>
      </c>
      <c r="AN56">
        <f t="shared" si="13"/>
        <v>106</v>
      </c>
      <c r="AO56">
        <f t="shared" si="14"/>
        <v>56</v>
      </c>
      <c r="AP56" t="str">
        <f t="shared" si="15"/>
        <v>Navy</v>
      </c>
    </row>
    <row r="57" spans="1:42" x14ac:dyDescent="0.25">
      <c r="A57" t="s">
        <v>75</v>
      </c>
      <c r="B57" s="5">
        <v>72.680000000000007</v>
      </c>
      <c r="C57">
        <v>13</v>
      </c>
      <c r="D57" s="6">
        <v>0.61538461538461542</v>
      </c>
      <c r="E57" s="7">
        <v>12.419354838709678</v>
      </c>
      <c r="F57" s="10">
        <v>4.9000000000000004</v>
      </c>
      <c r="G57" s="7">
        <v>16.67132867132867</v>
      </c>
      <c r="H57" s="10">
        <v>5.2</v>
      </c>
      <c r="I57" s="7">
        <v>0.92</v>
      </c>
      <c r="J57" s="15">
        <v>0.48138888888888887</v>
      </c>
      <c r="R57" t="str">
        <f t="shared" si="16"/>
        <v>Connecticut</v>
      </c>
      <c r="S57" s="6">
        <f t="shared" si="6"/>
        <v>0.57444897446096388</v>
      </c>
      <c r="T57" s="5">
        <f t="shared" si="17"/>
        <v>1.6757266978301346E-3</v>
      </c>
      <c r="U57">
        <f t="shared" si="18"/>
        <v>44</v>
      </c>
      <c r="V57">
        <f t="shared" si="19"/>
        <v>55</v>
      </c>
      <c r="W57">
        <f t="shared" si="7"/>
        <v>11</v>
      </c>
      <c r="Y57">
        <v>1</v>
      </c>
      <c r="Z57">
        <v>1</v>
      </c>
      <c r="AF57" s="5">
        <f t="shared" si="20"/>
        <v>73.407904812885107</v>
      </c>
      <c r="AG57" s="5">
        <f t="shared" si="8"/>
        <v>0.72790481288510023</v>
      </c>
      <c r="AH57" s="5">
        <f t="shared" si="9"/>
        <v>74.177745305026733</v>
      </c>
      <c r="AI57" s="5">
        <f t="shared" si="10"/>
        <v>2.2432409987295996</v>
      </c>
      <c r="AJ57">
        <f t="shared" si="11"/>
        <v>47</v>
      </c>
      <c r="AK57">
        <f t="shared" si="21"/>
        <v>55</v>
      </c>
      <c r="AL57">
        <f t="shared" si="12"/>
        <v>8</v>
      </c>
      <c r="AN57">
        <f t="shared" si="13"/>
        <v>97</v>
      </c>
      <c r="AO57">
        <f t="shared" si="14"/>
        <v>49</v>
      </c>
      <c r="AP57" t="str">
        <f t="shared" si="15"/>
        <v>Connecticut</v>
      </c>
    </row>
    <row r="58" spans="1:42" x14ac:dyDescent="0.25">
      <c r="A58" t="s">
        <v>76</v>
      </c>
      <c r="B58" s="5">
        <v>72.150000000000006</v>
      </c>
      <c r="C58">
        <v>13</v>
      </c>
      <c r="D58" s="6">
        <v>0.53846153846153844</v>
      </c>
      <c r="E58" s="7">
        <v>11.260869565217391</v>
      </c>
      <c r="F58" s="10">
        <v>5.8</v>
      </c>
      <c r="G58" s="7">
        <v>15.328042328042327</v>
      </c>
      <c r="H58" s="10">
        <v>6.4</v>
      </c>
      <c r="I58" s="7">
        <v>0.31</v>
      </c>
      <c r="J58" s="15">
        <v>0.5130555555555556</v>
      </c>
      <c r="R58" t="str">
        <f t="shared" si="16"/>
        <v>Kansas State</v>
      </c>
      <c r="S58" s="6">
        <f t="shared" si="6"/>
        <v>0.57093051871692824</v>
      </c>
      <c r="T58" s="5">
        <f t="shared" si="17"/>
        <v>1.0542346788248928E-3</v>
      </c>
      <c r="U58">
        <f t="shared" si="18"/>
        <v>45</v>
      </c>
      <c r="V58">
        <f t="shared" si="19"/>
        <v>56</v>
      </c>
      <c r="W58">
        <f t="shared" si="7"/>
        <v>11</v>
      </c>
      <c r="Y58">
        <v>1</v>
      </c>
      <c r="Z58">
        <v>4</v>
      </c>
      <c r="AF58" s="5">
        <f t="shared" si="20"/>
        <v>73.237608036418038</v>
      </c>
      <c r="AG58" s="5">
        <f t="shared" si="8"/>
        <v>1.0876080364180325</v>
      </c>
      <c r="AH58" s="5">
        <f t="shared" si="9"/>
        <v>77.833054704251296</v>
      </c>
      <c r="AI58" s="5">
        <f t="shared" si="10"/>
        <v>32.29711077151272</v>
      </c>
      <c r="AJ58">
        <f t="shared" si="11"/>
        <v>34</v>
      </c>
      <c r="AK58">
        <f t="shared" si="21"/>
        <v>56</v>
      </c>
      <c r="AL58">
        <f t="shared" si="12"/>
        <v>22</v>
      </c>
      <c r="AN58">
        <f t="shared" si="13"/>
        <v>84</v>
      </c>
      <c r="AO58">
        <f t="shared" si="14"/>
        <v>36</v>
      </c>
      <c r="AP58" t="str">
        <f t="shared" si="15"/>
        <v>Kansas State</v>
      </c>
    </row>
    <row r="59" spans="1:42" x14ac:dyDescent="0.25">
      <c r="A59" t="s">
        <v>77</v>
      </c>
      <c r="B59" s="5">
        <v>71.91</v>
      </c>
      <c r="C59">
        <v>13</v>
      </c>
      <c r="D59" s="6">
        <v>0.53846153846153844</v>
      </c>
      <c r="E59" s="7">
        <v>14.983490566037736</v>
      </c>
      <c r="F59" s="10">
        <v>6.8</v>
      </c>
      <c r="G59" s="7">
        <v>12.79475982532751</v>
      </c>
      <c r="H59" s="10">
        <v>6.1</v>
      </c>
      <c r="I59" s="7">
        <v>-0.77</v>
      </c>
      <c r="J59" s="15">
        <v>0.45277777777777778</v>
      </c>
      <c r="R59" t="str">
        <f t="shared" si="16"/>
        <v>Michigan</v>
      </c>
      <c r="S59" s="6">
        <f t="shared" si="6"/>
        <v>0.46259139035424907</v>
      </c>
      <c r="T59" s="5">
        <f t="shared" si="17"/>
        <v>5.756279373822025E-3</v>
      </c>
      <c r="U59">
        <f t="shared" si="18"/>
        <v>74</v>
      </c>
      <c r="V59">
        <f t="shared" si="19"/>
        <v>57</v>
      </c>
      <c r="W59">
        <f t="shared" si="7"/>
        <v>17</v>
      </c>
      <c r="Y59">
        <v>1</v>
      </c>
      <c r="Z59">
        <v>4</v>
      </c>
      <c r="AF59" s="5">
        <f t="shared" si="20"/>
        <v>67.993885884536013</v>
      </c>
      <c r="AG59" s="5">
        <f t="shared" si="8"/>
        <v>-3.9161141154639836</v>
      </c>
      <c r="AH59" s="5">
        <f t="shared" si="9"/>
        <v>72.589332552369285</v>
      </c>
      <c r="AI59" s="5">
        <f t="shared" si="10"/>
        <v>0.46149271670857223</v>
      </c>
      <c r="AJ59">
        <f t="shared" si="11"/>
        <v>54</v>
      </c>
      <c r="AK59">
        <f t="shared" si="21"/>
        <v>57</v>
      </c>
      <c r="AL59">
        <f t="shared" si="12"/>
        <v>3</v>
      </c>
      <c r="AN59">
        <f t="shared" si="13"/>
        <v>104</v>
      </c>
      <c r="AO59">
        <f t="shared" si="14"/>
        <v>55</v>
      </c>
      <c r="AP59" t="str">
        <f t="shared" si="15"/>
        <v>Michigan</v>
      </c>
    </row>
    <row r="60" spans="1:42" x14ac:dyDescent="0.25">
      <c r="A60" t="s">
        <v>78</v>
      </c>
      <c r="B60" s="5">
        <v>71.489999999999995</v>
      </c>
      <c r="C60">
        <v>13</v>
      </c>
      <c r="D60" s="6">
        <v>0.53846153846153844</v>
      </c>
      <c r="E60" s="7">
        <v>15.25679012345679</v>
      </c>
      <c r="F60" s="10">
        <v>6.6</v>
      </c>
      <c r="G60" s="7">
        <v>14.365482233502538</v>
      </c>
      <c r="H60" s="10">
        <v>5.8</v>
      </c>
      <c r="I60" s="7">
        <v>0</v>
      </c>
      <c r="J60" s="15">
        <v>0.48444444444444446</v>
      </c>
      <c r="R60" t="str">
        <f t="shared" si="16"/>
        <v>Baylor</v>
      </c>
      <c r="S60" s="6">
        <f t="shared" si="6"/>
        <v>0.55210196066949702</v>
      </c>
      <c r="T60" s="5">
        <f t="shared" si="17"/>
        <v>1.8606111801136962E-4</v>
      </c>
      <c r="U60">
        <f t="shared" si="18"/>
        <v>51</v>
      </c>
      <c r="V60">
        <f t="shared" si="19"/>
        <v>58</v>
      </c>
      <c r="W60">
        <f t="shared" si="7"/>
        <v>7</v>
      </c>
      <c r="Y60">
        <v>1</v>
      </c>
      <c r="Z60">
        <v>4</v>
      </c>
      <c r="AF60" s="5">
        <f t="shared" si="20"/>
        <v>72.326286998364324</v>
      </c>
      <c r="AG60" s="5">
        <f t="shared" si="8"/>
        <v>0.83628699836432929</v>
      </c>
      <c r="AH60" s="5">
        <f t="shared" si="9"/>
        <v>76.921733666197582</v>
      </c>
      <c r="AI60" s="5">
        <f t="shared" si="10"/>
        <v>29.503730620504282</v>
      </c>
      <c r="AJ60">
        <f t="shared" si="11"/>
        <v>38</v>
      </c>
      <c r="AK60">
        <f t="shared" si="21"/>
        <v>58</v>
      </c>
      <c r="AL60">
        <f t="shared" si="12"/>
        <v>20</v>
      </c>
      <c r="AN60">
        <f t="shared" si="13"/>
        <v>88</v>
      </c>
      <c r="AO60">
        <f t="shared" si="14"/>
        <v>40</v>
      </c>
      <c r="AP60" t="str">
        <f t="shared" si="15"/>
        <v>Baylor</v>
      </c>
    </row>
    <row r="61" spans="1:42" x14ac:dyDescent="0.25">
      <c r="A61" t="s">
        <v>79</v>
      </c>
      <c r="B61" s="5">
        <v>71.41</v>
      </c>
      <c r="C61">
        <v>12</v>
      </c>
      <c r="D61" s="6">
        <v>0.33333333333333331</v>
      </c>
      <c r="E61" s="7">
        <v>15.702479338842975</v>
      </c>
      <c r="F61" s="10">
        <v>4.7</v>
      </c>
      <c r="G61" s="7">
        <v>13.848901098901099</v>
      </c>
      <c r="H61" s="10">
        <v>6.1</v>
      </c>
      <c r="I61" s="7">
        <v>-0.92</v>
      </c>
      <c r="J61" s="15">
        <v>0.50361111111111112</v>
      </c>
      <c r="R61" t="str">
        <f t="shared" si="16"/>
        <v>UCLA</v>
      </c>
      <c r="S61" s="6">
        <f t="shared" si="6"/>
        <v>0.28628441100845742</v>
      </c>
      <c r="T61" s="5">
        <f t="shared" si="17"/>
        <v>2.2136010919322057E-3</v>
      </c>
      <c r="U61">
        <f t="shared" si="18"/>
        <v>106</v>
      </c>
      <c r="V61">
        <f t="shared" si="19"/>
        <v>59</v>
      </c>
      <c r="W61">
        <f t="shared" si="7"/>
        <v>47</v>
      </c>
      <c r="Y61">
        <v>1</v>
      </c>
      <c r="Z61">
        <v>2</v>
      </c>
      <c r="AF61" s="5">
        <f t="shared" si="20"/>
        <v>59.460451777220349</v>
      </c>
      <c r="AG61" s="5">
        <f t="shared" si="8"/>
        <v>-11.949548222779647</v>
      </c>
      <c r="AH61" s="5">
        <f t="shared" si="9"/>
        <v>61.505494327925859</v>
      </c>
      <c r="AI61" s="5">
        <f t="shared" si="10"/>
        <v>98.099232608148753</v>
      </c>
      <c r="AJ61">
        <f t="shared" si="11"/>
        <v>90</v>
      </c>
      <c r="AK61">
        <f t="shared" si="21"/>
        <v>59</v>
      </c>
      <c r="AL61">
        <f t="shared" si="12"/>
        <v>31</v>
      </c>
      <c r="AN61">
        <f t="shared" si="13"/>
        <v>140</v>
      </c>
      <c r="AO61">
        <f t="shared" si="14"/>
        <v>90</v>
      </c>
      <c r="AP61" t="str">
        <f t="shared" si="15"/>
        <v>UCLA</v>
      </c>
    </row>
    <row r="62" spans="1:42" x14ac:dyDescent="0.25">
      <c r="A62" t="s">
        <v>80</v>
      </c>
      <c r="B62" s="5">
        <v>70.709999999999994</v>
      </c>
      <c r="C62">
        <v>13</v>
      </c>
      <c r="D62" s="6">
        <v>0.46153846153846156</v>
      </c>
      <c r="E62" s="7">
        <v>13.550143266475645</v>
      </c>
      <c r="F62" s="10">
        <v>5.7</v>
      </c>
      <c r="G62" s="7">
        <v>15.239263803680982</v>
      </c>
      <c r="H62" s="10">
        <v>5.4</v>
      </c>
      <c r="I62" s="7">
        <v>0.31</v>
      </c>
      <c r="J62" s="15">
        <v>0.4811111111111111</v>
      </c>
      <c r="R62" t="str">
        <f t="shared" si="16"/>
        <v>Tennessee</v>
      </c>
      <c r="S62" s="6">
        <f t="shared" si="6"/>
        <v>0.55981690764201331</v>
      </c>
      <c r="T62" s="5">
        <f t="shared" si="17"/>
        <v>9.6586529685287244E-3</v>
      </c>
      <c r="U62">
        <f t="shared" si="18"/>
        <v>50</v>
      </c>
      <c r="V62">
        <f t="shared" si="19"/>
        <v>60</v>
      </c>
      <c r="W62">
        <f t="shared" si="7"/>
        <v>10</v>
      </c>
      <c r="Y62">
        <v>1</v>
      </c>
      <c r="Z62">
        <v>4</v>
      </c>
      <c r="AF62" s="5">
        <f t="shared" si="20"/>
        <v>72.699698146781088</v>
      </c>
      <c r="AG62" s="5">
        <f t="shared" si="8"/>
        <v>1.9896981467810946</v>
      </c>
      <c r="AH62" s="5">
        <f t="shared" si="9"/>
        <v>77.295144814614346</v>
      </c>
      <c r="AI62" s="5">
        <f t="shared" si="10"/>
        <v>43.364132229442298</v>
      </c>
      <c r="AJ62">
        <f t="shared" si="11"/>
        <v>36</v>
      </c>
      <c r="AK62">
        <f t="shared" si="21"/>
        <v>60</v>
      </c>
      <c r="AL62">
        <f t="shared" si="12"/>
        <v>24</v>
      </c>
      <c r="AN62">
        <f t="shared" si="13"/>
        <v>86</v>
      </c>
      <c r="AO62">
        <f t="shared" si="14"/>
        <v>38</v>
      </c>
      <c r="AP62" t="str">
        <f t="shared" si="15"/>
        <v>Tennessee</v>
      </c>
    </row>
    <row r="63" spans="1:42" x14ac:dyDescent="0.25">
      <c r="A63" t="s">
        <v>81</v>
      </c>
      <c r="B63" s="5">
        <v>70.52</v>
      </c>
      <c r="C63">
        <v>12</v>
      </c>
      <c r="D63" s="6">
        <v>0.41666666666666669</v>
      </c>
      <c r="E63" s="7">
        <v>16.105263157894736</v>
      </c>
      <c r="F63" s="10">
        <v>5.2</v>
      </c>
      <c r="G63" s="7">
        <v>12.683098591549296</v>
      </c>
      <c r="H63" s="10">
        <v>4.5999999999999996</v>
      </c>
      <c r="I63" s="7">
        <v>-1</v>
      </c>
      <c r="J63" s="15">
        <v>0.50555555555555554</v>
      </c>
      <c r="R63" t="str">
        <f t="shared" si="16"/>
        <v>Texas</v>
      </c>
      <c r="S63" s="6">
        <f t="shared" si="6"/>
        <v>0.42902455853775123</v>
      </c>
      <c r="T63" s="5">
        <f t="shared" si="17"/>
        <v>1.5271749149741755E-4</v>
      </c>
      <c r="U63">
        <f t="shared" si="18"/>
        <v>79</v>
      </c>
      <c r="V63">
        <f t="shared" si="19"/>
        <v>61</v>
      </c>
      <c r="W63">
        <f t="shared" si="7"/>
        <v>18</v>
      </c>
      <c r="Y63">
        <v>1</v>
      </c>
      <c r="Z63">
        <v>4</v>
      </c>
      <c r="AF63" s="5">
        <f t="shared" si="20"/>
        <v>66.369217657785697</v>
      </c>
      <c r="AG63" s="5">
        <f t="shared" si="8"/>
        <v>-4.1507823422142991</v>
      </c>
      <c r="AH63" s="5">
        <f t="shared" si="9"/>
        <v>70.964664325618969</v>
      </c>
      <c r="AI63" s="5">
        <f t="shared" si="10"/>
        <v>0.1977263624781761</v>
      </c>
      <c r="AJ63">
        <f t="shared" si="11"/>
        <v>60</v>
      </c>
      <c r="AK63">
        <f t="shared" si="21"/>
        <v>61</v>
      </c>
      <c r="AL63">
        <f t="shared" si="12"/>
        <v>1</v>
      </c>
      <c r="AN63">
        <f t="shared" si="13"/>
        <v>110</v>
      </c>
      <c r="AO63">
        <f t="shared" si="14"/>
        <v>60</v>
      </c>
      <c r="AP63" t="str">
        <f t="shared" si="15"/>
        <v>Texas</v>
      </c>
    </row>
    <row r="64" spans="1:42" x14ac:dyDescent="0.25">
      <c r="A64" t="s">
        <v>82</v>
      </c>
      <c r="B64" s="5">
        <v>69.25</v>
      </c>
      <c r="C64">
        <v>12</v>
      </c>
      <c r="D64" s="6">
        <v>0.41666666666666669</v>
      </c>
      <c r="E64" s="7">
        <v>14.65</v>
      </c>
      <c r="F64" s="10">
        <v>4.5999999999999996</v>
      </c>
      <c r="G64" s="7">
        <v>14.158959537572255</v>
      </c>
      <c r="H64" s="10">
        <v>5.5</v>
      </c>
      <c r="I64" s="7">
        <v>0.5</v>
      </c>
      <c r="J64" s="15">
        <v>0.4761111111111111</v>
      </c>
      <c r="R64" t="str">
        <f t="shared" si="16"/>
        <v>Iowa State</v>
      </c>
      <c r="S64" s="6">
        <f t="shared" si="6"/>
        <v>0.39029316405222186</v>
      </c>
      <c r="T64" s="5">
        <f t="shared" si="17"/>
        <v>6.9556164015412787E-4</v>
      </c>
      <c r="U64">
        <f t="shared" si="18"/>
        <v>86</v>
      </c>
      <c r="V64">
        <f t="shared" si="19"/>
        <v>62</v>
      </c>
      <c r="W64">
        <f t="shared" si="7"/>
        <v>24</v>
      </c>
      <c r="Y64">
        <v>1</v>
      </c>
      <c r="Z64">
        <v>3</v>
      </c>
      <c r="AF64" s="5">
        <f t="shared" si="20"/>
        <v>64.494579433291591</v>
      </c>
      <c r="AG64" s="5">
        <f t="shared" si="8"/>
        <v>-4.7554205667084091</v>
      </c>
      <c r="AH64" s="5">
        <f t="shared" si="9"/>
        <v>67.814824042560971</v>
      </c>
      <c r="AI64" s="5">
        <f t="shared" si="10"/>
        <v>2.0597300288110323</v>
      </c>
      <c r="AJ64">
        <f t="shared" si="11"/>
        <v>70</v>
      </c>
      <c r="AK64">
        <f t="shared" si="21"/>
        <v>62</v>
      </c>
      <c r="AL64">
        <f t="shared" si="12"/>
        <v>8</v>
      </c>
      <c r="AN64">
        <f t="shared" si="13"/>
        <v>120</v>
      </c>
      <c r="AO64">
        <f t="shared" si="14"/>
        <v>70</v>
      </c>
      <c r="AP64" t="str">
        <f t="shared" si="15"/>
        <v>Iowa State</v>
      </c>
    </row>
    <row r="65" spans="1:42" x14ac:dyDescent="0.25">
      <c r="A65" t="s">
        <v>83</v>
      </c>
      <c r="B65" s="5">
        <v>69.08</v>
      </c>
      <c r="C65">
        <v>12</v>
      </c>
      <c r="D65" s="6">
        <v>0.66666666666666663</v>
      </c>
      <c r="E65" s="7">
        <v>13.363333333333333</v>
      </c>
      <c r="F65" s="10">
        <v>5.5</v>
      </c>
      <c r="G65" s="7">
        <v>16.637554585152838</v>
      </c>
      <c r="H65" s="10">
        <v>4.7</v>
      </c>
      <c r="I65" s="7">
        <v>-0.5</v>
      </c>
      <c r="J65" s="15">
        <v>0.48555555555555557</v>
      </c>
      <c r="R65" t="str">
        <f t="shared" si="16"/>
        <v>Temple</v>
      </c>
      <c r="S65" s="6">
        <f t="shared" si="6"/>
        <v>0.60305113800969767</v>
      </c>
      <c r="T65" s="5">
        <f t="shared" si="17"/>
        <v>4.0469354863056388E-3</v>
      </c>
      <c r="U65">
        <f t="shared" si="18"/>
        <v>37</v>
      </c>
      <c r="V65">
        <f t="shared" si="19"/>
        <v>63</v>
      </c>
      <c r="W65">
        <f t="shared" si="7"/>
        <v>26</v>
      </c>
      <c r="Y65">
        <v>0</v>
      </c>
      <c r="Z65">
        <v>0</v>
      </c>
      <c r="AF65" s="5">
        <f t="shared" si="20"/>
        <v>74.792278130807375</v>
      </c>
      <c r="AG65" s="5">
        <f t="shared" si="8"/>
        <v>5.7122781308073769</v>
      </c>
      <c r="AH65" s="5">
        <f t="shared" si="9"/>
        <v>68.079046086462569</v>
      </c>
      <c r="AI65" s="5">
        <f t="shared" si="10"/>
        <v>1.0019087370258963</v>
      </c>
      <c r="AJ65">
        <f t="shared" si="11"/>
        <v>69</v>
      </c>
      <c r="AK65">
        <f t="shared" si="21"/>
        <v>63</v>
      </c>
      <c r="AL65">
        <f t="shared" si="12"/>
        <v>6</v>
      </c>
      <c r="AN65">
        <f t="shared" si="13"/>
        <v>119</v>
      </c>
      <c r="AO65">
        <f t="shared" si="14"/>
        <v>69</v>
      </c>
      <c r="AP65" t="str">
        <f t="shared" si="15"/>
        <v>Temple</v>
      </c>
    </row>
    <row r="66" spans="1:42" x14ac:dyDescent="0.25">
      <c r="A66" t="s">
        <v>84</v>
      </c>
      <c r="B66" s="5">
        <v>68.959999999999994</v>
      </c>
      <c r="C66">
        <v>12</v>
      </c>
      <c r="D66" s="6">
        <v>0.33333333333333331</v>
      </c>
      <c r="E66" s="7">
        <v>15.504643962848297</v>
      </c>
      <c r="F66" s="10">
        <v>6</v>
      </c>
      <c r="G66" s="7">
        <v>13.27245508982036</v>
      </c>
      <c r="H66" s="10">
        <v>5.3</v>
      </c>
      <c r="I66" s="7">
        <v>-1.25</v>
      </c>
      <c r="J66" s="15">
        <v>0.46027777777777779</v>
      </c>
      <c r="R66" t="str">
        <f t="shared" si="16"/>
        <v>Cincinnati</v>
      </c>
      <c r="S66" s="6">
        <f t="shared" si="6"/>
        <v>0.43093305211827121</v>
      </c>
      <c r="T66" s="5">
        <f t="shared" si="17"/>
        <v>9.5257051068989591E-3</v>
      </c>
      <c r="U66">
        <f t="shared" si="18"/>
        <v>78</v>
      </c>
      <c r="V66">
        <f t="shared" si="19"/>
        <v>64</v>
      </c>
      <c r="W66">
        <f t="shared" si="7"/>
        <v>14</v>
      </c>
      <c r="Y66">
        <v>1</v>
      </c>
      <c r="Z66">
        <v>2</v>
      </c>
      <c r="AF66" s="5">
        <f t="shared" si="20"/>
        <v>66.461590655576444</v>
      </c>
      <c r="AG66" s="5">
        <f t="shared" si="8"/>
        <v>-2.4984093444235498</v>
      </c>
      <c r="AH66" s="5">
        <f t="shared" si="9"/>
        <v>68.506633206281947</v>
      </c>
      <c r="AI66" s="5">
        <f t="shared" si="10"/>
        <v>0.20554144964618198</v>
      </c>
      <c r="AJ66">
        <f t="shared" si="11"/>
        <v>66</v>
      </c>
      <c r="AK66">
        <f t="shared" si="21"/>
        <v>64</v>
      </c>
      <c r="AL66">
        <f t="shared" si="12"/>
        <v>2</v>
      </c>
      <c r="AN66">
        <f t="shared" si="13"/>
        <v>116</v>
      </c>
      <c r="AO66">
        <f t="shared" si="14"/>
        <v>66</v>
      </c>
      <c r="AP66" t="str">
        <f t="shared" si="15"/>
        <v>Cincinnati</v>
      </c>
    </row>
    <row r="67" spans="1:42" x14ac:dyDescent="0.25">
      <c r="A67" t="s">
        <v>85</v>
      </c>
      <c r="B67" s="5">
        <v>68.819999999999993</v>
      </c>
      <c r="C67">
        <v>12</v>
      </c>
      <c r="D67" s="6">
        <v>0.41666666666666669</v>
      </c>
      <c r="E67" s="7">
        <v>14.979166666666666</v>
      </c>
      <c r="F67" s="10">
        <v>5.0999999999999996</v>
      </c>
      <c r="G67" s="7">
        <v>13.150684931506849</v>
      </c>
      <c r="H67" s="10">
        <v>5.9</v>
      </c>
      <c r="I67" s="7">
        <v>0</v>
      </c>
      <c r="J67" s="15">
        <v>0.52416666666666667</v>
      </c>
      <c r="R67" t="str">
        <f t="shared" ref="R67:R98" si="22">A67</f>
        <v>Colorado</v>
      </c>
      <c r="S67" s="6">
        <f t="shared" si="6"/>
        <v>0.40246719820267157</v>
      </c>
      <c r="T67" s="5">
        <f t="shared" ref="T67:T98" si="23">(S67-D67)^2</f>
        <v>2.0162490465999174E-4</v>
      </c>
      <c r="U67">
        <f t="shared" ref="U67:U98" si="24">RANK(S67,$S$3:$S$121)</f>
        <v>84</v>
      </c>
      <c r="V67">
        <f t="shared" ref="V67:V98" si="25">RANK(B67,$B$3:$B$121)</f>
        <v>65</v>
      </c>
      <c r="W67">
        <f t="shared" si="7"/>
        <v>19</v>
      </c>
      <c r="Y67">
        <v>1</v>
      </c>
      <c r="Z67">
        <v>3</v>
      </c>
      <c r="AF67" s="5">
        <f t="shared" ref="AF67:AF98" si="26">$AC$6+$AD$6*S67</f>
        <v>65.083814860207511</v>
      </c>
      <c r="AG67" s="5">
        <f t="shared" si="8"/>
        <v>-3.7361851397924823</v>
      </c>
      <c r="AH67" s="5">
        <f t="shared" si="9"/>
        <v>68.404059469476891</v>
      </c>
      <c r="AI67" s="5">
        <f t="shared" si="10"/>
        <v>0.17300652493183943</v>
      </c>
      <c r="AJ67">
        <f t="shared" si="11"/>
        <v>67</v>
      </c>
      <c r="AK67">
        <f t="shared" ref="AK67:AK98" si="27">V67</f>
        <v>65</v>
      </c>
      <c r="AL67">
        <f t="shared" si="12"/>
        <v>2</v>
      </c>
      <c r="AN67">
        <f t="shared" si="13"/>
        <v>117</v>
      </c>
      <c r="AO67">
        <f t="shared" si="14"/>
        <v>67</v>
      </c>
      <c r="AP67" t="str">
        <f t="shared" si="15"/>
        <v>Colorado</v>
      </c>
    </row>
    <row r="68" spans="1:42" x14ac:dyDescent="0.25">
      <c r="A68" t="s">
        <v>86</v>
      </c>
      <c r="B68" s="5">
        <v>68.58</v>
      </c>
      <c r="C68">
        <v>13</v>
      </c>
      <c r="D68" s="6">
        <v>0.61538461538461542</v>
      </c>
      <c r="E68" s="7">
        <v>12.356394129979035</v>
      </c>
      <c r="F68" s="10">
        <v>5.7</v>
      </c>
      <c r="G68" s="7">
        <v>12.192105263157895</v>
      </c>
      <c r="H68" s="10">
        <v>5.5</v>
      </c>
      <c r="I68" s="7">
        <v>0.69</v>
      </c>
      <c r="J68" s="15">
        <v>0.53805555555555551</v>
      </c>
      <c r="R68" t="str">
        <f t="shared" si="22"/>
        <v>Southern Miss</v>
      </c>
      <c r="S68" s="6">
        <f t="shared" ref="S68:S121" si="28">$K$3+SUMPRODUCT($L$3:$Q$3,E68:J68)</f>
        <v>0.58110368899231135</v>
      </c>
      <c r="T68" s="5">
        <f t="shared" si="23"/>
        <v>1.1751819143145696E-3</v>
      </c>
      <c r="U68">
        <f t="shared" si="24"/>
        <v>41</v>
      </c>
      <c r="V68">
        <f t="shared" si="25"/>
        <v>66</v>
      </c>
      <c r="W68">
        <f t="shared" ref="W68:W121" si="29">ABS(U68-V68)</f>
        <v>25</v>
      </c>
      <c r="Y68">
        <v>0</v>
      </c>
      <c r="Z68">
        <v>3</v>
      </c>
      <c r="AF68" s="5">
        <f t="shared" si="26"/>
        <v>73.729999650916866</v>
      </c>
      <c r="AG68" s="5">
        <f t="shared" ref="AG68:AG121" si="30">AF68-B68</f>
        <v>5.1499996509168682</v>
      </c>
      <c r="AH68" s="5">
        <f t="shared" ref="AH68:AH121" si="31">AF68+$AB$3+SUMPRODUCT(Y68:Z68,$AC$3:$AD$3)</f>
        <v>70.842373782263692</v>
      </c>
      <c r="AI68" s="5">
        <f t="shared" ref="AI68:AI121" si="32">(AH68-B68)^2</f>
        <v>5.118335130674132</v>
      </c>
      <c r="AJ68">
        <f t="shared" ref="AJ68:AJ121" si="33">RANK(AH68,$AH$3:$AH$121)</f>
        <v>61</v>
      </c>
      <c r="AK68">
        <f t="shared" si="27"/>
        <v>66</v>
      </c>
      <c r="AL68">
        <f t="shared" ref="AL68:AL121" si="34">ABS(AJ68-AK68)</f>
        <v>5</v>
      </c>
      <c r="AN68">
        <f t="shared" ref="AN68:AN121" si="35">AJ68+IF(D68&lt;$AN$1,50,0)</f>
        <v>111</v>
      </c>
      <c r="AO68">
        <f t="shared" ref="AO68:AO121" si="36">RANK(AN68,$AN$3:$AN$121,1)</f>
        <v>61</v>
      </c>
      <c r="AP68" t="str">
        <f t="shared" ref="AP68:AP121" si="37">A68</f>
        <v>Southern Miss</v>
      </c>
    </row>
    <row r="69" spans="1:42" x14ac:dyDescent="0.25">
      <c r="A69" t="s">
        <v>87</v>
      </c>
      <c r="B69" s="5">
        <v>68.319999999999993</v>
      </c>
      <c r="C69">
        <v>13</v>
      </c>
      <c r="D69" s="6">
        <v>0.46153846153846156</v>
      </c>
      <c r="E69" s="7">
        <v>15.662721893491124</v>
      </c>
      <c r="F69" s="10">
        <v>5.7</v>
      </c>
      <c r="G69" s="7">
        <v>14.728658536585366</v>
      </c>
      <c r="H69" s="10">
        <v>5.7</v>
      </c>
      <c r="I69" s="7">
        <v>-0.46</v>
      </c>
      <c r="J69" s="15">
        <v>0.53138888888888891</v>
      </c>
      <c r="R69" t="str">
        <f t="shared" si="22"/>
        <v>Georgia Tech</v>
      </c>
      <c r="S69" s="6">
        <f t="shared" si="28"/>
        <v>0.4871141073272946</v>
      </c>
      <c r="T69" s="5">
        <f t="shared" si="23"/>
        <v>6.5411365751585297E-4</v>
      </c>
      <c r="U69">
        <f t="shared" si="24"/>
        <v>67</v>
      </c>
      <c r="V69">
        <f t="shared" si="25"/>
        <v>67</v>
      </c>
      <c r="W69">
        <f t="shared" si="29"/>
        <v>0</v>
      </c>
      <c r="Y69">
        <v>1</v>
      </c>
      <c r="Z69">
        <v>2</v>
      </c>
      <c r="AF69" s="5">
        <f t="shared" si="26"/>
        <v>69.180809908748387</v>
      </c>
      <c r="AG69" s="5">
        <f t="shared" si="30"/>
        <v>0.86080990874839358</v>
      </c>
      <c r="AH69" s="5">
        <f t="shared" si="31"/>
        <v>71.22585245945389</v>
      </c>
      <c r="AI69" s="5">
        <f t="shared" si="32"/>
        <v>8.4439785161142602</v>
      </c>
      <c r="AJ69">
        <f t="shared" si="33"/>
        <v>59</v>
      </c>
      <c r="AK69">
        <f t="shared" si="27"/>
        <v>67</v>
      </c>
      <c r="AL69">
        <f t="shared" si="34"/>
        <v>8</v>
      </c>
      <c r="AN69">
        <f t="shared" si="35"/>
        <v>109</v>
      </c>
      <c r="AO69">
        <f t="shared" si="36"/>
        <v>59</v>
      </c>
      <c r="AP69" t="str">
        <f t="shared" si="37"/>
        <v>Georgia Tech</v>
      </c>
    </row>
    <row r="70" spans="1:42" x14ac:dyDescent="0.25">
      <c r="A70" t="s">
        <v>88</v>
      </c>
      <c r="B70" s="5">
        <v>68.08</v>
      </c>
      <c r="C70">
        <v>13</v>
      </c>
      <c r="D70" s="6">
        <v>0.53846153846153844</v>
      </c>
      <c r="E70" s="7">
        <v>14.822157434402332</v>
      </c>
      <c r="F70" s="10">
        <v>5.4</v>
      </c>
      <c r="G70" s="7">
        <v>14.694960212201591</v>
      </c>
      <c r="H70" s="10">
        <v>5.9</v>
      </c>
      <c r="I70" s="7">
        <v>-0.08</v>
      </c>
      <c r="J70" s="15">
        <v>0.49388888888888888</v>
      </c>
      <c r="R70" t="str">
        <f t="shared" si="22"/>
        <v>Northwestern</v>
      </c>
      <c r="S70" s="6">
        <f t="shared" si="28"/>
        <v>0.4402875730546969</v>
      </c>
      <c r="T70" s="5">
        <f t="shared" si="23"/>
        <v>9.6381274837037175E-3</v>
      </c>
      <c r="U70">
        <f t="shared" si="24"/>
        <v>76</v>
      </c>
      <c r="V70">
        <f t="shared" si="25"/>
        <v>68</v>
      </c>
      <c r="W70">
        <f t="shared" si="29"/>
        <v>8</v>
      </c>
      <c r="Y70">
        <v>1</v>
      </c>
      <c r="Z70">
        <v>2</v>
      </c>
      <c r="AF70" s="5">
        <f t="shared" si="26"/>
        <v>66.914358823420386</v>
      </c>
      <c r="AG70" s="5">
        <f t="shared" si="30"/>
        <v>-1.1656411765796122</v>
      </c>
      <c r="AH70" s="5">
        <f t="shared" si="31"/>
        <v>68.959401374125889</v>
      </c>
      <c r="AI70" s="5">
        <f t="shared" si="32"/>
        <v>0.77334677681450503</v>
      </c>
      <c r="AJ70">
        <f t="shared" si="33"/>
        <v>64</v>
      </c>
      <c r="AK70">
        <f t="shared" si="27"/>
        <v>68</v>
      </c>
      <c r="AL70">
        <f t="shared" si="34"/>
        <v>4</v>
      </c>
      <c r="AN70">
        <f t="shared" si="35"/>
        <v>114</v>
      </c>
      <c r="AO70">
        <f t="shared" si="36"/>
        <v>64</v>
      </c>
      <c r="AP70" t="str">
        <f t="shared" si="37"/>
        <v>Northwestern</v>
      </c>
    </row>
    <row r="71" spans="1:42" x14ac:dyDescent="0.25">
      <c r="A71" t="s">
        <v>89</v>
      </c>
      <c r="B71" s="5">
        <v>67.64</v>
      </c>
      <c r="C71">
        <v>13</v>
      </c>
      <c r="D71" s="6">
        <v>0.53846153846153844</v>
      </c>
      <c r="E71" s="7">
        <v>12.459302325581396</v>
      </c>
      <c r="F71" s="10">
        <v>4.9000000000000004</v>
      </c>
      <c r="G71" s="7">
        <v>13.914556962025317</v>
      </c>
      <c r="H71" s="10">
        <v>5.8</v>
      </c>
      <c r="I71" s="7">
        <v>1.23</v>
      </c>
      <c r="J71" s="15">
        <v>0.5541666666666667</v>
      </c>
      <c r="R71" t="str">
        <f t="shared" si="22"/>
        <v>Army</v>
      </c>
      <c r="S71" s="6">
        <f t="shared" si="28"/>
        <v>0.54165221629029747</v>
      </c>
      <c r="T71" s="5">
        <f t="shared" si="23"/>
        <v>1.0180425006934479E-5</v>
      </c>
      <c r="U71">
        <f t="shared" si="24"/>
        <v>56</v>
      </c>
      <c r="V71">
        <f t="shared" si="25"/>
        <v>69</v>
      </c>
      <c r="W71">
        <f t="shared" si="29"/>
        <v>13</v>
      </c>
      <c r="Y71">
        <v>0</v>
      </c>
      <c r="Z71">
        <v>0</v>
      </c>
      <c r="AF71" s="5">
        <f t="shared" si="26"/>
        <v>71.820508920666697</v>
      </c>
      <c r="AG71" s="5">
        <f t="shared" si="30"/>
        <v>4.1805089206666963</v>
      </c>
      <c r="AH71" s="5">
        <f t="shared" si="31"/>
        <v>65.10727687632189</v>
      </c>
      <c r="AI71" s="5">
        <f t="shared" si="32"/>
        <v>6.4146864212138039</v>
      </c>
      <c r="AJ71">
        <f t="shared" si="33"/>
        <v>80</v>
      </c>
      <c r="AK71">
        <f t="shared" si="27"/>
        <v>69</v>
      </c>
      <c r="AL71">
        <f t="shared" si="34"/>
        <v>11</v>
      </c>
      <c r="AN71">
        <f t="shared" si="35"/>
        <v>130</v>
      </c>
      <c r="AO71">
        <f t="shared" si="36"/>
        <v>80</v>
      </c>
      <c r="AP71" t="str">
        <f t="shared" si="37"/>
        <v>Army</v>
      </c>
    </row>
    <row r="72" spans="1:42" x14ac:dyDescent="0.25">
      <c r="A72" t="s">
        <v>90</v>
      </c>
      <c r="B72" s="5">
        <v>67.62</v>
      </c>
      <c r="C72">
        <v>13</v>
      </c>
      <c r="D72" s="6">
        <v>0.46153846153846156</v>
      </c>
      <c r="E72" s="7">
        <v>13.699507389162562</v>
      </c>
      <c r="F72" s="10">
        <v>6.1</v>
      </c>
      <c r="G72" s="7">
        <v>12.476964769647697</v>
      </c>
      <c r="H72" s="10">
        <v>5.6</v>
      </c>
      <c r="I72" s="7">
        <v>-0.31</v>
      </c>
      <c r="J72" s="15">
        <v>0.50416666666666665</v>
      </c>
      <c r="R72" t="str">
        <f t="shared" si="22"/>
        <v>Kentucky</v>
      </c>
      <c r="S72" s="6">
        <f t="shared" si="28"/>
        <v>0.5187809858268515</v>
      </c>
      <c r="T72" s="5">
        <f t="shared" si="23"/>
        <v>3.2767065869069123E-3</v>
      </c>
      <c r="U72">
        <f t="shared" si="24"/>
        <v>60</v>
      </c>
      <c r="V72">
        <f t="shared" si="25"/>
        <v>70</v>
      </c>
      <c r="W72">
        <f t="shared" si="29"/>
        <v>10</v>
      </c>
      <c r="Y72">
        <v>1</v>
      </c>
      <c r="Z72">
        <v>3</v>
      </c>
      <c r="AF72" s="5">
        <f t="shared" si="26"/>
        <v>70.713518495005445</v>
      </c>
      <c r="AG72" s="5">
        <f t="shared" si="30"/>
        <v>3.0935184950054406</v>
      </c>
      <c r="AH72" s="5">
        <f t="shared" si="31"/>
        <v>74.033763104274826</v>
      </c>
      <c r="AI72" s="5">
        <f t="shared" si="32"/>
        <v>41.13635715775699</v>
      </c>
      <c r="AJ72">
        <f t="shared" si="33"/>
        <v>49</v>
      </c>
      <c r="AK72">
        <f t="shared" si="27"/>
        <v>70</v>
      </c>
      <c r="AL72">
        <f t="shared" si="34"/>
        <v>21</v>
      </c>
      <c r="AN72">
        <f t="shared" si="35"/>
        <v>99</v>
      </c>
      <c r="AO72">
        <f t="shared" si="36"/>
        <v>50</v>
      </c>
      <c r="AP72" t="str">
        <f t="shared" si="37"/>
        <v>Kentucky</v>
      </c>
    </row>
    <row r="73" spans="1:42" x14ac:dyDescent="0.25">
      <c r="A73" t="s">
        <v>91</v>
      </c>
      <c r="B73" s="5">
        <v>67.239999999999995</v>
      </c>
      <c r="C73">
        <v>14</v>
      </c>
      <c r="D73" s="6">
        <v>0.7142857142857143</v>
      </c>
      <c r="E73" s="7">
        <v>16.317880794701988</v>
      </c>
      <c r="F73" s="10">
        <v>5.2</v>
      </c>
      <c r="G73" s="7">
        <v>14.569230769230769</v>
      </c>
      <c r="H73" s="10">
        <v>5.4</v>
      </c>
      <c r="I73" s="7">
        <v>0.79</v>
      </c>
      <c r="J73" s="15">
        <v>0.54777777777777781</v>
      </c>
      <c r="R73" t="str">
        <f t="shared" si="22"/>
        <v>Miami-Ohio</v>
      </c>
      <c r="S73" s="6">
        <f t="shared" si="28"/>
        <v>0.50533842424141184</v>
      </c>
      <c r="T73" s="5">
        <f t="shared" si="23"/>
        <v>4.3658970016857861E-2</v>
      </c>
      <c r="U73">
        <f t="shared" si="24"/>
        <v>64</v>
      </c>
      <c r="V73">
        <f t="shared" si="25"/>
        <v>71</v>
      </c>
      <c r="W73">
        <f t="shared" si="29"/>
        <v>7</v>
      </c>
      <c r="Y73">
        <v>0</v>
      </c>
      <c r="Z73">
        <v>1</v>
      </c>
      <c r="AF73" s="5">
        <f t="shared" si="26"/>
        <v>70.062885071708578</v>
      </c>
      <c r="AG73" s="5">
        <f t="shared" si="30"/>
        <v>2.8228850717085834</v>
      </c>
      <c r="AH73" s="5">
        <f t="shared" si="31"/>
        <v>64.624855085927663</v>
      </c>
      <c r="AI73" s="5">
        <f t="shared" si="32"/>
        <v>6.8389829215983822</v>
      </c>
      <c r="AJ73">
        <f t="shared" si="33"/>
        <v>82</v>
      </c>
      <c r="AK73">
        <f t="shared" si="27"/>
        <v>71</v>
      </c>
      <c r="AL73">
        <f t="shared" si="34"/>
        <v>11</v>
      </c>
      <c r="AN73">
        <f t="shared" si="35"/>
        <v>132</v>
      </c>
      <c r="AO73">
        <f t="shared" si="36"/>
        <v>82</v>
      </c>
      <c r="AP73" t="str">
        <f t="shared" si="37"/>
        <v>Miami-Ohio</v>
      </c>
    </row>
    <row r="74" spans="1:42" x14ac:dyDescent="0.25">
      <c r="A74" t="s">
        <v>92</v>
      </c>
      <c r="B74" s="5">
        <v>67.069999999999993</v>
      </c>
      <c r="C74">
        <v>13</v>
      </c>
      <c r="D74" s="6">
        <v>0.61538461538461542</v>
      </c>
      <c r="E74" s="7">
        <v>12.848000000000001</v>
      </c>
      <c r="F74" s="10">
        <v>5.6</v>
      </c>
      <c r="G74" s="7">
        <v>12.24102564102564</v>
      </c>
      <c r="H74" s="10">
        <v>5.8</v>
      </c>
      <c r="I74" s="7">
        <v>-0.85</v>
      </c>
      <c r="J74" s="15">
        <v>0.53749999999999998</v>
      </c>
      <c r="R74" t="str">
        <f t="shared" si="22"/>
        <v>Fresno State</v>
      </c>
      <c r="S74" s="6">
        <f t="shared" si="28"/>
        <v>0.47268319561027744</v>
      </c>
      <c r="T74" s="5">
        <f t="shared" si="23"/>
        <v>2.0363695205611817E-2</v>
      </c>
      <c r="U74">
        <f t="shared" si="24"/>
        <v>71</v>
      </c>
      <c r="V74">
        <f t="shared" si="25"/>
        <v>72</v>
      </c>
      <c r="W74">
        <f t="shared" si="29"/>
        <v>1</v>
      </c>
      <c r="Y74">
        <v>0</v>
      </c>
      <c r="Z74">
        <v>2</v>
      </c>
      <c r="AF74" s="5">
        <f t="shared" si="26"/>
        <v>68.482339350733042</v>
      </c>
      <c r="AG74" s="5">
        <f t="shared" si="30"/>
        <v>1.4123393507330491</v>
      </c>
      <c r="AH74" s="5">
        <f t="shared" si="31"/>
        <v>64.319511423516005</v>
      </c>
      <c r="AI74" s="5">
        <f t="shared" si="32"/>
        <v>7.5651874093689164</v>
      </c>
      <c r="AJ74">
        <f t="shared" si="33"/>
        <v>84</v>
      </c>
      <c r="AK74">
        <f t="shared" si="27"/>
        <v>72</v>
      </c>
      <c r="AL74">
        <f t="shared" si="34"/>
        <v>12</v>
      </c>
      <c r="AN74">
        <f t="shared" si="35"/>
        <v>134</v>
      </c>
      <c r="AO74">
        <f t="shared" si="36"/>
        <v>84</v>
      </c>
      <c r="AP74" t="str">
        <f t="shared" si="37"/>
        <v>Fresno State</v>
      </c>
    </row>
    <row r="75" spans="1:42" x14ac:dyDescent="0.25">
      <c r="A75" t="s">
        <v>93</v>
      </c>
      <c r="B75" s="5">
        <v>66.73</v>
      </c>
      <c r="C75">
        <v>12</v>
      </c>
      <c r="D75" s="6">
        <v>0.16666666666666666</v>
      </c>
      <c r="E75" s="7">
        <v>16.859574468085107</v>
      </c>
      <c r="F75" s="10">
        <v>4.9000000000000004</v>
      </c>
      <c r="G75" s="7">
        <v>13.032558139534883</v>
      </c>
      <c r="H75" s="10">
        <v>6.7</v>
      </c>
      <c r="I75" s="7">
        <v>-0.08</v>
      </c>
      <c r="J75" s="15">
        <v>0.49805555555555553</v>
      </c>
      <c r="R75" t="str">
        <f t="shared" si="22"/>
        <v>Washington State</v>
      </c>
      <c r="S75" s="6">
        <f t="shared" si="28"/>
        <v>0.24080896214143371</v>
      </c>
      <c r="T75" s="5">
        <f t="shared" si="23"/>
        <v>5.4970799782676633E-3</v>
      </c>
      <c r="U75">
        <f t="shared" si="24"/>
        <v>108</v>
      </c>
      <c r="V75">
        <f t="shared" si="25"/>
        <v>73</v>
      </c>
      <c r="W75">
        <f t="shared" si="29"/>
        <v>35</v>
      </c>
      <c r="Y75">
        <v>1</v>
      </c>
      <c r="Z75">
        <v>3</v>
      </c>
      <c r="AF75" s="5">
        <f t="shared" si="26"/>
        <v>57.259394576607534</v>
      </c>
      <c r="AG75" s="5">
        <f t="shared" si="30"/>
        <v>-9.4706054233924704</v>
      </c>
      <c r="AH75" s="5">
        <f t="shared" si="31"/>
        <v>60.579639185876921</v>
      </c>
      <c r="AI75" s="5">
        <f t="shared" si="32"/>
        <v>37.826938143900747</v>
      </c>
      <c r="AJ75">
        <f t="shared" si="33"/>
        <v>94</v>
      </c>
      <c r="AK75">
        <f t="shared" si="27"/>
        <v>73</v>
      </c>
      <c r="AL75">
        <f t="shared" si="34"/>
        <v>21</v>
      </c>
      <c r="AN75">
        <f t="shared" si="35"/>
        <v>144</v>
      </c>
      <c r="AO75">
        <f t="shared" si="36"/>
        <v>94</v>
      </c>
      <c r="AP75" t="str">
        <f t="shared" si="37"/>
        <v>Washington State</v>
      </c>
    </row>
    <row r="76" spans="1:42" x14ac:dyDescent="0.25">
      <c r="A76" t="s">
        <v>94</v>
      </c>
      <c r="B76" s="5">
        <v>66.63</v>
      </c>
      <c r="C76">
        <v>13</v>
      </c>
      <c r="D76" s="6">
        <v>0.61538461538461542</v>
      </c>
      <c r="E76" s="7">
        <v>13.306997742663658</v>
      </c>
      <c r="F76" s="10">
        <v>5.9</v>
      </c>
      <c r="G76" s="7">
        <v>13.557251908396946</v>
      </c>
      <c r="H76" s="10">
        <v>5.8</v>
      </c>
      <c r="I76" s="7">
        <v>-0.08</v>
      </c>
      <c r="J76" s="15">
        <v>0.48749999999999999</v>
      </c>
      <c r="R76" t="str">
        <f t="shared" si="22"/>
        <v>Troy</v>
      </c>
      <c r="S76" s="6">
        <f t="shared" si="28"/>
        <v>0.50761323991495777</v>
      </c>
      <c r="T76" s="5">
        <f t="shared" si="23"/>
        <v>1.1614669370621927E-2</v>
      </c>
      <c r="U76">
        <f t="shared" si="24"/>
        <v>63</v>
      </c>
      <c r="V76">
        <f t="shared" si="25"/>
        <v>74</v>
      </c>
      <c r="W76">
        <f t="shared" si="29"/>
        <v>11</v>
      </c>
      <c r="Y76">
        <v>0</v>
      </c>
      <c r="Z76">
        <v>2</v>
      </c>
      <c r="AF76" s="5">
        <f t="shared" si="26"/>
        <v>70.172988425123876</v>
      </c>
      <c r="AG76" s="5">
        <f t="shared" si="30"/>
        <v>3.5429884251238803</v>
      </c>
      <c r="AH76" s="5">
        <f t="shared" si="31"/>
        <v>66.010160497906838</v>
      </c>
      <c r="AI76" s="5">
        <f t="shared" si="32"/>
        <v>0.38420100835509285</v>
      </c>
      <c r="AJ76">
        <f t="shared" si="33"/>
        <v>76</v>
      </c>
      <c r="AK76">
        <f t="shared" si="27"/>
        <v>74</v>
      </c>
      <c r="AL76">
        <f t="shared" si="34"/>
        <v>2</v>
      </c>
      <c r="AN76">
        <f t="shared" si="35"/>
        <v>126</v>
      </c>
      <c r="AO76">
        <f t="shared" si="36"/>
        <v>76</v>
      </c>
      <c r="AP76" t="str">
        <f t="shared" si="37"/>
        <v>Troy</v>
      </c>
    </row>
    <row r="77" spans="1:42" x14ac:dyDescent="0.25">
      <c r="A77" t="s">
        <v>95</v>
      </c>
      <c r="B77" s="5">
        <v>66.010000000000005</v>
      </c>
      <c r="C77">
        <v>12</v>
      </c>
      <c r="D77" s="6">
        <v>0.41666666666666669</v>
      </c>
      <c r="E77" s="7">
        <v>12.756637168141593</v>
      </c>
      <c r="F77" s="10">
        <v>6.4</v>
      </c>
      <c r="G77" s="7">
        <v>13.526041666666666</v>
      </c>
      <c r="H77" s="10">
        <v>5.8</v>
      </c>
      <c r="I77" s="7">
        <v>-0.5</v>
      </c>
      <c r="J77" s="15">
        <v>0.42722222222222223</v>
      </c>
      <c r="R77" t="str">
        <f t="shared" si="22"/>
        <v>Houston</v>
      </c>
      <c r="S77" s="6">
        <f t="shared" si="28"/>
        <v>0.50253365271297123</v>
      </c>
      <c r="T77" s="5">
        <f t="shared" si="23"/>
        <v>7.3731392926762599E-3</v>
      </c>
      <c r="U77">
        <f t="shared" si="24"/>
        <v>65</v>
      </c>
      <c r="V77">
        <f t="shared" si="25"/>
        <v>75</v>
      </c>
      <c r="W77">
        <f t="shared" si="29"/>
        <v>10</v>
      </c>
      <c r="Y77">
        <v>0</v>
      </c>
      <c r="Z77">
        <v>3</v>
      </c>
      <c r="AF77" s="5">
        <f t="shared" si="26"/>
        <v>69.927131324960527</v>
      </c>
      <c r="AG77" s="5">
        <f t="shared" si="30"/>
        <v>3.917131324960522</v>
      </c>
      <c r="AH77" s="5">
        <f t="shared" si="31"/>
        <v>67.039505456307367</v>
      </c>
      <c r="AI77" s="5">
        <f t="shared" si="32"/>
        <v>1.0598814845666296</v>
      </c>
      <c r="AJ77">
        <f t="shared" si="33"/>
        <v>74</v>
      </c>
      <c r="AK77">
        <f t="shared" si="27"/>
        <v>75</v>
      </c>
      <c r="AL77">
        <f t="shared" si="34"/>
        <v>1</v>
      </c>
      <c r="AN77">
        <f t="shared" si="35"/>
        <v>124</v>
      </c>
      <c r="AO77">
        <f t="shared" si="36"/>
        <v>74</v>
      </c>
      <c r="AP77" t="str">
        <f t="shared" si="37"/>
        <v>Houston</v>
      </c>
    </row>
    <row r="78" spans="1:42" x14ac:dyDescent="0.25">
      <c r="A78" t="s">
        <v>96</v>
      </c>
      <c r="B78" s="5">
        <v>65.900000000000006</v>
      </c>
      <c r="C78">
        <v>14</v>
      </c>
      <c r="D78" s="6">
        <v>0.5</v>
      </c>
      <c r="E78" s="7">
        <v>16.122222222222224</v>
      </c>
      <c r="F78" s="10">
        <v>6.3</v>
      </c>
      <c r="G78" s="7">
        <v>13.760445682451254</v>
      </c>
      <c r="H78" s="10">
        <v>5</v>
      </c>
      <c r="I78" s="7">
        <v>-0.86</v>
      </c>
      <c r="J78" s="15">
        <v>0.50944444444444448</v>
      </c>
      <c r="R78" t="str">
        <f t="shared" si="22"/>
        <v>SMU</v>
      </c>
      <c r="S78" s="6">
        <f t="shared" si="28"/>
        <v>0.54211586755251806</v>
      </c>
      <c r="T78" s="5">
        <f t="shared" si="23"/>
        <v>1.7737462997012435E-3</v>
      </c>
      <c r="U78">
        <f t="shared" si="24"/>
        <v>55</v>
      </c>
      <c r="V78">
        <f t="shared" si="25"/>
        <v>76</v>
      </c>
      <c r="W78">
        <f t="shared" si="29"/>
        <v>21</v>
      </c>
      <c r="Y78">
        <v>0</v>
      </c>
      <c r="Z78">
        <v>3</v>
      </c>
      <c r="AF78" s="5">
        <f t="shared" si="26"/>
        <v>71.842950105409429</v>
      </c>
      <c r="AG78" s="5">
        <f t="shared" si="30"/>
        <v>5.9429501054094231</v>
      </c>
      <c r="AH78" s="5">
        <f t="shared" si="31"/>
        <v>68.955324236756255</v>
      </c>
      <c r="AI78" s="5">
        <f t="shared" si="32"/>
        <v>9.3350061917101552</v>
      </c>
      <c r="AJ78">
        <f t="shared" si="33"/>
        <v>65</v>
      </c>
      <c r="AK78">
        <f t="shared" si="27"/>
        <v>76</v>
      </c>
      <c r="AL78">
        <f t="shared" si="34"/>
        <v>11</v>
      </c>
      <c r="AN78">
        <f t="shared" si="35"/>
        <v>115</v>
      </c>
      <c r="AO78">
        <f t="shared" si="36"/>
        <v>65</v>
      </c>
      <c r="AP78" t="str">
        <f t="shared" si="37"/>
        <v>SMU</v>
      </c>
    </row>
    <row r="79" spans="1:42" x14ac:dyDescent="0.25">
      <c r="A79" t="s">
        <v>97</v>
      </c>
      <c r="B79" s="5">
        <v>65.849999999999994</v>
      </c>
      <c r="C79">
        <v>12</v>
      </c>
      <c r="D79" s="6">
        <v>0.33333333333333331</v>
      </c>
      <c r="E79" s="7">
        <v>13.073569482288828</v>
      </c>
      <c r="F79" s="10">
        <v>5.8</v>
      </c>
      <c r="G79" s="7">
        <v>11.350710900473933</v>
      </c>
      <c r="H79" s="10">
        <v>6.3</v>
      </c>
      <c r="I79" s="7">
        <v>-0.5</v>
      </c>
      <c r="J79" s="15">
        <v>0.51333333333333331</v>
      </c>
      <c r="R79" t="str">
        <f t="shared" si="22"/>
        <v>Mississippi</v>
      </c>
      <c r="S79" s="6">
        <f t="shared" si="28"/>
        <v>0.42022632188008263</v>
      </c>
      <c r="T79" s="5">
        <f t="shared" si="23"/>
        <v>7.5503914585855082E-3</v>
      </c>
      <c r="U79">
        <f t="shared" si="24"/>
        <v>80</v>
      </c>
      <c r="V79">
        <f t="shared" si="25"/>
        <v>77</v>
      </c>
      <c r="W79">
        <f t="shared" si="29"/>
        <v>3</v>
      </c>
      <c r="Y79">
        <v>1</v>
      </c>
      <c r="Z79">
        <v>5</v>
      </c>
      <c r="AF79" s="5">
        <f t="shared" si="26"/>
        <v>65.94337420531788</v>
      </c>
      <c r="AG79" s="5">
        <f t="shared" si="30"/>
        <v>9.3374205317886094E-2</v>
      </c>
      <c r="AH79" s="5">
        <f t="shared" si="31"/>
        <v>71.81402293171503</v>
      </c>
      <c r="AI79" s="5">
        <f t="shared" si="32"/>
        <v>35.569569530022811</v>
      </c>
      <c r="AJ79">
        <f t="shared" si="33"/>
        <v>57</v>
      </c>
      <c r="AK79">
        <f t="shared" si="27"/>
        <v>77</v>
      </c>
      <c r="AL79">
        <f t="shared" si="34"/>
        <v>20</v>
      </c>
      <c r="AN79">
        <f t="shared" si="35"/>
        <v>107</v>
      </c>
      <c r="AO79">
        <f t="shared" si="36"/>
        <v>57</v>
      </c>
      <c r="AP79" t="str">
        <f t="shared" si="37"/>
        <v>Mississippi</v>
      </c>
    </row>
    <row r="80" spans="1:42" x14ac:dyDescent="0.25">
      <c r="A80" t="s">
        <v>98</v>
      </c>
      <c r="B80" s="5">
        <v>65.819999999999993</v>
      </c>
      <c r="C80">
        <v>13</v>
      </c>
      <c r="D80" s="6">
        <v>0.46153846153846156</v>
      </c>
      <c r="E80" s="7">
        <v>11.901673640167363</v>
      </c>
      <c r="F80" s="10">
        <v>5.7</v>
      </c>
      <c r="G80" s="7">
        <v>10.881118881118882</v>
      </c>
      <c r="H80" s="10">
        <v>6.5</v>
      </c>
      <c r="I80" s="7">
        <v>-0.54</v>
      </c>
      <c r="J80" s="15">
        <v>0.46861111111111114</v>
      </c>
      <c r="R80" t="str">
        <f t="shared" si="22"/>
        <v>East Carolina</v>
      </c>
      <c r="S80" s="6">
        <f t="shared" si="28"/>
        <v>0.36992123197411247</v>
      </c>
      <c r="T80" s="5">
        <f t="shared" si="23"/>
        <v>8.3937167530466414E-3</v>
      </c>
      <c r="U80">
        <f t="shared" si="24"/>
        <v>91</v>
      </c>
      <c r="V80">
        <f t="shared" si="25"/>
        <v>78</v>
      </c>
      <c r="W80">
        <f t="shared" si="29"/>
        <v>13</v>
      </c>
      <c r="Y80">
        <v>0</v>
      </c>
      <c r="Z80">
        <v>5</v>
      </c>
      <c r="AF80" s="5">
        <f t="shared" si="26"/>
        <v>63.508557548779017</v>
      </c>
      <c r="AG80" s="5">
        <f t="shared" si="30"/>
        <v>-2.3114424512209766</v>
      </c>
      <c r="AH80" s="5">
        <f t="shared" si="31"/>
        <v>63.171335797253619</v>
      </c>
      <c r="AI80" s="5">
        <f t="shared" si="32"/>
        <v>7.0154220589100875</v>
      </c>
      <c r="AJ80">
        <f t="shared" si="33"/>
        <v>86</v>
      </c>
      <c r="AK80">
        <f t="shared" si="27"/>
        <v>78</v>
      </c>
      <c r="AL80">
        <f t="shared" si="34"/>
        <v>8</v>
      </c>
      <c r="AN80">
        <f t="shared" si="35"/>
        <v>136</v>
      </c>
      <c r="AO80">
        <f t="shared" si="36"/>
        <v>86</v>
      </c>
      <c r="AP80" t="str">
        <f t="shared" si="37"/>
        <v>East Carolina</v>
      </c>
    </row>
    <row r="81" spans="1:42" x14ac:dyDescent="0.25">
      <c r="A81" t="s">
        <v>99</v>
      </c>
      <c r="B81" s="5">
        <v>65</v>
      </c>
      <c r="C81">
        <v>12</v>
      </c>
      <c r="D81" s="6">
        <v>0.33333333333333331</v>
      </c>
      <c r="E81" s="7">
        <v>15.980263157894736</v>
      </c>
      <c r="F81" s="10">
        <v>5.6</v>
      </c>
      <c r="G81" s="7">
        <v>14.020648967551622</v>
      </c>
      <c r="H81" s="10">
        <v>6.1</v>
      </c>
      <c r="I81" s="7">
        <v>-0.57999999999999996</v>
      </c>
      <c r="J81" s="15">
        <v>0.50194444444444442</v>
      </c>
      <c r="R81" t="str">
        <f t="shared" si="22"/>
        <v>Virginia</v>
      </c>
      <c r="S81" s="6">
        <f t="shared" si="28"/>
        <v>0.38979264281643994</v>
      </c>
      <c r="T81" s="5">
        <f t="shared" si="23"/>
        <v>3.1876536273092136E-3</v>
      </c>
      <c r="U81">
        <f t="shared" si="24"/>
        <v>87</v>
      </c>
      <c r="V81">
        <f t="shared" si="25"/>
        <v>79</v>
      </c>
      <c r="W81">
        <f t="shared" si="29"/>
        <v>8</v>
      </c>
      <c r="Y81">
        <v>1</v>
      </c>
      <c r="Z81">
        <v>3</v>
      </c>
      <c r="AF81" s="5">
        <f t="shared" si="26"/>
        <v>64.470353704958512</v>
      </c>
      <c r="AG81" s="5">
        <f t="shared" si="30"/>
        <v>-0.52964629504148775</v>
      </c>
      <c r="AH81" s="5">
        <f t="shared" si="31"/>
        <v>67.790598314227893</v>
      </c>
      <c r="AI81" s="5">
        <f t="shared" si="32"/>
        <v>7.7874389513715565</v>
      </c>
      <c r="AJ81">
        <f t="shared" si="33"/>
        <v>71</v>
      </c>
      <c r="AK81">
        <f t="shared" si="27"/>
        <v>79</v>
      </c>
      <c r="AL81">
        <f t="shared" si="34"/>
        <v>8</v>
      </c>
      <c r="AN81">
        <f t="shared" si="35"/>
        <v>121</v>
      </c>
      <c r="AO81">
        <f t="shared" si="36"/>
        <v>71</v>
      </c>
      <c r="AP81" t="str">
        <f t="shared" si="37"/>
        <v>Virginia</v>
      </c>
    </row>
    <row r="82" spans="1:42" x14ac:dyDescent="0.25">
      <c r="A82" t="s">
        <v>100</v>
      </c>
      <c r="B82" s="5">
        <v>64.81</v>
      </c>
      <c r="C82">
        <v>13</v>
      </c>
      <c r="D82" s="6">
        <v>0.46153846153846156</v>
      </c>
      <c r="E82" s="7">
        <v>14.531791907514451</v>
      </c>
      <c r="F82" s="10">
        <v>5.5</v>
      </c>
      <c r="G82" s="7">
        <v>14.847826086956522</v>
      </c>
      <c r="H82" s="10">
        <v>5.9</v>
      </c>
      <c r="I82" s="7">
        <v>0.15</v>
      </c>
      <c r="J82" s="15">
        <v>0.48972222222222223</v>
      </c>
      <c r="R82" t="str">
        <f t="shared" si="22"/>
        <v>Idaho</v>
      </c>
      <c r="S82" s="6">
        <f t="shared" si="28"/>
        <v>0.46643219784023165</v>
      </c>
      <c r="T82" s="5">
        <f t="shared" si="23"/>
        <v>2.3948654991262405E-5</v>
      </c>
      <c r="U82">
        <f t="shared" si="24"/>
        <v>72</v>
      </c>
      <c r="V82">
        <f t="shared" si="25"/>
        <v>80</v>
      </c>
      <c r="W82">
        <f t="shared" si="29"/>
        <v>8</v>
      </c>
      <c r="Y82">
        <v>0</v>
      </c>
      <c r="Z82">
        <v>3</v>
      </c>
      <c r="AF82" s="5">
        <f t="shared" si="26"/>
        <v>68.179784807665058</v>
      </c>
      <c r="AG82" s="5">
        <f t="shared" si="30"/>
        <v>3.3697848076650558</v>
      </c>
      <c r="AH82" s="5">
        <f t="shared" si="31"/>
        <v>65.292158939011898</v>
      </c>
      <c r="AI82" s="5">
        <f t="shared" si="32"/>
        <v>0.23247724246907714</v>
      </c>
      <c r="AJ82">
        <f t="shared" si="33"/>
        <v>78</v>
      </c>
      <c r="AK82">
        <f t="shared" si="27"/>
        <v>80</v>
      </c>
      <c r="AL82">
        <f t="shared" si="34"/>
        <v>2</v>
      </c>
      <c r="AN82">
        <f t="shared" si="35"/>
        <v>128</v>
      </c>
      <c r="AO82">
        <f t="shared" si="36"/>
        <v>78</v>
      </c>
      <c r="AP82" t="str">
        <f t="shared" si="37"/>
        <v>Idaho</v>
      </c>
    </row>
    <row r="83" spans="1:42" x14ac:dyDescent="0.25">
      <c r="A83" t="s">
        <v>101</v>
      </c>
      <c r="B83" s="5">
        <v>64.47</v>
      </c>
      <c r="C83">
        <v>12</v>
      </c>
      <c r="D83" s="6">
        <v>0.33333333333333331</v>
      </c>
      <c r="E83" s="7">
        <v>14.156000000000001</v>
      </c>
      <c r="F83" s="10">
        <v>4.5999999999999996</v>
      </c>
      <c r="G83" s="7">
        <v>14.208860759493671</v>
      </c>
      <c r="H83" s="10">
        <v>5.8</v>
      </c>
      <c r="I83" s="7">
        <v>0.57999999999999996</v>
      </c>
      <c r="J83" s="15">
        <v>0.51944444444444449</v>
      </c>
      <c r="R83" t="str">
        <f t="shared" si="22"/>
        <v>Rutgers</v>
      </c>
      <c r="S83" s="6">
        <f t="shared" si="28"/>
        <v>0.41935069508178735</v>
      </c>
      <c r="T83" s="5">
        <f t="shared" si="23"/>
        <v>7.3989865221644035E-3</v>
      </c>
      <c r="U83">
        <f t="shared" si="24"/>
        <v>81</v>
      </c>
      <c r="V83">
        <f t="shared" si="25"/>
        <v>81</v>
      </c>
      <c r="W83">
        <f t="shared" si="29"/>
        <v>0</v>
      </c>
      <c r="Y83">
        <v>1</v>
      </c>
      <c r="Z83">
        <v>0</v>
      </c>
      <c r="AF83" s="5">
        <f t="shared" si="26"/>
        <v>65.900992992653585</v>
      </c>
      <c r="AG83" s="5">
        <f t="shared" si="30"/>
        <v>1.4309929926535858</v>
      </c>
      <c r="AH83" s="5">
        <f t="shared" si="31"/>
        <v>65.395631426231333</v>
      </c>
      <c r="AI83" s="5">
        <f t="shared" si="32"/>
        <v>0.85679353722705331</v>
      </c>
      <c r="AJ83">
        <f t="shared" si="33"/>
        <v>77</v>
      </c>
      <c r="AK83">
        <f t="shared" si="27"/>
        <v>81</v>
      </c>
      <c r="AL83">
        <f t="shared" si="34"/>
        <v>4</v>
      </c>
      <c r="AN83">
        <f t="shared" si="35"/>
        <v>127</v>
      </c>
      <c r="AO83">
        <f t="shared" si="36"/>
        <v>77</v>
      </c>
      <c r="AP83" t="str">
        <f t="shared" si="37"/>
        <v>Rutgers</v>
      </c>
    </row>
    <row r="84" spans="1:42" x14ac:dyDescent="0.25">
      <c r="A84" t="s">
        <v>102</v>
      </c>
      <c r="B84" s="5">
        <v>64.400000000000006</v>
      </c>
      <c r="C84">
        <v>12</v>
      </c>
      <c r="D84" s="6">
        <v>0.41666666666666669</v>
      </c>
      <c r="E84" s="7">
        <v>14.664576802507836</v>
      </c>
      <c r="F84" s="10">
        <v>5.3</v>
      </c>
      <c r="G84" s="7">
        <v>15.067934782608695</v>
      </c>
      <c r="H84" s="10">
        <v>6</v>
      </c>
      <c r="I84" s="7">
        <v>-0.42</v>
      </c>
      <c r="J84" s="15">
        <v>0.44694444444444442</v>
      </c>
      <c r="R84" t="str">
        <f t="shared" si="22"/>
        <v>Louisiana Tech</v>
      </c>
      <c r="S84" s="6">
        <f t="shared" si="28"/>
        <v>0.37800708795132965</v>
      </c>
      <c r="T84" s="5">
        <f t="shared" si="23"/>
        <v>1.4945630264473406E-3</v>
      </c>
      <c r="U84">
        <f t="shared" si="24"/>
        <v>89</v>
      </c>
      <c r="V84">
        <f t="shared" si="25"/>
        <v>82</v>
      </c>
      <c r="W84">
        <f t="shared" si="29"/>
        <v>7</v>
      </c>
      <c r="Y84">
        <v>0</v>
      </c>
      <c r="Z84">
        <v>3</v>
      </c>
      <c r="AF84" s="5">
        <f t="shared" si="26"/>
        <v>63.899921063932311</v>
      </c>
      <c r="AG84" s="5">
        <f t="shared" si="30"/>
        <v>-0.50007893606769471</v>
      </c>
      <c r="AH84" s="5">
        <f t="shared" si="31"/>
        <v>61.012295195279151</v>
      </c>
      <c r="AI84" s="5">
        <f t="shared" si="32"/>
        <v>11.476543843928765</v>
      </c>
      <c r="AJ84">
        <f t="shared" si="33"/>
        <v>93</v>
      </c>
      <c r="AK84">
        <f t="shared" si="27"/>
        <v>82</v>
      </c>
      <c r="AL84">
        <f t="shared" si="34"/>
        <v>11</v>
      </c>
      <c r="AN84">
        <f t="shared" si="35"/>
        <v>143</v>
      </c>
      <c r="AO84">
        <f t="shared" si="36"/>
        <v>93</v>
      </c>
      <c r="AP84" t="str">
        <f t="shared" si="37"/>
        <v>Louisiana Tech</v>
      </c>
    </row>
    <row r="85" spans="1:42" x14ac:dyDescent="0.25">
      <c r="A85" t="s">
        <v>103</v>
      </c>
      <c r="B85" s="5">
        <v>63.75</v>
      </c>
      <c r="C85">
        <v>13</v>
      </c>
      <c r="D85" s="6">
        <v>0.61538461538461542</v>
      </c>
      <c r="E85" s="7">
        <v>13.305322128851541</v>
      </c>
      <c r="F85" s="10">
        <v>5.5</v>
      </c>
      <c r="G85" s="7">
        <v>12.781671159029649</v>
      </c>
      <c r="H85" s="10">
        <v>5.3</v>
      </c>
      <c r="I85" s="7">
        <v>0.85</v>
      </c>
      <c r="J85" s="15">
        <v>0.49861111111111112</v>
      </c>
      <c r="R85" t="str">
        <f t="shared" si="22"/>
        <v>Toledo</v>
      </c>
      <c r="S85" s="6">
        <f t="shared" si="28"/>
        <v>0.53833476565294036</v>
      </c>
      <c r="T85" s="5">
        <f t="shared" si="23"/>
        <v>5.9366793436737069E-3</v>
      </c>
      <c r="U85">
        <f t="shared" si="24"/>
        <v>57</v>
      </c>
      <c r="V85">
        <f t="shared" si="25"/>
        <v>83</v>
      </c>
      <c r="W85">
        <f t="shared" si="29"/>
        <v>26</v>
      </c>
      <c r="Y85">
        <v>0</v>
      </c>
      <c r="Z85">
        <v>1</v>
      </c>
      <c r="AF85" s="5">
        <f t="shared" si="26"/>
        <v>71.659940992367964</v>
      </c>
      <c r="AG85" s="5">
        <f t="shared" si="30"/>
        <v>7.9099409923679644</v>
      </c>
      <c r="AH85" s="5">
        <f t="shared" si="31"/>
        <v>66.221911006587035</v>
      </c>
      <c r="AI85" s="5">
        <f t="shared" si="32"/>
        <v>6.11034402448613</v>
      </c>
      <c r="AJ85">
        <f t="shared" si="33"/>
        <v>75</v>
      </c>
      <c r="AK85">
        <f t="shared" si="27"/>
        <v>83</v>
      </c>
      <c r="AL85">
        <f t="shared" si="34"/>
        <v>8</v>
      </c>
      <c r="AN85">
        <f t="shared" si="35"/>
        <v>125</v>
      </c>
      <c r="AO85">
        <f t="shared" si="36"/>
        <v>75</v>
      </c>
      <c r="AP85" t="str">
        <f t="shared" si="37"/>
        <v>Toledo</v>
      </c>
    </row>
    <row r="86" spans="1:42" x14ac:dyDescent="0.25">
      <c r="A86" t="s">
        <v>104</v>
      </c>
      <c r="B86" s="5">
        <v>63.74</v>
      </c>
      <c r="C86">
        <v>12</v>
      </c>
      <c r="D86" s="6">
        <v>0.25</v>
      </c>
      <c r="E86" s="7">
        <v>15.597122302158274</v>
      </c>
      <c r="F86" s="10">
        <v>5.3</v>
      </c>
      <c r="G86" s="7">
        <v>11.944162436548224</v>
      </c>
      <c r="H86" s="10">
        <v>6.6</v>
      </c>
      <c r="I86" s="7">
        <v>0.17</v>
      </c>
      <c r="J86" s="15">
        <v>0.53166666666666662</v>
      </c>
      <c r="R86" t="str">
        <f t="shared" si="22"/>
        <v>Minnesota</v>
      </c>
      <c r="S86" s="6">
        <f t="shared" si="28"/>
        <v>0.33794894342705689</v>
      </c>
      <c r="T86" s="5">
        <f t="shared" si="23"/>
        <v>7.7350166499356538E-3</v>
      </c>
      <c r="U86">
        <f t="shared" si="24"/>
        <v>97</v>
      </c>
      <c r="V86">
        <f t="shared" si="25"/>
        <v>84</v>
      </c>
      <c r="W86">
        <f t="shared" si="29"/>
        <v>13</v>
      </c>
      <c r="Y86">
        <v>1</v>
      </c>
      <c r="Z86">
        <v>3</v>
      </c>
      <c r="AF86" s="5">
        <f t="shared" si="26"/>
        <v>61.96106681081298</v>
      </c>
      <c r="AG86" s="5">
        <f t="shared" si="30"/>
        <v>-1.7789331891870219</v>
      </c>
      <c r="AH86" s="5">
        <f t="shared" si="31"/>
        <v>65.281311420082361</v>
      </c>
      <c r="AI86" s="5">
        <f t="shared" si="32"/>
        <v>2.3756408936762967</v>
      </c>
      <c r="AJ86">
        <f t="shared" si="33"/>
        <v>79</v>
      </c>
      <c r="AK86">
        <f t="shared" si="27"/>
        <v>84</v>
      </c>
      <c r="AL86">
        <f t="shared" si="34"/>
        <v>5</v>
      </c>
      <c r="AN86">
        <f t="shared" si="35"/>
        <v>129</v>
      </c>
      <c r="AO86">
        <f t="shared" si="36"/>
        <v>79</v>
      </c>
      <c r="AP86" t="str">
        <f t="shared" si="37"/>
        <v>Minnesota</v>
      </c>
    </row>
    <row r="87" spans="1:42" x14ac:dyDescent="0.25">
      <c r="A87" t="s">
        <v>105</v>
      </c>
      <c r="B87" s="5">
        <v>63.61</v>
      </c>
      <c r="C87">
        <v>12</v>
      </c>
      <c r="D87" s="6">
        <v>0.25</v>
      </c>
      <c r="E87" s="7">
        <v>15.20265780730897</v>
      </c>
      <c r="F87" s="10">
        <v>5.2</v>
      </c>
      <c r="G87" s="7">
        <v>12.708235294117648</v>
      </c>
      <c r="H87" s="10">
        <v>6.4</v>
      </c>
      <c r="I87" s="7">
        <v>-0.83</v>
      </c>
      <c r="J87" s="15">
        <v>0.48500000000000004</v>
      </c>
      <c r="R87" t="str">
        <f t="shared" si="22"/>
        <v>Duke</v>
      </c>
      <c r="S87" s="6">
        <f t="shared" si="28"/>
        <v>0.28859299883184203</v>
      </c>
      <c r="T87" s="5">
        <f t="shared" si="23"/>
        <v>1.4894195588345603E-3</v>
      </c>
      <c r="U87">
        <f t="shared" si="24"/>
        <v>105</v>
      </c>
      <c r="V87">
        <f t="shared" si="25"/>
        <v>85</v>
      </c>
      <c r="W87">
        <f t="shared" si="29"/>
        <v>20</v>
      </c>
      <c r="Y87">
        <v>1</v>
      </c>
      <c r="Z87">
        <v>3</v>
      </c>
      <c r="AF87" s="5">
        <f t="shared" si="26"/>
        <v>59.57218973645999</v>
      </c>
      <c r="AG87" s="5">
        <f t="shared" si="30"/>
        <v>-4.0378102635400097</v>
      </c>
      <c r="AH87" s="5">
        <f t="shared" si="31"/>
        <v>62.892434345729377</v>
      </c>
      <c r="AI87" s="5">
        <f t="shared" si="32"/>
        <v>0.51490046818882607</v>
      </c>
      <c r="AJ87">
        <f t="shared" si="33"/>
        <v>87</v>
      </c>
      <c r="AK87">
        <f t="shared" si="27"/>
        <v>85</v>
      </c>
      <c r="AL87">
        <f t="shared" si="34"/>
        <v>2</v>
      </c>
      <c r="AN87">
        <f t="shared" si="35"/>
        <v>137</v>
      </c>
      <c r="AO87">
        <f t="shared" si="36"/>
        <v>87</v>
      </c>
      <c r="AP87" t="str">
        <f t="shared" si="37"/>
        <v>Duke</v>
      </c>
    </row>
    <row r="88" spans="1:42" x14ac:dyDescent="0.25">
      <c r="A88" t="s">
        <v>106</v>
      </c>
      <c r="B88" s="5">
        <v>63.19</v>
      </c>
      <c r="C88">
        <v>12</v>
      </c>
      <c r="D88" s="6">
        <v>0.33333333333333331</v>
      </c>
      <c r="E88" s="7">
        <v>15.978632478632479</v>
      </c>
      <c r="F88" s="10">
        <v>4.7</v>
      </c>
      <c r="G88" s="7">
        <v>12.834782608695653</v>
      </c>
      <c r="H88" s="10">
        <v>5.2</v>
      </c>
      <c r="I88" s="7">
        <v>-0.5</v>
      </c>
      <c r="J88" s="15">
        <v>0.47222222222222221</v>
      </c>
      <c r="R88" t="str">
        <f t="shared" si="22"/>
        <v>Purdue</v>
      </c>
      <c r="S88" s="6">
        <f t="shared" si="28"/>
        <v>0.32301122645890729</v>
      </c>
      <c r="T88" s="5">
        <f t="shared" si="23"/>
        <v>1.0654589032707308E-4</v>
      </c>
      <c r="U88">
        <f t="shared" si="24"/>
        <v>99</v>
      </c>
      <c r="V88">
        <f t="shared" si="25"/>
        <v>86</v>
      </c>
      <c r="W88">
        <f t="shared" si="29"/>
        <v>13</v>
      </c>
      <c r="Y88">
        <v>1</v>
      </c>
      <c r="Z88">
        <v>3</v>
      </c>
      <c r="AF88" s="5">
        <f t="shared" si="26"/>
        <v>61.238066371837576</v>
      </c>
      <c r="AG88" s="5">
        <f t="shared" si="30"/>
        <v>-1.951933628162422</v>
      </c>
      <c r="AH88" s="5">
        <f t="shared" si="31"/>
        <v>64.558310981106956</v>
      </c>
      <c r="AI88" s="5">
        <f t="shared" si="32"/>
        <v>1.8722749410178874</v>
      </c>
      <c r="AJ88">
        <f t="shared" si="33"/>
        <v>83</v>
      </c>
      <c r="AK88">
        <f t="shared" si="27"/>
        <v>86</v>
      </c>
      <c r="AL88">
        <f t="shared" si="34"/>
        <v>3</v>
      </c>
      <c r="AN88">
        <f t="shared" si="35"/>
        <v>133</v>
      </c>
      <c r="AO88">
        <f t="shared" si="36"/>
        <v>83</v>
      </c>
      <c r="AP88" t="str">
        <f t="shared" si="37"/>
        <v>Purdue</v>
      </c>
    </row>
    <row r="89" spans="1:42" x14ac:dyDescent="0.25">
      <c r="A89" t="s">
        <v>107</v>
      </c>
      <c r="B89" s="5">
        <v>62.79</v>
      </c>
      <c r="C89">
        <v>12</v>
      </c>
      <c r="D89" s="6">
        <v>0.41666666666666669</v>
      </c>
      <c r="E89" s="7">
        <v>14.263803680981596</v>
      </c>
      <c r="F89" s="10">
        <v>5.4</v>
      </c>
      <c r="G89" s="7">
        <v>12.123152709359607</v>
      </c>
      <c r="H89" s="10">
        <v>6.6</v>
      </c>
      <c r="I89" s="7">
        <v>-0.57999999999999996</v>
      </c>
      <c r="J89" s="15">
        <v>0.51138888888888889</v>
      </c>
      <c r="R89" t="str">
        <f t="shared" si="22"/>
        <v>Indiana</v>
      </c>
      <c r="S89" s="6">
        <f t="shared" si="28"/>
        <v>0.33609244741453242</v>
      </c>
      <c r="T89" s="5">
        <f t="shared" si="23"/>
        <v>6.4922048080910035E-3</v>
      </c>
      <c r="U89">
        <f t="shared" si="24"/>
        <v>98</v>
      </c>
      <c r="V89">
        <f t="shared" si="25"/>
        <v>87</v>
      </c>
      <c r="W89">
        <f t="shared" si="29"/>
        <v>11</v>
      </c>
      <c r="Y89">
        <v>1</v>
      </c>
      <c r="Z89">
        <v>2</v>
      </c>
      <c r="AF89" s="5">
        <f t="shared" si="26"/>
        <v>61.871210547310781</v>
      </c>
      <c r="AG89" s="5">
        <f t="shared" si="30"/>
        <v>-0.91878945268921797</v>
      </c>
      <c r="AH89" s="5">
        <f t="shared" si="31"/>
        <v>63.916253098016284</v>
      </c>
      <c r="AI89" s="5">
        <f t="shared" si="32"/>
        <v>1.2684460407912796</v>
      </c>
      <c r="AJ89">
        <f t="shared" si="33"/>
        <v>85</v>
      </c>
      <c r="AK89">
        <f t="shared" si="27"/>
        <v>87</v>
      </c>
      <c r="AL89">
        <f t="shared" si="34"/>
        <v>2</v>
      </c>
      <c r="AN89">
        <f t="shared" si="35"/>
        <v>135</v>
      </c>
      <c r="AO89">
        <f t="shared" si="36"/>
        <v>85</v>
      </c>
      <c r="AP89" t="str">
        <f t="shared" si="37"/>
        <v>Indiana</v>
      </c>
    </row>
    <row r="90" spans="1:42" x14ac:dyDescent="0.25">
      <c r="A90" t="s">
        <v>108</v>
      </c>
      <c r="B90" s="5">
        <v>62.67</v>
      </c>
      <c r="C90">
        <v>12</v>
      </c>
      <c r="D90" s="6">
        <v>0.5</v>
      </c>
      <c r="E90" s="7">
        <v>12.797927461139896</v>
      </c>
      <c r="F90" s="10">
        <v>5.7</v>
      </c>
      <c r="G90" s="7">
        <v>16.272727272727273</v>
      </c>
      <c r="H90" s="10">
        <v>5.7</v>
      </c>
      <c r="I90" s="7">
        <v>0.25</v>
      </c>
      <c r="J90" s="15">
        <v>0.47638888888888886</v>
      </c>
      <c r="R90" t="str">
        <f t="shared" si="22"/>
        <v>Western Michigan</v>
      </c>
      <c r="S90" s="6">
        <f t="shared" si="28"/>
        <v>0.56775190661423869</v>
      </c>
      <c r="T90" s="5">
        <f t="shared" si="23"/>
        <v>4.5903208498645201E-3</v>
      </c>
      <c r="U90">
        <f t="shared" si="24"/>
        <v>47</v>
      </c>
      <c r="V90">
        <f t="shared" si="25"/>
        <v>88</v>
      </c>
      <c r="W90">
        <f t="shared" si="29"/>
        <v>41</v>
      </c>
      <c r="Y90">
        <v>0</v>
      </c>
      <c r="Z90">
        <v>1</v>
      </c>
      <c r="AF90" s="5">
        <f t="shared" si="26"/>
        <v>73.083760032035769</v>
      </c>
      <c r="AG90" s="5">
        <f t="shared" si="30"/>
        <v>10.413760032035768</v>
      </c>
      <c r="AH90" s="5">
        <f t="shared" si="31"/>
        <v>67.64573004625484</v>
      </c>
      <c r="AI90" s="5">
        <f t="shared" si="32"/>
        <v>24.75788949320318</v>
      </c>
      <c r="AJ90">
        <f t="shared" si="33"/>
        <v>72</v>
      </c>
      <c r="AK90">
        <f t="shared" si="27"/>
        <v>88</v>
      </c>
      <c r="AL90">
        <f t="shared" si="34"/>
        <v>16</v>
      </c>
      <c r="AN90">
        <f t="shared" si="35"/>
        <v>122</v>
      </c>
      <c r="AO90">
        <f t="shared" si="36"/>
        <v>72</v>
      </c>
      <c r="AP90" t="str">
        <f t="shared" si="37"/>
        <v>Western Michigan</v>
      </c>
    </row>
    <row r="91" spans="1:42" x14ac:dyDescent="0.25">
      <c r="A91" t="s">
        <v>109</v>
      </c>
      <c r="B91" s="5">
        <v>61.63</v>
      </c>
      <c r="C91">
        <v>12</v>
      </c>
      <c r="D91" s="6">
        <v>0.25</v>
      </c>
      <c r="E91" s="7">
        <v>13.28937728937729</v>
      </c>
      <c r="F91" s="10">
        <v>4.8</v>
      </c>
      <c r="G91" s="7">
        <v>11.988372093023257</v>
      </c>
      <c r="H91" s="10">
        <v>5.8</v>
      </c>
      <c r="I91" s="7">
        <v>0</v>
      </c>
      <c r="J91" s="15">
        <v>0.46555555555555556</v>
      </c>
      <c r="R91" t="str">
        <f t="shared" si="22"/>
        <v>Wake Forest</v>
      </c>
      <c r="S91" s="6">
        <f t="shared" si="28"/>
        <v>0.34346895427311486</v>
      </c>
      <c r="T91" s="5">
        <f t="shared" si="23"/>
        <v>8.736445412909636E-3</v>
      </c>
      <c r="U91">
        <f t="shared" si="24"/>
        <v>96</v>
      </c>
      <c r="V91">
        <f t="shared" si="25"/>
        <v>89</v>
      </c>
      <c r="W91">
        <f t="shared" si="29"/>
        <v>7</v>
      </c>
      <c r="Y91">
        <v>0</v>
      </c>
      <c r="Z91">
        <v>5</v>
      </c>
      <c r="AF91" s="5">
        <f t="shared" si="26"/>
        <v>62.228240855773038</v>
      </c>
      <c r="AG91" s="5">
        <f t="shared" si="30"/>
        <v>0.59824085577303521</v>
      </c>
      <c r="AH91" s="5">
        <f t="shared" si="31"/>
        <v>61.891019104247633</v>
      </c>
      <c r="AI91" s="5">
        <f t="shared" si="32"/>
        <v>6.8130972782235233E-2</v>
      </c>
      <c r="AJ91">
        <f t="shared" si="33"/>
        <v>89</v>
      </c>
      <c r="AK91">
        <f t="shared" si="27"/>
        <v>89</v>
      </c>
      <c r="AL91">
        <f t="shared" si="34"/>
        <v>0</v>
      </c>
      <c r="AN91">
        <f t="shared" si="35"/>
        <v>139</v>
      </c>
      <c r="AO91">
        <f t="shared" si="36"/>
        <v>89</v>
      </c>
      <c r="AP91" t="str">
        <f t="shared" si="37"/>
        <v>Wake Forest</v>
      </c>
    </row>
    <row r="92" spans="1:42" x14ac:dyDescent="0.25">
      <c r="A92" t="s">
        <v>110</v>
      </c>
      <c r="B92" s="5">
        <v>61.1</v>
      </c>
      <c r="C92">
        <v>13</v>
      </c>
      <c r="D92" s="6">
        <v>0.61538461538461542</v>
      </c>
      <c r="E92" s="7">
        <v>11.862745098039216</v>
      </c>
      <c r="F92" s="10">
        <v>5.5</v>
      </c>
      <c r="G92" s="7">
        <v>14.964169381107492</v>
      </c>
      <c r="H92" s="10">
        <v>5.3</v>
      </c>
      <c r="I92" s="7">
        <v>-0.54</v>
      </c>
      <c r="J92" s="15">
        <v>0.50166666666666671</v>
      </c>
      <c r="R92" t="str">
        <f t="shared" si="22"/>
        <v>Ohio University</v>
      </c>
      <c r="S92" s="6">
        <f t="shared" si="28"/>
        <v>0.56578902680588561</v>
      </c>
      <c r="T92" s="5">
        <f t="shared" si="23"/>
        <v>2.4597224064706346E-3</v>
      </c>
      <c r="U92">
        <f t="shared" si="24"/>
        <v>49</v>
      </c>
      <c r="V92">
        <f t="shared" si="25"/>
        <v>90</v>
      </c>
      <c r="W92">
        <f t="shared" si="29"/>
        <v>41</v>
      </c>
      <c r="Y92">
        <v>0</v>
      </c>
      <c r="Z92">
        <v>1</v>
      </c>
      <c r="AF92" s="5">
        <f t="shared" si="26"/>
        <v>72.988754686431662</v>
      </c>
      <c r="AG92" s="5">
        <f t="shared" si="30"/>
        <v>11.88875468643166</v>
      </c>
      <c r="AH92" s="5">
        <f t="shared" si="31"/>
        <v>67.550724700650733</v>
      </c>
      <c r="AI92" s="5">
        <f t="shared" si="32"/>
        <v>41.611849163585468</v>
      </c>
      <c r="AJ92">
        <f t="shared" si="33"/>
        <v>73</v>
      </c>
      <c r="AK92">
        <f t="shared" si="27"/>
        <v>90</v>
      </c>
      <c r="AL92">
        <f t="shared" si="34"/>
        <v>17</v>
      </c>
      <c r="AN92">
        <f t="shared" si="35"/>
        <v>123</v>
      </c>
      <c r="AO92">
        <f t="shared" si="36"/>
        <v>73</v>
      </c>
      <c r="AP92" t="str">
        <f t="shared" si="37"/>
        <v>Ohio University</v>
      </c>
    </row>
    <row r="93" spans="1:42" x14ac:dyDescent="0.25">
      <c r="A93" t="s">
        <v>111</v>
      </c>
      <c r="B93" s="5">
        <v>60.44</v>
      </c>
      <c r="C93">
        <v>12</v>
      </c>
      <c r="D93" s="6">
        <v>0.25</v>
      </c>
      <c r="E93" s="7">
        <v>14.895652173913044</v>
      </c>
      <c r="F93" s="10">
        <v>5</v>
      </c>
      <c r="G93" s="7">
        <v>13.766666666666667</v>
      </c>
      <c r="H93" s="10">
        <v>5.8</v>
      </c>
      <c r="I93" s="7">
        <v>-0.17</v>
      </c>
      <c r="J93" s="15">
        <v>0.46277777777777779</v>
      </c>
      <c r="R93" t="str">
        <f t="shared" si="22"/>
        <v>Wyoming</v>
      </c>
      <c r="S93" s="6">
        <f t="shared" si="28"/>
        <v>0.35438746424055995</v>
      </c>
      <c r="T93" s="5">
        <f t="shared" si="23"/>
        <v>1.0896742690574182E-2</v>
      </c>
      <c r="U93">
        <f t="shared" si="24"/>
        <v>94</v>
      </c>
      <c r="V93">
        <f t="shared" si="25"/>
        <v>91</v>
      </c>
      <c r="W93">
        <f t="shared" si="29"/>
        <v>3</v>
      </c>
      <c r="Y93">
        <v>0</v>
      </c>
      <c r="Z93">
        <v>2</v>
      </c>
      <c r="AF93" s="5">
        <f t="shared" si="26"/>
        <v>62.756707656707341</v>
      </c>
      <c r="AG93" s="5">
        <f t="shared" si="30"/>
        <v>2.3167076567073437</v>
      </c>
      <c r="AH93" s="5">
        <f t="shared" si="31"/>
        <v>58.593879729490304</v>
      </c>
      <c r="AI93" s="5">
        <f t="shared" si="32"/>
        <v>3.4081600531867848</v>
      </c>
      <c r="AJ93">
        <f t="shared" si="33"/>
        <v>100</v>
      </c>
      <c r="AK93">
        <f t="shared" si="27"/>
        <v>91</v>
      </c>
      <c r="AL93">
        <f t="shared" si="34"/>
        <v>9</v>
      </c>
      <c r="AN93">
        <f t="shared" si="35"/>
        <v>150</v>
      </c>
      <c r="AO93">
        <f t="shared" si="36"/>
        <v>100</v>
      </c>
      <c r="AP93" t="str">
        <f t="shared" si="37"/>
        <v>Wyoming</v>
      </c>
    </row>
    <row r="94" spans="1:42" x14ac:dyDescent="0.25">
      <c r="A94" t="s">
        <v>112</v>
      </c>
      <c r="B94" s="5">
        <v>59.57</v>
      </c>
      <c r="C94">
        <v>12</v>
      </c>
      <c r="D94" s="6">
        <v>0.41666666666666669</v>
      </c>
      <c r="E94" s="7">
        <v>15.205645161290322</v>
      </c>
      <c r="F94" s="10">
        <v>4.9000000000000004</v>
      </c>
      <c r="G94" s="7">
        <v>13.504373177842565</v>
      </c>
      <c r="H94" s="10">
        <v>5.2</v>
      </c>
      <c r="I94" s="7">
        <v>-0.5</v>
      </c>
      <c r="J94" s="15">
        <v>0.45833333333333331</v>
      </c>
      <c r="R94" t="str">
        <f t="shared" si="22"/>
        <v>Marshall</v>
      </c>
      <c r="S94" s="6">
        <f t="shared" si="28"/>
        <v>0.36425108851088889</v>
      </c>
      <c r="T94" s="5">
        <f t="shared" si="23"/>
        <v>2.7473928334044505E-3</v>
      </c>
      <c r="U94">
        <f t="shared" si="24"/>
        <v>93</v>
      </c>
      <c r="V94">
        <f t="shared" si="25"/>
        <v>92</v>
      </c>
      <c r="W94">
        <f t="shared" si="29"/>
        <v>1</v>
      </c>
      <c r="Y94">
        <v>0</v>
      </c>
      <c r="Z94">
        <v>2</v>
      </c>
      <c r="AF94" s="5">
        <f t="shared" si="26"/>
        <v>63.234116935015535</v>
      </c>
      <c r="AG94" s="5">
        <f t="shared" si="30"/>
        <v>3.6641169350155351</v>
      </c>
      <c r="AH94" s="5">
        <f t="shared" si="31"/>
        <v>59.071289007798498</v>
      </c>
      <c r="AI94" s="5">
        <f t="shared" si="32"/>
        <v>0.24871265374260687</v>
      </c>
      <c r="AJ94">
        <f t="shared" si="33"/>
        <v>98</v>
      </c>
      <c r="AK94">
        <f t="shared" si="27"/>
        <v>92</v>
      </c>
      <c r="AL94">
        <f t="shared" si="34"/>
        <v>6</v>
      </c>
      <c r="AN94">
        <f t="shared" si="35"/>
        <v>148</v>
      </c>
      <c r="AO94">
        <f t="shared" si="36"/>
        <v>98</v>
      </c>
      <c r="AP94" t="str">
        <f t="shared" si="37"/>
        <v>Marshall</v>
      </c>
    </row>
    <row r="95" spans="1:42" x14ac:dyDescent="0.25">
      <c r="A95" t="s">
        <v>113</v>
      </c>
      <c r="B95" s="5">
        <v>59.45</v>
      </c>
      <c r="C95">
        <v>12</v>
      </c>
      <c r="D95" s="6">
        <v>0.33333333333333331</v>
      </c>
      <c r="E95" s="7">
        <v>15.787878787878787</v>
      </c>
      <c r="F95" s="10">
        <v>4.9000000000000004</v>
      </c>
      <c r="G95" s="7">
        <v>12.794044665012407</v>
      </c>
      <c r="H95" s="10">
        <v>6.1</v>
      </c>
      <c r="I95" s="7">
        <v>-0.42</v>
      </c>
      <c r="J95" s="15">
        <v>0.48805555555555558</v>
      </c>
      <c r="R95" t="str">
        <f t="shared" si="22"/>
        <v>Utah State</v>
      </c>
      <c r="S95" s="6">
        <f t="shared" si="28"/>
        <v>0.28927454484165549</v>
      </c>
      <c r="T95" s="5">
        <f t="shared" si="23"/>
        <v>1.9411768433544023E-3</v>
      </c>
      <c r="U95">
        <f t="shared" si="24"/>
        <v>104</v>
      </c>
      <c r="V95">
        <f t="shared" si="25"/>
        <v>93</v>
      </c>
      <c r="W95">
        <f t="shared" si="29"/>
        <v>11</v>
      </c>
      <c r="Y95">
        <v>0</v>
      </c>
      <c r="Z95">
        <v>3</v>
      </c>
      <c r="AF95" s="5">
        <f t="shared" si="26"/>
        <v>59.60517724488097</v>
      </c>
      <c r="AG95" s="5">
        <f t="shared" si="30"/>
        <v>0.15517724488096718</v>
      </c>
      <c r="AH95" s="5">
        <f t="shared" si="31"/>
        <v>56.71755137622781</v>
      </c>
      <c r="AI95" s="5">
        <f t="shared" si="32"/>
        <v>7.4662754815545505</v>
      </c>
      <c r="AJ95">
        <f t="shared" si="33"/>
        <v>105</v>
      </c>
      <c r="AK95">
        <f t="shared" si="27"/>
        <v>93</v>
      </c>
      <c r="AL95">
        <f t="shared" si="34"/>
        <v>12</v>
      </c>
      <c r="AN95">
        <f t="shared" si="35"/>
        <v>155</v>
      </c>
      <c r="AO95">
        <f t="shared" si="36"/>
        <v>105</v>
      </c>
      <c r="AP95" t="str">
        <f t="shared" si="37"/>
        <v>Utah State</v>
      </c>
    </row>
    <row r="96" spans="1:42" x14ac:dyDescent="0.25">
      <c r="A96" t="s">
        <v>114</v>
      </c>
      <c r="B96" s="5">
        <v>59.29</v>
      </c>
      <c r="C96">
        <v>12</v>
      </c>
      <c r="D96" s="6">
        <v>0.33333333333333331</v>
      </c>
      <c r="E96" s="7">
        <v>16.056962025316455</v>
      </c>
      <c r="F96" s="10">
        <v>5.8</v>
      </c>
      <c r="G96" s="7">
        <v>12.62796833773087</v>
      </c>
      <c r="H96" s="10">
        <v>5.8</v>
      </c>
      <c r="I96" s="7">
        <v>-0.5</v>
      </c>
      <c r="J96" s="15">
        <v>0.50055555555555553</v>
      </c>
      <c r="R96" t="str">
        <f t="shared" si="22"/>
        <v>UAB</v>
      </c>
      <c r="S96" s="6">
        <f t="shared" si="28"/>
        <v>0.40676638971659246</v>
      </c>
      <c r="T96" s="5">
        <f t="shared" si="23"/>
        <v>5.392413769786916E-3</v>
      </c>
      <c r="U96">
        <f t="shared" si="24"/>
        <v>83</v>
      </c>
      <c r="V96">
        <f t="shared" si="25"/>
        <v>94</v>
      </c>
      <c r="W96">
        <f t="shared" si="29"/>
        <v>11</v>
      </c>
      <c r="Y96">
        <v>0</v>
      </c>
      <c r="Z96">
        <v>2</v>
      </c>
      <c r="AF96" s="5">
        <f t="shared" si="26"/>
        <v>65.291900028672785</v>
      </c>
      <c r="AG96" s="5">
        <f t="shared" si="30"/>
        <v>6.0019000286727859</v>
      </c>
      <c r="AH96" s="5">
        <f t="shared" si="31"/>
        <v>61.129072101455748</v>
      </c>
      <c r="AI96" s="5">
        <f t="shared" si="32"/>
        <v>3.3821861943528631</v>
      </c>
      <c r="AJ96">
        <f t="shared" si="33"/>
        <v>92</v>
      </c>
      <c r="AK96">
        <f t="shared" si="27"/>
        <v>94</v>
      </c>
      <c r="AL96">
        <f t="shared" si="34"/>
        <v>2</v>
      </c>
      <c r="AN96">
        <f t="shared" si="35"/>
        <v>142</v>
      </c>
      <c r="AO96">
        <f t="shared" si="36"/>
        <v>92</v>
      </c>
      <c r="AP96" t="str">
        <f t="shared" si="37"/>
        <v>UAB</v>
      </c>
    </row>
    <row r="97" spans="1:42" x14ac:dyDescent="0.25">
      <c r="A97" t="s">
        <v>115</v>
      </c>
      <c r="B97" s="5">
        <v>59.27</v>
      </c>
      <c r="C97">
        <v>12</v>
      </c>
      <c r="D97" s="6">
        <v>0.33333333333333331</v>
      </c>
      <c r="E97" s="7">
        <v>13.447222222222223</v>
      </c>
      <c r="F97" s="10">
        <v>5.7</v>
      </c>
      <c r="G97" s="7">
        <v>14.235772357723578</v>
      </c>
      <c r="H97" s="10">
        <v>5.9</v>
      </c>
      <c r="I97" s="7">
        <v>0.08</v>
      </c>
      <c r="J97" s="15">
        <v>0.44916666666666666</v>
      </c>
      <c r="R97" t="str">
        <f t="shared" si="22"/>
        <v>Arkansas State</v>
      </c>
      <c r="S97" s="6">
        <f t="shared" si="28"/>
        <v>0.46177544050573949</v>
      </c>
      <c r="T97" s="5">
        <f t="shared" si="23"/>
        <v>1.6497374894887874E-2</v>
      </c>
      <c r="U97">
        <f t="shared" si="24"/>
        <v>75</v>
      </c>
      <c r="V97">
        <f t="shared" si="25"/>
        <v>95</v>
      </c>
      <c r="W97">
        <f t="shared" si="29"/>
        <v>20</v>
      </c>
      <c r="Y97">
        <v>0</v>
      </c>
      <c r="Z97">
        <v>1</v>
      </c>
      <c r="AF97" s="5">
        <f t="shared" si="26"/>
        <v>67.954393095918306</v>
      </c>
      <c r="AG97" s="5">
        <f t="shared" si="30"/>
        <v>8.6843930959183027</v>
      </c>
      <c r="AH97" s="5">
        <f t="shared" si="31"/>
        <v>62.516363110137384</v>
      </c>
      <c r="AI97" s="5">
        <f t="shared" si="32"/>
        <v>10.538873442860847</v>
      </c>
      <c r="AJ97">
        <f t="shared" si="33"/>
        <v>88</v>
      </c>
      <c r="AK97">
        <f t="shared" si="27"/>
        <v>95</v>
      </c>
      <c r="AL97">
        <f t="shared" si="34"/>
        <v>7</v>
      </c>
      <c r="AN97">
        <f t="shared" si="35"/>
        <v>138</v>
      </c>
      <c r="AO97">
        <f t="shared" si="36"/>
        <v>88</v>
      </c>
      <c r="AP97" t="str">
        <f t="shared" si="37"/>
        <v>Arkansas State</v>
      </c>
    </row>
    <row r="98" spans="1:42" x14ac:dyDescent="0.25">
      <c r="A98" t="s">
        <v>116</v>
      </c>
      <c r="B98" s="5">
        <v>59.04</v>
      </c>
      <c r="C98">
        <v>12</v>
      </c>
      <c r="D98" s="6">
        <v>0.25</v>
      </c>
      <c r="E98" s="7">
        <v>17.351219512195122</v>
      </c>
      <c r="F98" s="10">
        <v>4.3</v>
      </c>
      <c r="G98" s="7">
        <v>12.426150121065374</v>
      </c>
      <c r="H98" s="10">
        <v>6.2</v>
      </c>
      <c r="I98" s="7">
        <v>-0.67</v>
      </c>
      <c r="J98" s="15">
        <v>0.48722222222222222</v>
      </c>
      <c r="R98" t="str">
        <f t="shared" si="22"/>
        <v>Kansas</v>
      </c>
      <c r="S98" s="6">
        <f t="shared" si="28"/>
        <v>0.16223377121659616</v>
      </c>
      <c r="T98" s="5">
        <f t="shared" si="23"/>
        <v>7.7029109148607855E-3</v>
      </c>
      <c r="U98">
        <f t="shared" si="24"/>
        <v>112</v>
      </c>
      <c r="V98">
        <f t="shared" si="25"/>
        <v>96</v>
      </c>
      <c r="W98">
        <f t="shared" si="29"/>
        <v>16</v>
      </c>
      <c r="Y98">
        <v>1</v>
      </c>
      <c r="Z98">
        <v>4</v>
      </c>
      <c r="AF98" s="5">
        <f t="shared" si="26"/>
        <v>53.456276760654468</v>
      </c>
      <c r="AG98" s="5">
        <f t="shared" si="30"/>
        <v>-5.5837232393455309</v>
      </c>
      <c r="AH98" s="5">
        <f t="shared" si="31"/>
        <v>58.051723428487733</v>
      </c>
      <c r="AI98" s="5">
        <f t="shared" si="32"/>
        <v>0.97669058180003876</v>
      </c>
      <c r="AJ98">
        <f t="shared" si="33"/>
        <v>102</v>
      </c>
      <c r="AK98">
        <f t="shared" si="27"/>
        <v>96</v>
      </c>
      <c r="AL98">
        <f t="shared" si="34"/>
        <v>6</v>
      </c>
      <c r="AN98">
        <f t="shared" si="35"/>
        <v>152</v>
      </c>
      <c r="AO98">
        <f t="shared" si="36"/>
        <v>102</v>
      </c>
      <c r="AP98" t="str">
        <f t="shared" si="37"/>
        <v>Kansas</v>
      </c>
    </row>
    <row r="99" spans="1:42" x14ac:dyDescent="0.25">
      <c r="A99" t="s">
        <v>117</v>
      </c>
      <c r="B99" s="5">
        <v>59.01</v>
      </c>
      <c r="C99">
        <v>12</v>
      </c>
      <c r="D99" s="6">
        <v>0.41666666666666669</v>
      </c>
      <c r="E99" s="7">
        <v>14.734375</v>
      </c>
      <c r="F99" s="10">
        <v>4.9000000000000004</v>
      </c>
      <c r="G99" s="7">
        <v>13.381818181818181</v>
      </c>
      <c r="H99" s="10">
        <v>4.4000000000000004</v>
      </c>
      <c r="I99" s="7">
        <v>0</v>
      </c>
      <c r="J99" s="15">
        <v>0.46250000000000002</v>
      </c>
      <c r="R99" t="str">
        <f t="shared" ref="R99:R121" si="38">A99</f>
        <v>Kent State</v>
      </c>
      <c r="S99" s="6">
        <f t="shared" si="28"/>
        <v>0.46373129551441528</v>
      </c>
      <c r="T99" s="5">
        <f t="shared" ref="T99:T121" si="39">(S99-D99)^2</f>
        <v>2.2150792885763286E-3</v>
      </c>
      <c r="U99">
        <f t="shared" ref="U99:U121" si="40">RANK(S99,$S$3:$S$121)</f>
        <v>73</v>
      </c>
      <c r="V99">
        <f t="shared" ref="V99:V121" si="41">RANK(B99,$B$3:$B$121)</f>
        <v>97</v>
      </c>
      <c r="W99">
        <f t="shared" si="29"/>
        <v>24</v>
      </c>
      <c r="Y99">
        <v>0</v>
      </c>
      <c r="Z99">
        <v>0</v>
      </c>
      <c r="AF99" s="5">
        <f t="shared" ref="AF99:AF121" si="42">$AC$6+$AD$6*S99</f>
        <v>68.049058434193213</v>
      </c>
      <c r="AG99" s="5">
        <f t="shared" si="30"/>
        <v>9.0390584341932154</v>
      </c>
      <c r="AH99" s="5">
        <f t="shared" si="31"/>
        <v>61.335826389848414</v>
      </c>
      <c r="AI99" s="5">
        <f t="shared" si="32"/>
        <v>5.409468395715316</v>
      </c>
      <c r="AJ99">
        <f t="shared" si="33"/>
        <v>91</v>
      </c>
      <c r="AK99">
        <f t="shared" ref="AK99:AK121" si="43">V99</f>
        <v>97</v>
      </c>
      <c r="AL99">
        <f t="shared" si="34"/>
        <v>6</v>
      </c>
      <c r="AN99">
        <f t="shared" si="35"/>
        <v>141</v>
      </c>
      <c r="AO99">
        <f t="shared" si="36"/>
        <v>91</v>
      </c>
      <c r="AP99" t="str">
        <f t="shared" si="37"/>
        <v>Kent State</v>
      </c>
    </row>
    <row r="100" spans="1:42" x14ac:dyDescent="0.25">
      <c r="A100" t="s">
        <v>118</v>
      </c>
      <c r="B100" s="5">
        <v>58.8</v>
      </c>
      <c r="C100">
        <v>13</v>
      </c>
      <c r="D100" s="6">
        <v>0.46153846153846156</v>
      </c>
      <c r="E100" s="7">
        <v>13.943452380952381</v>
      </c>
      <c r="F100" s="10">
        <v>5.6</v>
      </c>
      <c r="G100" s="7">
        <v>14.980392156862745</v>
      </c>
      <c r="H100" s="10">
        <v>5.7</v>
      </c>
      <c r="I100" s="7">
        <v>-0.38</v>
      </c>
      <c r="J100" s="15">
        <v>0.48083333333333333</v>
      </c>
      <c r="R100" t="str">
        <f t="shared" si="38"/>
        <v>UTEP</v>
      </c>
      <c r="S100" s="6">
        <f t="shared" si="28"/>
        <v>0.48148607645686908</v>
      </c>
      <c r="T100" s="5">
        <f t="shared" si="39"/>
        <v>3.9790734093307422E-4</v>
      </c>
      <c r="U100">
        <f t="shared" si="40"/>
        <v>68</v>
      </c>
      <c r="V100">
        <f t="shared" si="41"/>
        <v>98</v>
      </c>
      <c r="W100">
        <f t="shared" si="29"/>
        <v>30</v>
      </c>
      <c r="Y100">
        <v>0</v>
      </c>
      <c r="Z100">
        <v>2</v>
      </c>
      <c r="AF100" s="5">
        <f t="shared" si="42"/>
        <v>68.908407586588922</v>
      </c>
      <c r="AG100" s="5">
        <f t="shared" si="30"/>
        <v>10.108407586588925</v>
      </c>
      <c r="AH100" s="5">
        <f t="shared" si="31"/>
        <v>64.745579659371884</v>
      </c>
      <c r="AI100" s="5">
        <f t="shared" si="32"/>
        <v>35.349917485936729</v>
      </c>
      <c r="AJ100">
        <f t="shared" si="33"/>
        <v>81</v>
      </c>
      <c r="AK100">
        <f t="shared" si="43"/>
        <v>98</v>
      </c>
      <c r="AL100">
        <f t="shared" si="34"/>
        <v>17</v>
      </c>
      <c r="AN100">
        <f t="shared" si="35"/>
        <v>131</v>
      </c>
      <c r="AO100">
        <f t="shared" si="36"/>
        <v>81</v>
      </c>
      <c r="AP100" t="str">
        <f t="shared" si="37"/>
        <v>UTEP</v>
      </c>
    </row>
    <row r="101" spans="1:42" x14ac:dyDescent="0.25">
      <c r="A101" t="s">
        <v>119</v>
      </c>
      <c r="B101" s="5">
        <v>58.2</v>
      </c>
      <c r="C101">
        <v>12</v>
      </c>
      <c r="D101" s="6">
        <v>0.16666666666666666</v>
      </c>
      <c r="E101" s="7">
        <v>17.630541871921181</v>
      </c>
      <c r="F101" s="10">
        <v>4.5999999999999996</v>
      </c>
      <c r="G101" s="7">
        <v>13.671195652173912</v>
      </c>
      <c r="H101" s="10">
        <v>5.8</v>
      </c>
      <c r="I101" s="7">
        <v>-0.33</v>
      </c>
      <c r="J101" s="15">
        <v>0.45444444444444443</v>
      </c>
      <c r="R101" t="str">
        <f t="shared" si="38"/>
        <v>Vanderbilt</v>
      </c>
      <c r="S101" s="6">
        <f t="shared" si="28"/>
        <v>0.23152843770107012</v>
      </c>
      <c r="T101" s="5">
        <f t="shared" si="39"/>
        <v>4.2070493417193803E-3</v>
      </c>
      <c r="U101">
        <f t="shared" si="40"/>
        <v>109</v>
      </c>
      <c r="V101">
        <f t="shared" si="41"/>
        <v>99</v>
      </c>
      <c r="W101">
        <f t="shared" si="29"/>
        <v>10</v>
      </c>
      <c r="Y101">
        <v>1</v>
      </c>
      <c r="Z101">
        <v>3</v>
      </c>
      <c r="AF101" s="5">
        <f t="shared" si="42"/>
        <v>56.810207913169492</v>
      </c>
      <c r="AG101" s="5">
        <f t="shared" si="30"/>
        <v>-1.3897920868305107</v>
      </c>
      <c r="AH101" s="5">
        <f t="shared" si="31"/>
        <v>60.13045252243888</v>
      </c>
      <c r="AI101" s="5">
        <f t="shared" si="32"/>
        <v>3.7266469413906225</v>
      </c>
      <c r="AJ101">
        <f t="shared" si="33"/>
        <v>96</v>
      </c>
      <c r="AK101">
        <f t="shared" si="43"/>
        <v>99</v>
      </c>
      <c r="AL101">
        <f t="shared" si="34"/>
        <v>3</v>
      </c>
      <c r="AN101">
        <f t="shared" si="35"/>
        <v>146</v>
      </c>
      <c r="AO101">
        <f t="shared" si="36"/>
        <v>96</v>
      </c>
      <c r="AP101" t="str">
        <f t="shared" si="37"/>
        <v>Vanderbilt</v>
      </c>
    </row>
    <row r="102" spans="1:42" x14ac:dyDescent="0.25">
      <c r="A102" t="s">
        <v>120</v>
      </c>
      <c r="B102" s="5">
        <v>58.17</v>
      </c>
      <c r="C102">
        <v>12</v>
      </c>
      <c r="D102" s="6">
        <v>0.33333333333333331</v>
      </c>
      <c r="E102" s="7">
        <v>13.046511627906977</v>
      </c>
      <c r="F102" s="10">
        <v>5.2</v>
      </c>
      <c r="G102" s="7">
        <v>11.708695652173914</v>
      </c>
      <c r="H102" s="10">
        <v>6.4</v>
      </c>
      <c r="I102" s="7">
        <v>-0.57999999999999996</v>
      </c>
      <c r="J102" s="15">
        <v>0.51277777777777778</v>
      </c>
      <c r="R102" t="str">
        <f t="shared" si="38"/>
        <v>Rice</v>
      </c>
      <c r="S102" s="6">
        <f t="shared" si="28"/>
        <v>0.35340396259942491</v>
      </c>
      <c r="T102" s="5">
        <f t="shared" si="39"/>
        <v>4.0283015913689265E-4</v>
      </c>
      <c r="U102">
        <f t="shared" si="40"/>
        <v>95</v>
      </c>
      <c r="V102">
        <f t="shared" si="41"/>
        <v>100</v>
      </c>
      <c r="W102">
        <f t="shared" si="29"/>
        <v>5</v>
      </c>
      <c r="Y102">
        <v>0</v>
      </c>
      <c r="Z102">
        <v>2</v>
      </c>
      <c r="AF102" s="5">
        <f t="shared" si="42"/>
        <v>62.709105193774761</v>
      </c>
      <c r="AG102" s="5">
        <f t="shared" si="30"/>
        <v>4.5391051937747591</v>
      </c>
      <c r="AH102" s="5">
        <f t="shared" si="31"/>
        <v>58.546277266557723</v>
      </c>
      <c r="AI102" s="5">
        <f t="shared" si="32"/>
        <v>0.14158458132815072</v>
      </c>
      <c r="AJ102">
        <f t="shared" si="33"/>
        <v>101</v>
      </c>
      <c r="AK102">
        <f t="shared" si="43"/>
        <v>100</v>
      </c>
      <c r="AL102">
        <f t="shared" si="34"/>
        <v>1</v>
      </c>
      <c r="AN102">
        <f t="shared" si="35"/>
        <v>151</v>
      </c>
      <c r="AO102">
        <f t="shared" si="36"/>
        <v>101</v>
      </c>
      <c r="AP102" t="str">
        <f t="shared" si="37"/>
        <v>Rice</v>
      </c>
    </row>
    <row r="103" spans="1:42" x14ac:dyDescent="0.25">
      <c r="A103" t="s">
        <v>121</v>
      </c>
      <c r="B103" s="5">
        <v>57.66</v>
      </c>
      <c r="C103">
        <v>12</v>
      </c>
      <c r="D103" s="6">
        <v>0.25</v>
      </c>
      <c r="E103" s="7">
        <v>20.313131313131311</v>
      </c>
      <c r="F103" s="10">
        <v>5.0999999999999996</v>
      </c>
      <c r="G103" s="7">
        <v>12.245192307692308</v>
      </c>
      <c r="H103" s="10">
        <v>6.5</v>
      </c>
      <c r="I103" s="7">
        <v>-0.67</v>
      </c>
      <c r="J103" s="15">
        <v>0.49388888888888888</v>
      </c>
      <c r="R103" t="str">
        <f t="shared" si="38"/>
        <v>Colorado State</v>
      </c>
      <c r="S103" s="6">
        <f t="shared" si="28"/>
        <v>0.15245329317946282</v>
      </c>
      <c r="T103" s="5">
        <f t="shared" si="39"/>
        <v>9.515360011531835E-3</v>
      </c>
      <c r="U103">
        <f t="shared" si="40"/>
        <v>113</v>
      </c>
      <c r="V103">
        <f t="shared" si="41"/>
        <v>101</v>
      </c>
      <c r="W103">
        <f t="shared" si="29"/>
        <v>12</v>
      </c>
      <c r="Y103">
        <v>0</v>
      </c>
      <c r="Z103">
        <v>2</v>
      </c>
      <c r="AF103" s="5">
        <f t="shared" si="42"/>
        <v>52.982891843179182</v>
      </c>
      <c r="AG103" s="5">
        <f t="shared" si="30"/>
        <v>-4.6771081568208146</v>
      </c>
      <c r="AH103" s="5">
        <f t="shared" si="31"/>
        <v>48.820063915962145</v>
      </c>
      <c r="AI103" s="5">
        <f t="shared" si="32"/>
        <v>78.144469969874478</v>
      </c>
      <c r="AJ103">
        <f t="shared" si="33"/>
        <v>113</v>
      </c>
      <c r="AK103">
        <f t="shared" si="43"/>
        <v>101</v>
      </c>
      <c r="AL103">
        <f t="shared" si="34"/>
        <v>12</v>
      </c>
      <c r="AN103">
        <f t="shared" si="35"/>
        <v>163</v>
      </c>
      <c r="AO103">
        <f t="shared" si="36"/>
        <v>113</v>
      </c>
      <c r="AP103" t="str">
        <f t="shared" si="37"/>
        <v>Colorado State</v>
      </c>
    </row>
    <row r="104" spans="1:42" x14ac:dyDescent="0.25">
      <c r="A104" t="s">
        <v>122</v>
      </c>
      <c r="B104" s="5">
        <v>57.6</v>
      </c>
      <c r="C104">
        <v>13</v>
      </c>
      <c r="D104" s="6">
        <v>0.15384615384615385</v>
      </c>
      <c r="E104" s="7">
        <v>14.916317991631798</v>
      </c>
      <c r="F104" s="10">
        <v>4.4000000000000004</v>
      </c>
      <c r="G104" s="7">
        <v>11.348837209302326</v>
      </c>
      <c r="H104" s="10">
        <v>6.7</v>
      </c>
      <c r="I104" s="7">
        <v>-0.08</v>
      </c>
      <c r="J104" s="15">
        <v>0.48222222222222222</v>
      </c>
      <c r="R104" t="str">
        <f t="shared" si="38"/>
        <v>UNLV</v>
      </c>
      <c r="S104" s="6">
        <f t="shared" si="28"/>
        <v>0.18523341290290279</v>
      </c>
      <c r="T104" s="5">
        <f t="shared" si="39"/>
        <v>9.8516003109546833E-4</v>
      </c>
      <c r="U104">
        <f t="shared" si="40"/>
        <v>111</v>
      </c>
      <c r="V104">
        <f t="shared" si="41"/>
        <v>102</v>
      </c>
      <c r="W104">
        <f t="shared" si="29"/>
        <v>9</v>
      </c>
      <c r="Y104">
        <v>0</v>
      </c>
      <c r="Z104">
        <v>3</v>
      </c>
      <c r="AF104" s="5">
        <f t="shared" si="42"/>
        <v>54.569482417913399</v>
      </c>
      <c r="AG104" s="5">
        <f t="shared" si="30"/>
        <v>-3.0305175820866026</v>
      </c>
      <c r="AH104" s="5">
        <f t="shared" si="31"/>
        <v>51.681856549260239</v>
      </c>
      <c r="AI104" s="5">
        <f t="shared" si="32"/>
        <v>35.024421903533941</v>
      </c>
      <c r="AJ104">
        <f t="shared" si="33"/>
        <v>112</v>
      </c>
      <c r="AK104">
        <f t="shared" si="43"/>
        <v>102</v>
      </c>
      <c r="AL104">
        <f t="shared" si="34"/>
        <v>10</v>
      </c>
      <c r="AN104">
        <f t="shared" si="35"/>
        <v>162</v>
      </c>
      <c r="AO104">
        <f t="shared" si="36"/>
        <v>112</v>
      </c>
      <c r="AP104" t="str">
        <f t="shared" si="37"/>
        <v>UNLV</v>
      </c>
    </row>
    <row r="105" spans="1:42" x14ac:dyDescent="0.25">
      <c r="A105" t="s">
        <v>123</v>
      </c>
      <c r="B105" s="5">
        <v>56.81</v>
      </c>
      <c r="C105">
        <v>12</v>
      </c>
      <c r="D105" s="6">
        <v>0.25</v>
      </c>
      <c r="E105" s="7">
        <v>16.072164948453608</v>
      </c>
      <c r="F105" s="10">
        <v>5.4</v>
      </c>
      <c r="G105" s="7">
        <v>14.593548387096774</v>
      </c>
      <c r="H105" s="10">
        <v>5.5</v>
      </c>
      <c r="I105" s="7">
        <v>-0.92</v>
      </c>
      <c r="J105" s="15">
        <v>0.50583333333333336</v>
      </c>
      <c r="R105" t="str">
        <f t="shared" si="38"/>
        <v>Central Michigan</v>
      </c>
      <c r="S105" s="6">
        <f t="shared" si="28"/>
        <v>0.41890813708074387</v>
      </c>
      <c r="T105" s="5">
        <f t="shared" si="39"/>
        <v>2.8529958772087364E-2</v>
      </c>
      <c r="U105">
        <f t="shared" si="40"/>
        <v>82</v>
      </c>
      <c r="V105">
        <f t="shared" si="41"/>
        <v>103</v>
      </c>
      <c r="W105">
        <f t="shared" si="29"/>
        <v>21</v>
      </c>
      <c r="Y105">
        <v>0</v>
      </c>
      <c r="Z105">
        <v>1</v>
      </c>
      <c r="AF105" s="5">
        <f t="shared" si="42"/>
        <v>65.879572742845085</v>
      </c>
      <c r="AG105" s="5">
        <f t="shared" si="30"/>
        <v>9.0695727428450823</v>
      </c>
      <c r="AH105" s="5">
        <f t="shared" si="31"/>
        <v>60.441542757064163</v>
      </c>
      <c r="AI105" s="5">
        <f t="shared" si="32"/>
        <v>13.188102796385163</v>
      </c>
      <c r="AJ105">
        <f t="shared" si="33"/>
        <v>95</v>
      </c>
      <c r="AK105">
        <f t="shared" si="43"/>
        <v>103</v>
      </c>
      <c r="AL105">
        <f t="shared" si="34"/>
        <v>8</v>
      </c>
      <c r="AN105">
        <f t="shared" si="35"/>
        <v>145</v>
      </c>
      <c r="AO105">
        <f t="shared" si="36"/>
        <v>95</v>
      </c>
      <c r="AP105" t="str">
        <f t="shared" si="37"/>
        <v>Central Michigan</v>
      </c>
    </row>
    <row r="106" spans="1:42" x14ac:dyDescent="0.25">
      <c r="A106" t="s">
        <v>124</v>
      </c>
      <c r="B106" s="5">
        <v>56.31</v>
      </c>
      <c r="C106">
        <v>12</v>
      </c>
      <c r="D106" s="6">
        <v>0.33333333333333331</v>
      </c>
      <c r="E106" s="7">
        <v>15.080808080808081</v>
      </c>
      <c r="F106" s="10">
        <v>5</v>
      </c>
      <c r="G106" s="7">
        <v>10.542792792792794</v>
      </c>
      <c r="H106" s="10">
        <v>6</v>
      </c>
      <c r="I106" s="7">
        <v>-0.17</v>
      </c>
      <c r="J106" s="15">
        <v>0.51694444444444443</v>
      </c>
      <c r="R106" t="str">
        <f t="shared" si="38"/>
        <v>Tulane</v>
      </c>
      <c r="S106" s="6">
        <f t="shared" si="28"/>
        <v>0.31306337945075097</v>
      </c>
      <c r="T106" s="5">
        <f t="shared" si="39"/>
        <v>4.1087103040201521E-4</v>
      </c>
      <c r="U106">
        <f t="shared" si="40"/>
        <v>100</v>
      </c>
      <c r="V106">
        <f t="shared" si="41"/>
        <v>104</v>
      </c>
      <c r="W106">
        <f t="shared" si="29"/>
        <v>4</v>
      </c>
      <c r="Y106">
        <v>0</v>
      </c>
      <c r="Z106">
        <v>2</v>
      </c>
      <c r="AF106" s="5">
        <f t="shared" si="42"/>
        <v>60.756580628795795</v>
      </c>
      <c r="AG106" s="5">
        <f t="shared" si="30"/>
        <v>4.4465806287957932</v>
      </c>
      <c r="AH106" s="5">
        <f t="shared" si="31"/>
        <v>56.593752701578758</v>
      </c>
      <c r="AI106" s="5">
        <f t="shared" si="32"/>
        <v>8.0515595653242428E-2</v>
      </c>
      <c r="AJ106">
        <f t="shared" si="33"/>
        <v>106</v>
      </c>
      <c r="AK106">
        <f t="shared" si="43"/>
        <v>104</v>
      </c>
      <c r="AL106">
        <f t="shared" si="34"/>
        <v>2</v>
      </c>
      <c r="AN106">
        <f t="shared" si="35"/>
        <v>156</v>
      </c>
      <c r="AO106">
        <f t="shared" si="36"/>
        <v>106</v>
      </c>
      <c r="AP106" t="str">
        <f t="shared" si="37"/>
        <v>Tulane</v>
      </c>
    </row>
    <row r="107" spans="1:42" x14ac:dyDescent="0.25">
      <c r="A107" t="s">
        <v>125</v>
      </c>
      <c r="B107" s="5">
        <v>55.27</v>
      </c>
      <c r="C107">
        <v>13</v>
      </c>
      <c r="D107" s="6">
        <v>0.46153846153846156</v>
      </c>
      <c r="E107" s="7">
        <v>14.055232558139535</v>
      </c>
      <c r="F107" s="10">
        <v>5.3</v>
      </c>
      <c r="G107" s="7">
        <v>13.778082191780822</v>
      </c>
      <c r="H107" s="10">
        <v>5.0999999999999996</v>
      </c>
      <c r="I107" s="7">
        <v>-1.46</v>
      </c>
      <c r="J107" s="15">
        <v>0.42</v>
      </c>
      <c r="R107" t="str">
        <f t="shared" si="38"/>
        <v>Middle Tennessee</v>
      </c>
      <c r="S107" s="6">
        <f t="shared" si="28"/>
        <v>0.37556504545779307</v>
      </c>
      <c r="T107" s="5">
        <f t="shared" si="39"/>
        <v>7.3914282725797481E-3</v>
      </c>
      <c r="U107">
        <f t="shared" si="40"/>
        <v>90</v>
      </c>
      <c r="V107">
        <f t="shared" si="41"/>
        <v>105</v>
      </c>
      <c r="W107">
        <f t="shared" si="29"/>
        <v>15</v>
      </c>
      <c r="Y107">
        <v>0</v>
      </c>
      <c r="Z107">
        <v>0</v>
      </c>
      <c r="AF107" s="5">
        <f t="shared" si="42"/>
        <v>63.781723765202642</v>
      </c>
      <c r="AG107" s="5">
        <f t="shared" si="30"/>
        <v>8.511723765202639</v>
      </c>
      <c r="AH107" s="5">
        <f t="shared" si="31"/>
        <v>57.068491720857843</v>
      </c>
      <c r="AI107" s="5">
        <f t="shared" si="32"/>
        <v>3.2345724699941929</v>
      </c>
      <c r="AJ107">
        <f t="shared" si="33"/>
        <v>104</v>
      </c>
      <c r="AK107">
        <f t="shared" si="43"/>
        <v>105</v>
      </c>
      <c r="AL107">
        <f t="shared" si="34"/>
        <v>1</v>
      </c>
      <c r="AN107">
        <f t="shared" si="35"/>
        <v>154</v>
      </c>
      <c r="AO107">
        <f t="shared" si="36"/>
        <v>104</v>
      </c>
      <c r="AP107" t="str">
        <f t="shared" si="37"/>
        <v>Middle Tennessee</v>
      </c>
    </row>
    <row r="108" spans="1:42" x14ac:dyDescent="0.25">
      <c r="A108" t="s">
        <v>126</v>
      </c>
      <c r="B108" s="5">
        <v>55.12</v>
      </c>
      <c r="C108">
        <v>12</v>
      </c>
      <c r="D108" s="6">
        <v>0.41666666666666669</v>
      </c>
      <c r="E108" s="7">
        <v>16.79032258064516</v>
      </c>
      <c r="F108" s="10">
        <v>4.8</v>
      </c>
      <c r="G108" s="7">
        <v>11.732647814910026</v>
      </c>
      <c r="H108" s="10">
        <v>5.7</v>
      </c>
      <c r="I108" s="7">
        <v>-0.5</v>
      </c>
      <c r="J108" s="15">
        <v>0.53555555555555556</v>
      </c>
      <c r="R108" t="str">
        <f t="shared" si="38"/>
        <v>Louisiana-Monroe</v>
      </c>
      <c r="S108" s="6">
        <f t="shared" si="28"/>
        <v>0.30483863958664509</v>
      </c>
      <c r="T108" s="5">
        <f t="shared" si="39"/>
        <v>1.2505507640610043E-2</v>
      </c>
      <c r="U108">
        <f t="shared" si="40"/>
        <v>101</v>
      </c>
      <c r="V108">
        <f t="shared" si="41"/>
        <v>106</v>
      </c>
      <c r="W108">
        <f t="shared" si="29"/>
        <v>5</v>
      </c>
      <c r="Y108">
        <v>0</v>
      </c>
      <c r="Z108">
        <v>3</v>
      </c>
      <c r="AF108" s="5">
        <f t="shared" si="42"/>
        <v>60.358494994633212</v>
      </c>
      <c r="AG108" s="5">
        <f t="shared" si="30"/>
        <v>5.2384949946332142</v>
      </c>
      <c r="AH108" s="5">
        <f t="shared" si="31"/>
        <v>57.470869125980052</v>
      </c>
      <c r="AI108" s="5">
        <f t="shared" si="32"/>
        <v>5.5265856474862245</v>
      </c>
      <c r="AJ108">
        <f t="shared" si="33"/>
        <v>103</v>
      </c>
      <c r="AK108">
        <f t="shared" si="43"/>
        <v>106</v>
      </c>
      <c r="AL108">
        <f t="shared" si="34"/>
        <v>3</v>
      </c>
      <c r="AN108">
        <f t="shared" si="35"/>
        <v>153</v>
      </c>
      <c r="AO108">
        <f t="shared" si="36"/>
        <v>103</v>
      </c>
      <c r="AP108" t="str">
        <f t="shared" si="37"/>
        <v>Louisiana-Monroe</v>
      </c>
    </row>
    <row r="109" spans="1:42" x14ac:dyDescent="0.25">
      <c r="A109" t="s">
        <v>127</v>
      </c>
      <c r="B109" s="5">
        <v>53.78</v>
      </c>
      <c r="C109">
        <v>12</v>
      </c>
      <c r="D109" s="6">
        <v>0.25</v>
      </c>
      <c r="E109" s="7">
        <v>15.689895470383275</v>
      </c>
      <c r="F109" s="10">
        <v>5.6</v>
      </c>
      <c r="G109" s="7">
        <v>13.297752808988765</v>
      </c>
      <c r="H109" s="10">
        <v>5.9</v>
      </c>
      <c r="I109" s="7">
        <v>-0.25</v>
      </c>
      <c r="J109" s="15">
        <v>0.52527777777777773</v>
      </c>
      <c r="R109" t="str">
        <f t="shared" si="38"/>
        <v>North Texas</v>
      </c>
      <c r="S109" s="6">
        <f t="shared" si="28"/>
        <v>0.43205363659291263</v>
      </c>
      <c r="T109" s="5">
        <f t="shared" si="39"/>
        <v>3.3143526596704297E-2</v>
      </c>
      <c r="U109">
        <f t="shared" si="40"/>
        <v>77</v>
      </c>
      <c r="V109">
        <f t="shared" si="41"/>
        <v>107</v>
      </c>
      <c r="W109">
        <f t="shared" si="29"/>
        <v>30</v>
      </c>
      <c r="Y109">
        <v>0</v>
      </c>
      <c r="Z109">
        <v>0</v>
      </c>
      <c r="AF109" s="5">
        <f t="shared" si="42"/>
        <v>66.515828064733569</v>
      </c>
      <c r="AG109" s="5">
        <f t="shared" si="30"/>
        <v>12.735828064733568</v>
      </c>
      <c r="AH109" s="5">
        <f t="shared" si="31"/>
        <v>59.802596020388769</v>
      </c>
      <c r="AI109" s="5">
        <f t="shared" si="32"/>
        <v>36.271662824802625</v>
      </c>
      <c r="AJ109">
        <f t="shared" si="33"/>
        <v>97</v>
      </c>
      <c r="AK109">
        <f t="shared" si="43"/>
        <v>107</v>
      </c>
      <c r="AL109">
        <f t="shared" si="34"/>
        <v>10</v>
      </c>
      <c r="AN109">
        <f t="shared" si="35"/>
        <v>147</v>
      </c>
      <c r="AO109">
        <f t="shared" si="36"/>
        <v>97</v>
      </c>
      <c r="AP109" t="str">
        <f t="shared" si="37"/>
        <v>North Texas</v>
      </c>
    </row>
    <row r="110" spans="1:42" x14ac:dyDescent="0.25">
      <c r="A110" t="s">
        <v>128</v>
      </c>
      <c r="B110" s="5">
        <v>53.27</v>
      </c>
      <c r="C110">
        <v>12</v>
      </c>
      <c r="D110" s="6">
        <v>0.33333333333333331</v>
      </c>
      <c r="E110" s="7">
        <v>17.980198019801982</v>
      </c>
      <c r="F110" s="10">
        <v>4.9000000000000004</v>
      </c>
      <c r="G110" s="7">
        <v>13.878962536023055</v>
      </c>
      <c r="H110" s="10">
        <v>5.6</v>
      </c>
      <c r="I110" s="7">
        <v>-0.75</v>
      </c>
      <c r="J110" s="15">
        <v>0.47361111111111115</v>
      </c>
      <c r="R110" t="str">
        <f t="shared" si="38"/>
        <v>Florida Atlantic</v>
      </c>
      <c r="S110" s="6">
        <f t="shared" si="28"/>
        <v>0.27594344323598724</v>
      </c>
      <c r="T110" s="5">
        <f t="shared" si="39"/>
        <v>3.2935994853854609E-3</v>
      </c>
      <c r="U110">
        <f t="shared" si="40"/>
        <v>107</v>
      </c>
      <c r="V110">
        <f t="shared" si="41"/>
        <v>108</v>
      </c>
      <c r="W110">
        <f t="shared" si="29"/>
        <v>1</v>
      </c>
      <c r="Y110">
        <v>0</v>
      </c>
      <c r="Z110">
        <v>1</v>
      </c>
      <c r="AF110" s="5">
        <f t="shared" si="42"/>
        <v>58.959938596065015</v>
      </c>
      <c r="AG110" s="5">
        <f t="shared" si="30"/>
        <v>5.6899385960650122</v>
      </c>
      <c r="AH110" s="5">
        <f t="shared" si="31"/>
        <v>53.521908610284093</v>
      </c>
      <c r="AI110" s="5">
        <f t="shared" si="32"/>
        <v>6.3457947935261619E-2</v>
      </c>
      <c r="AJ110">
        <f t="shared" si="33"/>
        <v>111</v>
      </c>
      <c r="AK110">
        <f t="shared" si="43"/>
        <v>108</v>
      </c>
      <c r="AL110">
        <f t="shared" si="34"/>
        <v>3</v>
      </c>
      <c r="AN110">
        <f t="shared" si="35"/>
        <v>161</v>
      </c>
      <c r="AO110">
        <f t="shared" si="36"/>
        <v>111</v>
      </c>
      <c r="AP110" t="str">
        <f t="shared" si="37"/>
        <v>Florida Atlantic</v>
      </c>
    </row>
    <row r="111" spans="1:42" x14ac:dyDescent="0.25">
      <c r="A111" t="s">
        <v>129</v>
      </c>
      <c r="B111" s="5">
        <v>52.27</v>
      </c>
      <c r="C111">
        <v>12</v>
      </c>
      <c r="D111" s="6">
        <v>0.33333333333333331</v>
      </c>
      <c r="E111" s="7">
        <v>13.901515151515152</v>
      </c>
      <c r="F111" s="10">
        <v>4.9000000000000004</v>
      </c>
      <c r="G111" s="7">
        <v>13.095890410958905</v>
      </c>
      <c r="H111" s="10">
        <v>5.9</v>
      </c>
      <c r="I111" s="7">
        <v>-0.42</v>
      </c>
      <c r="J111" s="15">
        <v>0.4975</v>
      </c>
      <c r="R111" t="str">
        <f t="shared" si="38"/>
        <v>Ball State</v>
      </c>
      <c r="S111" s="6">
        <f t="shared" si="28"/>
        <v>0.36569309603585826</v>
      </c>
      <c r="T111" s="5">
        <f t="shared" si="39"/>
        <v>1.0471542421637242E-3</v>
      </c>
      <c r="U111">
        <f t="shared" si="40"/>
        <v>92</v>
      </c>
      <c r="V111">
        <f t="shared" si="41"/>
        <v>109</v>
      </c>
      <c r="W111">
        <f t="shared" si="29"/>
        <v>17</v>
      </c>
      <c r="Y111">
        <v>0</v>
      </c>
      <c r="Z111">
        <v>0</v>
      </c>
      <c r="AF111" s="5">
        <f t="shared" si="42"/>
        <v>63.303911541231571</v>
      </c>
      <c r="AG111" s="5">
        <f t="shared" si="30"/>
        <v>11.033911541231568</v>
      </c>
      <c r="AH111" s="5">
        <f t="shared" si="31"/>
        <v>56.590679496886771</v>
      </c>
      <c r="AI111" s="5">
        <f t="shared" si="32"/>
        <v>18.668271314817698</v>
      </c>
      <c r="AJ111">
        <f t="shared" si="33"/>
        <v>107</v>
      </c>
      <c r="AK111">
        <f t="shared" si="43"/>
        <v>109</v>
      </c>
      <c r="AL111">
        <f t="shared" si="34"/>
        <v>2</v>
      </c>
      <c r="AN111">
        <f t="shared" si="35"/>
        <v>157</v>
      </c>
      <c r="AO111">
        <f t="shared" si="36"/>
        <v>107</v>
      </c>
      <c r="AP111" t="str">
        <f t="shared" si="37"/>
        <v>Ball State</v>
      </c>
    </row>
    <row r="112" spans="1:42" x14ac:dyDescent="0.25">
      <c r="A112" t="s">
        <v>130</v>
      </c>
      <c r="B112" s="5">
        <v>52.06</v>
      </c>
      <c r="C112">
        <v>13</v>
      </c>
      <c r="D112" s="6">
        <v>7.6923076923076927E-2</v>
      </c>
      <c r="E112" s="7">
        <v>19.598086124401913</v>
      </c>
      <c r="F112" s="10">
        <v>5.2</v>
      </c>
      <c r="G112" s="7">
        <v>13.425389755011135</v>
      </c>
      <c r="H112" s="10">
        <v>6.4</v>
      </c>
      <c r="I112" s="7">
        <v>-0.54</v>
      </c>
      <c r="J112" s="15">
        <v>0.49388888888888888</v>
      </c>
      <c r="R112" t="str">
        <f t="shared" si="38"/>
        <v>San Jose State</v>
      </c>
      <c r="S112" s="6">
        <f t="shared" si="28"/>
        <v>0.21842703765340438</v>
      </c>
      <c r="T112" s="5">
        <f t="shared" si="39"/>
        <v>2.0023370902370052E-2</v>
      </c>
      <c r="U112">
        <f t="shared" si="40"/>
        <v>110</v>
      </c>
      <c r="V112">
        <f t="shared" si="41"/>
        <v>110</v>
      </c>
      <c r="W112">
        <f t="shared" si="29"/>
        <v>0</v>
      </c>
      <c r="Y112">
        <v>0</v>
      </c>
      <c r="Z112">
        <v>4</v>
      </c>
      <c r="AF112" s="5">
        <f t="shared" si="42"/>
        <v>56.176087049462424</v>
      </c>
      <c r="AG112" s="5">
        <f t="shared" si="30"/>
        <v>4.116087049462422</v>
      </c>
      <c r="AH112" s="5">
        <f t="shared" si="31"/>
        <v>54.563663239373142</v>
      </c>
      <c r="AI112" s="5">
        <f t="shared" si="32"/>
        <v>6.2683296161884021</v>
      </c>
      <c r="AJ112">
        <f t="shared" si="33"/>
        <v>109</v>
      </c>
      <c r="AK112">
        <f t="shared" si="43"/>
        <v>110</v>
      </c>
      <c r="AL112">
        <f t="shared" si="34"/>
        <v>1</v>
      </c>
      <c r="AN112">
        <f t="shared" si="35"/>
        <v>159</v>
      </c>
      <c r="AO112">
        <f t="shared" si="36"/>
        <v>109</v>
      </c>
      <c r="AP112" t="str">
        <f t="shared" si="37"/>
        <v>San Jose State</v>
      </c>
    </row>
    <row r="113" spans="1:42" x14ac:dyDescent="0.25">
      <c r="A113" t="s">
        <v>139</v>
      </c>
      <c r="B113" s="5">
        <v>52.05</v>
      </c>
      <c r="C113">
        <v>12</v>
      </c>
      <c r="D113" s="6">
        <v>0.25</v>
      </c>
      <c r="E113" s="7">
        <v>15.764925373134329</v>
      </c>
      <c r="F113" s="10">
        <v>5</v>
      </c>
      <c r="G113" s="7">
        <v>10.797297297297296</v>
      </c>
      <c r="H113" s="10">
        <v>5.9</v>
      </c>
      <c r="I113" s="7">
        <v>-0.25</v>
      </c>
      <c r="J113" s="15">
        <v>0.51055555555555554</v>
      </c>
      <c r="R113" t="str">
        <f t="shared" si="38"/>
        <v>Louisiana-Lafayette</v>
      </c>
      <c r="S113" s="6">
        <f t="shared" si="28"/>
        <v>0.30168812032449815</v>
      </c>
      <c r="T113" s="5">
        <f t="shared" si="39"/>
        <v>2.6716617826797991E-3</v>
      </c>
      <c r="U113">
        <f t="shared" si="40"/>
        <v>102</v>
      </c>
      <c r="V113">
        <f t="shared" si="41"/>
        <v>111</v>
      </c>
      <c r="W113">
        <f t="shared" si="29"/>
        <v>9</v>
      </c>
      <c r="Y113">
        <v>0</v>
      </c>
      <c r="Z113">
        <v>1</v>
      </c>
      <c r="AF113" s="5">
        <f t="shared" si="42"/>
        <v>60.206006711826035</v>
      </c>
      <c r="AG113" s="5">
        <f t="shared" si="30"/>
        <v>8.1560067118260378</v>
      </c>
      <c r="AH113" s="5">
        <f t="shared" si="31"/>
        <v>54.767976726045113</v>
      </c>
      <c r="AI113" s="5">
        <f t="shared" si="32"/>
        <v>7.3873974833229266</v>
      </c>
      <c r="AJ113">
        <f t="shared" si="33"/>
        <v>108</v>
      </c>
      <c r="AK113">
        <f t="shared" si="43"/>
        <v>111</v>
      </c>
      <c r="AL113">
        <f t="shared" si="34"/>
        <v>3</v>
      </c>
      <c r="AN113">
        <f t="shared" si="35"/>
        <v>158</v>
      </c>
      <c r="AO113">
        <f t="shared" si="36"/>
        <v>108</v>
      </c>
      <c r="AP113" t="str">
        <f t="shared" si="37"/>
        <v>Louisiana-Lafayette</v>
      </c>
    </row>
    <row r="114" spans="1:42" x14ac:dyDescent="0.25">
      <c r="A114" t="s">
        <v>131</v>
      </c>
      <c r="B114" s="5">
        <v>52.01</v>
      </c>
      <c r="C114">
        <v>12</v>
      </c>
      <c r="D114" s="6">
        <v>0.16666666666666666</v>
      </c>
      <c r="E114" s="7">
        <v>13.847058823529412</v>
      </c>
      <c r="F114" s="10">
        <v>4.3</v>
      </c>
      <c r="G114" s="7">
        <v>12.927680798004987</v>
      </c>
      <c r="H114" s="10">
        <v>6.1</v>
      </c>
      <c r="I114" s="7">
        <v>-0.17</v>
      </c>
      <c r="J114" s="15">
        <v>0.49444444444444446</v>
      </c>
      <c r="R114" t="str">
        <f t="shared" si="38"/>
        <v>Bowling Green</v>
      </c>
      <c r="S114" s="6">
        <f t="shared" si="28"/>
        <v>0.29103324987682172</v>
      </c>
      <c r="T114" s="5">
        <f t="shared" si="39"/>
        <v>1.5467047019368423E-2</v>
      </c>
      <c r="U114">
        <f t="shared" si="40"/>
        <v>103</v>
      </c>
      <c r="V114">
        <f t="shared" si="41"/>
        <v>112</v>
      </c>
      <c r="W114">
        <f t="shared" si="29"/>
        <v>9</v>
      </c>
      <c r="Y114">
        <v>0</v>
      </c>
      <c r="Z114">
        <v>1</v>
      </c>
      <c r="AF114" s="5">
        <f t="shared" si="42"/>
        <v>59.69030032728805</v>
      </c>
      <c r="AG114" s="5">
        <f t="shared" si="30"/>
        <v>7.6803003272880517</v>
      </c>
      <c r="AH114" s="5">
        <f t="shared" si="31"/>
        <v>54.252270341507128</v>
      </c>
      <c r="AI114" s="5">
        <f t="shared" si="32"/>
        <v>5.0277762844025</v>
      </c>
      <c r="AJ114">
        <f t="shared" si="33"/>
        <v>110</v>
      </c>
      <c r="AK114">
        <f t="shared" si="43"/>
        <v>112</v>
      </c>
      <c r="AL114">
        <f t="shared" si="34"/>
        <v>2</v>
      </c>
      <c r="AN114">
        <f t="shared" si="35"/>
        <v>160</v>
      </c>
      <c r="AO114">
        <f t="shared" si="36"/>
        <v>110</v>
      </c>
      <c r="AP114" t="str">
        <f t="shared" si="37"/>
        <v>Bowling Green</v>
      </c>
    </row>
    <row r="115" spans="1:42" x14ac:dyDescent="0.25">
      <c r="A115" t="s">
        <v>132</v>
      </c>
      <c r="B115" s="5">
        <v>51.31</v>
      </c>
      <c r="C115">
        <v>12</v>
      </c>
      <c r="D115" s="6">
        <v>0.16666666666666666</v>
      </c>
      <c r="E115" s="7">
        <v>14.033088235294118</v>
      </c>
      <c r="F115" s="10">
        <v>4.8</v>
      </c>
      <c r="G115" s="7">
        <v>11.462311557788945</v>
      </c>
      <c r="H115" s="10">
        <v>6</v>
      </c>
      <c r="I115" s="7">
        <v>0.25</v>
      </c>
      <c r="J115" s="15">
        <v>0.55083333333333329</v>
      </c>
      <c r="R115" t="str">
        <f t="shared" si="38"/>
        <v>Western Kentucky</v>
      </c>
      <c r="S115" s="6">
        <f t="shared" si="28"/>
        <v>0.38310520004983223</v>
      </c>
      <c r="T115" s="5">
        <f t="shared" si="39"/>
        <v>4.6845638733055681E-2</v>
      </c>
      <c r="U115">
        <f t="shared" si="40"/>
        <v>88</v>
      </c>
      <c r="V115">
        <f t="shared" si="41"/>
        <v>113</v>
      </c>
      <c r="W115">
        <f t="shared" si="29"/>
        <v>25</v>
      </c>
      <c r="Y115">
        <v>0</v>
      </c>
      <c r="Z115">
        <v>1</v>
      </c>
      <c r="AF115" s="5">
        <f t="shared" si="42"/>
        <v>64.146674787611929</v>
      </c>
      <c r="AG115" s="5">
        <f t="shared" si="30"/>
        <v>12.836674787611926</v>
      </c>
      <c r="AH115" s="5">
        <f t="shared" si="31"/>
        <v>58.708644801831007</v>
      </c>
      <c r="AI115" s="5">
        <f t="shared" si="32"/>
        <v>54.739944903660941</v>
      </c>
      <c r="AJ115">
        <f t="shared" si="33"/>
        <v>99</v>
      </c>
      <c r="AK115">
        <f t="shared" si="43"/>
        <v>113</v>
      </c>
      <c r="AL115">
        <f t="shared" si="34"/>
        <v>14</v>
      </c>
      <c r="AN115">
        <f t="shared" si="35"/>
        <v>149</v>
      </c>
      <c r="AO115">
        <f t="shared" si="36"/>
        <v>99</v>
      </c>
      <c r="AP115" t="str">
        <f t="shared" si="37"/>
        <v>Western Kentucky</v>
      </c>
    </row>
    <row r="116" spans="1:42" x14ac:dyDescent="0.25">
      <c r="A116" t="s">
        <v>133</v>
      </c>
      <c r="B116" s="5">
        <v>50.64</v>
      </c>
      <c r="C116">
        <v>12</v>
      </c>
      <c r="D116" s="6">
        <v>8.3333333333333329E-2</v>
      </c>
      <c r="E116" s="7">
        <v>16.805263157894736</v>
      </c>
      <c r="F116" s="10">
        <v>4</v>
      </c>
      <c r="G116" s="7">
        <v>10.578947368421053</v>
      </c>
      <c r="H116" s="10">
        <v>6.4</v>
      </c>
      <c r="I116" s="7">
        <v>-1</v>
      </c>
      <c r="J116" s="15">
        <v>0.48527777777777781</v>
      </c>
      <c r="R116" t="str">
        <f t="shared" si="38"/>
        <v>New Mexico</v>
      </c>
      <c r="S116" s="6">
        <f t="shared" si="28"/>
        <v>7.3168187053074041E-2</v>
      </c>
      <c r="T116" s="5">
        <f t="shared" si="39"/>
        <v>1.0333019889906924E-4</v>
      </c>
      <c r="U116">
        <f t="shared" si="40"/>
        <v>119</v>
      </c>
      <c r="V116">
        <f t="shared" si="41"/>
        <v>114</v>
      </c>
      <c r="W116">
        <f t="shared" si="29"/>
        <v>5</v>
      </c>
      <c r="Y116">
        <v>0</v>
      </c>
      <c r="Z116">
        <v>2</v>
      </c>
      <c r="AF116" s="5">
        <f t="shared" si="42"/>
        <v>49.145413421555837</v>
      </c>
      <c r="AG116" s="5">
        <f t="shared" si="30"/>
        <v>-1.4945865784441636</v>
      </c>
      <c r="AH116" s="5">
        <f t="shared" si="31"/>
        <v>44.982585494338799</v>
      </c>
      <c r="AI116" s="5">
        <f t="shared" si="32"/>
        <v>32.00633888886577</v>
      </c>
      <c r="AJ116">
        <f t="shared" si="33"/>
        <v>119</v>
      </c>
      <c r="AK116">
        <f t="shared" si="43"/>
        <v>114</v>
      </c>
      <c r="AL116">
        <f t="shared" si="34"/>
        <v>5</v>
      </c>
      <c r="AN116">
        <f t="shared" si="35"/>
        <v>169</v>
      </c>
      <c r="AO116">
        <f t="shared" si="36"/>
        <v>119</v>
      </c>
      <c r="AP116" t="str">
        <f t="shared" si="37"/>
        <v>New Mexico</v>
      </c>
    </row>
    <row r="117" spans="1:42" x14ac:dyDescent="0.25">
      <c r="A117" t="s">
        <v>134</v>
      </c>
      <c r="B117" s="5">
        <v>50.18</v>
      </c>
      <c r="C117">
        <v>12</v>
      </c>
      <c r="D117" s="6">
        <v>0.16666666666666666</v>
      </c>
      <c r="E117" s="7">
        <v>19.129032258064516</v>
      </c>
      <c r="F117" s="10">
        <v>4.3</v>
      </c>
      <c r="G117" s="7">
        <v>11.525423728813559</v>
      </c>
      <c r="H117" s="10">
        <v>6.8</v>
      </c>
      <c r="I117" s="7">
        <v>-0.5</v>
      </c>
      <c r="J117" s="15">
        <v>0.52638888888888891</v>
      </c>
      <c r="R117" t="str">
        <f t="shared" si="38"/>
        <v>New Mexico State</v>
      </c>
      <c r="S117" s="6">
        <f t="shared" si="28"/>
        <v>9.1883499609500152E-2</v>
      </c>
      <c r="T117" s="5">
        <f t="shared" si="39"/>
        <v>5.5925220751000737E-3</v>
      </c>
      <c r="U117">
        <f t="shared" si="40"/>
        <v>117</v>
      </c>
      <c r="V117">
        <f t="shared" si="41"/>
        <v>115</v>
      </c>
      <c r="W117">
        <f t="shared" si="29"/>
        <v>2</v>
      </c>
      <c r="Y117">
        <v>0</v>
      </c>
      <c r="Z117">
        <v>2</v>
      </c>
      <c r="AF117" s="5">
        <f t="shared" si="42"/>
        <v>50.051253264599417</v>
      </c>
      <c r="AG117" s="5">
        <f t="shared" si="30"/>
        <v>-0.12874673540058268</v>
      </c>
      <c r="AH117" s="5">
        <f t="shared" si="31"/>
        <v>45.88842533738238</v>
      </c>
      <c r="AI117" s="5">
        <f t="shared" si="32"/>
        <v>18.417613084821539</v>
      </c>
      <c r="AJ117">
        <f t="shared" si="33"/>
        <v>118</v>
      </c>
      <c r="AK117">
        <f t="shared" si="43"/>
        <v>115</v>
      </c>
      <c r="AL117">
        <f t="shared" si="34"/>
        <v>3</v>
      </c>
      <c r="AN117">
        <f t="shared" si="35"/>
        <v>168</v>
      </c>
      <c r="AO117">
        <f t="shared" si="36"/>
        <v>118</v>
      </c>
      <c r="AP117" t="str">
        <f t="shared" si="37"/>
        <v>New Mexico State</v>
      </c>
    </row>
    <row r="118" spans="1:42" x14ac:dyDescent="0.25">
      <c r="A118" t="s">
        <v>135</v>
      </c>
      <c r="B118" s="5">
        <v>49.75</v>
      </c>
      <c r="C118">
        <v>12</v>
      </c>
      <c r="D118" s="6">
        <v>8.3333333333333329E-2</v>
      </c>
      <c r="E118" s="7">
        <v>19.76878612716763</v>
      </c>
      <c r="F118" s="10">
        <v>4.8</v>
      </c>
      <c r="G118" s="7">
        <v>11.564853556485355</v>
      </c>
      <c r="H118" s="10">
        <v>6.6</v>
      </c>
      <c r="I118" s="7">
        <v>-1.08</v>
      </c>
      <c r="J118" s="15">
        <v>0.49</v>
      </c>
      <c r="R118" t="str">
        <f t="shared" si="38"/>
        <v>Memphis</v>
      </c>
      <c r="S118" s="6">
        <f t="shared" si="28"/>
        <v>9.1409329015556207E-2</v>
      </c>
      <c r="T118" s="5">
        <f t="shared" si="39"/>
        <v>6.5221706259282561E-5</v>
      </c>
      <c r="U118">
        <f t="shared" si="40"/>
        <v>118</v>
      </c>
      <c r="V118">
        <f t="shared" si="41"/>
        <v>116</v>
      </c>
      <c r="W118">
        <f t="shared" si="29"/>
        <v>2</v>
      </c>
      <c r="Y118">
        <v>0</v>
      </c>
      <c r="Z118">
        <v>3</v>
      </c>
      <c r="AF118" s="5">
        <f t="shared" si="42"/>
        <v>50.028302933681935</v>
      </c>
      <c r="AG118" s="5">
        <f t="shared" si="30"/>
        <v>0.27830293368193537</v>
      </c>
      <c r="AH118" s="5">
        <f t="shared" si="31"/>
        <v>47.140677065028775</v>
      </c>
      <c r="AI118" s="5">
        <f t="shared" si="32"/>
        <v>6.8085661789668457</v>
      </c>
      <c r="AJ118">
        <f t="shared" si="33"/>
        <v>114</v>
      </c>
      <c r="AK118">
        <f t="shared" si="43"/>
        <v>116</v>
      </c>
      <c r="AL118">
        <f t="shared" si="34"/>
        <v>2</v>
      </c>
      <c r="AN118">
        <f t="shared" si="35"/>
        <v>164</v>
      </c>
      <c r="AO118">
        <f t="shared" si="36"/>
        <v>114</v>
      </c>
      <c r="AP118" t="str">
        <f t="shared" si="37"/>
        <v>Memphis</v>
      </c>
    </row>
    <row r="119" spans="1:42" x14ac:dyDescent="0.25">
      <c r="A119" t="s">
        <v>136</v>
      </c>
      <c r="B119" s="5">
        <v>47.94</v>
      </c>
      <c r="C119">
        <v>12</v>
      </c>
      <c r="D119" s="6">
        <v>0.16666666666666666</v>
      </c>
      <c r="E119" s="7">
        <v>17.548245614035089</v>
      </c>
      <c r="F119" s="10">
        <v>5</v>
      </c>
      <c r="G119" s="7">
        <v>10.339658444022771</v>
      </c>
      <c r="H119" s="10">
        <v>7.3</v>
      </c>
      <c r="I119" s="7">
        <v>-0.92</v>
      </c>
      <c r="J119" s="15">
        <v>0.5427777777777778</v>
      </c>
      <c r="R119" t="str">
        <f t="shared" si="38"/>
        <v>Eastern Michigan</v>
      </c>
      <c r="S119" s="6">
        <f t="shared" si="28"/>
        <v>0.13365967471156737</v>
      </c>
      <c r="T119" s="5">
        <f t="shared" si="39"/>
        <v>1.0894615179239894E-3</v>
      </c>
      <c r="U119">
        <f t="shared" si="40"/>
        <v>116</v>
      </c>
      <c r="V119">
        <f t="shared" si="41"/>
        <v>117</v>
      </c>
      <c r="W119">
        <f t="shared" si="29"/>
        <v>1</v>
      </c>
      <c r="Y119">
        <v>0</v>
      </c>
      <c r="Z119">
        <v>1</v>
      </c>
      <c r="AF119" s="5">
        <f t="shared" si="42"/>
        <v>52.073261915714575</v>
      </c>
      <c r="AG119" s="5">
        <f t="shared" si="30"/>
        <v>4.1332619157145771</v>
      </c>
      <c r="AH119" s="5">
        <f t="shared" si="31"/>
        <v>46.635231929933653</v>
      </c>
      <c r="AI119" s="5">
        <f t="shared" si="32"/>
        <v>1.7024197166646542</v>
      </c>
      <c r="AJ119">
        <f t="shared" si="33"/>
        <v>116</v>
      </c>
      <c r="AK119">
        <f t="shared" si="43"/>
        <v>117</v>
      </c>
      <c r="AL119">
        <f t="shared" si="34"/>
        <v>1</v>
      </c>
      <c r="AN119">
        <f t="shared" si="35"/>
        <v>166</v>
      </c>
      <c r="AO119">
        <f t="shared" si="36"/>
        <v>116</v>
      </c>
      <c r="AP119" t="str">
        <f t="shared" si="37"/>
        <v>Eastern Michigan</v>
      </c>
    </row>
    <row r="120" spans="1:42" x14ac:dyDescent="0.25">
      <c r="A120" t="s">
        <v>137</v>
      </c>
      <c r="B120" s="5">
        <v>47.7</v>
      </c>
      <c r="C120">
        <v>12</v>
      </c>
      <c r="D120" s="6">
        <v>0.16666666666666666</v>
      </c>
      <c r="E120" s="7">
        <v>21.011764705882353</v>
      </c>
      <c r="F120" s="10">
        <v>4.2</v>
      </c>
      <c r="G120" s="7">
        <v>12.233532934131736</v>
      </c>
      <c r="H120" s="10">
        <v>4.9000000000000004</v>
      </c>
      <c r="I120" s="7">
        <v>-0.67</v>
      </c>
      <c r="J120" s="15">
        <v>0.45805555555555555</v>
      </c>
      <c r="R120" t="str">
        <f t="shared" si="38"/>
        <v>Buffalo</v>
      </c>
      <c r="S120" s="6">
        <f t="shared" si="28"/>
        <v>0.14390462692919531</v>
      </c>
      <c r="T120" s="5">
        <f t="shared" si="39"/>
        <v>5.1811045301022461E-4</v>
      </c>
      <c r="U120">
        <f t="shared" si="40"/>
        <v>115</v>
      </c>
      <c r="V120">
        <f t="shared" si="41"/>
        <v>118</v>
      </c>
      <c r="W120">
        <f t="shared" si="29"/>
        <v>3</v>
      </c>
      <c r="Y120">
        <v>0</v>
      </c>
      <c r="Z120">
        <v>1</v>
      </c>
      <c r="AF120" s="5">
        <f t="shared" si="42"/>
        <v>52.56912784799998</v>
      </c>
      <c r="AG120" s="5">
        <f t="shared" si="30"/>
        <v>4.8691278479999767</v>
      </c>
      <c r="AH120" s="5">
        <f t="shared" si="31"/>
        <v>47.131097862219058</v>
      </c>
      <c r="AI120" s="5">
        <f t="shared" si="32"/>
        <v>0.32364964237172972</v>
      </c>
      <c r="AJ120">
        <f t="shared" si="33"/>
        <v>115</v>
      </c>
      <c r="AK120">
        <f t="shared" si="43"/>
        <v>118</v>
      </c>
      <c r="AL120">
        <f t="shared" si="34"/>
        <v>3</v>
      </c>
      <c r="AN120">
        <f t="shared" si="35"/>
        <v>165</v>
      </c>
      <c r="AO120">
        <f t="shared" si="36"/>
        <v>115</v>
      </c>
      <c r="AP120" t="str">
        <f t="shared" si="37"/>
        <v>Buffalo</v>
      </c>
    </row>
    <row r="121" spans="1:42" x14ac:dyDescent="0.25">
      <c r="A121" t="s">
        <v>138</v>
      </c>
      <c r="B121" s="5">
        <v>42.68</v>
      </c>
      <c r="C121">
        <v>12</v>
      </c>
      <c r="D121" s="6">
        <v>8.3333333333333329E-2</v>
      </c>
      <c r="E121" s="7">
        <v>17.229946524064172</v>
      </c>
      <c r="F121" s="10">
        <v>4.3</v>
      </c>
      <c r="G121" s="7">
        <v>12.204275534441805</v>
      </c>
      <c r="H121" s="10">
        <v>6.3</v>
      </c>
      <c r="I121" s="7">
        <v>-0.5</v>
      </c>
      <c r="J121" s="15">
        <v>0.47694444444444445</v>
      </c>
      <c r="R121" t="str">
        <f t="shared" si="38"/>
        <v>Akron</v>
      </c>
      <c r="S121" s="6">
        <f t="shared" si="28"/>
        <v>0.14978386162533147</v>
      </c>
      <c r="T121" s="5">
        <f t="shared" si="39"/>
        <v>4.4156727102856452E-3</v>
      </c>
      <c r="U121">
        <f t="shared" si="40"/>
        <v>114</v>
      </c>
      <c r="V121">
        <f t="shared" si="41"/>
        <v>119</v>
      </c>
      <c r="W121">
        <f t="shared" si="29"/>
        <v>5</v>
      </c>
      <c r="Y121">
        <v>0</v>
      </c>
      <c r="Z121">
        <v>0</v>
      </c>
      <c r="AF121" s="5">
        <f t="shared" si="42"/>
        <v>52.853688686527668</v>
      </c>
      <c r="AG121" s="5">
        <f t="shared" si="30"/>
        <v>10.173688686527669</v>
      </c>
      <c r="AH121" s="5">
        <f t="shared" si="31"/>
        <v>46.140456642182869</v>
      </c>
      <c r="AI121" s="5">
        <f t="shared" si="32"/>
        <v>11.974760172427539</v>
      </c>
      <c r="AJ121">
        <f t="shared" si="33"/>
        <v>117</v>
      </c>
      <c r="AK121">
        <f t="shared" si="43"/>
        <v>119</v>
      </c>
      <c r="AL121">
        <f t="shared" si="34"/>
        <v>2</v>
      </c>
      <c r="AN121">
        <f t="shared" si="35"/>
        <v>167</v>
      </c>
      <c r="AO121">
        <f t="shared" si="36"/>
        <v>117</v>
      </c>
      <c r="AP121" t="str">
        <f t="shared" si="37"/>
        <v>Akron</v>
      </c>
    </row>
    <row r="123" spans="1:42" x14ac:dyDescent="0.25">
      <c r="A123" t="s">
        <v>154</v>
      </c>
      <c r="B123" s="5"/>
      <c r="D123" s="6"/>
      <c r="T123" s="5">
        <f>SUM(T3:T121)</f>
        <v>0.93783716955642094</v>
      </c>
      <c r="W123">
        <f>SUM(W3:W121)</f>
        <v>1608</v>
      </c>
      <c r="AG123" s="5">
        <f>SUM(AG3:AG121)</f>
        <v>5.0169660050734421E-2</v>
      </c>
      <c r="AI123" s="5">
        <f>SUM(AI3:AI121)</f>
        <v>2087.5079613747571</v>
      </c>
      <c r="AL123">
        <f>SUM(AL3:AL121)</f>
        <v>1068</v>
      </c>
    </row>
    <row r="124" spans="1:42" x14ac:dyDescent="0.25">
      <c r="W124">
        <f>COUNTIF(W3:W121,"&gt;=10")</f>
        <v>69</v>
      </c>
      <c r="AL124">
        <f>COUNTIF(AL3:AL121,"&gt;=10")</f>
        <v>44</v>
      </c>
    </row>
  </sheetData>
  <conditionalFormatting sqref="W3:W121">
    <cfRule type="cellIs" dxfId="9" priority="4" stopIfTrue="1" operator="greaterThan">
      <formula>9</formula>
    </cfRule>
    <cfRule type="cellIs" dxfId="8" priority="11" stopIfTrue="1" operator="greaterThan">
      <formula>10</formula>
    </cfRule>
  </conditionalFormatting>
  <conditionalFormatting sqref="AL3:AL121 AL123">
    <cfRule type="cellIs" dxfId="7" priority="10" stopIfTrue="1" operator="greaterThan">
      <formula>10</formula>
    </cfRule>
  </conditionalFormatting>
  <conditionalFormatting sqref="AJ3:AJ121">
    <cfRule type="cellIs" dxfId="6" priority="8" stopIfTrue="1" operator="lessThan">
      <formula>9</formula>
    </cfRule>
  </conditionalFormatting>
  <conditionalFormatting sqref="U3:U121">
    <cfRule type="cellIs" dxfId="5" priority="7" stopIfTrue="1" operator="lessThan">
      <formula>9</formula>
    </cfRule>
  </conditionalFormatting>
  <conditionalFormatting sqref="W123">
    <cfRule type="cellIs" dxfId="4" priority="6" stopIfTrue="1" operator="greaterThan">
      <formula>10</formula>
    </cfRule>
  </conditionalFormatting>
  <conditionalFormatting sqref="AL3:AL121">
    <cfRule type="cellIs" dxfId="3" priority="5" stopIfTrue="1" operator="greaterThan">
      <formula>9</formula>
    </cfRule>
  </conditionalFormatting>
  <conditionalFormatting sqref="AO3:AO121">
    <cfRule type="cellIs" dxfId="2" priority="2" stopIfTrue="1" operator="lessThan">
      <formula>17</formula>
    </cfRule>
    <cfRule type="cellIs" dxfId="1" priority="3" stopIfTrue="1" operator="lessThan">
      <formula>9</formula>
    </cfRule>
  </conditionalFormatting>
  <conditionalFormatting sqref="AO123">
    <cfRule type="cellIs" dxfId="0" priority="1" stopIfTrue="1" operator="greaterThan">
      <formula>10</formula>
    </cfRule>
  </conditionalFormatting>
  <pageMargins left="0.7" right="0.7" top="0.75" bottom="0.75" header="0.3" footer="0.3"/>
  <pageSetup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R14"/>
  <sheetViews>
    <sheetView workbookViewId="0">
      <selection activeCell="C13" sqref="C13"/>
    </sheetView>
  </sheetViews>
  <sheetFormatPr defaultRowHeight="15" x14ac:dyDescent="0.25"/>
  <cols>
    <col min="2" max="2" width="10.7109375" bestFit="1" customWidth="1"/>
    <col min="3" max="3" width="15.85546875" customWidth="1"/>
  </cols>
  <sheetData>
    <row r="1" spans="1:18" x14ac:dyDescent="0.25">
      <c r="A1"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8" x14ac:dyDescent="0.25">
      <c r="A2">
        <v>2</v>
      </c>
      <c r="B2" s="12">
        <v>40467</v>
      </c>
      <c r="C2" t="s">
        <v>356</v>
      </c>
      <c r="D2" t="s">
        <v>213</v>
      </c>
      <c r="E2">
        <v>31</v>
      </c>
      <c r="F2">
        <v>18</v>
      </c>
      <c r="G2">
        <v>336</v>
      </c>
      <c r="H2">
        <v>5.7</v>
      </c>
      <c r="I2">
        <v>311</v>
      </c>
      <c r="J2">
        <v>4.5</v>
      </c>
      <c r="K2">
        <v>0</v>
      </c>
      <c r="L2" s="5">
        <f t="shared" ref="L2:L14" si="0">IF(E2=0,0,G2/E2)</f>
        <v>10.838709677419354</v>
      </c>
      <c r="M2" s="5">
        <f t="shared" ref="M2:M14" si="1">IF(E2=0,MAX($L$2:$L$14)*1.1,L2)</f>
        <v>10.838709677419354</v>
      </c>
      <c r="N2" s="5">
        <f t="shared" ref="N2:N14" si="2">IF(F2=0,0,I2/F2)</f>
        <v>17.277777777777779</v>
      </c>
      <c r="O2" s="5">
        <f t="shared" ref="O2:O14" si="3">IF(F2=0,MAX($N$2:$N$14)*1.1,N2)</f>
        <v>17.277777777777779</v>
      </c>
      <c r="P2" s="15">
        <v>0.54916666666666669</v>
      </c>
      <c r="Q2">
        <v>1</v>
      </c>
      <c r="R2">
        <f>IF(Q2=0,-1,SUM(Q$2:Q2))</f>
        <v>1</v>
      </c>
    </row>
    <row r="3" spans="1:18" x14ac:dyDescent="0.25">
      <c r="A3">
        <v>3</v>
      </c>
      <c r="B3" s="12">
        <v>40474</v>
      </c>
      <c r="C3" t="s">
        <v>193</v>
      </c>
      <c r="D3" t="s">
        <v>213</v>
      </c>
      <c r="E3">
        <v>31</v>
      </c>
      <c r="F3">
        <v>30</v>
      </c>
      <c r="G3">
        <v>347</v>
      </c>
      <c r="H3">
        <v>5.4</v>
      </c>
      <c r="I3">
        <v>376</v>
      </c>
      <c r="J3">
        <v>5.6</v>
      </c>
      <c r="K3">
        <v>-1</v>
      </c>
      <c r="L3" s="5">
        <f t="shared" si="0"/>
        <v>11.193548387096774</v>
      </c>
      <c r="M3" s="5">
        <f t="shared" si="1"/>
        <v>11.193548387096774</v>
      </c>
      <c r="N3" s="5">
        <f t="shared" si="2"/>
        <v>12.533333333333333</v>
      </c>
      <c r="O3" s="5">
        <f t="shared" si="3"/>
        <v>12.533333333333333</v>
      </c>
      <c r="P3" s="15">
        <v>0.54916666666666669</v>
      </c>
      <c r="Q3">
        <v>1</v>
      </c>
      <c r="R3">
        <f>IF(Q3=0,-1,SUM(Q$2:Q3))</f>
        <v>2</v>
      </c>
    </row>
    <row r="4" spans="1:18" x14ac:dyDescent="0.25">
      <c r="A4">
        <v>4</v>
      </c>
      <c r="B4" s="12">
        <v>40544</v>
      </c>
      <c r="C4" t="s">
        <v>359</v>
      </c>
      <c r="D4" t="s">
        <v>222</v>
      </c>
      <c r="E4">
        <v>19</v>
      </c>
      <c r="F4">
        <v>21</v>
      </c>
      <c r="G4">
        <v>385</v>
      </c>
      <c r="H4">
        <v>5.7</v>
      </c>
      <c r="I4">
        <v>301</v>
      </c>
      <c r="J4">
        <v>6.1</v>
      </c>
      <c r="K4">
        <v>0</v>
      </c>
      <c r="L4" s="5">
        <f t="shared" si="0"/>
        <v>20.263157894736842</v>
      </c>
      <c r="M4" s="5">
        <f t="shared" si="1"/>
        <v>20.263157894736842</v>
      </c>
      <c r="N4" s="5">
        <f t="shared" si="2"/>
        <v>14.333333333333334</v>
      </c>
      <c r="O4" s="5">
        <f t="shared" si="3"/>
        <v>14.333333333333334</v>
      </c>
      <c r="P4" s="15">
        <v>0.54916666666666669</v>
      </c>
      <c r="Q4">
        <v>1</v>
      </c>
      <c r="R4">
        <f>IF(Q4=0,-1,SUM(Q$2:Q4))</f>
        <v>3</v>
      </c>
    </row>
    <row r="5" spans="1:18" x14ac:dyDescent="0.25">
      <c r="A5">
        <v>5</v>
      </c>
      <c r="B5" s="12">
        <v>40425</v>
      </c>
      <c r="C5" t="s">
        <v>191</v>
      </c>
      <c r="D5" t="s">
        <v>213</v>
      </c>
      <c r="E5">
        <v>41</v>
      </c>
      <c r="F5">
        <v>21</v>
      </c>
      <c r="G5">
        <v>475</v>
      </c>
      <c r="H5">
        <v>6.8</v>
      </c>
      <c r="I5">
        <v>217</v>
      </c>
      <c r="J5">
        <v>4.0999999999999996</v>
      </c>
      <c r="K5">
        <v>-1</v>
      </c>
      <c r="L5" s="5">
        <f t="shared" si="0"/>
        <v>11.585365853658537</v>
      </c>
      <c r="M5" s="5">
        <f t="shared" si="1"/>
        <v>11.585365853658537</v>
      </c>
      <c r="N5" s="5">
        <f t="shared" si="2"/>
        <v>10.333333333333334</v>
      </c>
      <c r="O5" s="5">
        <f t="shared" si="3"/>
        <v>10.333333333333334</v>
      </c>
      <c r="P5" s="15">
        <v>0.54916666666666669</v>
      </c>
      <c r="Q5">
        <v>0</v>
      </c>
      <c r="R5">
        <f>IF(Q5=0,-1,SUM(Q$2:Q5))</f>
        <v>-1</v>
      </c>
    </row>
    <row r="6" spans="1:18" x14ac:dyDescent="0.25">
      <c r="A6">
        <v>6</v>
      </c>
      <c r="B6" s="12">
        <v>40432</v>
      </c>
      <c r="C6" t="s">
        <v>192</v>
      </c>
      <c r="D6" t="s">
        <v>213</v>
      </c>
      <c r="E6">
        <v>27</v>
      </c>
      <c r="F6">
        <v>14</v>
      </c>
      <c r="G6">
        <v>403</v>
      </c>
      <c r="H6">
        <v>5.9</v>
      </c>
      <c r="I6">
        <v>307</v>
      </c>
      <c r="J6">
        <v>6.1</v>
      </c>
      <c r="K6">
        <v>0</v>
      </c>
      <c r="L6" s="5">
        <f t="shared" si="0"/>
        <v>14.925925925925926</v>
      </c>
      <c r="M6" s="5">
        <f t="shared" si="1"/>
        <v>14.925925925925926</v>
      </c>
      <c r="N6" s="5">
        <f t="shared" si="2"/>
        <v>21.928571428571427</v>
      </c>
      <c r="O6" s="5">
        <f t="shared" si="3"/>
        <v>21.928571428571427</v>
      </c>
      <c r="P6" s="15">
        <v>0.54916666666666669</v>
      </c>
      <c r="Q6">
        <v>0</v>
      </c>
      <c r="R6">
        <f>IF(Q6=0,-1,SUM(Q$2:Q6))</f>
        <v>-1</v>
      </c>
    </row>
    <row r="7" spans="1:18" x14ac:dyDescent="0.25">
      <c r="A7">
        <v>7</v>
      </c>
      <c r="B7" s="12">
        <v>40439</v>
      </c>
      <c r="C7" t="s">
        <v>353</v>
      </c>
      <c r="D7" t="s">
        <v>213</v>
      </c>
      <c r="E7">
        <v>20</v>
      </c>
      <c r="F7">
        <v>19</v>
      </c>
      <c r="G7">
        <v>440</v>
      </c>
      <c r="H7">
        <v>6.6</v>
      </c>
      <c r="I7">
        <v>380</v>
      </c>
      <c r="J7">
        <v>6.2</v>
      </c>
      <c r="K7">
        <v>0</v>
      </c>
      <c r="L7" s="5">
        <f t="shared" si="0"/>
        <v>22</v>
      </c>
      <c r="M7" s="5">
        <f t="shared" si="1"/>
        <v>22</v>
      </c>
      <c r="N7" s="5">
        <f t="shared" si="2"/>
        <v>20</v>
      </c>
      <c r="O7" s="5">
        <f t="shared" si="3"/>
        <v>20</v>
      </c>
      <c r="P7" s="15">
        <v>0.54916666666666669</v>
      </c>
      <c r="Q7">
        <v>0</v>
      </c>
      <c r="R7">
        <f>IF(Q7=0,-1,SUM(Q$2:Q7))</f>
        <v>-1</v>
      </c>
    </row>
    <row r="8" spans="1:18" x14ac:dyDescent="0.25">
      <c r="A8">
        <v>8</v>
      </c>
      <c r="B8" s="12">
        <v>40446</v>
      </c>
      <c r="C8" t="s">
        <v>354</v>
      </c>
      <c r="D8" t="s">
        <v>213</v>
      </c>
      <c r="E8">
        <v>70</v>
      </c>
      <c r="F8">
        <v>3</v>
      </c>
      <c r="G8">
        <v>618</v>
      </c>
      <c r="H8">
        <v>9.1</v>
      </c>
      <c r="I8">
        <v>157</v>
      </c>
      <c r="J8">
        <v>3.1</v>
      </c>
      <c r="K8">
        <v>0</v>
      </c>
      <c r="L8" s="5">
        <f t="shared" si="0"/>
        <v>8.8285714285714292</v>
      </c>
      <c r="M8" s="5">
        <f t="shared" si="1"/>
        <v>8.8285714285714292</v>
      </c>
      <c r="N8" s="5">
        <f t="shared" si="2"/>
        <v>52.333333333333336</v>
      </c>
      <c r="O8" s="5">
        <f t="shared" si="3"/>
        <v>52.333333333333336</v>
      </c>
      <c r="P8" s="15">
        <v>0.54916666666666669</v>
      </c>
      <c r="Q8">
        <v>0</v>
      </c>
      <c r="R8">
        <f>IF(Q8=0,-1,SUM(Q$2:Q8))</f>
        <v>-1</v>
      </c>
    </row>
    <row r="9" spans="1:18" x14ac:dyDescent="0.25">
      <c r="A9">
        <v>9</v>
      </c>
      <c r="B9" s="12">
        <v>40453</v>
      </c>
      <c r="C9" t="s">
        <v>355</v>
      </c>
      <c r="D9" t="s">
        <v>222</v>
      </c>
      <c r="E9">
        <v>24</v>
      </c>
      <c r="F9">
        <v>34</v>
      </c>
      <c r="G9">
        <v>292</v>
      </c>
      <c r="H9">
        <v>5.2</v>
      </c>
      <c r="I9">
        <v>444</v>
      </c>
      <c r="J9">
        <v>6</v>
      </c>
      <c r="K9">
        <v>3</v>
      </c>
      <c r="L9" s="5">
        <f t="shared" si="0"/>
        <v>12.166666666666666</v>
      </c>
      <c r="M9" s="5">
        <f t="shared" si="1"/>
        <v>12.166666666666666</v>
      </c>
      <c r="N9" s="5">
        <f t="shared" si="2"/>
        <v>13.058823529411764</v>
      </c>
      <c r="O9" s="5">
        <f t="shared" si="3"/>
        <v>13.058823529411764</v>
      </c>
      <c r="P9" s="15">
        <v>0.54916666666666669</v>
      </c>
      <c r="Q9">
        <v>0</v>
      </c>
      <c r="R9">
        <f>IF(Q9=0,-1,SUM(Q$2:Q9))</f>
        <v>-1</v>
      </c>
    </row>
    <row r="10" spans="1:18" x14ac:dyDescent="0.25">
      <c r="A10">
        <v>10</v>
      </c>
      <c r="B10" s="12">
        <v>40460</v>
      </c>
      <c r="C10" t="s">
        <v>104</v>
      </c>
      <c r="D10" t="s">
        <v>213</v>
      </c>
      <c r="E10">
        <v>41</v>
      </c>
      <c r="F10">
        <v>23</v>
      </c>
      <c r="G10">
        <v>473</v>
      </c>
      <c r="H10">
        <v>6.9</v>
      </c>
      <c r="I10">
        <v>345</v>
      </c>
      <c r="J10">
        <v>6.1</v>
      </c>
      <c r="K10">
        <v>0</v>
      </c>
      <c r="L10" s="5">
        <f t="shared" si="0"/>
        <v>11.536585365853659</v>
      </c>
      <c r="M10" s="5">
        <f t="shared" si="1"/>
        <v>11.536585365853659</v>
      </c>
      <c r="N10" s="5">
        <f t="shared" si="2"/>
        <v>15</v>
      </c>
      <c r="O10" s="5">
        <f t="shared" si="3"/>
        <v>15</v>
      </c>
      <c r="P10" s="15">
        <v>0.54916666666666669</v>
      </c>
      <c r="Q10">
        <v>0</v>
      </c>
      <c r="R10">
        <f>IF(Q10=0,-1,SUM(Q$2:Q10))</f>
        <v>-1</v>
      </c>
    </row>
    <row r="11" spans="1:18" x14ac:dyDescent="0.25">
      <c r="A11">
        <v>11</v>
      </c>
      <c r="B11" s="12">
        <v>40488</v>
      </c>
      <c r="C11" t="s">
        <v>357</v>
      </c>
      <c r="D11" t="s">
        <v>213</v>
      </c>
      <c r="E11">
        <v>34</v>
      </c>
      <c r="F11">
        <v>13</v>
      </c>
      <c r="G11">
        <v>303</v>
      </c>
      <c r="H11">
        <v>5.2</v>
      </c>
      <c r="I11">
        <v>303</v>
      </c>
      <c r="J11">
        <v>4</v>
      </c>
      <c r="K11">
        <v>3</v>
      </c>
      <c r="L11" s="5">
        <f t="shared" si="0"/>
        <v>8.9117647058823533</v>
      </c>
      <c r="M11" s="5">
        <f t="shared" si="1"/>
        <v>8.9117647058823533</v>
      </c>
      <c r="N11" s="5">
        <f t="shared" si="2"/>
        <v>23.307692307692307</v>
      </c>
      <c r="O11" s="5">
        <f t="shared" si="3"/>
        <v>23.307692307692307</v>
      </c>
      <c r="P11" s="15">
        <v>0.54916666666666669</v>
      </c>
      <c r="Q11">
        <v>0</v>
      </c>
      <c r="R11">
        <f>IF(Q11=0,-1,SUM(Q$2:Q11))</f>
        <v>-1</v>
      </c>
    </row>
    <row r="12" spans="1:18" x14ac:dyDescent="0.25">
      <c r="A12">
        <v>12</v>
      </c>
      <c r="B12" s="12">
        <v>40495</v>
      </c>
      <c r="C12" t="s">
        <v>107</v>
      </c>
      <c r="D12" t="s">
        <v>213</v>
      </c>
      <c r="E12">
        <v>83</v>
      </c>
      <c r="F12">
        <v>20</v>
      </c>
      <c r="G12">
        <v>598</v>
      </c>
      <c r="H12">
        <v>8.8000000000000007</v>
      </c>
      <c r="I12">
        <v>316</v>
      </c>
      <c r="J12">
        <v>5.4</v>
      </c>
      <c r="K12">
        <v>3</v>
      </c>
      <c r="L12" s="5">
        <f t="shared" si="0"/>
        <v>7.2048192771084336</v>
      </c>
      <c r="M12" s="5">
        <f t="shared" si="1"/>
        <v>7.2048192771084336</v>
      </c>
      <c r="N12" s="5">
        <f t="shared" si="2"/>
        <v>15.8</v>
      </c>
      <c r="O12" s="5">
        <f t="shared" si="3"/>
        <v>15.8</v>
      </c>
      <c r="P12" s="15">
        <v>0.54916666666666669</v>
      </c>
      <c r="Q12">
        <v>0</v>
      </c>
      <c r="R12">
        <f>IF(Q12=0,-1,SUM(Q$2:Q12))</f>
        <v>-1</v>
      </c>
    </row>
    <row r="13" spans="1:18" x14ac:dyDescent="0.25">
      <c r="A13">
        <v>13</v>
      </c>
      <c r="B13" s="12">
        <v>40502</v>
      </c>
      <c r="C13" t="s">
        <v>358</v>
      </c>
      <c r="D13" t="s">
        <v>213</v>
      </c>
      <c r="E13">
        <v>48</v>
      </c>
      <c r="F13">
        <v>28</v>
      </c>
      <c r="G13">
        <v>558</v>
      </c>
      <c r="H13">
        <v>7.6</v>
      </c>
      <c r="I13">
        <v>442</v>
      </c>
      <c r="J13">
        <v>6.7</v>
      </c>
      <c r="K13">
        <v>0</v>
      </c>
      <c r="L13" s="5">
        <f t="shared" si="0"/>
        <v>11.625</v>
      </c>
      <c r="M13" s="5">
        <f t="shared" si="1"/>
        <v>11.625</v>
      </c>
      <c r="N13" s="5">
        <f t="shared" si="2"/>
        <v>15.785714285714286</v>
      </c>
      <c r="O13" s="5">
        <f t="shared" si="3"/>
        <v>15.785714285714286</v>
      </c>
      <c r="P13" s="15">
        <v>0.54916666666666669</v>
      </c>
      <c r="Q13">
        <v>0</v>
      </c>
      <c r="R13">
        <f>IF(Q13=0,-1,SUM(Q$2:Q13))</f>
        <v>-1</v>
      </c>
    </row>
    <row r="14" spans="1:18" x14ac:dyDescent="0.25">
      <c r="A14">
        <v>14</v>
      </c>
      <c r="B14" s="12">
        <v>40509</v>
      </c>
      <c r="C14" t="s">
        <v>88</v>
      </c>
      <c r="D14" t="s">
        <v>213</v>
      </c>
      <c r="E14">
        <v>70</v>
      </c>
      <c r="F14">
        <v>23</v>
      </c>
      <c r="G14">
        <v>559</v>
      </c>
      <c r="H14">
        <v>7.7</v>
      </c>
      <c r="I14">
        <v>284</v>
      </c>
      <c r="J14">
        <v>4.7</v>
      </c>
      <c r="K14">
        <v>7</v>
      </c>
      <c r="L14" s="5">
        <f t="shared" si="0"/>
        <v>7.9857142857142858</v>
      </c>
      <c r="M14" s="5">
        <f t="shared" si="1"/>
        <v>7.9857142857142858</v>
      </c>
      <c r="N14" s="5">
        <f t="shared" si="2"/>
        <v>12.347826086956522</v>
      </c>
      <c r="O14" s="5">
        <f t="shared" si="3"/>
        <v>12.347826086956522</v>
      </c>
      <c r="P14" s="15">
        <v>0.54916666666666669</v>
      </c>
      <c r="Q14">
        <v>0</v>
      </c>
      <c r="R14">
        <f>IF(Q14=0,-1,SUM(Q$2:Q14))</f>
        <v>-1</v>
      </c>
    </row>
  </sheetData>
  <sortState ref="B2:R14">
    <sortCondition descending="1" ref="Q2:Q14"/>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40"/>
  <sheetViews>
    <sheetView workbookViewId="0"/>
  </sheetViews>
  <sheetFormatPr defaultRowHeight="15" x14ac:dyDescent="0.25"/>
  <cols>
    <col min="1" max="2" width="36.7109375" customWidth="1"/>
  </cols>
  <sheetData>
    <row r="1" spans="1:16" x14ac:dyDescent="0.25">
      <c r="A1" s="20" t="s">
        <v>368</v>
      </c>
    </row>
    <row r="2" spans="1:16" x14ac:dyDescent="0.25">
      <c r="P2" t="e">
        <f ca="1">_xll.CB.RecalcCounterFN()</f>
        <v>#NAME?</v>
      </c>
    </row>
    <row r="3" spans="1:16" x14ac:dyDescent="0.25">
      <c r="A3" t="s">
        <v>369</v>
      </c>
      <c r="B3" t="s">
        <v>370</v>
      </c>
      <c r="C3">
        <v>0</v>
      </c>
    </row>
    <row r="4" spans="1:16" x14ac:dyDescent="0.25">
      <c r="A4" t="s">
        <v>371</v>
      </c>
    </row>
    <row r="5" spans="1:16" x14ac:dyDescent="0.25">
      <c r="A5" t="s">
        <v>372</v>
      </c>
    </row>
    <row r="7" spans="1:16" x14ac:dyDescent="0.25">
      <c r="A7" s="20" t="s">
        <v>373</v>
      </c>
      <c r="B7" t="s">
        <v>374</v>
      </c>
    </row>
    <row r="8" spans="1:16" x14ac:dyDescent="0.25">
      <c r="B8">
        <v>2</v>
      </c>
    </row>
    <row r="10" spans="1:16" x14ac:dyDescent="0.25">
      <c r="A10" t="s">
        <v>375</v>
      </c>
    </row>
    <row r="11" spans="1:16" x14ac:dyDescent="0.25">
      <c r="A11" t="e">
        <f>CB_DATA_!#REF!</f>
        <v>#REF!</v>
      </c>
      <c r="B11" t="e">
        <f>Playoffs!#REF!</f>
        <v>#REF!</v>
      </c>
    </row>
    <row r="13" spans="1:16" x14ac:dyDescent="0.25">
      <c r="A13" t="s">
        <v>376</v>
      </c>
    </row>
    <row r="14" spans="1:16" x14ac:dyDescent="0.25">
      <c r="A14" t="s">
        <v>380</v>
      </c>
      <c r="B14" t="s">
        <v>384</v>
      </c>
    </row>
    <row r="16" spans="1:16" x14ac:dyDescent="0.25">
      <c r="A16" t="s">
        <v>377</v>
      </c>
    </row>
    <row r="19" spans="1:2" x14ac:dyDescent="0.25">
      <c r="A19" t="s">
        <v>378</v>
      </c>
    </row>
    <row r="20" spans="1:2" x14ac:dyDescent="0.25">
      <c r="A20">
        <v>28</v>
      </c>
      <c r="B20">
        <v>40</v>
      </c>
    </row>
    <row r="25" spans="1:2" x14ac:dyDescent="0.25">
      <c r="A25" s="20" t="s">
        <v>379</v>
      </c>
    </row>
    <row r="26" spans="1:2" x14ac:dyDescent="0.25">
      <c r="A26" s="22" t="s">
        <v>381</v>
      </c>
      <c r="B26" s="22" t="s">
        <v>389</v>
      </c>
    </row>
    <row r="27" spans="1:2" x14ac:dyDescent="0.25">
      <c r="A27" t="s">
        <v>382</v>
      </c>
      <c r="B27" t="s">
        <v>394</v>
      </c>
    </row>
    <row r="28" spans="1:2" x14ac:dyDescent="0.25">
      <c r="A28" s="22" t="s">
        <v>383</v>
      </c>
      <c r="B28" s="22" t="s">
        <v>383</v>
      </c>
    </row>
    <row r="29" spans="1:2" x14ac:dyDescent="0.25">
      <c r="B29" s="22" t="s">
        <v>381</v>
      </c>
    </row>
    <row r="30" spans="1:2" x14ac:dyDescent="0.25">
      <c r="B30" t="s">
        <v>386</v>
      </c>
    </row>
    <row r="31" spans="1:2" x14ac:dyDescent="0.25">
      <c r="B31" s="22" t="s">
        <v>383</v>
      </c>
    </row>
    <row r="32" spans="1:2" x14ac:dyDescent="0.25">
      <c r="B32" s="22" t="s">
        <v>388</v>
      </c>
    </row>
    <row r="33" spans="2:2" x14ac:dyDescent="0.25">
      <c r="B33" t="s">
        <v>395</v>
      </c>
    </row>
    <row r="34" spans="2:2" x14ac:dyDescent="0.25">
      <c r="B34" s="22" t="s">
        <v>383</v>
      </c>
    </row>
    <row r="35" spans="2:2" x14ac:dyDescent="0.25">
      <c r="B35" s="22" t="s">
        <v>387</v>
      </c>
    </row>
    <row r="36" spans="2:2" x14ac:dyDescent="0.25">
      <c r="B36" t="s">
        <v>393</v>
      </c>
    </row>
    <row r="37" spans="2:2" x14ac:dyDescent="0.25">
      <c r="B37" s="22" t="s">
        <v>383</v>
      </c>
    </row>
    <row r="38" spans="2:2" x14ac:dyDescent="0.25">
      <c r="B38" s="22" t="s">
        <v>385</v>
      </c>
    </row>
    <row r="39" spans="2:2" x14ac:dyDescent="0.25">
      <c r="B39" t="s">
        <v>396</v>
      </c>
    </row>
    <row r="40" spans="2:2" x14ac:dyDescent="0.25">
      <c r="B40" s="22" t="s">
        <v>383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Q26"/>
  <sheetViews>
    <sheetView tabSelected="1" topLeftCell="A2" zoomScale="85" zoomScaleNormal="85" workbookViewId="0">
      <selection activeCell="Q2" sqref="Q2"/>
    </sheetView>
  </sheetViews>
  <sheetFormatPr defaultRowHeight="15" outlineLevelRow="1" outlineLevelCol="1" x14ac:dyDescent="0.25"/>
  <cols>
    <col min="2" max="2" width="16.42578125" customWidth="1"/>
    <col min="3" max="3" width="10.140625" customWidth="1"/>
    <col min="4" max="4" width="11.7109375" hidden="1" customWidth="1" outlineLevel="1"/>
    <col min="5" max="8" width="13.140625" hidden="1" customWidth="1" outlineLevel="1"/>
    <col min="9" max="9" width="12.7109375" hidden="1" customWidth="1" outlineLevel="1"/>
    <col min="10" max="10" width="12.85546875" hidden="1" customWidth="1" outlineLevel="1"/>
    <col min="11" max="11" width="15.140625" hidden="1" customWidth="1" outlineLevel="1"/>
    <col min="12" max="12" width="13.28515625" hidden="1" customWidth="1" outlineLevel="1"/>
    <col min="13" max="13" width="15.42578125" hidden="1" customWidth="1" outlineLevel="1"/>
    <col min="14" max="14" width="12" hidden="1" customWidth="1" outlineLevel="1"/>
    <col min="15" max="15" width="12.7109375" hidden="1" customWidth="1" outlineLevel="1"/>
    <col min="16" max="16" width="10.42578125" hidden="1" customWidth="1" outlineLevel="1"/>
    <col min="17" max="17" width="9.140625" collapsed="1"/>
    <col min="18" max="18" width="15.140625" bestFit="1" customWidth="1"/>
    <col min="19" max="21" width="4" hidden="1" customWidth="1" outlineLevel="1"/>
    <col min="22" max="24" width="9.42578125" hidden="1" customWidth="1" outlineLevel="1"/>
    <col min="25" max="25" width="9.140625" style="4" hidden="1" customWidth="1" outlineLevel="1"/>
    <col min="26" max="32" width="9.140625" hidden="1" customWidth="1" outlineLevel="1"/>
    <col min="33" max="33" width="9.140625" collapsed="1"/>
    <col min="34" max="34" width="15.140625" bestFit="1" customWidth="1"/>
    <col min="35" max="37" width="4.42578125" hidden="1" customWidth="1" outlineLevel="1"/>
    <col min="38" max="40" width="9.28515625" hidden="1" customWidth="1" outlineLevel="1"/>
    <col min="41" max="48" width="9.140625" hidden="1" customWidth="1" outlineLevel="1"/>
    <col min="49" max="49" width="9.140625" collapsed="1"/>
    <col min="50" max="50" width="21.85546875" customWidth="1"/>
    <col min="51" max="53" width="4.28515625" hidden="1" customWidth="1" outlineLevel="1"/>
    <col min="54" max="56" width="9.5703125" hidden="1" customWidth="1" outlineLevel="1"/>
    <col min="57" max="64" width="9.140625" hidden="1" customWidth="1" outlineLevel="1"/>
    <col min="65" max="65" width="9.140625" collapsed="1"/>
  </cols>
  <sheetData>
    <row r="1" spans="2:69" hidden="1" outlineLevel="1" x14ac:dyDescent="0.25">
      <c r="D1" t="s">
        <v>363</v>
      </c>
      <c r="E1" t="s">
        <v>364</v>
      </c>
      <c r="F1" s="16">
        <v>0.8</v>
      </c>
      <c r="J1" t="s">
        <v>318</v>
      </c>
      <c r="K1" t="s">
        <v>321</v>
      </c>
      <c r="L1" t="s">
        <v>319</v>
      </c>
      <c r="M1" t="s">
        <v>322</v>
      </c>
      <c r="N1" t="s">
        <v>323</v>
      </c>
      <c r="O1" t="s">
        <v>320</v>
      </c>
      <c r="T1" t="s">
        <v>363</v>
      </c>
      <c r="U1" t="s">
        <v>364</v>
      </c>
      <c r="Y1"/>
      <c r="Z1" t="s">
        <v>318</v>
      </c>
      <c r="AA1" t="s">
        <v>321</v>
      </c>
      <c r="AB1" t="s">
        <v>319</v>
      </c>
      <c r="AC1" t="s">
        <v>322</v>
      </c>
      <c r="AD1" t="s">
        <v>323</v>
      </c>
      <c r="AE1" t="s">
        <v>320</v>
      </c>
      <c r="AJ1" t="s">
        <v>363</v>
      </c>
      <c r="AK1" t="s">
        <v>364</v>
      </c>
      <c r="AP1" t="s">
        <v>318</v>
      </c>
      <c r="AQ1" t="s">
        <v>321</v>
      </c>
      <c r="AR1" t="s">
        <v>319</v>
      </c>
      <c r="AS1" t="s">
        <v>322</v>
      </c>
      <c r="AT1" t="s">
        <v>323</v>
      </c>
      <c r="AU1" t="s">
        <v>320</v>
      </c>
      <c r="AZ1" t="s">
        <v>363</v>
      </c>
      <c r="BA1" t="s">
        <v>364</v>
      </c>
      <c r="BF1" t="s">
        <v>318</v>
      </c>
      <c r="BG1" t="s">
        <v>321</v>
      </c>
      <c r="BH1" t="s">
        <v>319</v>
      </c>
      <c r="BI1" t="s">
        <v>322</v>
      </c>
      <c r="BJ1" t="s">
        <v>323</v>
      </c>
      <c r="BK1" t="s">
        <v>320</v>
      </c>
    </row>
    <row r="2" spans="2:69" collapsed="1" x14ac:dyDescent="0.25">
      <c r="I2">
        <f>Worksheet!K3</f>
        <v>-1.9581875202874417E-2</v>
      </c>
      <c r="J2">
        <f>Worksheet!L3</f>
        <v>-2.382212434647759E-2</v>
      </c>
      <c r="K2">
        <f>Worksheet!M3</f>
        <v>0.1048709777098273</v>
      </c>
      <c r="L2">
        <f>Worksheet!N3</f>
        <v>2.1063379010738337E-2</v>
      </c>
      <c r="M2">
        <f>Worksheet!O3</f>
        <v>-8.395928404760751E-2</v>
      </c>
      <c r="N2">
        <f>Worksheet!P3</f>
        <v>3.9983667373487977E-2</v>
      </c>
      <c r="O2">
        <f>Worksheet!Q3</f>
        <v>0.88217088637797614</v>
      </c>
      <c r="R2" s="58" t="s">
        <v>325</v>
      </c>
      <c r="S2" s="58"/>
      <c r="T2" s="58"/>
      <c r="U2" s="58"/>
      <c r="V2" s="58"/>
      <c r="W2" s="58"/>
      <c r="X2" s="58"/>
      <c r="Y2" s="58"/>
      <c r="Z2" s="58"/>
      <c r="AA2" s="58"/>
      <c r="AB2" s="58"/>
      <c r="AC2" s="58"/>
      <c r="AD2" s="58"/>
      <c r="AE2" s="58"/>
      <c r="AF2" s="24"/>
      <c r="AH2" s="58" t="s">
        <v>326</v>
      </c>
      <c r="AI2" s="58"/>
      <c r="AJ2" s="58"/>
      <c r="AK2" s="58"/>
      <c r="AL2" s="58"/>
      <c r="AM2" s="58"/>
      <c r="AN2" s="58"/>
      <c r="AO2" s="58"/>
      <c r="AP2" s="58"/>
      <c r="AQ2" s="58"/>
      <c r="AR2" s="58"/>
      <c r="AS2" s="58"/>
      <c r="AT2" s="58"/>
      <c r="AU2" s="58"/>
      <c r="AV2" s="24"/>
      <c r="AX2" s="58" t="s">
        <v>327</v>
      </c>
      <c r="AY2" s="58"/>
      <c r="AZ2" s="58"/>
      <c r="BA2" s="58"/>
      <c r="BB2" s="58"/>
      <c r="BC2" s="58"/>
      <c r="BD2" s="58"/>
      <c r="BE2" s="58"/>
      <c r="BF2" s="58"/>
      <c r="BG2" s="58"/>
      <c r="BH2" s="58"/>
      <c r="BI2" s="58"/>
      <c r="BJ2" s="58"/>
      <c r="BK2" s="58"/>
      <c r="BL2" s="24"/>
    </row>
    <row r="3" spans="2:69" x14ac:dyDescent="0.25">
      <c r="B3" t="s">
        <v>392</v>
      </c>
      <c r="C3" t="s">
        <v>391</v>
      </c>
      <c r="D3" t="s">
        <v>361</v>
      </c>
      <c r="E3" t="s">
        <v>362</v>
      </c>
      <c r="F3" t="s">
        <v>365</v>
      </c>
      <c r="G3" t="s">
        <v>367</v>
      </c>
      <c r="H3" t="s">
        <v>366</v>
      </c>
      <c r="I3" t="s">
        <v>317</v>
      </c>
      <c r="J3" s="4" t="s">
        <v>16</v>
      </c>
      <c r="K3" t="s">
        <v>196</v>
      </c>
      <c r="L3" s="4" t="s">
        <v>151</v>
      </c>
      <c r="M3" t="s">
        <v>197</v>
      </c>
      <c r="N3" t="s">
        <v>194</v>
      </c>
      <c r="O3" s="4" t="s">
        <v>187</v>
      </c>
      <c r="P3" t="s">
        <v>173</v>
      </c>
      <c r="R3" t="s">
        <v>324</v>
      </c>
      <c r="T3" t="s">
        <v>361</v>
      </c>
      <c r="U3" t="s">
        <v>362</v>
      </c>
      <c r="V3" t="s">
        <v>365</v>
      </c>
      <c r="W3" t="s">
        <v>367</v>
      </c>
      <c r="X3" t="s">
        <v>366</v>
      </c>
      <c r="Y3" t="str">
        <f t="shared" ref="Y3:AF3" si="0">I3</f>
        <v>Scenario pick</v>
      </c>
      <c r="Z3" t="str">
        <f t="shared" si="0"/>
        <v>Off Efficiency</v>
      </c>
      <c r="AA3" t="str">
        <f t="shared" si="0"/>
        <v>Yards/Play (Off)</v>
      </c>
      <c r="AB3" t="str">
        <f t="shared" si="0"/>
        <v>Def Efficiency</v>
      </c>
      <c r="AC3" t="str">
        <f t="shared" si="0"/>
        <v>Yards/Play (Def)</v>
      </c>
      <c r="AD3" t="str">
        <f t="shared" si="0"/>
        <v>TO diff/ G</v>
      </c>
      <c r="AE3" t="str">
        <f t="shared" si="0"/>
        <v>Possession %</v>
      </c>
      <c r="AF3" t="str">
        <f t="shared" si="0"/>
        <v>Winning %</v>
      </c>
      <c r="AH3" t="str">
        <f>R3</f>
        <v>Winner</v>
      </c>
      <c r="AJ3" t="s">
        <v>361</v>
      </c>
      <c r="AK3" t="s">
        <v>362</v>
      </c>
      <c r="AL3" t="s">
        <v>365</v>
      </c>
      <c r="AM3" t="s">
        <v>367</v>
      </c>
      <c r="AN3" t="s">
        <v>366</v>
      </c>
      <c r="AO3" t="str">
        <f t="shared" ref="AO3:AV3" si="1">Y3</f>
        <v>Scenario pick</v>
      </c>
      <c r="AP3" t="str">
        <f t="shared" si="1"/>
        <v>Off Efficiency</v>
      </c>
      <c r="AQ3" t="str">
        <f t="shared" si="1"/>
        <v>Yards/Play (Off)</v>
      </c>
      <c r="AR3" t="str">
        <f t="shared" si="1"/>
        <v>Def Efficiency</v>
      </c>
      <c r="AS3" t="str">
        <f t="shared" si="1"/>
        <v>Yards/Play (Def)</v>
      </c>
      <c r="AT3" t="str">
        <f t="shared" si="1"/>
        <v>TO diff/ G</v>
      </c>
      <c r="AU3" t="str">
        <f t="shared" si="1"/>
        <v>Possession %</v>
      </c>
      <c r="AV3" t="str">
        <f t="shared" si="1"/>
        <v>Winning %</v>
      </c>
      <c r="AX3" t="str">
        <f>AH3</f>
        <v>Winner</v>
      </c>
      <c r="AZ3" t="s">
        <v>361</v>
      </c>
      <c r="BA3" t="s">
        <v>362</v>
      </c>
      <c r="BB3" t="s">
        <v>365</v>
      </c>
      <c r="BC3" t="s">
        <v>367</v>
      </c>
      <c r="BD3" t="s">
        <v>366</v>
      </c>
      <c r="BE3" t="str">
        <f t="shared" ref="BE3:BL3" si="2">AO3</f>
        <v>Scenario pick</v>
      </c>
      <c r="BF3" t="str">
        <f t="shared" si="2"/>
        <v>Off Efficiency</v>
      </c>
      <c r="BG3" t="str">
        <f t="shared" si="2"/>
        <v>Yards/Play (Off)</v>
      </c>
      <c r="BH3" t="str">
        <f t="shared" si="2"/>
        <v>Def Efficiency</v>
      </c>
      <c r="BI3" t="str">
        <f t="shared" si="2"/>
        <v>Yards/Play (Def)</v>
      </c>
      <c r="BJ3" t="str">
        <f t="shared" si="2"/>
        <v>TO diff/ G</v>
      </c>
      <c r="BK3" t="str">
        <f t="shared" si="2"/>
        <v>Possession %</v>
      </c>
      <c r="BL3" t="str">
        <f t="shared" si="2"/>
        <v>Winning %</v>
      </c>
    </row>
    <row r="4" spans="2:69" x14ac:dyDescent="0.25">
      <c r="B4" s="44" t="str">
        <f>VLOOKUP(C4,Worksheet!$AO$3:$AP$121,2,0)</f>
        <v>Alabama</v>
      </c>
      <c r="C4" s="43">
        <v>1</v>
      </c>
      <c r="D4" s="37">
        <f ca="1">MAX(INDIRECT("'"&amp;B4&amp;"'"&amp;"!"&amp;D$1))-1</f>
        <v>13</v>
      </c>
      <c r="E4" s="37">
        <f ca="1">SUM(INDIRECT("'"&amp;B4&amp;"'"&amp;"!"&amp;E$1))</f>
        <v>6</v>
      </c>
      <c r="F4" s="38">
        <v>1</v>
      </c>
      <c r="G4" s="38">
        <v>2</v>
      </c>
      <c r="H4" s="38">
        <v>2</v>
      </c>
      <c r="I4" s="39">
        <f>IF(F4&gt;0,ROUND(H4,0),ROUND(G4,0))</f>
        <v>2</v>
      </c>
      <c r="J4" s="40">
        <f ca="1">INDIRECT("'"&amp;B4&amp;"'"&amp;"!"&amp;J$1&amp;I4)</f>
        <v>17.541666666666668</v>
      </c>
      <c r="K4" s="41">
        <f ca="1">INDIRECT("'"&amp;B4&amp;"'"&amp;"!"&amp;K$1&amp;I4)</f>
        <v>6.4</v>
      </c>
      <c r="L4" s="40">
        <f ca="1">INDIRECT("'"&amp;B4&amp;"'"&amp;"!"&amp;L$1&amp;I4)</f>
        <v>21.05</v>
      </c>
      <c r="M4" s="41">
        <f ca="1">INDIRECT("'"&amp;B4&amp;"'"&amp;"!"&amp;M$1&amp;I4)</f>
        <v>7.3</v>
      </c>
      <c r="N4" s="37">
        <f ca="1">INDIRECT("'"&amp;B4&amp;"'"&amp;"!"&amp;N$1&amp;I4)</f>
        <v>1</v>
      </c>
      <c r="O4" s="42">
        <f ca="1">INDIRECT("'"&amp;B4&amp;"'"&amp;"!"&amp;O$1&amp;I4)</f>
        <v>0.51277777777777778</v>
      </c>
      <c r="P4" s="45">
        <f ca="1">$I$2+SUMPRODUCT($J$2:$O$2,J4:O4)</f>
        <v>0.55653526630137207</v>
      </c>
      <c r="R4" t="str">
        <f ca="1">IF(P4&gt;P5,B4,B5)</f>
        <v>Alabama</v>
      </c>
      <c r="T4">
        <f ca="1">MAX(INDIRECT("'"&amp;R4&amp;"'"&amp;"!"&amp;T$1))-1</f>
        <v>13</v>
      </c>
      <c r="U4">
        <f ca="1">SUM(INDIRECT("'"&amp;R4&amp;"'"&amp;"!"&amp;U$1))</f>
        <v>6</v>
      </c>
      <c r="V4" s="35">
        <v>1</v>
      </c>
      <c r="W4" s="35">
        <v>2</v>
      </c>
      <c r="X4" s="35">
        <v>2</v>
      </c>
      <c r="Y4" s="4">
        <f>IF(V4&gt;0,ROUND(X4,0),ROUND(W4,0))</f>
        <v>2</v>
      </c>
      <c r="Z4" s="5">
        <f ca="1">INDIRECT("'"&amp;R4&amp;"'"&amp;"!"&amp;Z$1&amp;Y4)</f>
        <v>17.541666666666668</v>
      </c>
      <c r="AA4" s="10">
        <f ca="1">INDIRECT("'"&amp;R4&amp;"'"&amp;"!"&amp;AA$1&amp;Y4)</f>
        <v>6.4</v>
      </c>
      <c r="AB4" s="5">
        <f ca="1">INDIRECT("'"&amp;R4&amp;"'"&amp;"!"&amp;AB$1&amp;Y4)</f>
        <v>21.05</v>
      </c>
      <c r="AC4" s="10">
        <f ca="1">INDIRECT("'"&amp;R4&amp;"'"&amp;"!"&amp;AC$1&amp;Y4)</f>
        <v>7.3</v>
      </c>
      <c r="AD4">
        <f ca="1">INDIRECT("'"&amp;R4&amp;"'"&amp;"!"&amp;AD$1&amp;Y4)</f>
        <v>1</v>
      </c>
      <c r="AE4" s="6">
        <f ca="1">INDIRECT("'"&amp;R4&amp;"'"&amp;"!"&amp;AE$1&amp;Y4)</f>
        <v>0.51277777777777778</v>
      </c>
      <c r="AF4" s="6">
        <f ca="1">$I$2+SUMPRODUCT($J$2:$O$2,Z4:AE4)</f>
        <v>0.55653526630137207</v>
      </c>
      <c r="AH4" t="str">
        <f ca="1">IF(AF4&gt;AF7,R4,R7)</f>
        <v>Oklahoma State</v>
      </c>
      <c r="AJ4">
        <f ca="1">MAX(INDIRECT("'"&amp;AH4&amp;"'"&amp;"!"&amp;AJ$1))-1</f>
        <v>13</v>
      </c>
      <c r="AK4">
        <f ca="1">SUM(INDIRECT("'"&amp;AH4&amp;"'"&amp;"!"&amp;AK$1))</f>
        <v>3</v>
      </c>
      <c r="AL4" s="35">
        <v>1</v>
      </c>
      <c r="AM4" s="35">
        <v>2</v>
      </c>
      <c r="AN4" s="35">
        <v>2</v>
      </c>
      <c r="AO4" s="4">
        <f>IF(AL4&gt;0,ROUND(AN4,0),ROUND(AM4,0))</f>
        <v>2</v>
      </c>
      <c r="AP4" s="5">
        <f ca="1">INDIRECT("'"&amp;AH4&amp;"'"&amp;"!"&amp;AP$1&amp;AO4)</f>
        <v>9.2368421052631575</v>
      </c>
      <c r="AQ4" s="10">
        <f ca="1">INDIRECT("'"&amp;AH4&amp;"'"&amp;"!"&amp;AQ$1&amp;AO4)</f>
        <v>5.2</v>
      </c>
      <c r="AR4" s="5">
        <f ca="1">INDIRECT("'"&amp;AH4&amp;"'"&amp;"!"&amp;AR$1&amp;AO4)</f>
        <v>15.285714285714286</v>
      </c>
      <c r="AS4" s="10">
        <f ca="1">INDIRECT("'"&amp;AH4&amp;"'"&amp;"!"&amp;AS$1&amp;AO4)</f>
        <v>5</v>
      </c>
      <c r="AT4">
        <f ca="1">INDIRECT("'"&amp;AH4&amp;"'"&amp;"!"&amp;AT$1&amp;AO4)</f>
        <v>2</v>
      </c>
      <c r="AU4" s="6">
        <f ca="1">INDIRECT("'"&amp;AH4&amp;"'"&amp;"!"&amp;AU$1&amp;AO4)</f>
        <v>0.46139999999999998</v>
      </c>
      <c r="AV4" s="6">
        <f ca="1">$I$2+SUMPRODUCT($J$2:$O$2,AP4:AU4)</f>
        <v>0.69487936262146277</v>
      </c>
      <c r="AX4" t="str">
        <f ca="1">IF(AV4&gt;AV10,AH4,AH10)</f>
        <v>LSU</v>
      </c>
      <c r="AZ4">
        <f ca="1">MAX(INDIRECT("'"&amp;AX4&amp;"'"&amp;"!"&amp;AZ$1))-1</f>
        <v>13</v>
      </c>
      <c r="BA4">
        <f ca="1">SUM(INDIRECT("'"&amp;AX4&amp;"'"&amp;"!"&amp;BA$1))</f>
        <v>6</v>
      </c>
      <c r="BB4" s="35">
        <v>1</v>
      </c>
      <c r="BC4" s="35">
        <v>2</v>
      </c>
      <c r="BD4" s="35">
        <v>2</v>
      </c>
      <c r="BE4" s="4">
        <f>IF(BB4&gt;0,ROUND(BD4,0),ROUND(BC4,0))</f>
        <v>2</v>
      </c>
      <c r="BF4" s="5">
        <f t="shared" ref="BF4" ca="1" si="3">INDIRECT("'"&amp;AX4&amp;"'"&amp;"!"&amp;BF$1&amp;BE4)</f>
        <v>9.1034482758620694</v>
      </c>
      <c r="BG4" s="10">
        <f t="shared" ref="BG4" ca="1" si="4">INDIRECT("'"&amp;AX4&amp;"'"&amp;"!"&amp;BG$1&amp;BE4)</f>
        <v>4.8</v>
      </c>
      <c r="BH4" s="5">
        <f t="shared" ref="BH4" ca="1" si="5">INDIRECT("'"&amp;AX4&amp;"'"&amp;"!"&amp;BH$1&amp;BE4)</f>
        <v>38.285714285714285</v>
      </c>
      <c r="BI4" s="10">
        <f t="shared" ref="BI4" ca="1" si="6">INDIRECT("'"&amp;AX4&amp;"'"&amp;"!"&amp;BI$1&amp;BE4)</f>
        <v>4.3</v>
      </c>
      <c r="BJ4">
        <f t="shared" ref="BJ4" ca="1" si="7">INDIRECT("'"&amp;AX4&amp;"'"&amp;"!"&amp;BJ$1&amp;BE4)</f>
        <v>4</v>
      </c>
      <c r="BK4" s="6">
        <f t="shared" ref="BK4" ca="1" si="8">INDIRECT("'"&amp;AX4&amp;"'"&amp;"!"&amp;BK$1&amp;BE4)</f>
        <v>0.50168333333333337</v>
      </c>
      <c r="BL4" s="6">
        <f ca="1">$I$2+SUMPRODUCT($J$2:$O$2,BF4:BK4)</f>
        <v>1.3148420306287862</v>
      </c>
    </row>
    <row r="5" spans="2:69" x14ac:dyDescent="0.25">
      <c r="B5" s="44" t="str">
        <f>VLOOKUP(C5,Worksheet!$AO$3:$AP$121,2,0)</f>
        <v>Nevada</v>
      </c>
      <c r="C5" s="43">
        <v>16</v>
      </c>
      <c r="D5" s="37">
        <f ca="1">MAX(INDIRECT("'"&amp;B5&amp;"'"&amp;"!"&amp;D$1))-1</f>
        <v>14</v>
      </c>
      <c r="E5" s="37">
        <f ca="1">SUM(INDIRECT("'"&amp;B5&amp;"'"&amp;"!"&amp;E$1))</f>
        <v>1</v>
      </c>
      <c r="F5" s="38">
        <v>0</v>
      </c>
      <c r="G5" s="38">
        <v>2</v>
      </c>
      <c r="H5" s="38">
        <v>2</v>
      </c>
      <c r="I5" s="39">
        <f>IF(F5&gt;0,ROUND(H5,0),ROUND(G5,0))</f>
        <v>2</v>
      </c>
      <c r="J5" s="40">
        <f ca="1">INDIRECT("'"&amp;B5&amp;"'"&amp;"!"&amp;J$1&amp;I5)</f>
        <v>15.529411764705882</v>
      </c>
      <c r="K5" s="41">
        <f ca="1">INDIRECT("'"&amp;B5&amp;"'"&amp;"!"&amp;K$1&amp;I5)</f>
        <v>6.1</v>
      </c>
      <c r="L5" s="40">
        <f ca="1">INDIRECT("'"&amp;B5&amp;"'"&amp;"!"&amp;L$1&amp;I5)</f>
        <v>15.903225806451612</v>
      </c>
      <c r="M5" s="41">
        <f ca="1">INDIRECT("'"&amp;B5&amp;"'"&amp;"!"&amp;M$1&amp;I5)</f>
        <v>8.1</v>
      </c>
      <c r="N5" s="37">
        <f ca="1">INDIRECT("'"&amp;B5&amp;"'"&amp;"!"&amp;N$1&amp;I5)</f>
        <v>-1</v>
      </c>
      <c r="O5" s="42">
        <f ca="1">INDIRECT("'"&amp;B5&amp;"'"&amp;"!"&amp;O$1&amp;I5)</f>
        <v>0.57194444444444448</v>
      </c>
      <c r="P5" s="45">
        <f ca="1">$I$2+SUMPRODUCT(J$2:O$2,J5:O5)</f>
        <v>0.36966205275064778</v>
      </c>
      <c r="Q5" s="46"/>
      <c r="R5" s="49"/>
      <c r="S5" s="47"/>
      <c r="T5" s="47"/>
      <c r="U5" s="47"/>
      <c r="V5" s="47"/>
      <c r="W5" s="47"/>
      <c r="X5" s="47"/>
      <c r="Y5" s="48"/>
      <c r="Z5" s="47"/>
      <c r="AA5" s="47"/>
      <c r="AB5" s="47"/>
      <c r="AC5" s="47"/>
      <c r="AD5" s="47"/>
      <c r="AE5" s="47"/>
      <c r="AF5" s="49"/>
      <c r="AG5" s="46"/>
      <c r="AH5" s="49"/>
      <c r="AI5" s="47"/>
      <c r="AJ5" s="47"/>
      <c r="AK5" s="47"/>
      <c r="AL5" s="47"/>
      <c r="AM5" s="47"/>
      <c r="AN5" s="47"/>
      <c r="AO5" s="48"/>
      <c r="AP5" s="53"/>
      <c r="AQ5" s="54"/>
      <c r="AR5" s="53"/>
      <c r="AS5" s="54"/>
      <c r="AT5" s="47"/>
      <c r="AU5" s="55"/>
      <c r="AV5" s="49"/>
      <c r="AW5" s="46"/>
      <c r="AX5" s="49"/>
      <c r="AY5" s="47"/>
      <c r="AZ5" s="47"/>
      <c r="BA5" s="47"/>
      <c r="BB5" s="47"/>
      <c r="BC5" s="47"/>
      <c r="BD5" s="47"/>
      <c r="BE5" s="48"/>
      <c r="BF5" s="47"/>
      <c r="BG5" s="47"/>
      <c r="BH5" s="47"/>
      <c r="BI5" s="47"/>
      <c r="BJ5" s="47"/>
      <c r="BK5" s="47"/>
      <c r="BL5" s="49"/>
    </row>
    <row r="6" spans="2:69" x14ac:dyDescent="0.25">
      <c r="I6" s="4"/>
      <c r="J6" s="5"/>
      <c r="K6" s="10"/>
      <c r="L6" s="5"/>
      <c r="M6" s="10"/>
      <c r="O6" s="6"/>
      <c r="P6" s="6"/>
      <c r="R6" s="50"/>
      <c r="AF6" s="50"/>
      <c r="AH6" s="50"/>
      <c r="AO6" s="4"/>
      <c r="AP6" s="5"/>
      <c r="AQ6" s="10"/>
      <c r="AR6" s="5"/>
      <c r="AS6" s="10"/>
      <c r="AU6" s="6"/>
      <c r="AV6" s="50"/>
      <c r="AX6" s="50"/>
      <c r="BE6" s="4"/>
      <c r="BL6" s="50"/>
    </row>
    <row r="7" spans="2:69" ht="15.75" thickBot="1" x14ac:dyDescent="0.3">
      <c r="B7" s="44" t="str">
        <f>VLOOKUP(C7,Worksheet!$AO$3:$AP$121,2,0)</f>
        <v>Arkansas</v>
      </c>
      <c r="C7" s="43">
        <v>8</v>
      </c>
      <c r="D7" s="37">
        <f t="shared" ref="D7:D8" ca="1" si="9">MAX(INDIRECT("'"&amp;B7&amp;"'"&amp;"!"&amp;D$1))-1</f>
        <v>13</v>
      </c>
      <c r="E7" s="37">
        <f ca="1">SUM(INDIRECT("'"&amp;B7&amp;"'"&amp;"!"&amp;E$1))</f>
        <v>7</v>
      </c>
      <c r="F7" s="38">
        <v>1</v>
      </c>
      <c r="G7" s="38">
        <v>2</v>
      </c>
      <c r="H7" s="38">
        <v>2</v>
      </c>
      <c r="I7" s="39">
        <f t="shared" ref="I7:I26" si="10">IF(F7&gt;0,ROUND(H7,0),ROUND(G7,0))</f>
        <v>2</v>
      </c>
      <c r="J7" s="40">
        <f ca="1">INDIRECT("'"&amp;B7&amp;"'"&amp;"!"&amp;J$1&amp;I7)</f>
        <v>21.05</v>
      </c>
      <c r="K7" s="41">
        <f ca="1">INDIRECT("'"&amp;B7&amp;"'"&amp;"!"&amp;K$1&amp;I7)</f>
        <v>7.3</v>
      </c>
      <c r="L7" s="40">
        <f ca="1">INDIRECT("'"&amp;B7&amp;"'"&amp;"!"&amp;L$1&amp;I7)</f>
        <v>17.541666666666668</v>
      </c>
      <c r="M7" s="41">
        <f ca="1">INDIRECT("'"&amp;B7&amp;"'"&amp;"!"&amp;M$1&amp;I7)</f>
        <v>6.4</v>
      </c>
      <c r="N7" s="37">
        <f ca="1">INDIRECT("'"&amp;B7&amp;"'"&amp;"!"&amp;N$1&amp;I7)</f>
        <v>-1</v>
      </c>
      <c r="O7" s="42">
        <f ca="1">INDIRECT("'"&amp;B7&amp;"'"&amp;"!"&amp;O$1&amp;I7)</f>
        <v>0.50139999999999996</v>
      </c>
      <c r="P7" s="45">
        <f ca="1">$I$2+SUMPRODUCT(J$2:O$2,J7:O7)</f>
        <v>0.47900471521728771</v>
      </c>
      <c r="R7" s="51" t="str">
        <f ca="1">IF(P7&gt;P8,B7,B8)</f>
        <v>Oklahoma State</v>
      </c>
      <c r="T7">
        <f ca="1">MAX(INDIRECT("'"&amp;R7&amp;"'"&amp;"!"&amp;T$1))-1</f>
        <v>13</v>
      </c>
      <c r="U7">
        <f ca="1">SUM(INDIRECT("'"&amp;R7&amp;"'"&amp;"!"&amp;U$1))</f>
        <v>3</v>
      </c>
      <c r="V7" s="35">
        <v>1</v>
      </c>
      <c r="W7" s="35">
        <v>2</v>
      </c>
      <c r="X7" s="35">
        <v>2</v>
      </c>
      <c r="Y7" s="4">
        <f>IF(V7&gt;0,ROUND(X7,0),ROUND(W7,0))</f>
        <v>2</v>
      </c>
      <c r="Z7" s="5">
        <f ca="1">INDIRECT("'"&amp;R7&amp;"'"&amp;"!"&amp;Z$1&amp;Y7)</f>
        <v>9.2368421052631575</v>
      </c>
      <c r="AA7" s="10">
        <f ca="1">INDIRECT("'"&amp;R7&amp;"'"&amp;"!"&amp;AA$1&amp;Y7)</f>
        <v>5.2</v>
      </c>
      <c r="AB7" s="5">
        <f ca="1">INDIRECT("'"&amp;R7&amp;"'"&amp;"!"&amp;AB$1&amp;Y7)</f>
        <v>15.285714285714286</v>
      </c>
      <c r="AC7" s="10">
        <f ca="1">INDIRECT("'"&amp;R7&amp;"'"&amp;"!"&amp;AC$1&amp;Y7)</f>
        <v>5</v>
      </c>
      <c r="AD7">
        <f ca="1">INDIRECT("'"&amp;R7&amp;"'"&amp;"!"&amp;AD$1&amp;Y7)</f>
        <v>2</v>
      </c>
      <c r="AE7" s="6">
        <f ca="1">INDIRECT("'"&amp;R7&amp;"'"&amp;"!"&amp;AE$1&amp;Y7)</f>
        <v>0.46139999999999998</v>
      </c>
      <c r="AF7" s="52">
        <f ca="1">$I$2+SUMPRODUCT($J$2:$O$2,Z7:AE7)</f>
        <v>0.69487936262146277</v>
      </c>
      <c r="AH7" s="50"/>
      <c r="AO7" s="4"/>
      <c r="AP7" s="5"/>
      <c r="AQ7" s="10"/>
      <c r="AR7" s="5"/>
      <c r="AS7" s="10"/>
      <c r="AU7" s="6"/>
      <c r="AV7" s="50"/>
      <c r="AX7" s="50"/>
      <c r="BE7" s="4"/>
      <c r="BL7" s="50"/>
    </row>
    <row r="8" spans="2:69" ht="15.75" thickBot="1" x14ac:dyDescent="0.3">
      <c r="B8" s="44" t="str">
        <f>VLOOKUP(C8,Worksheet!$AO$3:$AP$121,2,0)</f>
        <v>Oklahoma State</v>
      </c>
      <c r="C8" s="43">
        <v>9</v>
      </c>
      <c r="D8" s="37">
        <f t="shared" ca="1" si="9"/>
        <v>13</v>
      </c>
      <c r="E8" s="37">
        <f ca="1">SUM(INDIRECT("'"&amp;B8&amp;"'"&amp;"!"&amp;E$1))</f>
        <v>3</v>
      </c>
      <c r="F8" s="38">
        <v>0</v>
      </c>
      <c r="G8" s="38">
        <v>2</v>
      </c>
      <c r="H8" s="38">
        <v>2</v>
      </c>
      <c r="I8" s="39">
        <f t="shared" si="10"/>
        <v>2</v>
      </c>
      <c r="J8" s="40">
        <f ca="1">INDIRECT("'"&amp;B8&amp;"'"&amp;"!"&amp;J$1&amp;I8)</f>
        <v>9.2368421052631575</v>
      </c>
      <c r="K8" s="41">
        <f ca="1">INDIRECT("'"&amp;B8&amp;"'"&amp;"!"&amp;K$1&amp;I8)</f>
        <v>5.2</v>
      </c>
      <c r="L8" s="40">
        <f ca="1">INDIRECT("'"&amp;B8&amp;"'"&amp;"!"&amp;L$1&amp;I8)</f>
        <v>15.285714285714286</v>
      </c>
      <c r="M8" s="41">
        <f ca="1">INDIRECT("'"&amp;B8&amp;"'"&amp;"!"&amp;M$1&amp;I8)</f>
        <v>5</v>
      </c>
      <c r="N8" s="37">
        <f ca="1">INDIRECT("'"&amp;B8&amp;"'"&amp;"!"&amp;N$1&amp;I8)</f>
        <v>2</v>
      </c>
      <c r="O8" s="42">
        <f ca="1">INDIRECT("'"&amp;B8&amp;"'"&amp;"!"&amp;O$1&amp;I8)</f>
        <v>0.46139999999999998</v>
      </c>
      <c r="P8" s="45">
        <f ca="1">$I$2+SUMPRODUCT(J$2:O$2,J8:O8)</f>
        <v>0.69487936262146277</v>
      </c>
      <c r="Q8" s="46"/>
      <c r="R8" s="47"/>
      <c r="S8" s="47"/>
      <c r="T8" s="47"/>
      <c r="U8" s="47"/>
      <c r="V8" s="47"/>
      <c r="W8" s="47"/>
      <c r="X8" s="47"/>
      <c r="Y8" s="48"/>
      <c r="Z8" s="47"/>
      <c r="AA8" s="47"/>
      <c r="AB8" s="47"/>
      <c r="AC8" s="47"/>
      <c r="AD8" s="47"/>
      <c r="AE8" s="47"/>
      <c r="AF8" s="47"/>
      <c r="AH8" s="50"/>
      <c r="AO8" s="4"/>
      <c r="AP8" s="5"/>
      <c r="AQ8" s="10"/>
      <c r="AR8" s="5"/>
      <c r="AS8" s="10"/>
      <c r="AU8" s="6"/>
      <c r="AV8" s="50"/>
      <c r="AX8" s="50"/>
      <c r="BE8" s="4"/>
      <c r="BL8" s="50"/>
      <c r="BN8" s="59" t="s">
        <v>360</v>
      </c>
      <c r="BO8" s="60"/>
      <c r="BP8" s="60"/>
      <c r="BQ8" s="61"/>
    </row>
    <row r="9" spans="2:69" x14ac:dyDescent="0.25">
      <c r="I9" s="4"/>
      <c r="J9" s="5"/>
      <c r="K9" s="10"/>
      <c r="L9" s="5"/>
      <c r="M9" s="10"/>
      <c r="O9" s="6"/>
      <c r="P9" s="6"/>
      <c r="AH9" s="50"/>
      <c r="AO9" s="4"/>
      <c r="AP9" s="5"/>
      <c r="AQ9" s="10"/>
      <c r="AR9" s="5"/>
      <c r="AS9" s="10"/>
      <c r="AU9" s="6"/>
      <c r="AV9" s="50"/>
      <c r="AX9" s="50"/>
      <c r="BE9" s="4"/>
      <c r="BL9" s="50"/>
      <c r="BN9" s="32"/>
      <c r="BO9" s="33"/>
      <c r="BP9" s="33"/>
      <c r="BQ9" s="34"/>
    </row>
    <row r="10" spans="2:69" x14ac:dyDescent="0.25">
      <c r="B10" s="44" t="str">
        <f>VLOOKUP(C10,Worksheet!$AO$3:$AP$121,2,0)</f>
        <v>Auburn</v>
      </c>
      <c r="C10" s="43">
        <v>5</v>
      </c>
      <c r="D10" s="37">
        <f t="shared" ref="D10:D11" ca="1" si="11">MAX(INDIRECT("'"&amp;B10&amp;"'"&amp;"!"&amp;D$1))-1</f>
        <v>14</v>
      </c>
      <c r="E10" s="37">
        <f ca="1">SUM(INDIRECT("'"&amp;B10&amp;"'"&amp;"!"&amp;E$1))</f>
        <v>7</v>
      </c>
      <c r="F10" s="38">
        <v>1</v>
      </c>
      <c r="G10" s="38">
        <v>2</v>
      </c>
      <c r="H10" s="38">
        <v>2</v>
      </c>
      <c r="I10" s="39">
        <f t="shared" si="10"/>
        <v>2</v>
      </c>
      <c r="J10" s="40">
        <f ca="1">INDIRECT("'"&amp;B10&amp;"'"&amp;"!"&amp;J$1&amp;I10)</f>
        <v>20.470588235294116</v>
      </c>
      <c r="K10" s="41">
        <f ca="1">INDIRECT("'"&amp;B10&amp;"'"&amp;"!"&amp;K$1&amp;I10)</f>
        <v>5.2</v>
      </c>
      <c r="L10" s="40">
        <f ca="1">INDIRECT("'"&amp;B10&amp;"'"&amp;"!"&amp;L$1&amp;I10)</f>
        <v>17.571428571428573</v>
      </c>
      <c r="M10" s="41">
        <f ca="1">INDIRECT("'"&amp;B10&amp;"'"&amp;"!"&amp;M$1&amp;I10)</f>
        <v>3.6</v>
      </c>
      <c r="N10" s="37">
        <f ca="1">INDIRECT("'"&amp;B10&amp;"'"&amp;"!"&amp;N$1&amp;I10)</f>
        <v>0</v>
      </c>
      <c r="O10" s="42">
        <f ca="1">INDIRECT("'"&amp;B10&amp;"'"&amp;"!"&amp;O$1&amp;I10)</f>
        <v>0.48833333333333334</v>
      </c>
      <c r="P10" s="45">
        <f ca="1">$I$2+SUMPRODUCT(J$2:O$2,J10:O10)</f>
        <v>0.5367479972048177</v>
      </c>
      <c r="R10" t="str">
        <f ca="1">IF(P10&gt;P11,B10,B11)</f>
        <v>Missouri</v>
      </c>
      <c r="T10">
        <f ca="1">MAX(INDIRECT("'"&amp;R10&amp;"'"&amp;"!"&amp;T$1))-1</f>
        <v>13</v>
      </c>
      <c r="U10">
        <f ca="1">SUM(INDIRECT("'"&amp;R10&amp;"'"&amp;"!"&amp;U$1))</f>
        <v>4</v>
      </c>
      <c r="V10" s="35">
        <v>1</v>
      </c>
      <c r="W10" s="35">
        <v>2</v>
      </c>
      <c r="X10" s="35">
        <v>2</v>
      </c>
      <c r="Y10" s="4">
        <f>IF(V10&gt;0,ROUND(X10,0),ROUND(W10,0))</f>
        <v>2</v>
      </c>
      <c r="Z10" s="5">
        <f ca="1">INDIRECT("'"&amp;R10&amp;"'"&amp;"!"&amp;Z$1&amp;Y10)</f>
        <v>13.9</v>
      </c>
      <c r="AA10" s="10">
        <f ca="1">INDIRECT("'"&amp;R10&amp;"'"&amp;"!"&amp;AA$1&amp;Y10)</f>
        <v>5.8</v>
      </c>
      <c r="AB10" s="5">
        <f ca="1">INDIRECT("'"&amp;R10&amp;"'"&amp;"!"&amp;AB$1&amp;Y10)</f>
        <v>42.111111111111114</v>
      </c>
      <c r="AC10" s="10">
        <f ca="1">INDIRECT("'"&amp;R10&amp;"'"&amp;"!"&amp;AC$1&amp;Y10)</f>
        <v>4.7</v>
      </c>
      <c r="AD10">
        <f ca="1">INDIRECT("'"&amp;R10&amp;"'"&amp;"!"&amp;AD$1&amp;Y10)</f>
        <v>0</v>
      </c>
      <c r="AE10" s="6">
        <f ca="1">INDIRECT("'"&amp;R10&amp;"'"&amp;"!"&amp;AE$1&amp;Y10)</f>
        <v>0.48555555555555557</v>
      </c>
      <c r="AF10" s="6">
        <f ca="1">$I$2+SUMPRODUCT($J$2:$O$2,Z10:AE10)</f>
        <v>1.1782789008011729</v>
      </c>
      <c r="AH10" s="51" t="str">
        <f ca="1">IF(AF10&gt;AF13,R10,R13)</f>
        <v>LSU</v>
      </c>
      <c r="AJ10">
        <f ca="1">MAX(INDIRECT("'"&amp;AH10&amp;"'"&amp;"!"&amp;AJ$1))-1</f>
        <v>13</v>
      </c>
      <c r="AK10">
        <f ca="1">SUM(INDIRECT("'"&amp;AH10&amp;"'"&amp;"!"&amp;AK$1))</f>
        <v>6</v>
      </c>
      <c r="AL10" s="35">
        <v>1</v>
      </c>
      <c r="AM10" s="35">
        <v>2</v>
      </c>
      <c r="AN10" s="35">
        <v>2</v>
      </c>
      <c r="AO10" s="4">
        <f>IF(AL10&gt;0,ROUND(AN10,0),ROUND(AM10,0))</f>
        <v>2</v>
      </c>
      <c r="AP10" s="5">
        <f ca="1">INDIRECT("'"&amp;AH10&amp;"'"&amp;"!"&amp;AP$1&amp;AO10)</f>
        <v>9.1034482758620694</v>
      </c>
      <c r="AQ10" s="10">
        <f ca="1">INDIRECT("'"&amp;AH10&amp;"'"&amp;"!"&amp;AQ$1&amp;AO10)</f>
        <v>4.8</v>
      </c>
      <c r="AR10" s="5">
        <f ca="1">INDIRECT("'"&amp;AH10&amp;"'"&amp;"!"&amp;AR$1&amp;AO10)</f>
        <v>38.285714285714285</v>
      </c>
      <c r="AS10" s="10">
        <f ca="1">INDIRECT("'"&amp;AH10&amp;"'"&amp;"!"&amp;AS$1&amp;AO10)</f>
        <v>4.3</v>
      </c>
      <c r="AT10">
        <f ca="1">INDIRECT("'"&amp;AH10&amp;"'"&amp;"!"&amp;AT$1&amp;AO10)</f>
        <v>4</v>
      </c>
      <c r="AU10" s="6">
        <f ca="1">INDIRECT("'"&amp;AH10&amp;"'"&amp;"!"&amp;AU$1&amp;AO10)</f>
        <v>0.50168333333333337</v>
      </c>
      <c r="AV10" s="52">
        <f ca="1">$I$2+SUMPRODUCT($J$2:$O$2,AP10:AU10)</f>
        <v>1.3148420306287862</v>
      </c>
      <c r="AX10" s="50"/>
      <c r="BE10" s="4"/>
      <c r="BL10" s="50"/>
      <c r="BN10" s="25"/>
      <c r="BO10" s="26" t="str">
        <f ca="1">IF(BL4&gt;BL16,AX4,AX16)</f>
        <v>TCU</v>
      </c>
      <c r="BP10" s="36">
        <f ca="1">VLOOKUP(BO10,B4:C26,2,FALSE)</f>
        <v>10</v>
      </c>
      <c r="BQ10" s="27"/>
    </row>
    <row r="11" spans="2:69" ht="15.75" thickBot="1" x14ac:dyDescent="0.3">
      <c r="B11" s="44" t="str">
        <f>VLOOKUP(C11,Worksheet!$AO$3:$AP$121,2,0)</f>
        <v>Missouri</v>
      </c>
      <c r="C11" s="43">
        <v>12</v>
      </c>
      <c r="D11" s="37">
        <f t="shared" ca="1" si="11"/>
        <v>13</v>
      </c>
      <c r="E11" s="37">
        <f ca="1">SUM(INDIRECT("'"&amp;B11&amp;"'"&amp;"!"&amp;E$1))</f>
        <v>4</v>
      </c>
      <c r="F11" s="38">
        <v>0</v>
      </c>
      <c r="G11" s="38">
        <v>2</v>
      </c>
      <c r="H11" s="38">
        <v>2</v>
      </c>
      <c r="I11" s="39">
        <f t="shared" si="10"/>
        <v>2</v>
      </c>
      <c r="J11" s="40">
        <f ca="1">INDIRECT("'"&amp;B11&amp;"'"&amp;"!"&amp;J$1&amp;I11)</f>
        <v>13.9</v>
      </c>
      <c r="K11" s="41">
        <f ca="1">INDIRECT("'"&amp;B11&amp;"'"&amp;"!"&amp;K$1&amp;I11)</f>
        <v>5.8</v>
      </c>
      <c r="L11" s="40">
        <f ca="1">INDIRECT("'"&amp;B11&amp;"'"&amp;"!"&amp;L$1&amp;I11)</f>
        <v>42.111111111111114</v>
      </c>
      <c r="M11" s="41">
        <f ca="1">INDIRECT("'"&amp;B11&amp;"'"&amp;"!"&amp;M$1&amp;I11)</f>
        <v>4.7</v>
      </c>
      <c r="N11" s="37">
        <f ca="1">INDIRECT("'"&amp;B11&amp;"'"&amp;"!"&amp;N$1&amp;I11)</f>
        <v>0</v>
      </c>
      <c r="O11" s="42">
        <f ca="1">INDIRECT("'"&amp;B11&amp;"'"&amp;"!"&amp;O$1&amp;I11)</f>
        <v>0.48555555555555557</v>
      </c>
      <c r="P11" s="45">
        <f ca="1">$I$2+SUMPRODUCT(J$2:O$2,J11:O11)</f>
        <v>1.1782789008011729</v>
      </c>
      <c r="Q11" s="46"/>
      <c r="R11" s="49"/>
      <c r="S11" s="47"/>
      <c r="T11" s="47"/>
      <c r="U11" s="47"/>
      <c r="V11" s="47"/>
      <c r="W11" s="47"/>
      <c r="X11" s="47"/>
      <c r="Y11" s="48"/>
      <c r="Z11" s="47"/>
      <c r="AA11" s="47"/>
      <c r="AB11" s="47"/>
      <c r="AC11" s="47"/>
      <c r="AD11" s="47"/>
      <c r="AE11" s="47"/>
      <c r="AF11" s="49"/>
      <c r="AG11" s="46"/>
      <c r="AH11" s="47"/>
      <c r="AI11" s="47"/>
      <c r="AJ11" s="47"/>
      <c r="AK11" s="47"/>
      <c r="AL11" s="47"/>
      <c r="AM11" s="47"/>
      <c r="AN11" s="47"/>
      <c r="AO11" s="48"/>
      <c r="AP11" s="53"/>
      <c r="AQ11" s="54"/>
      <c r="AR11" s="53"/>
      <c r="AS11" s="54"/>
      <c r="AT11" s="47"/>
      <c r="AU11" s="55"/>
      <c r="AV11" s="47"/>
      <c r="AX11" s="50"/>
      <c r="BE11" s="4"/>
      <c r="BL11" s="50"/>
      <c r="BN11" s="28"/>
      <c r="BO11" s="29"/>
      <c r="BP11" s="29"/>
      <c r="BQ11" s="30"/>
    </row>
    <row r="12" spans="2:69" ht="15.75" thickBot="1" x14ac:dyDescent="0.3">
      <c r="I12" s="4"/>
      <c r="J12" s="5"/>
      <c r="K12" s="10"/>
      <c r="L12" s="5"/>
      <c r="M12" s="10"/>
      <c r="O12" s="6"/>
      <c r="P12" s="6"/>
      <c r="R12" s="50"/>
      <c r="AF12" s="50"/>
      <c r="AO12" s="4"/>
      <c r="AP12" s="5"/>
      <c r="AQ12" s="10"/>
      <c r="AR12" s="5"/>
      <c r="AS12" s="10"/>
      <c r="AU12" s="6"/>
      <c r="AX12" s="50"/>
      <c r="BE12" s="4"/>
      <c r="BL12" s="50"/>
    </row>
    <row r="13" spans="2:69" ht="15.75" thickBot="1" x14ac:dyDescent="0.3">
      <c r="B13" s="44" t="str">
        <f>VLOOKUP(C13,Worksheet!$AO$3:$AP$121,2,0)</f>
        <v>Stanford</v>
      </c>
      <c r="C13" s="43">
        <v>4</v>
      </c>
      <c r="D13" s="37">
        <f t="shared" ref="D13:D14" ca="1" si="12">MAX(INDIRECT("'"&amp;B13&amp;"'"&amp;"!"&amp;D$1))-1</f>
        <v>13</v>
      </c>
      <c r="E13" s="37">
        <f ca="1">SUM(INDIRECT("'"&amp;B13&amp;"'"&amp;"!"&amp;E$1))</f>
        <v>6</v>
      </c>
      <c r="F13" s="38">
        <v>1</v>
      </c>
      <c r="G13" s="38">
        <v>2</v>
      </c>
      <c r="H13" s="38">
        <v>2</v>
      </c>
      <c r="I13" s="39">
        <f t="shared" si="10"/>
        <v>2</v>
      </c>
      <c r="J13" s="40">
        <f ca="1">INDIRECT("'"&amp;B13&amp;"'"&amp;"!"&amp;J$1&amp;I13)</f>
        <v>10.918918918918919</v>
      </c>
      <c r="K13" s="41">
        <f ca="1">INDIRECT("'"&amp;B13&amp;"'"&amp;"!"&amp;K$1&amp;I13)</f>
        <v>5.3</v>
      </c>
      <c r="L13" s="40">
        <f ca="1">INDIRECT("'"&amp;B13&amp;"'"&amp;"!"&amp;L$1&amp;I13)</f>
        <v>25.071428571428573</v>
      </c>
      <c r="M13" s="41">
        <f ca="1">INDIRECT("'"&amp;B13&amp;"'"&amp;"!"&amp;M$1&amp;I13)</f>
        <v>5.2</v>
      </c>
      <c r="N13" s="37">
        <f ca="1">INDIRECT("'"&amp;B13&amp;"'"&amp;"!"&amp;N$1&amp;I13)</f>
        <v>-1</v>
      </c>
      <c r="O13" s="42">
        <f ca="1">INDIRECT("'"&amp;B13&amp;"'"&amp;"!"&amp;O$1&amp;I13)</f>
        <v>0.57611111111111113</v>
      </c>
      <c r="P13" s="45">
        <f ca="1">$I$2+SUMPRODUCT(J$2:O$2,J13:O13)</f>
        <v>0.83586796990431367</v>
      </c>
      <c r="R13" s="51" t="str">
        <f ca="1">IF(P13&gt;P14,B13,B14)</f>
        <v>LSU</v>
      </c>
      <c r="T13">
        <f ca="1">MAX(INDIRECT("'"&amp;R13&amp;"'"&amp;"!"&amp;T$1))-1</f>
        <v>13</v>
      </c>
      <c r="U13">
        <f ca="1">SUM(INDIRECT("'"&amp;R13&amp;"'"&amp;"!"&amp;U$1))</f>
        <v>6</v>
      </c>
      <c r="V13" s="35">
        <v>1</v>
      </c>
      <c r="W13" s="35">
        <v>2</v>
      </c>
      <c r="X13" s="35">
        <v>2</v>
      </c>
      <c r="Y13" s="4">
        <f>IF(V13&gt;0,ROUND(X13,0),ROUND(W13,0))</f>
        <v>2</v>
      </c>
      <c r="Z13" s="5">
        <f ca="1">INDIRECT("'"&amp;R13&amp;"'"&amp;"!"&amp;Z$1&amp;Y13)</f>
        <v>9.1034482758620694</v>
      </c>
      <c r="AA13" s="10">
        <f ca="1">INDIRECT("'"&amp;R13&amp;"'"&amp;"!"&amp;AA$1&amp;Y13)</f>
        <v>4.8</v>
      </c>
      <c r="AB13" s="5">
        <f ca="1">INDIRECT("'"&amp;R13&amp;"'"&amp;"!"&amp;AB$1&amp;Y13)</f>
        <v>38.285714285714285</v>
      </c>
      <c r="AC13" s="10">
        <f ca="1">INDIRECT("'"&amp;R13&amp;"'"&amp;"!"&amp;AC$1&amp;Y13)</f>
        <v>4.3</v>
      </c>
      <c r="AD13">
        <f ca="1">INDIRECT("'"&amp;R13&amp;"'"&amp;"!"&amp;AD$1&amp;Y13)</f>
        <v>4</v>
      </c>
      <c r="AE13" s="6">
        <f ca="1">INDIRECT("'"&amp;R13&amp;"'"&amp;"!"&amp;AE$1&amp;Y13)</f>
        <v>0.50168333333333337</v>
      </c>
      <c r="AF13" s="52">
        <f ca="1">$I$2+SUMPRODUCT($J$2:$O$2,Z13:AE13)</f>
        <v>1.3148420306287862</v>
      </c>
      <c r="AO13" s="4"/>
      <c r="AP13" s="5"/>
      <c r="AQ13" s="10"/>
      <c r="AR13" s="5"/>
      <c r="AS13" s="10"/>
      <c r="AU13" s="6"/>
      <c r="AX13" s="50"/>
      <c r="BE13" s="4"/>
      <c r="BL13" s="50"/>
      <c r="BN13" s="59" t="s">
        <v>390</v>
      </c>
      <c r="BO13" s="60"/>
      <c r="BP13" s="60"/>
      <c r="BQ13" s="61"/>
    </row>
    <row r="14" spans="2:69" x14ac:dyDescent="0.25">
      <c r="B14" s="44" t="str">
        <f>VLOOKUP(C14,Worksheet!$AO$3:$AP$121,2,0)</f>
        <v>LSU</v>
      </c>
      <c r="C14" s="43">
        <v>13</v>
      </c>
      <c r="D14" s="37">
        <f t="shared" ca="1" si="12"/>
        <v>13</v>
      </c>
      <c r="E14" s="37">
        <f ca="1">SUM(INDIRECT("'"&amp;B14&amp;"'"&amp;"!"&amp;E$1))</f>
        <v>6</v>
      </c>
      <c r="F14" s="38">
        <v>0</v>
      </c>
      <c r="G14" s="38">
        <v>2</v>
      </c>
      <c r="H14" s="38">
        <v>2</v>
      </c>
      <c r="I14" s="39">
        <f t="shared" si="10"/>
        <v>2</v>
      </c>
      <c r="J14" s="40">
        <f ca="1">INDIRECT("'"&amp;B14&amp;"'"&amp;"!"&amp;J$1&amp;I14)</f>
        <v>9.1034482758620694</v>
      </c>
      <c r="K14" s="41">
        <f ca="1">INDIRECT("'"&amp;B14&amp;"'"&amp;"!"&amp;K$1&amp;I14)</f>
        <v>4.8</v>
      </c>
      <c r="L14" s="40">
        <f ca="1">INDIRECT("'"&amp;B14&amp;"'"&amp;"!"&amp;L$1&amp;I14)</f>
        <v>38.285714285714285</v>
      </c>
      <c r="M14" s="41">
        <f ca="1">INDIRECT("'"&amp;B14&amp;"'"&amp;"!"&amp;M$1&amp;I14)</f>
        <v>4.3</v>
      </c>
      <c r="N14" s="37">
        <f ca="1">INDIRECT("'"&amp;B14&amp;"'"&amp;"!"&amp;N$1&amp;I14)</f>
        <v>4</v>
      </c>
      <c r="O14" s="42">
        <f ca="1">INDIRECT("'"&amp;B14&amp;"'"&amp;"!"&amp;O$1&amp;I14)</f>
        <v>0.50168333333333337</v>
      </c>
      <c r="P14" s="45">
        <f ca="1">$I$2+SUMPRODUCT(J$2:O$2,J14:O14)</f>
        <v>1.3148420306287862</v>
      </c>
      <c r="Q14" s="46"/>
      <c r="R14" s="47"/>
      <c r="S14" s="47"/>
      <c r="T14" s="47"/>
      <c r="U14" s="47"/>
      <c r="V14" s="47"/>
      <c r="W14" s="47"/>
      <c r="X14" s="47"/>
      <c r="Y14" s="48"/>
      <c r="Z14" s="47"/>
      <c r="AA14" s="47"/>
      <c r="AB14" s="47"/>
      <c r="AC14" s="47"/>
      <c r="AD14" s="47"/>
      <c r="AE14" s="47"/>
      <c r="AF14" s="47"/>
      <c r="AO14" s="4"/>
      <c r="AP14" s="5"/>
      <c r="AQ14" s="10"/>
      <c r="AR14" s="5"/>
      <c r="AS14" s="10"/>
      <c r="AU14" s="6"/>
      <c r="AX14" s="50"/>
      <c r="BE14" s="4"/>
      <c r="BL14" s="50"/>
      <c r="BN14" s="32"/>
      <c r="BO14" s="33"/>
      <c r="BP14" s="33"/>
      <c r="BQ14" s="34"/>
    </row>
    <row r="15" spans="2:69" x14ac:dyDescent="0.25">
      <c r="I15" s="4"/>
      <c r="J15" s="5"/>
      <c r="K15" s="10"/>
      <c r="L15" s="5"/>
      <c r="M15" s="10"/>
      <c r="O15" s="6"/>
      <c r="P15" s="6"/>
      <c r="AO15" s="4"/>
      <c r="AP15" s="5"/>
      <c r="AQ15" s="10"/>
      <c r="AR15" s="5"/>
      <c r="AS15" s="10"/>
      <c r="AU15" s="6"/>
      <c r="AX15" s="50"/>
      <c r="BE15" s="4"/>
      <c r="BL15" s="50"/>
      <c r="BN15" s="25"/>
      <c r="BO15" s="26" t="str">
        <f ca="1">IF(BL4&lt;BL16,AX4,AX16)</f>
        <v>LSU</v>
      </c>
      <c r="BP15" s="36">
        <f ca="1">VLOOKUP(BO15,B4:C26,2,FALSE)</f>
        <v>13</v>
      </c>
      <c r="BQ15" s="27"/>
    </row>
    <row r="16" spans="2:69" ht="15.75" thickBot="1" x14ac:dyDescent="0.3">
      <c r="B16" s="44" t="str">
        <f>VLOOKUP(C16,Worksheet!$AO$3:$AP$121,2,0)</f>
        <v>Boise State</v>
      </c>
      <c r="C16" s="43">
        <v>3</v>
      </c>
      <c r="D16" s="37">
        <f t="shared" ref="D16:D17" ca="1" si="13">MAX(INDIRECT("'"&amp;B16&amp;"'"&amp;"!"&amp;D$1))-1</f>
        <v>13</v>
      </c>
      <c r="E16" s="37">
        <f ca="1">SUM(INDIRECT("'"&amp;B16&amp;"'"&amp;"!"&amp;E$1))</f>
        <v>4</v>
      </c>
      <c r="F16" s="38">
        <v>1</v>
      </c>
      <c r="G16" s="38">
        <v>2</v>
      </c>
      <c r="H16" s="38">
        <v>2</v>
      </c>
      <c r="I16" s="39">
        <f t="shared" si="10"/>
        <v>2</v>
      </c>
      <c r="J16" s="40">
        <f ca="1">INDIRECT("'"&amp;B16&amp;"'"&amp;"!"&amp;J$1&amp;I16)</f>
        <v>11.606060606060606</v>
      </c>
      <c r="K16" s="41">
        <f ca="1">INDIRECT("'"&amp;B16&amp;"'"&amp;"!"&amp;K$1&amp;I16)</f>
        <v>6.2</v>
      </c>
      <c r="L16" s="40">
        <f ca="1">INDIRECT("'"&amp;B16&amp;"'"&amp;"!"&amp;L$1&amp;I16)</f>
        <v>10.466666666666667</v>
      </c>
      <c r="M16" s="41">
        <f ca="1">INDIRECT("'"&amp;B16&amp;"'"&amp;"!"&amp;M$1&amp;I16)</f>
        <v>4.8</v>
      </c>
      <c r="N16" s="37">
        <f ca="1">INDIRECT("'"&amp;B16&amp;"'"&amp;"!"&amp;N$1&amp;I16)</f>
        <v>-1</v>
      </c>
      <c r="O16" s="42">
        <f ca="1">INDIRECT("'"&amp;B16&amp;"'"&amp;"!"&amp;O$1&amp;I16)</f>
        <v>0.51055555555555554</v>
      </c>
      <c r="P16" s="45">
        <f ca="1">$I$2+SUMPRODUCT(J$2:O$2,J16:O16)</f>
        <v>0.58200955083442574</v>
      </c>
      <c r="R16" t="str">
        <f ca="1">IF(P16&gt;P17,B16,B17)</f>
        <v>Oklahoma</v>
      </c>
      <c r="T16">
        <f ca="1">MAX(INDIRECT("'"&amp;R16&amp;"'"&amp;"!"&amp;T$1))-1</f>
        <v>14</v>
      </c>
      <c r="U16">
        <f ca="1">SUM(INDIRECT("'"&amp;R16&amp;"'"&amp;"!"&amp;U$1))</f>
        <v>5</v>
      </c>
      <c r="V16" s="35">
        <v>1</v>
      </c>
      <c r="W16" s="35">
        <v>2</v>
      </c>
      <c r="X16" s="35">
        <v>2</v>
      </c>
      <c r="Y16" s="4">
        <f>IF(V16&gt;0,ROUND(X16,0),ROUND(W16,0))</f>
        <v>2</v>
      </c>
      <c r="Z16" s="5">
        <f ca="1">INDIRECT("'"&amp;R16&amp;"'"&amp;"!"&amp;Z$1&amp;Y16)</f>
        <v>10.361702127659575</v>
      </c>
      <c r="AA16" s="10">
        <f ca="1">INDIRECT("'"&amp;R16&amp;"'"&amp;"!"&amp;AA$1&amp;Y16)</f>
        <v>5.9</v>
      </c>
      <c r="AB16" s="5">
        <f ca="1">INDIRECT("'"&amp;R16&amp;"'"&amp;"!"&amp;AB$1&amp;Y16)</f>
        <v>20.294117647058822</v>
      </c>
      <c r="AC16" s="10">
        <f ca="1">INDIRECT("'"&amp;R16&amp;"'"&amp;"!"&amp;AC$1&amp;Y16)</f>
        <v>5.0999999999999996</v>
      </c>
      <c r="AD16">
        <f ca="1">INDIRECT("'"&amp;R16&amp;"'"&amp;"!"&amp;AD$1&amp;Y16)</f>
        <v>2</v>
      </c>
      <c r="AE16" s="6">
        <f ca="1">INDIRECT("'"&amp;R16&amp;"'"&amp;"!"&amp;AE$1&amp;Y16)</f>
        <v>0.50293333333333334</v>
      </c>
      <c r="AF16" s="6">
        <f ca="1">$I$2+SUMPRODUCT($J$2:$O$2,Z16:AE16)</f>
        <v>0.87522995900722667</v>
      </c>
      <c r="AH16" t="str">
        <f ca="1">IF(AF16&gt;AF19,R16,R19)</f>
        <v>Oklahoma</v>
      </c>
      <c r="AJ16">
        <f ca="1">MAX(INDIRECT("'"&amp;AH16&amp;"'"&amp;"!"&amp;AJ$1))-1</f>
        <v>14</v>
      </c>
      <c r="AK16">
        <f ca="1">SUM(INDIRECT("'"&amp;AH16&amp;"'"&amp;"!"&amp;AK$1))</f>
        <v>5</v>
      </c>
      <c r="AL16" s="35">
        <v>1</v>
      </c>
      <c r="AM16" s="35">
        <v>2</v>
      </c>
      <c r="AN16" s="35">
        <v>2</v>
      </c>
      <c r="AO16" s="4">
        <f>IF(AL16&gt;0,ROUND(AN16,0),ROUND(AM16,0))</f>
        <v>2</v>
      </c>
      <c r="AP16" s="5">
        <f ca="1">INDIRECT("'"&amp;AH16&amp;"'"&amp;"!"&amp;AP$1&amp;AO16)</f>
        <v>10.361702127659575</v>
      </c>
      <c r="AQ16" s="10">
        <f ca="1">INDIRECT("'"&amp;AH16&amp;"'"&amp;"!"&amp;AQ$1&amp;AO16)</f>
        <v>5.9</v>
      </c>
      <c r="AR16" s="5">
        <f ca="1">INDIRECT("'"&amp;AH16&amp;"'"&amp;"!"&amp;AR$1&amp;AO16)</f>
        <v>20.294117647058822</v>
      </c>
      <c r="AS16" s="10">
        <f ca="1">INDIRECT("'"&amp;AH16&amp;"'"&amp;"!"&amp;AS$1&amp;AO16)</f>
        <v>5.0999999999999996</v>
      </c>
      <c r="AT16">
        <f ca="1">INDIRECT("'"&amp;AH16&amp;"'"&amp;"!"&amp;AT$1&amp;AO16)</f>
        <v>2</v>
      </c>
      <c r="AU16" s="6">
        <f ca="1">INDIRECT("'"&amp;AH16&amp;"'"&amp;"!"&amp;AU$1&amp;AO16)</f>
        <v>0.50293333333333334</v>
      </c>
      <c r="AV16" s="6">
        <f ca="1">$I$2+SUMPRODUCT($J$2:$O$2,AP16:AU16)</f>
        <v>0.87522995900722667</v>
      </c>
      <c r="AX16" s="51" t="str">
        <f ca="1">IF(AV16&gt;AV22,AH16,AH22)</f>
        <v>TCU</v>
      </c>
      <c r="AZ16">
        <f ca="1">MAX(INDIRECT("'"&amp;AX16&amp;"'"&amp;"!"&amp;AZ$1))-1</f>
        <v>13</v>
      </c>
      <c r="BA16">
        <f ca="1">SUM(INDIRECT("'"&amp;AX16&amp;"'"&amp;"!"&amp;BA$1))</f>
        <v>2</v>
      </c>
      <c r="BB16" s="35">
        <v>1</v>
      </c>
      <c r="BC16" s="35">
        <v>2</v>
      </c>
      <c r="BD16" s="35">
        <v>2</v>
      </c>
      <c r="BE16" s="4">
        <f>IF(BB16&gt;0,ROUND(BD16,0),ROUND(BC16,0))</f>
        <v>2</v>
      </c>
      <c r="BF16" s="5">
        <f t="shared" ref="BF16" ca="1" si="14">INDIRECT("'"&amp;AX16&amp;"'"&amp;"!"&amp;BF$1&amp;BE16)</f>
        <v>11.872340425531915</v>
      </c>
      <c r="BG16" s="10">
        <f t="shared" ref="BG16" ca="1" si="15">INDIRECT("'"&amp;AX16&amp;"'"&amp;"!"&amp;BG$1&amp;BE16)</f>
        <v>7.8</v>
      </c>
      <c r="BH16" s="5">
        <f t="shared" ref="BH16" ca="1" si="16">INDIRECT("'"&amp;AX16&amp;"'"&amp;"!"&amp;BH$1&amp;BE16)</f>
        <v>28.428571428571427</v>
      </c>
      <c r="BI16" s="10">
        <f t="shared" ref="BI16" ca="1" si="17">INDIRECT("'"&amp;AX16&amp;"'"&amp;"!"&amp;BI$1&amp;BE16)</f>
        <v>3.8</v>
      </c>
      <c r="BJ16">
        <f t="shared" ref="BJ16" ca="1" si="18">INDIRECT("'"&amp;AX16&amp;"'"&amp;"!"&amp;BJ$1&amp;BE16)</f>
        <v>3</v>
      </c>
      <c r="BK16" s="6">
        <f t="shared" ref="BK16" ca="1" si="19">INDIRECT("'"&amp;AX16&amp;"'"&amp;"!"&amp;BK$1&amp;BE16)</f>
        <v>0.56194444444444447</v>
      </c>
      <c r="BL16" s="52">
        <f ca="1">$I$2+SUMPRODUCT($J$2:$O$2,BF16:BK16)</f>
        <v>1.4110259071571818</v>
      </c>
      <c r="BN16" s="28"/>
      <c r="BO16" s="29"/>
      <c r="BP16" s="29"/>
      <c r="BQ16" s="30"/>
    </row>
    <row r="17" spans="2:64" x14ac:dyDescent="0.25">
      <c r="B17" s="44" t="str">
        <f>VLOOKUP(C17,Worksheet!$AO$3:$AP$121,2,0)</f>
        <v>Oklahoma</v>
      </c>
      <c r="C17" s="43">
        <v>14</v>
      </c>
      <c r="D17" s="37">
        <f t="shared" ca="1" si="13"/>
        <v>14</v>
      </c>
      <c r="E17" s="37">
        <f ca="1">SUM(INDIRECT("'"&amp;B17&amp;"'"&amp;"!"&amp;E$1))</f>
        <v>5</v>
      </c>
      <c r="F17" s="38">
        <v>0</v>
      </c>
      <c r="G17" s="38">
        <v>2</v>
      </c>
      <c r="H17" s="38">
        <v>2</v>
      </c>
      <c r="I17" s="39">
        <f t="shared" si="10"/>
        <v>2</v>
      </c>
      <c r="J17" s="40">
        <f ca="1">INDIRECT("'"&amp;B17&amp;"'"&amp;"!"&amp;J$1&amp;I17)</f>
        <v>10.361702127659575</v>
      </c>
      <c r="K17" s="41">
        <f ca="1">INDIRECT("'"&amp;B17&amp;"'"&amp;"!"&amp;K$1&amp;I17)</f>
        <v>5.9</v>
      </c>
      <c r="L17" s="40">
        <f ca="1">INDIRECT("'"&amp;B17&amp;"'"&amp;"!"&amp;L$1&amp;I17)</f>
        <v>20.294117647058822</v>
      </c>
      <c r="M17" s="41">
        <f ca="1">INDIRECT("'"&amp;B17&amp;"'"&amp;"!"&amp;M$1&amp;I17)</f>
        <v>5.0999999999999996</v>
      </c>
      <c r="N17" s="37">
        <f ca="1">INDIRECT("'"&amp;B17&amp;"'"&amp;"!"&amp;N$1&amp;I17)</f>
        <v>2</v>
      </c>
      <c r="O17" s="42">
        <f ca="1">INDIRECT("'"&amp;B17&amp;"'"&amp;"!"&amp;O$1&amp;I17)</f>
        <v>0.50293333333333334</v>
      </c>
      <c r="P17" s="45">
        <f ca="1">$I$2+SUMPRODUCT(J$2:O$2,J17:O17)</f>
        <v>0.87522995900722667</v>
      </c>
      <c r="Q17" s="46"/>
      <c r="R17" s="49"/>
      <c r="S17" s="47"/>
      <c r="T17" s="47"/>
      <c r="U17" s="47"/>
      <c r="V17" s="47"/>
      <c r="W17" s="47"/>
      <c r="X17" s="47"/>
      <c r="Y17" s="48"/>
      <c r="Z17" s="47"/>
      <c r="AA17" s="47"/>
      <c r="AB17" s="47"/>
      <c r="AC17" s="47"/>
      <c r="AD17" s="47"/>
      <c r="AE17" s="47"/>
      <c r="AF17" s="49"/>
      <c r="AG17" s="46"/>
      <c r="AH17" s="49"/>
      <c r="AI17" s="47"/>
      <c r="AJ17" s="47"/>
      <c r="AK17" s="47"/>
      <c r="AL17" s="47"/>
      <c r="AM17" s="47"/>
      <c r="AN17" s="47"/>
      <c r="AO17" s="48"/>
      <c r="AP17" s="53"/>
      <c r="AQ17" s="54"/>
      <c r="AR17" s="53"/>
      <c r="AS17" s="54"/>
      <c r="AT17" s="47"/>
      <c r="AU17" s="55"/>
      <c r="AV17" s="49"/>
      <c r="AW17" s="46"/>
      <c r="AX17" s="47"/>
      <c r="AY17" s="47"/>
      <c r="AZ17" s="47"/>
      <c r="BA17" s="47"/>
      <c r="BB17" s="47"/>
      <c r="BC17" s="47"/>
      <c r="BD17" s="47"/>
      <c r="BE17" s="47"/>
      <c r="BF17" s="47"/>
      <c r="BG17" s="47"/>
      <c r="BH17" s="47"/>
      <c r="BI17" s="47"/>
      <c r="BJ17" s="47"/>
      <c r="BK17" s="47"/>
      <c r="BL17" s="47"/>
    </row>
    <row r="18" spans="2:64" x14ac:dyDescent="0.25">
      <c r="I18" s="4"/>
      <c r="J18" s="5"/>
      <c r="K18" s="10"/>
      <c r="L18" s="5"/>
      <c r="M18" s="10"/>
      <c r="O18" s="6"/>
      <c r="P18" s="6"/>
      <c r="R18" s="50"/>
      <c r="AF18" s="50"/>
      <c r="AH18" s="50"/>
      <c r="AO18" s="4"/>
      <c r="AP18" s="5"/>
      <c r="AQ18" s="10"/>
      <c r="AR18" s="5"/>
      <c r="AS18" s="10"/>
      <c r="AU18" s="6"/>
      <c r="AV18" s="50"/>
    </row>
    <row r="19" spans="2:64" x14ac:dyDescent="0.25">
      <c r="B19" s="44" t="str">
        <f>VLOOKUP(C19,Worksheet!$AO$3:$AP$121,2,0)</f>
        <v>Wisconsin</v>
      </c>
      <c r="C19" s="43">
        <v>6</v>
      </c>
      <c r="D19" s="37">
        <f t="shared" ref="D19:D20" ca="1" si="20">MAX(INDIRECT("'"&amp;B19&amp;"'"&amp;"!"&amp;D$1))-1</f>
        <v>13</v>
      </c>
      <c r="E19" s="37">
        <f ca="1">SUM(INDIRECT("'"&amp;B19&amp;"'"&amp;"!"&amp;E$1))</f>
        <v>3</v>
      </c>
      <c r="F19" s="38">
        <v>1</v>
      </c>
      <c r="G19" s="38">
        <v>2</v>
      </c>
      <c r="H19" s="38">
        <v>2</v>
      </c>
      <c r="I19" s="39">
        <f t="shared" si="10"/>
        <v>2</v>
      </c>
      <c r="J19" s="40">
        <f ca="1">INDIRECT("'"&amp;B19&amp;"'"&amp;"!"&amp;J$1&amp;I19)</f>
        <v>10.838709677419354</v>
      </c>
      <c r="K19" s="41">
        <f ca="1">INDIRECT("'"&amp;B19&amp;"'"&amp;"!"&amp;K$1&amp;I19)</f>
        <v>5.7</v>
      </c>
      <c r="L19" s="40">
        <f ca="1">INDIRECT("'"&amp;B19&amp;"'"&amp;"!"&amp;L$1&amp;I19)</f>
        <v>17.277777777777779</v>
      </c>
      <c r="M19" s="41">
        <f ca="1">INDIRECT("'"&amp;B19&amp;"'"&amp;"!"&amp;M$1&amp;I19)</f>
        <v>4.5</v>
      </c>
      <c r="N19" s="37">
        <f ca="1">INDIRECT("'"&amp;B19&amp;"'"&amp;"!"&amp;N$1&amp;I19)</f>
        <v>0</v>
      </c>
      <c r="O19" s="42">
        <f ca="1">INDIRECT("'"&amp;B19&amp;"'"&amp;"!"&amp;O$1&amp;I19)</f>
        <v>0.54916666666666669</v>
      </c>
      <c r="P19" s="45">
        <f t="shared" ref="P19:P20" ca="1" si="21">$I$2+SUMPRODUCT(J$2:O$2,J19:O19)</f>
        <v>0.79055205673727102</v>
      </c>
      <c r="R19" s="51" t="str">
        <f ca="1">IF(P19&gt;P20,B19,B20)</f>
        <v>Wisconsin</v>
      </c>
      <c r="T19">
        <f ca="1">MAX(INDIRECT("'"&amp;R19&amp;"'"&amp;"!"&amp;T$1))-1</f>
        <v>13</v>
      </c>
      <c r="U19">
        <f ca="1">SUM(INDIRECT("'"&amp;R19&amp;"'"&amp;"!"&amp;U$1))</f>
        <v>3</v>
      </c>
      <c r="V19" s="35">
        <v>1</v>
      </c>
      <c r="W19" s="35">
        <v>2</v>
      </c>
      <c r="X19" s="35">
        <v>2</v>
      </c>
      <c r="Y19" s="4">
        <f>IF(V19&gt;0,ROUND(X19,0),ROUND(W19,0))</f>
        <v>2</v>
      </c>
      <c r="Z19" s="5">
        <f ca="1">INDIRECT("'"&amp;R19&amp;"'"&amp;"!"&amp;Z$1&amp;Y19)</f>
        <v>10.838709677419354</v>
      </c>
      <c r="AA19" s="10">
        <f ca="1">INDIRECT("'"&amp;R19&amp;"'"&amp;"!"&amp;AA$1&amp;Y19)</f>
        <v>5.7</v>
      </c>
      <c r="AB19" s="5">
        <f ca="1">INDIRECT("'"&amp;R19&amp;"'"&amp;"!"&amp;AB$1&amp;Y19)</f>
        <v>17.277777777777779</v>
      </c>
      <c r="AC19" s="10">
        <f ca="1">INDIRECT("'"&amp;R19&amp;"'"&amp;"!"&amp;AC$1&amp;Y19)</f>
        <v>4.5</v>
      </c>
      <c r="AD19">
        <f ca="1">INDIRECT("'"&amp;R19&amp;"'"&amp;"!"&amp;AD$1&amp;Y19)</f>
        <v>0</v>
      </c>
      <c r="AE19" s="6">
        <f ca="1">INDIRECT("'"&amp;R19&amp;"'"&amp;"!"&amp;AE$1&amp;Y19)</f>
        <v>0.54916666666666669</v>
      </c>
      <c r="AF19" s="52">
        <f ca="1">$I$2+SUMPRODUCT($J$2:$O$2,Z19:AE19)</f>
        <v>0.79055205673727102</v>
      </c>
      <c r="AH19" s="50"/>
      <c r="AO19" s="4"/>
      <c r="AP19" s="5"/>
      <c r="AQ19" s="10"/>
      <c r="AR19" s="5"/>
      <c r="AS19" s="10"/>
      <c r="AU19" s="6"/>
      <c r="AV19" s="50"/>
    </row>
    <row r="20" spans="2:64" x14ac:dyDescent="0.25">
      <c r="B20" s="44" t="str">
        <f>VLOOKUP(C20,Worksheet!$AO$3:$AP$121,2,0)</f>
        <v>Virginia Tech</v>
      </c>
      <c r="C20" s="43">
        <v>11</v>
      </c>
      <c r="D20" s="37">
        <f t="shared" ca="1" si="20"/>
        <v>14</v>
      </c>
      <c r="E20" s="37">
        <f ca="1">SUM(INDIRECT("'"&amp;B20&amp;"'"&amp;"!"&amp;E$1))</f>
        <v>3</v>
      </c>
      <c r="F20" s="38">
        <v>0</v>
      </c>
      <c r="G20" s="38">
        <v>2</v>
      </c>
      <c r="H20" s="38">
        <v>2</v>
      </c>
      <c r="I20" s="39">
        <f t="shared" si="10"/>
        <v>2</v>
      </c>
      <c r="J20" s="40">
        <f ca="1">INDIRECT("'"&amp;B20&amp;"'"&amp;"!"&amp;J$1&amp;I20)</f>
        <v>10.466666666666667</v>
      </c>
      <c r="K20" s="41">
        <f ca="1">INDIRECT("'"&amp;B20&amp;"'"&amp;"!"&amp;K$1&amp;I20)</f>
        <v>4.8</v>
      </c>
      <c r="L20" s="40">
        <f ca="1">INDIRECT("'"&amp;B20&amp;"'"&amp;"!"&amp;L$1&amp;I20)</f>
        <v>11.606060606060606</v>
      </c>
      <c r="M20" s="41">
        <f ca="1">INDIRECT("'"&amp;B20&amp;"'"&amp;"!"&amp;M$1&amp;I20)</f>
        <v>6.2</v>
      </c>
      <c r="N20" s="37">
        <f ca="1">INDIRECT("'"&amp;B20&amp;"'"&amp;"!"&amp;N$1&amp;I20)</f>
        <v>1</v>
      </c>
      <c r="O20" s="42">
        <f ca="1">INDIRECT("'"&amp;B20&amp;"'"&amp;"!"&amp;O$1&amp;I20)</f>
        <v>0.53222222222222226</v>
      </c>
      <c r="P20" s="45">
        <f t="shared" ca="1" si="21"/>
        <v>0.46787049215104065</v>
      </c>
      <c r="Q20" s="46"/>
      <c r="R20" s="47"/>
      <c r="S20" s="47"/>
      <c r="T20" s="47"/>
      <c r="U20" s="47"/>
      <c r="V20" s="47"/>
      <c r="W20" s="47"/>
      <c r="X20" s="47"/>
      <c r="Y20" s="48"/>
      <c r="Z20" s="47"/>
      <c r="AA20" s="47"/>
      <c r="AB20" s="47"/>
      <c r="AC20" s="47"/>
      <c r="AD20" s="47"/>
      <c r="AE20" s="47"/>
      <c r="AF20" s="47"/>
      <c r="AH20" s="50"/>
      <c r="AO20" s="4"/>
      <c r="AP20" s="5"/>
      <c r="AQ20" s="10"/>
      <c r="AR20" s="5"/>
      <c r="AS20" s="10"/>
      <c r="AU20" s="6"/>
      <c r="AV20" s="50"/>
    </row>
    <row r="21" spans="2:64" x14ac:dyDescent="0.25">
      <c r="I21" s="4"/>
      <c r="J21" s="5"/>
      <c r="K21" s="10"/>
      <c r="L21" s="5"/>
      <c r="M21" s="10"/>
      <c r="O21" s="6"/>
      <c r="P21" s="6"/>
      <c r="AH21" s="50"/>
      <c r="AO21" s="4"/>
      <c r="AP21" s="5"/>
      <c r="AQ21" s="10"/>
      <c r="AR21" s="5"/>
      <c r="AS21" s="10"/>
      <c r="AU21" s="6"/>
      <c r="AV21" s="50"/>
    </row>
    <row r="22" spans="2:64" x14ac:dyDescent="0.25">
      <c r="B22" s="44" t="str">
        <f>VLOOKUP(C22,Worksheet!$AO$3:$AP$121,2,0)</f>
        <v>Oregon</v>
      </c>
      <c r="C22" s="43">
        <v>7</v>
      </c>
      <c r="D22" s="37">
        <f t="shared" ref="D22:D23" ca="1" si="22">MAX(INDIRECT("'"&amp;B22&amp;"'"&amp;"!"&amp;D$1))-1</f>
        <v>13</v>
      </c>
      <c r="E22" s="37">
        <f ca="1">SUM(INDIRECT("'"&amp;B22&amp;"'"&amp;"!"&amp;E$1))</f>
        <v>7</v>
      </c>
      <c r="F22" s="38">
        <v>1</v>
      </c>
      <c r="G22" s="38">
        <v>2</v>
      </c>
      <c r="H22" s="38">
        <v>2</v>
      </c>
      <c r="I22" s="39">
        <f t="shared" si="10"/>
        <v>2</v>
      </c>
      <c r="J22" s="40">
        <f ca="1">INDIRECT("'"&amp;B22&amp;"'"&amp;"!"&amp;J$1&amp;I22)</f>
        <v>9.1666666666666661</v>
      </c>
      <c r="K22" s="41">
        <f ca="1">INDIRECT("'"&amp;B22&amp;"'"&amp;"!"&amp;K$1&amp;I22)</f>
        <v>5.5797101449275361</v>
      </c>
      <c r="L22" s="40">
        <f ca="1">INDIRECT("'"&amp;B22&amp;"'"&amp;"!"&amp;L$1&amp;I22)</f>
        <v>19.258064516129032</v>
      </c>
      <c r="M22" s="41">
        <f ca="1">INDIRECT("'"&amp;B22&amp;"'"&amp;"!"&amp;M$1&amp;I22)</f>
        <v>6</v>
      </c>
      <c r="N22" s="37">
        <f ca="1">INDIRECT("'"&amp;B22&amp;"'"&amp;"!"&amp;N$1&amp;I22)</f>
        <v>5</v>
      </c>
      <c r="O22" s="42">
        <f ca="1">INDIRECT("'"&amp;B22&amp;"'"&amp;"!"&amp;O$1&amp;I22)</f>
        <v>0.46500000000000002</v>
      </c>
      <c r="P22" s="45">
        <f t="shared" ref="P22:P23" ca="1" si="23">$I$2+SUMPRODUCT(J$2:O$2,J22:O22)</f>
        <v>0.85921031652110458</v>
      </c>
      <c r="R22" t="str">
        <f ca="1">IF(P22&gt;P23,B22,B23)</f>
        <v>TCU</v>
      </c>
      <c r="T22">
        <f ca="1">MAX(INDIRECT("'"&amp;R22&amp;"'"&amp;"!"&amp;T$1))-1</f>
        <v>13</v>
      </c>
      <c r="U22">
        <f ca="1">SUM(INDIRECT("'"&amp;R22&amp;"'"&amp;"!"&amp;U$1))</f>
        <v>2</v>
      </c>
      <c r="V22" s="35">
        <v>1</v>
      </c>
      <c r="W22" s="35">
        <v>2</v>
      </c>
      <c r="X22" s="35">
        <v>2</v>
      </c>
      <c r="Y22" s="4">
        <f>IF(V22&gt;0,ROUND(X22,0),ROUND(W22,0))</f>
        <v>2</v>
      </c>
      <c r="Z22" s="5">
        <f ca="1">INDIRECT("'"&amp;R22&amp;"'"&amp;"!"&amp;Z$1&amp;Y22)</f>
        <v>11.872340425531915</v>
      </c>
      <c r="AA22" s="10">
        <f ca="1">INDIRECT("'"&amp;R22&amp;"'"&amp;"!"&amp;AA$1&amp;Y22)</f>
        <v>7.8</v>
      </c>
      <c r="AB22" s="5">
        <f ca="1">INDIRECT("'"&amp;R22&amp;"'"&amp;"!"&amp;AB$1&amp;Y22)</f>
        <v>28.428571428571427</v>
      </c>
      <c r="AC22" s="10">
        <f ca="1">INDIRECT("'"&amp;R22&amp;"'"&amp;"!"&amp;AC$1&amp;Y22)</f>
        <v>3.8</v>
      </c>
      <c r="AD22">
        <f ca="1">INDIRECT("'"&amp;R22&amp;"'"&amp;"!"&amp;AD$1&amp;Y22)</f>
        <v>3</v>
      </c>
      <c r="AE22" s="6">
        <f ca="1">INDIRECT("'"&amp;R22&amp;"'"&amp;"!"&amp;AE$1&amp;Y22)</f>
        <v>0.56194444444444447</v>
      </c>
      <c r="AF22" s="6">
        <f ca="1">$I$2+SUMPRODUCT($J$2:$O$2,Z22:AE22)</f>
        <v>1.4110259071571818</v>
      </c>
      <c r="AH22" s="51" t="str">
        <f ca="1">IF(AF22&gt;AF25,R22,R25)</f>
        <v>TCU</v>
      </c>
      <c r="AJ22">
        <f ca="1">MAX(INDIRECT("'"&amp;AH22&amp;"'"&amp;"!"&amp;AJ$1))-1</f>
        <v>13</v>
      </c>
      <c r="AK22">
        <f ca="1">SUM(INDIRECT("'"&amp;AH22&amp;"'"&amp;"!"&amp;AK$1))</f>
        <v>2</v>
      </c>
      <c r="AL22" s="35">
        <v>1</v>
      </c>
      <c r="AM22" s="35">
        <v>2</v>
      </c>
      <c r="AN22" s="35">
        <v>2</v>
      </c>
      <c r="AO22" s="4">
        <f>IF(AL22&gt;0,ROUND(AN22,0),ROUND(AM22,0))</f>
        <v>2</v>
      </c>
      <c r="AP22" s="5">
        <f ca="1">INDIRECT("'"&amp;AH22&amp;"'"&amp;"!"&amp;AP$1&amp;AO22)</f>
        <v>11.872340425531915</v>
      </c>
      <c r="AQ22" s="10">
        <f ca="1">INDIRECT("'"&amp;AH22&amp;"'"&amp;"!"&amp;AQ$1&amp;AO22)</f>
        <v>7.8</v>
      </c>
      <c r="AR22" s="5">
        <f ca="1">INDIRECT("'"&amp;AH22&amp;"'"&amp;"!"&amp;AR$1&amp;AO22)</f>
        <v>28.428571428571427</v>
      </c>
      <c r="AS22" s="10">
        <f ca="1">INDIRECT("'"&amp;AH22&amp;"'"&amp;"!"&amp;AS$1&amp;AO22)</f>
        <v>3.8</v>
      </c>
      <c r="AT22">
        <f ca="1">INDIRECT("'"&amp;AH22&amp;"'"&amp;"!"&amp;AT$1&amp;AO22)</f>
        <v>3</v>
      </c>
      <c r="AU22" s="6">
        <f ca="1">INDIRECT("'"&amp;AH22&amp;"'"&amp;"!"&amp;AU$1&amp;AO22)</f>
        <v>0.56194444444444447</v>
      </c>
      <c r="AV22" s="52">
        <f ca="1">$I$2+SUMPRODUCT($J$2:$O$2,AP22:AU22)</f>
        <v>1.4110259071571818</v>
      </c>
    </row>
    <row r="23" spans="2:64" x14ac:dyDescent="0.25">
      <c r="B23" s="44" t="str">
        <f>VLOOKUP(C23,Worksheet!$AO$3:$AP$121,2,0)</f>
        <v>TCU</v>
      </c>
      <c r="C23" s="43">
        <v>10</v>
      </c>
      <c r="D23" s="37">
        <f t="shared" ca="1" si="22"/>
        <v>13</v>
      </c>
      <c r="E23" s="37">
        <f ca="1">SUM(INDIRECT("'"&amp;B23&amp;"'"&amp;"!"&amp;E$1))</f>
        <v>2</v>
      </c>
      <c r="F23" s="38">
        <v>0</v>
      </c>
      <c r="G23" s="38">
        <v>2</v>
      </c>
      <c r="H23" s="38">
        <v>2</v>
      </c>
      <c r="I23" s="39">
        <f t="shared" si="10"/>
        <v>2</v>
      </c>
      <c r="J23" s="40">
        <f ca="1">INDIRECT("'"&amp;B23&amp;"'"&amp;"!"&amp;J$1&amp;I23)</f>
        <v>11.872340425531915</v>
      </c>
      <c r="K23" s="41">
        <f ca="1">INDIRECT("'"&amp;B23&amp;"'"&amp;"!"&amp;K$1&amp;I23)</f>
        <v>7.8</v>
      </c>
      <c r="L23" s="40">
        <f ca="1">INDIRECT("'"&amp;B23&amp;"'"&amp;"!"&amp;L$1&amp;I23)</f>
        <v>28.428571428571427</v>
      </c>
      <c r="M23" s="41">
        <f ca="1">INDIRECT("'"&amp;B23&amp;"'"&amp;"!"&amp;M$1&amp;I23)</f>
        <v>3.8</v>
      </c>
      <c r="N23" s="37">
        <f ca="1">INDIRECT("'"&amp;B23&amp;"'"&amp;"!"&amp;N$1&amp;I23)</f>
        <v>3</v>
      </c>
      <c r="O23" s="42">
        <f ca="1">INDIRECT("'"&amp;B23&amp;"'"&amp;"!"&amp;O$1&amp;I23)</f>
        <v>0.56194444444444447</v>
      </c>
      <c r="P23" s="45">
        <f t="shared" ca="1" si="23"/>
        <v>1.4110259071571818</v>
      </c>
      <c r="Q23" s="46"/>
      <c r="R23" s="49"/>
      <c r="S23" s="47"/>
      <c r="T23" s="47"/>
      <c r="U23" s="47"/>
      <c r="V23" s="47"/>
      <c r="W23" s="47"/>
      <c r="X23" s="47"/>
      <c r="Y23" s="48"/>
      <c r="Z23" s="47"/>
      <c r="AA23" s="47"/>
      <c r="AB23" s="47"/>
      <c r="AC23" s="47"/>
      <c r="AD23" s="47"/>
      <c r="AE23" s="47"/>
      <c r="AF23" s="49"/>
      <c r="AG23" s="46"/>
      <c r="AH23" s="47"/>
      <c r="AI23" s="47"/>
      <c r="AJ23" s="47"/>
      <c r="AK23" s="47"/>
      <c r="AL23" s="47"/>
      <c r="AM23" s="47"/>
      <c r="AN23" s="47"/>
      <c r="AO23" s="47"/>
      <c r="AP23" s="47"/>
      <c r="AQ23" s="47"/>
      <c r="AR23" s="47"/>
      <c r="AS23" s="47"/>
      <c r="AT23" s="47"/>
      <c r="AU23" s="47"/>
      <c r="AV23" s="47"/>
    </row>
    <row r="24" spans="2:64" x14ac:dyDescent="0.25">
      <c r="I24" s="4"/>
      <c r="J24" s="5"/>
      <c r="K24" s="10"/>
      <c r="L24" s="5"/>
      <c r="M24" s="10"/>
      <c r="O24" s="6"/>
      <c r="P24" s="6"/>
      <c r="R24" s="50"/>
      <c r="AF24" s="50"/>
    </row>
    <row r="25" spans="2:64" x14ac:dyDescent="0.25">
      <c r="B25" s="44" t="str">
        <f>VLOOKUP(C25,Worksheet!$AO$3:$AP$121,2,0)</f>
        <v>Ohio State</v>
      </c>
      <c r="C25" s="43">
        <v>2</v>
      </c>
      <c r="D25" s="37">
        <f t="shared" ref="D25:D26" ca="1" si="24">MAX(INDIRECT("'"&amp;B25&amp;"'"&amp;"!"&amp;D$1))-1</f>
        <v>13</v>
      </c>
      <c r="E25" s="37">
        <f ca="1">SUM(INDIRECT("'"&amp;B25&amp;"'"&amp;"!"&amp;E$1))</f>
        <v>3</v>
      </c>
      <c r="F25" s="38">
        <v>1</v>
      </c>
      <c r="G25" s="38">
        <v>2</v>
      </c>
      <c r="H25" s="38">
        <v>2</v>
      </c>
      <c r="I25" s="39">
        <f t="shared" si="10"/>
        <v>2</v>
      </c>
      <c r="J25" s="40">
        <f ca="1">INDIRECT("'"&amp;B25&amp;"'"&amp;"!"&amp;J$1&amp;I25)</f>
        <v>17.277777777777779</v>
      </c>
      <c r="K25" s="41">
        <f ca="1">INDIRECT("'"&amp;B25&amp;"'"&amp;"!"&amp;K$1&amp;I25)</f>
        <v>4.5</v>
      </c>
      <c r="L25" s="40">
        <f ca="1">INDIRECT("'"&amp;B25&amp;"'"&amp;"!"&amp;L$1&amp;I25)</f>
        <v>10.838709677419354</v>
      </c>
      <c r="M25" s="41">
        <f ca="1">INDIRECT("'"&amp;B25&amp;"'"&amp;"!"&amp;M$1&amp;I25)</f>
        <v>5.7</v>
      </c>
      <c r="N25" s="37">
        <f ca="1">INDIRECT("'"&amp;B25&amp;"'"&amp;"!"&amp;N$1&amp;I25)</f>
        <v>0</v>
      </c>
      <c r="O25" s="42">
        <f ca="1">INDIRECT("'"&amp;B25&amp;"'"&amp;"!"&amp;O$1&amp;I25)</f>
        <v>0.5363888888888888</v>
      </c>
      <c r="P25" s="45">
        <f t="shared" ref="P25:P26" ca="1" si="25">$I$2+SUMPRODUCT(J$2:O$2,J25:O25)</f>
        <v>0.26366274624420627</v>
      </c>
      <c r="R25" s="51" t="str">
        <f ca="1">IF(P25&gt;P26,B25,B26)</f>
        <v>Michigan State</v>
      </c>
      <c r="T25">
        <f ca="1">MAX(INDIRECT("'"&amp;R25&amp;"'"&amp;"!"&amp;T$1))-1</f>
        <v>13</v>
      </c>
      <c r="U25">
        <f ca="1">SUM(INDIRECT("'"&amp;R25&amp;"'"&amp;"!"&amp;U$1))</f>
        <v>4</v>
      </c>
      <c r="V25" s="35">
        <v>1</v>
      </c>
      <c r="W25" s="35">
        <v>2</v>
      </c>
      <c r="X25" s="35">
        <v>2</v>
      </c>
      <c r="Y25" s="4">
        <f>IF(V25&gt;0,ROUND(X25,0),ROUND(W25,0))</f>
        <v>2</v>
      </c>
      <c r="Z25" s="5">
        <f ca="1">INDIRECT("'"&amp;R25&amp;"'"&amp;"!"&amp;Z$1&amp;Y25)</f>
        <v>14.029411764705882</v>
      </c>
      <c r="AA25" s="10">
        <f ca="1">INDIRECT("'"&amp;R25&amp;"'"&amp;"!"&amp;AA$1&amp;Y25)</f>
        <v>6.2</v>
      </c>
      <c r="AB25" s="5">
        <f ca="1">INDIRECT("'"&amp;R25&amp;"'"&amp;"!"&amp;AB$1&amp;Y25)</f>
        <v>14.870967741935484</v>
      </c>
      <c r="AC25" s="10">
        <f ca="1">INDIRECT("'"&amp;R25&amp;"'"&amp;"!"&amp;AC$1&amp;Y25)</f>
        <v>5.7</v>
      </c>
      <c r="AD25">
        <f ca="1">INDIRECT("'"&amp;R25&amp;"'"&amp;"!"&amp;AD$1&amp;Y25)</f>
        <v>2</v>
      </c>
      <c r="AE25" s="6">
        <f ca="1">INDIRECT("'"&amp;R25&amp;"'"&amp;"!"&amp;AE$1&amp;Y25)</f>
        <v>0.50508333333333333</v>
      </c>
      <c r="AF25" s="52">
        <f ca="1">$I$2+SUMPRODUCT($J$2:$O$2,Z25:AE25)</f>
        <v>0.65660985237316905</v>
      </c>
    </row>
    <row r="26" spans="2:64" x14ac:dyDescent="0.25">
      <c r="B26" s="44" t="str">
        <f>VLOOKUP(C26,Worksheet!$AO$3:$AP$121,2,0)</f>
        <v>Michigan State</v>
      </c>
      <c r="C26" s="43">
        <v>15</v>
      </c>
      <c r="D26" s="37">
        <f t="shared" ca="1" si="24"/>
        <v>13</v>
      </c>
      <c r="E26" s="37">
        <f ca="1">SUM(INDIRECT("'"&amp;B26&amp;"'"&amp;"!"&amp;E$1))</f>
        <v>4</v>
      </c>
      <c r="F26" s="38">
        <v>0</v>
      </c>
      <c r="G26" s="38">
        <v>2</v>
      </c>
      <c r="H26" s="38">
        <v>2</v>
      </c>
      <c r="I26" s="39">
        <f t="shared" si="10"/>
        <v>2</v>
      </c>
      <c r="J26" s="40">
        <f ca="1">INDIRECT("'"&amp;B26&amp;"'"&amp;"!"&amp;J$1&amp;I26)</f>
        <v>14.029411764705882</v>
      </c>
      <c r="K26" s="41">
        <f ca="1">INDIRECT("'"&amp;B26&amp;"'"&amp;"!"&amp;K$1&amp;I26)</f>
        <v>6.2</v>
      </c>
      <c r="L26" s="40">
        <f ca="1">INDIRECT("'"&amp;B26&amp;"'"&amp;"!"&amp;L$1&amp;I26)</f>
        <v>14.870967741935484</v>
      </c>
      <c r="M26" s="41">
        <f ca="1">INDIRECT("'"&amp;B26&amp;"'"&amp;"!"&amp;M$1&amp;I26)</f>
        <v>5.7</v>
      </c>
      <c r="N26" s="37">
        <f ca="1">INDIRECT("'"&amp;B26&amp;"'"&amp;"!"&amp;N$1&amp;I26)</f>
        <v>2</v>
      </c>
      <c r="O26" s="42">
        <f ca="1">INDIRECT("'"&amp;B26&amp;"'"&amp;"!"&amp;O$1&amp;I26)</f>
        <v>0.50508333333333333</v>
      </c>
      <c r="P26" s="45">
        <f t="shared" ca="1" si="25"/>
        <v>0.65660985237316905</v>
      </c>
      <c r="Q26" s="46"/>
      <c r="R26" s="47"/>
      <c r="S26" s="47"/>
      <c r="T26" s="47"/>
      <c r="U26" s="47"/>
      <c r="V26" s="47"/>
      <c r="W26" s="47"/>
      <c r="X26" s="47"/>
      <c r="Y26" s="48"/>
      <c r="Z26" s="47"/>
      <c r="AA26" s="47"/>
      <c r="AB26" s="47"/>
      <c r="AC26" s="47"/>
      <c r="AD26" s="47"/>
      <c r="AE26" s="47"/>
      <c r="AF26" s="47"/>
    </row>
  </sheetData>
  <mergeCells count="5">
    <mergeCell ref="R2:AE2"/>
    <mergeCell ref="AH2:AU2"/>
    <mergeCell ref="AX2:BK2"/>
    <mergeCell ref="BN8:BQ8"/>
    <mergeCell ref="BN13:BQ13"/>
  </mergeCells>
  <printOptions headings="1" gridLines="1"/>
  <pageMargins left="0.7" right="0.7" top="0.75" bottom="0.75" header="0.3" footer="0.3"/>
  <pageSetup orientation="portrait"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35"/>
  <sheetViews>
    <sheetView workbookViewId="0">
      <selection activeCell="B27" sqref="B27"/>
    </sheetView>
  </sheetViews>
  <sheetFormatPr defaultColWidth="11.42578125" defaultRowHeight="15" x14ac:dyDescent="0.25"/>
  <cols>
    <col min="3" max="3" width="18.28515625" bestFit="1" customWidth="1"/>
  </cols>
  <sheetData>
    <row r="1" spans="1:24" x14ac:dyDescent="0.25">
      <c r="A1" s="23"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c r="S1" s="20"/>
      <c r="T1" s="31"/>
      <c r="U1" s="31"/>
      <c r="V1" s="31"/>
      <c r="W1" s="31"/>
    </row>
    <row r="2" spans="1:24" x14ac:dyDescent="0.25">
      <c r="A2">
        <v>2</v>
      </c>
      <c r="B2" s="12">
        <v>40488</v>
      </c>
      <c r="C2" t="s">
        <v>218</v>
      </c>
      <c r="D2" t="s">
        <v>213</v>
      </c>
      <c r="E2">
        <v>47</v>
      </c>
      <c r="F2">
        <v>7</v>
      </c>
      <c r="G2">
        <v>558</v>
      </c>
      <c r="H2">
        <v>7.8</v>
      </c>
      <c r="I2">
        <v>199</v>
      </c>
      <c r="J2">
        <v>3.8</v>
      </c>
      <c r="K2">
        <v>3</v>
      </c>
      <c r="L2" s="5">
        <f t="shared" ref="L2:L14" si="0">IF(E2=0,0,G2/E2)</f>
        <v>11.872340425531915</v>
      </c>
      <c r="M2" s="5">
        <f t="shared" ref="M2:M14" si="1">IF(E2=0,MAX($L$2:$L$14)*1.1,L2)</f>
        <v>11.872340425531915</v>
      </c>
      <c r="N2" s="5">
        <f t="shared" ref="N2:N14" si="2">IF(F2=0,0,I2/F2)</f>
        <v>28.428571428571427</v>
      </c>
      <c r="O2" s="5">
        <f t="shared" ref="O2:O14" si="3">IF(F2=0,MAX($N$2:$N$14)*1.1,N2)</f>
        <v>28.428571428571427</v>
      </c>
      <c r="P2" s="15">
        <v>0.56194444444444447</v>
      </c>
      <c r="Q2">
        <v>1</v>
      </c>
      <c r="R2">
        <f>IF(Q2=0,-1,SUM(Q$2:Q2))</f>
        <v>1</v>
      </c>
      <c r="V2" s="6"/>
      <c r="W2" s="6"/>
      <c r="X2" s="6"/>
    </row>
    <row r="3" spans="1:24" x14ac:dyDescent="0.25">
      <c r="A3">
        <v>3</v>
      </c>
      <c r="B3" s="12">
        <v>40544</v>
      </c>
      <c r="C3" t="s">
        <v>35</v>
      </c>
      <c r="D3" t="s">
        <v>213</v>
      </c>
      <c r="E3">
        <v>21</v>
      </c>
      <c r="F3">
        <v>19</v>
      </c>
      <c r="G3">
        <v>301</v>
      </c>
      <c r="H3">
        <v>6.1</v>
      </c>
      <c r="I3">
        <v>385</v>
      </c>
      <c r="J3">
        <v>5.7</v>
      </c>
      <c r="K3">
        <v>0</v>
      </c>
      <c r="L3" s="5">
        <f t="shared" si="0"/>
        <v>14.333333333333334</v>
      </c>
      <c r="M3" s="5">
        <f t="shared" si="1"/>
        <v>14.333333333333334</v>
      </c>
      <c r="N3" s="5">
        <f t="shared" si="2"/>
        <v>20.263157894736842</v>
      </c>
      <c r="O3" s="5">
        <f t="shared" si="3"/>
        <v>20.263157894736842</v>
      </c>
      <c r="P3" s="15">
        <v>0.56194444444444447</v>
      </c>
      <c r="Q3">
        <v>1</v>
      </c>
      <c r="R3">
        <f>IF(Q3=0,-1,SUM(Q$2:Q3))</f>
        <v>2</v>
      </c>
      <c r="V3" s="6"/>
      <c r="W3" s="6"/>
      <c r="X3" s="6"/>
    </row>
    <row r="4" spans="1:24" x14ac:dyDescent="0.25">
      <c r="A4">
        <v>4</v>
      </c>
      <c r="B4" s="12">
        <v>40425</v>
      </c>
      <c r="C4" t="s">
        <v>212</v>
      </c>
      <c r="D4" t="s">
        <v>213</v>
      </c>
      <c r="E4">
        <v>30</v>
      </c>
      <c r="F4">
        <v>21</v>
      </c>
      <c r="G4">
        <v>453</v>
      </c>
      <c r="H4">
        <v>5.6</v>
      </c>
      <c r="I4">
        <v>255</v>
      </c>
      <c r="J4">
        <v>5</v>
      </c>
      <c r="K4">
        <v>-2</v>
      </c>
      <c r="L4" s="5">
        <f t="shared" si="0"/>
        <v>15.1</v>
      </c>
      <c r="M4" s="5">
        <f t="shared" si="1"/>
        <v>15.1</v>
      </c>
      <c r="N4" s="5">
        <f t="shared" si="2"/>
        <v>12.142857142857142</v>
      </c>
      <c r="O4" s="5">
        <f t="shared" si="3"/>
        <v>12.142857142857142</v>
      </c>
      <c r="P4" s="15">
        <v>0.56194444444444447</v>
      </c>
      <c r="Q4">
        <v>0</v>
      </c>
      <c r="R4">
        <f>IF(Q4=0,-1,SUM(Q$2:Q4))</f>
        <v>-1</v>
      </c>
      <c r="V4" s="6"/>
      <c r="W4" s="6"/>
      <c r="X4" s="6"/>
    </row>
    <row r="5" spans="1:24" x14ac:dyDescent="0.25">
      <c r="A5">
        <v>5</v>
      </c>
      <c r="B5" s="12">
        <v>40432</v>
      </c>
      <c r="C5" t="s">
        <v>214</v>
      </c>
      <c r="D5" t="s">
        <v>213</v>
      </c>
      <c r="E5">
        <v>62</v>
      </c>
      <c r="F5">
        <v>7</v>
      </c>
      <c r="G5">
        <v>452</v>
      </c>
      <c r="H5">
        <v>7.3</v>
      </c>
      <c r="I5">
        <v>150</v>
      </c>
      <c r="J5">
        <v>2.7</v>
      </c>
      <c r="K5">
        <v>4</v>
      </c>
      <c r="L5" s="5">
        <f t="shared" si="0"/>
        <v>7.290322580645161</v>
      </c>
      <c r="M5" s="5">
        <f t="shared" si="1"/>
        <v>7.290322580645161</v>
      </c>
      <c r="N5" s="5">
        <f t="shared" si="2"/>
        <v>21.428571428571427</v>
      </c>
      <c r="O5" s="5">
        <f t="shared" si="3"/>
        <v>21.428571428571427</v>
      </c>
      <c r="P5" s="15">
        <v>0.56194444444444447</v>
      </c>
      <c r="Q5">
        <v>0</v>
      </c>
      <c r="R5">
        <f>IF(Q5=0,-1,SUM(Q$2:Q5))</f>
        <v>-1</v>
      </c>
      <c r="V5" s="6"/>
      <c r="W5" s="6"/>
      <c r="X5" s="6"/>
    </row>
    <row r="6" spans="1:24" x14ac:dyDescent="0.25">
      <c r="A6">
        <v>6</v>
      </c>
      <c r="B6" s="12">
        <v>40439</v>
      </c>
      <c r="C6" t="s">
        <v>78</v>
      </c>
      <c r="D6" t="s">
        <v>213</v>
      </c>
      <c r="E6">
        <v>45</v>
      </c>
      <c r="F6">
        <v>10</v>
      </c>
      <c r="G6">
        <v>558</v>
      </c>
      <c r="H6">
        <v>7.9</v>
      </c>
      <c r="I6">
        <v>263</v>
      </c>
      <c r="J6">
        <v>4.7</v>
      </c>
      <c r="K6">
        <v>0</v>
      </c>
      <c r="L6" s="5">
        <f t="shared" si="0"/>
        <v>12.4</v>
      </c>
      <c r="M6" s="5">
        <f t="shared" si="1"/>
        <v>12.4</v>
      </c>
      <c r="N6" s="5">
        <f t="shared" si="2"/>
        <v>26.3</v>
      </c>
      <c r="O6" s="5">
        <f t="shared" si="3"/>
        <v>26.3</v>
      </c>
      <c r="P6" s="15">
        <v>0.56194444444444447</v>
      </c>
      <c r="Q6">
        <v>0</v>
      </c>
      <c r="R6">
        <f>IF(Q6=0,-1,SUM(Q$2:Q6))</f>
        <v>-1</v>
      </c>
      <c r="V6" s="6"/>
      <c r="W6" s="6"/>
      <c r="X6" s="6"/>
    </row>
    <row r="7" spans="1:24" x14ac:dyDescent="0.25">
      <c r="A7">
        <v>7</v>
      </c>
      <c r="B7" s="12">
        <v>40445</v>
      </c>
      <c r="C7" t="s">
        <v>215</v>
      </c>
      <c r="D7" t="s">
        <v>213</v>
      </c>
      <c r="E7">
        <v>41</v>
      </c>
      <c r="F7">
        <v>24</v>
      </c>
      <c r="G7">
        <v>375</v>
      </c>
      <c r="H7">
        <v>5.0999999999999996</v>
      </c>
      <c r="I7">
        <v>361</v>
      </c>
      <c r="J7">
        <v>5.6</v>
      </c>
      <c r="K7">
        <v>-1</v>
      </c>
      <c r="L7" s="5">
        <f t="shared" si="0"/>
        <v>9.1463414634146343</v>
      </c>
      <c r="M7" s="5">
        <f t="shared" si="1"/>
        <v>9.1463414634146343</v>
      </c>
      <c r="N7" s="5">
        <f t="shared" si="2"/>
        <v>15.041666666666666</v>
      </c>
      <c r="O7" s="5">
        <f t="shared" si="3"/>
        <v>15.041666666666666</v>
      </c>
      <c r="P7" s="15">
        <v>0.56194444444444447</v>
      </c>
      <c r="Q7">
        <v>0</v>
      </c>
      <c r="R7">
        <f>IF(Q7=0,-1,SUM(Q$2:Q7))</f>
        <v>-1</v>
      </c>
      <c r="V7" s="6"/>
      <c r="W7" s="6"/>
      <c r="X7" s="6"/>
    </row>
    <row r="8" spans="1:24" x14ac:dyDescent="0.25">
      <c r="A8">
        <v>8</v>
      </c>
      <c r="B8" s="12">
        <v>40453</v>
      </c>
      <c r="C8" t="s">
        <v>216</v>
      </c>
      <c r="D8" t="s">
        <v>213</v>
      </c>
      <c r="E8">
        <v>27</v>
      </c>
      <c r="F8">
        <v>0</v>
      </c>
      <c r="G8">
        <v>474</v>
      </c>
      <c r="H8">
        <v>6.4</v>
      </c>
      <c r="I8">
        <v>161</v>
      </c>
      <c r="J8">
        <v>2.9</v>
      </c>
      <c r="K8">
        <v>2</v>
      </c>
      <c r="L8" s="5">
        <f t="shared" si="0"/>
        <v>17.555555555555557</v>
      </c>
      <c r="M8" s="5">
        <f t="shared" si="1"/>
        <v>17.555555555555557</v>
      </c>
      <c r="N8" s="5">
        <f t="shared" si="2"/>
        <v>0</v>
      </c>
      <c r="O8" s="5">
        <f t="shared" si="3"/>
        <v>53.900000000000006</v>
      </c>
      <c r="P8" s="15">
        <v>0.56194444444444447</v>
      </c>
      <c r="Q8">
        <v>0</v>
      </c>
      <c r="R8">
        <f>IF(Q8=0,-1,SUM(Q$2:Q8))</f>
        <v>-1</v>
      </c>
      <c r="V8" s="6"/>
      <c r="W8" s="6"/>
      <c r="X8" s="6"/>
    </row>
    <row r="9" spans="1:24" x14ac:dyDescent="0.25">
      <c r="A9">
        <v>9</v>
      </c>
      <c r="B9" s="12">
        <v>40460</v>
      </c>
      <c r="C9" t="s">
        <v>111</v>
      </c>
      <c r="D9" t="s">
        <v>213</v>
      </c>
      <c r="E9">
        <v>45</v>
      </c>
      <c r="F9">
        <v>0</v>
      </c>
      <c r="G9">
        <v>578</v>
      </c>
      <c r="H9">
        <v>9.3000000000000007</v>
      </c>
      <c r="I9">
        <v>191</v>
      </c>
      <c r="J9">
        <v>4.2</v>
      </c>
      <c r="K9">
        <v>1</v>
      </c>
      <c r="L9" s="5">
        <f t="shared" si="0"/>
        <v>12.844444444444445</v>
      </c>
      <c r="M9" s="5">
        <f t="shared" si="1"/>
        <v>12.844444444444445</v>
      </c>
      <c r="N9" s="5">
        <f t="shared" si="2"/>
        <v>0</v>
      </c>
      <c r="O9" s="5">
        <f t="shared" si="3"/>
        <v>53.900000000000006</v>
      </c>
      <c r="P9" s="15">
        <v>0.56194444444444447</v>
      </c>
      <c r="Q9">
        <v>0</v>
      </c>
      <c r="R9">
        <f>IF(Q9=0,-1,SUM(Q$2:Q9))</f>
        <v>-1</v>
      </c>
      <c r="V9" s="6"/>
      <c r="W9" s="6"/>
      <c r="X9" s="6"/>
    </row>
    <row r="10" spans="1:24" x14ac:dyDescent="0.25">
      <c r="A10">
        <v>10</v>
      </c>
      <c r="B10" s="12">
        <v>40467</v>
      </c>
      <c r="C10" t="s">
        <v>217</v>
      </c>
      <c r="D10" t="s">
        <v>213</v>
      </c>
      <c r="E10">
        <v>31</v>
      </c>
      <c r="F10">
        <v>3</v>
      </c>
      <c r="G10">
        <v>381</v>
      </c>
      <c r="H10">
        <v>5.0999999999999996</v>
      </c>
      <c r="I10">
        <v>147</v>
      </c>
      <c r="J10">
        <v>2.6</v>
      </c>
      <c r="K10">
        <v>2</v>
      </c>
      <c r="L10" s="5">
        <f t="shared" si="0"/>
        <v>12.290322580645162</v>
      </c>
      <c r="M10" s="5">
        <f t="shared" si="1"/>
        <v>12.290322580645162</v>
      </c>
      <c r="N10" s="5">
        <f t="shared" si="2"/>
        <v>49</v>
      </c>
      <c r="O10" s="5">
        <f t="shared" si="3"/>
        <v>49</v>
      </c>
      <c r="P10" s="15">
        <v>0.56194444444444447</v>
      </c>
      <c r="Q10">
        <v>0</v>
      </c>
      <c r="R10">
        <f>IF(Q10=0,-1,SUM(Q$2:Q10))</f>
        <v>-1</v>
      </c>
      <c r="V10" s="6"/>
      <c r="W10" s="6"/>
      <c r="X10" s="6"/>
    </row>
    <row r="11" spans="1:24" x14ac:dyDescent="0.25">
      <c r="A11">
        <v>11</v>
      </c>
      <c r="B11" s="12">
        <v>40474</v>
      </c>
      <c r="C11" t="s">
        <v>58</v>
      </c>
      <c r="D11" t="s">
        <v>213</v>
      </c>
      <c r="E11">
        <v>38</v>
      </c>
      <c r="F11">
        <v>7</v>
      </c>
      <c r="G11">
        <v>562</v>
      </c>
      <c r="H11">
        <v>7.9</v>
      </c>
      <c r="I11">
        <v>231</v>
      </c>
      <c r="J11">
        <v>4.8</v>
      </c>
      <c r="K11">
        <v>-1</v>
      </c>
      <c r="L11" s="5">
        <f t="shared" si="0"/>
        <v>14.789473684210526</v>
      </c>
      <c r="M11" s="5">
        <f t="shared" si="1"/>
        <v>14.789473684210526</v>
      </c>
      <c r="N11" s="5">
        <f t="shared" si="2"/>
        <v>33</v>
      </c>
      <c r="O11" s="5">
        <f t="shared" si="3"/>
        <v>33</v>
      </c>
      <c r="P11" s="15">
        <v>0.56194444444444447</v>
      </c>
      <c r="Q11">
        <v>0</v>
      </c>
      <c r="R11">
        <f>IF(Q11=0,-1,SUM(Q$2:Q11))</f>
        <v>-1</v>
      </c>
      <c r="V11" s="6"/>
      <c r="W11" s="6"/>
      <c r="X11" s="6"/>
    </row>
    <row r="12" spans="1:24" x14ac:dyDescent="0.25">
      <c r="A12">
        <v>12</v>
      </c>
      <c r="B12" s="12">
        <v>40481</v>
      </c>
      <c r="C12" t="s">
        <v>191</v>
      </c>
      <c r="D12" t="s">
        <v>213</v>
      </c>
      <c r="E12">
        <v>48</v>
      </c>
      <c r="F12">
        <v>6</v>
      </c>
      <c r="G12">
        <v>530</v>
      </c>
      <c r="H12">
        <v>6.9</v>
      </c>
      <c r="I12">
        <v>197</v>
      </c>
      <c r="J12">
        <v>3.5</v>
      </c>
      <c r="K12">
        <v>0</v>
      </c>
      <c r="L12" s="5">
        <f t="shared" si="0"/>
        <v>11.041666666666666</v>
      </c>
      <c r="M12" s="5">
        <f t="shared" si="1"/>
        <v>11.041666666666666</v>
      </c>
      <c r="N12" s="5">
        <f t="shared" si="2"/>
        <v>32.833333333333336</v>
      </c>
      <c r="O12" s="5">
        <f t="shared" si="3"/>
        <v>32.833333333333336</v>
      </c>
      <c r="P12" s="15">
        <v>0.56194444444444447</v>
      </c>
      <c r="Q12">
        <v>0</v>
      </c>
      <c r="R12">
        <f>IF(Q12=0,-1,SUM(Q$2:Q12))</f>
        <v>-1</v>
      </c>
      <c r="V12" s="6"/>
      <c r="W12" s="6"/>
      <c r="X12" s="6"/>
    </row>
    <row r="13" spans="1:24" x14ac:dyDescent="0.25">
      <c r="A13">
        <v>13</v>
      </c>
      <c r="B13" s="12">
        <v>40495</v>
      </c>
      <c r="C13" t="s">
        <v>219</v>
      </c>
      <c r="D13" t="s">
        <v>213</v>
      </c>
      <c r="E13">
        <v>40</v>
      </c>
      <c r="F13">
        <v>35</v>
      </c>
      <c r="G13">
        <v>466</v>
      </c>
      <c r="H13">
        <v>5.2</v>
      </c>
      <c r="I13">
        <v>300</v>
      </c>
      <c r="J13">
        <v>6.4</v>
      </c>
      <c r="K13">
        <v>0</v>
      </c>
      <c r="L13" s="5">
        <f t="shared" si="0"/>
        <v>11.65</v>
      </c>
      <c r="M13" s="5">
        <f t="shared" si="1"/>
        <v>11.65</v>
      </c>
      <c r="N13" s="5">
        <f t="shared" si="2"/>
        <v>8.5714285714285712</v>
      </c>
      <c r="O13" s="5">
        <f t="shared" si="3"/>
        <v>8.5714285714285712</v>
      </c>
      <c r="P13" s="15">
        <v>0.56194444444444447</v>
      </c>
      <c r="Q13">
        <v>0</v>
      </c>
      <c r="R13">
        <f>IF(Q13=0,-1,SUM(Q$2:Q13))</f>
        <v>-1</v>
      </c>
      <c r="V13" s="6"/>
      <c r="W13" s="6"/>
      <c r="X13" s="6"/>
    </row>
    <row r="14" spans="1:24" x14ac:dyDescent="0.25">
      <c r="A14">
        <v>14</v>
      </c>
      <c r="B14" s="12">
        <v>40509</v>
      </c>
      <c r="C14" t="s">
        <v>220</v>
      </c>
      <c r="D14" t="s">
        <v>213</v>
      </c>
      <c r="E14">
        <v>66</v>
      </c>
      <c r="F14">
        <v>17</v>
      </c>
      <c r="G14">
        <v>503</v>
      </c>
      <c r="H14">
        <v>6.9</v>
      </c>
      <c r="I14">
        <v>130</v>
      </c>
      <c r="J14">
        <v>2.1</v>
      </c>
      <c r="K14">
        <v>1</v>
      </c>
      <c r="L14" s="5">
        <f t="shared" si="0"/>
        <v>7.6212121212121211</v>
      </c>
      <c r="M14" s="5">
        <f t="shared" si="1"/>
        <v>7.6212121212121211</v>
      </c>
      <c r="N14" s="5">
        <f t="shared" si="2"/>
        <v>7.6470588235294121</v>
      </c>
      <c r="O14" s="5">
        <f t="shared" si="3"/>
        <v>7.6470588235294121</v>
      </c>
      <c r="P14" s="15">
        <v>0.56194444444444447</v>
      </c>
      <c r="Q14">
        <v>0</v>
      </c>
      <c r="R14">
        <f>IF(Q14=0,-1,SUM(Q$2:Q14))</f>
        <v>-1</v>
      </c>
      <c r="V14" s="6"/>
      <c r="W14" s="6"/>
      <c r="X14" s="6"/>
    </row>
    <row r="16" spans="1:24" x14ac:dyDescent="0.25">
      <c r="T16" s="6"/>
      <c r="U16" s="6"/>
    </row>
    <row r="22" spans="5:5" x14ac:dyDescent="0.25">
      <c r="E22" s="12"/>
    </row>
    <row r="23" spans="5:5" x14ac:dyDescent="0.25">
      <c r="E23" s="12"/>
    </row>
    <row r="24" spans="5:5" x14ac:dyDescent="0.25">
      <c r="E24" s="12"/>
    </row>
    <row r="25" spans="5:5" x14ac:dyDescent="0.25">
      <c r="E25" s="12"/>
    </row>
    <row r="26" spans="5:5" x14ac:dyDescent="0.25">
      <c r="E26" s="12"/>
    </row>
    <row r="27" spans="5:5" x14ac:dyDescent="0.25">
      <c r="E27" s="12"/>
    </row>
    <row r="28" spans="5:5" x14ac:dyDescent="0.25">
      <c r="E28" s="12"/>
    </row>
    <row r="29" spans="5:5" x14ac:dyDescent="0.25">
      <c r="E29" s="12"/>
    </row>
    <row r="30" spans="5:5" x14ac:dyDescent="0.25">
      <c r="E30" s="12"/>
    </row>
    <row r="31" spans="5:5" x14ac:dyDescent="0.25">
      <c r="E31" s="12"/>
    </row>
    <row r="32" spans="5:5" x14ac:dyDescent="0.25">
      <c r="E32" s="12"/>
    </row>
    <row r="33" spans="5:8" x14ac:dyDescent="0.25">
      <c r="E33" s="12"/>
    </row>
    <row r="34" spans="5:8" x14ac:dyDescent="0.25">
      <c r="E34" s="12"/>
    </row>
    <row r="35" spans="5:8" x14ac:dyDescent="0.25">
      <c r="H35" s="12"/>
    </row>
  </sheetData>
  <sortState ref="B2:R14">
    <sortCondition descending="1" ref="Q2:Q14"/>
  </sortState>
  <pageMargins left="0.75" right="0.75" top="1" bottom="1" header="0.5" footer="0.5"/>
  <pageSetup orientation="portrait" horizontalDpi="4294967292" verticalDpi="42949672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37"/>
  <sheetViews>
    <sheetView topLeftCell="F1" workbookViewId="0">
      <selection activeCell="Q15" sqref="Q15"/>
    </sheetView>
  </sheetViews>
  <sheetFormatPr defaultColWidth="11.42578125" defaultRowHeight="15" x14ac:dyDescent="0.25"/>
  <sheetData>
    <row r="1" spans="1:19" x14ac:dyDescent="0.25">
      <c r="A1" s="23"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c r="S1" s="20"/>
    </row>
    <row r="2" spans="1:19" x14ac:dyDescent="0.25">
      <c r="A2">
        <v>2</v>
      </c>
      <c r="B2" s="12">
        <v>40427</v>
      </c>
      <c r="C2" t="s">
        <v>221</v>
      </c>
      <c r="D2" t="s">
        <v>222</v>
      </c>
      <c r="E2">
        <v>30</v>
      </c>
      <c r="F2">
        <v>33</v>
      </c>
      <c r="G2">
        <v>314</v>
      </c>
      <c r="H2">
        <v>4.8</v>
      </c>
      <c r="I2">
        <v>383</v>
      </c>
      <c r="J2">
        <v>6.2</v>
      </c>
      <c r="K2">
        <v>1</v>
      </c>
      <c r="L2" s="5">
        <f t="shared" ref="L2:L15" si="0">IF(E2=0,0,G2/E2)</f>
        <v>10.466666666666667</v>
      </c>
      <c r="M2" s="5">
        <f t="shared" ref="M2:M15" si="1">IF(E2=0,MAX($L$2:$L$14)*1.1,L2)</f>
        <v>10.466666666666667</v>
      </c>
      <c r="N2" s="5">
        <f t="shared" ref="N2:N15" si="2">IF(F2=0,0,I2/F2)</f>
        <v>11.606060606060606</v>
      </c>
      <c r="O2" s="5">
        <f t="shared" ref="O2:O15" si="3">IF(F2=0,MAX($N$2:$N$14)*1.1,N2)</f>
        <v>11.606060606060606</v>
      </c>
      <c r="P2" s="15">
        <v>0.53222222222222226</v>
      </c>
      <c r="Q2">
        <v>1</v>
      </c>
      <c r="R2">
        <f>IF(Q2=0,-1,SUM(Q$2:Q2))</f>
        <v>1</v>
      </c>
    </row>
    <row r="3" spans="1:19" x14ac:dyDescent="0.25">
      <c r="A3">
        <v>3</v>
      </c>
      <c r="B3" s="12">
        <v>40516</v>
      </c>
      <c r="C3" t="s">
        <v>230</v>
      </c>
      <c r="D3" t="s">
        <v>213</v>
      </c>
      <c r="E3">
        <v>44</v>
      </c>
      <c r="F3">
        <v>33</v>
      </c>
      <c r="G3">
        <v>442</v>
      </c>
      <c r="H3">
        <v>6.2</v>
      </c>
      <c r="I3">
        <v>341</v>
      </c>
      <c r="J3">
        <v>5.7</v>
      </c>
      <c r="K3">
        <v>2</v>
      </c>
      <c r="L3" s="5">
        <f t="shared" si="0"/>
        <v>10.045454545454545</v>
      </c>
      <c r="M3" s="5">
        <f t="shared" si="1"/>
        <v>10.045454545454545</v>
      </c>
      <c r="N3" s="5">
        <f t="shared" si="2"/>
        <v>10.333333333333334</v>
      </c>
      <c r="O3" s="5">
        <f t="shared" si="3"/>
        <v>10.333333333333334</v>
      </c>
      <c r="P3" s="15">
        <v>0.53222222222222226</v>
      </c>
      <c r="Q3">
        <v>1</v>
      </c>
      <c r="R3">
        <f>IF(Q3=0,-1,SUM(Q$2:Q3))</f>
        <v>2</v>
      </c>
    </row>
    <row r="4" spans="1:19" x14ac:dyDescent="0.25">
      <c r="A4">
        <v>4</v>
      </c>
      <c r="B4" s="12">
        <v>40546</v>
      </c>
      <c r="C4" t="s">
        <v>231</v>
      </c>
      <c r="D4" t="s">
        <v>222</v>
      </c>
      <c r="E4">
        <v>12</v>
      </c>
      <c r="F4">
        <v>40</v>
      </c>
      <c r="G4">
        <v>288</v>
      </c>
      <c r="H4">
        <v>4.3</v>
      </c>
      <c r="I4">
        <v>534</v>
      </c>
      <c r="J4">
        <v>9.9</v>
      </c>
      <c r="K4">
        <v>1</v>
      </c>
      <c r="L4" s="5">
        <f t="shared" si="0"/>
        <v>24</v>
      </c>
      <c r="M4" s="5">
        <f t="shared" si="1"/>
        <v>24</v>
      </c>
      <c r="N4" s="5">
        <f t="shared" si="2"/>
        <v>13.35</v>
      </c>
      <c r="O4" s="5">
        <f t="shared" si="3"/>
        <v>13.35</v>
      </c>
      <c r="P4" s="15">
        <v>0.53222222222222226</v>
      </c>
      <c r="Q4">
        <v>1</v>
      </c>
      <c r="R4">
        <f>IF(Q4=0,-1,SUM(Q$2:Q4))</f>
        <v>3</v>
      </c>
    </row>
    <row r="5" spans="1:19" x14ac:dyDescent="0.25">
      <c r="A5">
        <v>5</v>
      </c>
      <c r="B5" s="12">
        <v>40432</v>
      </c>
      <c r="C5" t="s">
        <v>223</v>
      </c>
      <c r="D5" t="s">
        <v>222</v>
      </c>
      <c r="E5">
        <v>16</v>
      </c>
      <c r="F5">
        <v>21</v>
      </c>
      <c r="G5">
        <v>362</v>
      </c>
      <c r="H5">
        <v>6</v>
      </c>
      <c r="I5">
        <v>235</v>
      </c>
      <c r="J5">
        <v>4.8</v>
      </c>
      <c r="K5">
        <v>-3</v>
      </c>
      <c r="L5" s="5">
        <f t="shared" si="0"/>
        <v>22.625</v>
      </c>
      <c r="M5" s="5">
        <f t="shared" si="1"/>
        <v>22.625</v>
      </c>
      <c r="N5" s="5">
        <f t="shared" si="2"/>
        <v>11.19047619047619</v>
      </c>
      <c r="O5" s="5">
        <f t="shared" si="3"/>
        <v>11.19047619047619</v>
      </c>
      <c r="P5" s="15">
        <v>0.53222222222222226</v>
      </c>
      <c r="Q5">
        <v>0</v>
      </c>
      <c r="R5">
        <f>IF(Q5=0,-1,SUM(Q$2:Q5))</f>
        <v>-1</v>
      </c>
    </row>
    <row r="6" spans="1:19" x14ac:dyDescent="0.25">
      <c r="A6">
        <v>6</v>
      </c>
      <c r="B6" s="12">
        <v>40439</v>
      </c>
      <c r="C6" t="s">
        <v>224</v>
      </c>
      <c r="D6" t="s">
        <v>213</v>
      </c>
      <c r="E6">
        <v>49</v>
      </c>
      <c r="F6">
        <v>27</v>
      </c>
      <c r="G6">
        <v>448</v>
      </c>
      <c r="H6">
        <v>7.9</v>
      </c>
      <c r="I6">
        <v>361</v>
      </c>
      <c r="J6">
        <v>4.9000000000000004</v>
      </c>
      <c r="K6">
        <v>1</v>
      </c>
      <c r="L6" s="5">
        <f t="shared" si="0"/>
        <v>9.1428571428571423</v>
      </c>
      <c r="M6" s="5">
        <f t="shared" si="1"/>
        <v>9.1428571428571423</v>
      </c>
      <c r="N6" s="5">
        <f t="shared" si="2"/>
        <v>13.37037037037037</v>
      </c>
      <c r="O6" s="5">
        <f t="shared" si="3"/>
        <v>13.37037037037037</v>
      </c>
      <c r="P6" s="15">
        <v>0.53222222222222226</v>
      </c>
      <c r="Q6">
        <v>0</v>
      </c>
      <c r="R6">
        <f>IF(Q6=0,-1,SUM(Q$2:Q6))</f>
        <v>-1</v>
      </c>
    </row>
    <row r="7" spans="1:19" x14ac:dyDescent="0.25">
      <c r="A7">
        <v>7</v>
      </c>
      <c r="B7" s="12">
        <v>40446</v>
      </c>
      <c r="C7" t="s">
        <v>225</v>
      </c>
      <c r="D7" t="s">
        <v>213</v>
      </c>
      <c r="E7">
        <v>19</v>
      </c>
      <c r="F7">
        <v>0</v>
      </c>
      <c r="G7">
        <v>343</v>
      </c>
      <c r="H7">
        <v>5.6</v>
      </c>
      <c r="I7">
        <v>250</v>
      </c>
      <c r="J7">
        <v>4.2</v>
      </c>
      <c r="K7">
        <v>2</v>
      </c>
      <c r="L7" s="5">
        <f t="shared" si="0"/>
        <v>18.05263157894737</v>
      </c>
      <c r="M7" s="5">
        <f t="shared" si="1"/>
        <v>18.05263157894737</v>
      </c>
      <c r="N7" s="5">
        <f t="shared" si="2"/>
        <v>0</v>
      </c>
      <c r="O7" s="5">
        <f t="shared" si="3"/>
        <v>34.54</v>
      </c>
      <c r="P7" s="15">
        <v>0.53222222222222226</v>
      </c>
      <c r="Q7">
        <v>0</v>
      </c>
      <c r="R7">
        <f>IF(Q7=0,-1,SUM(Q$2:Q7))</f>
        <v>-1</v>
      </c>
    </row>
    <row r="8" spans="1:19" x14ac:dyDescent="0.25">
      <c r="A8">
        <v>8</v>
      </c>
      <c r="B8" s="12">
        <v>40453</v>
      </c>
      <c r="C8" t="s">
        <v>226</v>
      </c>
      <c r="D8" t="s">
        <v>213</v>
      </c>
      <c r="E8">
        <v>41</v>
      </c>
      <c r="F8">
        <v>30</v>
      </c>
      <c r="G8">
        <v>440</v>
      </c>
      <c r="H8">
        <v>7.2</v>
      </c>
      <c r="I8">
        <v>507</v>
      </c>
      <c r="J8">
        <v>6.2</v>
      </c>
      <c r="K8">
        <v>2</v>
      </c>
      <c r="L8" s="5">
        <f t="shared" si="0"/>
        <v>10.731707317073171</v>
      </c>
      <c r="M8" s="5">
        <f t="shared" si="1"/>
        <v>10.731707317073171</v>
      </c>
      <c r="N8" s="5">
        <f t="shared" si="2"/>
        <v>16.899999999999999</v>
      </c>
      <c r="O8" s="5">
        <f t="shared" si="3"/>
        <v>16.899999999999999</v>
      </c>
      <c r="P8" s="15">
        <v>0.53222222222222226</v>
      </c>
      <c r="Q8">
        <v>0</v>
      </c>
      <c r="R8">
        <f>IF(Q8=0,-1,SUM(Q$2:Q8))</f>
        <v>-1</v>
      </c>
    </row>
    <row r="9" spans="1:19" x14ac:dyDescent="0.25">
      <c r="A9">
        <v>9</v>
      </c>
      <c r="B9" s="12">
        <v>40460</v>
      </c>
      <c r="C9" t="s">
        <v>227</v>
      </c>
      <c r="D9" t="s">
        <v>213</v>
      </c>
      <c r="E9">
        <v>45</v>
      </c>
      <c r="F9">
        <v>21</v>
      </c>
      <c r="G9">
        <v>394</v>
      </c>
      <c r="H9">
        <v>7.4</v>
      </c>
      <c r="I9">
        <v>401</v>
      </c>
      <c r="J9">
        <v>4.8</v>
      </c>
      <c r="K9">
        <v>0</v>
      </c>
      <c r="L9" s="5">
        <f t="shared" si="0"/>
        <v>8.7555555555555564</v>
      </c>
      <c r="M9" s="5">
        <f t="shared" si="1"/>
        <v>8.7555555555555564</v>
      </c>
      <c r="N9" s="5">
        <f t="shared" si="2"/>
        <v>19.095238095238095</v>
      </c>
      <c r="O9" s="5">
        <f t="shared" si="3"/>
        <v>19.095238095238095</v>
      </c>
      <c r="P9" s="15">
        <v>0.53222222222222226</v>
      </c>
      <c r="Q9">
        <v>0</v>
      </c>
      <c r="R9">
        <f>IF(Q9=0,-1,SUM(Q$2:Q9))</f>
        <v>-1</v>
      </c>
    </row>
    <row r="10" spans="1:19" x14ac:dyDescent="0.25">
      <c r="A10">
        <v>10</v>
      </c>
      <c r="B10" s="12">
        <v>40467</v>
      </c>
      <c r="C10" t="s">
        <v>109</v>
      </c>
      <c r="D10" t="s">
        <v>213</v>
      </c>
      <c r="E10">
        <v>52</v>
      </c>
      <c r="F10">
        <v>21</v>
      </c>
      <c r="G10">
        <v>605</v>
      </c>
      <c r="H10">
        <v>6.8</v>
      </c>
      <c r="I10">
        <v>346</v>
      </c>
      <c r="J10">
        <v>8.1999999999999993</v>
      </c>
      <c r="K10">
        <v>0</v>
      </c>
      <c r="L10" s="5">
        <f t="shared" si="0"/>
        <v>11.634615384615385</v>
      </c>
      <c r="M10" s="5">
        <f t="shared" si="1"/>
        <v>11.634615384615385</v>
      </c>
      <c r="N10" s="5">
        <f t="shared" si="2"/>
        <v>16.476190476190474</v>
      </c>
      <c r="O10" s="5">
        <f t="shared" si="3"/>
        <v>16.476190476190474</v>
      </c>
      <c r="P10" s="15">
        <v>0.53222222222222226</v>
      </c>
      <c r="Q10">
        <v>0</v>
      </c>
      <c r="R10">
        <f>IF(Q10=0,-1,SUM(Q$2:Q10))</f>
        <v>-1</v>
      </c>
    </row>
    <row r="11" spans="1:19" x14ac:dyDescent="0.25">
      <c r="A11">
        <v>11</v>
      </c>
      <c r="B11" s="12">
        <v>40474</v>
      </c>
      <c r="C11" t="s">
        <v>105</v>
      </c>
      <c r="D11" t="s">
        <v>213</v>
      </c>
      <c r="E11">
        <v>44</v>
      </c>
      <c r="F11">
        <v>7</v>
      </c>
      <c r="G11">
        <v>491</v>
      </c>
      <c r="H11">
        <v>7</v>
      </c>
      <c r="I11">
        <v>208</v>
      </c>
      <c r="J11">
        <v>3.2</v>
      </c>
      <c r="K11">
        <v>1</v>
      </c>
      <c r="L11" s="5">
        <f t="shared" si="0"/>
        <v>11.159090909090908</v>
      </c>
      <c r="M11" s="5">
        <f t="shared" si="1"/>
        <v>11.159090909090908</v>
      </c>
      <c r="N11" s="5">
        <f t="shared" si="2"/>
        <v>29.714285714285715</v>
      </c>
      <c r="O11" s="5">
        <f t="shared" si="3"/>
        <v>29.714285714285715</v>
      </c>
      <c r="P11" s="15">
        <v>0.53222222222222226</v>
      </c>
      <c r="Q11">
        <v>0</v>
      </c>
      <c r="R11">
        <f>IF(Q11=0,-1,SUM(Q$2:Q11))</f>
        <v>-1</v>
      </c>
    </row>
    <row r="12" spans="1:19" x14ac:dyDescent="0.25">
      <c r="A12">
        <v>12</v>
      </c>
      <c r="B12" s="12">
        <v>40486</v>
      </c>
      <c r="C12" t="s">
        <v>87</v>
      </c>
      <c r="D12" t="s">
        <v>213</v>
      </c>
      <c r="E12">
        <v>28</v>
      </c>
      <c r="F12">
        <v>21</v>
      </c>
      <c r="G12">
        <v>335</v>
      </c>
      <c r="H12">
        <v>5.2</v>
      </c>
      <c r="I12">
        <v>426</v>
      </c>
      <c r="J12">
        <v>7</v>
      </c>
      <c r="K12">
        <v>0</v>
      </c>
      <c r="L12" s="5">
        <f t="shared" si="0"/>
        <v>11.964285714285714</v>
      </c>
      <c r="M12" s="5">
        <f t="shared" si="1"/>
        <v>11.964285714285714</v>
      </c>
      <c r="N12" s="5">
        <f t="shared" si="2"/>
        <v>20.285714285714285</v>
      </c>
      <c r="O12" s="5">
        <f t="shared" si="3"/>
        <v>20.285714285714285</v>
      </c>
      <c r="P12" s="15">
        <v>0.53222222222222226</v>
      </c>
      <c r="Q12">
        <v>0</v>
      </c>
      <c r="R12">
        <f>IF(Q12=0,-1,SUM(Q$2:Q12))</f>
        <v>-1</v>
      </c>
    </row>
    <row r="13" spans="1:19" x14ac:dyDescent="0.25">
      <c r="A13">
        <v>13</v>
      </c>
      <c r="B13" s="12">
        <v>40495</v>
      </c>
      <c r="C13" t="s">
        <v>228</v>
      </c>
      <c r="D13" t="s">
        <v>213</v>
      </c>
      <c r="E13">
        <v>26</v>
      </c>
      <c r="F13">
        <v>10</v>
      </c>
      <c r="G13">
        <v>418</v>
      </c>
      <c r="H13">
        <v>6.3</v>
      </c>
      <c r="I13">
        <v>314</v>
      </c>
      <c r="J13">
        <v>4.8</v>
      </c>
      <c r="K13">
        <v>6</v>
      </c>
      <c r="L13" s="5">
        <f t="shared" si="0"/>
        <v>16.076923076923077</v>
      </c>
      <c r="M13" s="5">
        <f t="shared" si="1"/>
        <v>16.076923076923077</v>
      </c>
      <c r="N13" s="5">
        <f t="shared" si="2"/>
        <v>31.4</v>
      </c>
      <c r="O13" s="5">
        <f t="shared" si="3"/>
        <v>31.4</v>
      </c>
      <c r="P13" s="15">
        <v>0.53222222222222226</v>
      </c>
      <c r="Q13">
        <v>0</v>
      </c>
      <c r="R13">
        <f>IF(Q13=0,-1,SUM(Q$2:Q13))</f>
        <v>-1</v>
      </c>
    </row>
    <row r="14" spans="1:19" x14ac:dyDescent="0.25">
      <c r="A14">
        <v>14</v>
      </c>
      <c r="B14" s="12">
        <v>40502</v>
      </c>
      <c r="C14" t="s">
        <v>229</v>
      </c>
      <c r="D14" t="s">
        <v>213</v>
      </c>
      <c r="E14">
        <v>31</v>
      </c>
      <c r="F14">
        <v>17</v>
      </c>
      <c r="G14">
        <v>369</v>
      </c>
      <c r="H14">
        <v>5.9</v>
      </c>
      <c r="I14">
        <v>464</v>
      </c>
      <c r="J14">
        <v>6.2</v>
      </c>
      <c r="K14">
        <v>5</v>
      </c>
      <c r="L14" s="5">
        <f t="shared" si="0"/>
        <v>11.903225806451612</v>
      </c>
      <c r="M14" s="5">
        <f t="shared" si="1"/>
        <v>11.903225806451612</v>
      </c>
      <c r="N14" s="5">
        <f t="shared" si="2"/>
        <v>27.294117647058822</v>
      </c>
      <c r="O14" s="5">
        <f t="shared" si="3"/>
        <v>27.294117647058822</v>
      </c>
      <c r="P14" s="15">
        <v>0.53222222222222226</v>
      </c>
      <c r="Q14">
        <v>0</v>
      </c>
      <c r="R14">
        <f>IF(Q14=0,-1,SUM(Q$2:Q14))</f>
        <v>-1</v>
      </c>
    </row>
    <row r="15" spans="1:19" x14ac:dyDescent="0.25">
      <c r="A15">
        <v>15</v>
      </c>
      <c r="B15" s="12">
        <v>40509</v>
      </c>
      <c r="C15" t="s">
        <v>99</v>
      </c>
      <c r="D15" t="s">
        <v>213</v>
      </c>
      <c r="E15">
        <v>37</v>
      </c>
      <c r="F15">
        <v>7</v>
      </c>
      <c r="G15">
        <v>383</v>
      </c>
      <c r="H15">
        <v>6</v>
      </c>
      <c r="I15">
        <v>291</v>
      </c>
      <c r="J15">
        <v>4.9000000000000004</v>
      </c>
      <c r="K15">
        <v>1</v>
      </c>
      <c r="L15" s="5">
        <f t="shared" si="0"/>
        <v>10.351351351351351</v>
      </c>
      <c r="M15" s="5">
        <f t="shared" si="1"/>
        <v>10.351351351351351</v>
      </c>
      <c r="N15" s="5">
        <f t="shared" si="2"/>
        <v>41.571428571428569</v>
      </c>
      <c r="O15" s="5">
        <f t="shared" si="3"/>
        <v>41.571428571428569</v>
      </c>
      <c r="P15" s="15">
        <v>0.53222222222222226</v>
      </c>
      <c r="Q15">
        <v>0</v>
      </c>
      <c r="R15">
        <f>IF(Q15=0,-1,SUM(Q$2:Q15))</f>
        <v>-1</v>
      </c>
    </row>
    <row r="20" spans="7:11" x14ac:dyDescent="0.25">
      <c r="G20" s="12"/>
      <c r="I20" s="12"/>
    </row>
    <row r="21" spans="7:11" x14ac:dyDescent="0.25">
      <c r="G21" s="12"/>
      <c r="I21" s="12"/>
    </row>
    <row r="22" spans="7:11" x14ac:dyDescent="0.25">
      <c r="G22" s="12"/>
      <c r="I22" s="12"/>
      <c r="K22" s="12"/>
    </row>
    <row r="23" spans="7:11" x14ac:dyDescent="0.25">
      <c r="G23" s="12"/>
      <c r="I23" s="12"/>
      <c r="K23" s="12"/>
    </row>
    <row r="24" spans="7:11" x14ac:dyDescent="0.25">
      <c r="G24" s="12"/>
      <c r="I24" s="12"/>
      <c r="J24" s="12"/>
      <c r="K24" s="12"/>
    </row>
    <row r="25" spans="7:11" x14ac:dyDescent="0.25">
      <c r="G25" s="12"/>
      <c r="I25" s="12"/>
      <c r="J25" s="12"/>
      <c r="K25" s="12"/>
    </row>
    <row r="26" spans="7:11" x14ac:dyDescent="0.25">
      <c r="G26" s="12"/>
      <c r="I26" s="12"/>
      <c r="J26" s="12"/>
      <c r="K26" s="12"/>
    </row>
    <row r="27" spans="7:11" x14ac:dyDescent="0.25">
      <c r="G27" s="12"/>
      <c r="I27" s="12"/>
      <c r="J27" s="12"/>
      <c r="K27" s="12"/>
    </row>
    <row r="28" spans="7:11" x14ac:dyDescent="0.25">
      <c r="G28" s="12"/>
      <c r="I28" s="12"/>
      <c r="J28" s="12"/>
      <c r="K28" s="12"/>
    </row>
    <row r="29" spans="7:11" x14ac:dyDescent="0.25">
      <c r="G29" s="12"/>
      <c r="I29" s="12"/>
      <c r="J29" s="12"/>
      <c r="K29" s="12"/>
    </row>
    <row r="30" spans="7:11" x14ac:dyDescent="0.25">
      <c r="G30" s="12"/>
      <c r="I30" s="12"/>
      <c r="J30" s="12"/>
      <c r="K30" s="12"/>
    </row>
    <row r="31" spans="7:11" x14ac:dyDescent="0.25">
      <c r="G31" s="12"/>
      <c r="I31" s="12"/>
      <c r="J31" s="12"/>
      <c r="K31" s="12"/>
    </row>
    <row r="32" spans="7:11" x14ac:dyDescent="0.25">
      <c r="G32" s="12"/>
      <c r="I32" s="12"/>
      <c r="J32" s="12"/>
      <c r="K32" s="12"/>
    </row>
    <row r="33" spans="10:11" x14ac:dyDescent="0.25">
      <c r="J33" s="12"/>
      <c r="K33" s="12"/>
    </row>
    <row r="34" spans="10:11" x14ac:dyDescent="0.25">
      <c r="J34" s="12"/>
      <c r="K34" s="12"/>
    </row>
    <row r="35" spans="10:11" x14ac:dyDescent="0.25">
      <c r="J35" s="12"/>
      <c r="K35" s="12"/>
    </row>
    <row r="36" spans="10:11" x14ac:dyDescent="0.25">
      <c r="J36" s="12"/>
    </row>
    <row r="37" spans="10:11" x14ac:dyDescent="0.25">
      <c r="J37" s="12"/>
    </row>
  </sheetData>
  <sortState ref="B2:R15">
    <sortCondition descending="1" ref="Q2:Q15"/>
  </sortState>
  <pageMargins left="0.75" right="0.75" top="1" bottom="1" header="0.5" footer="0.5"/>
  <pageSetup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S33"/>
  <sheetViews>
    <sheetView workbookViewId="0"/>
  </sheetViews>
  <sheetFormatPr defaultColWidth="11.42578125" defaultRowHeight="15" x14ac:dyDescent="0.25"/>
  <sheetData>
    <row r="1" spans="1:19" x14ac:dyDescent="0.25">
      <c r="A1" s="23"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c r="S1" s="20"/>
    </row>
    <row r="2" spans="1:19" x14ac:dyDescent="0.25">
      <c r="A2">
        <v>2</v>
      </c>
      <c r="B2" s="12">
        <v>40467</v>
      </c>
      <c r="C2" t="s">
        <v>233</v>
      </c>
      <c r="D2" t="s">
        <v>213</v>
      </c>
      <c r="E2">
        <v>30</v>
      </c>
      <c r="F2">
        <v>9</v>
      </c>
      <c r="G2">
        <v>417</v>
      </c>
      <c r="H2">
        <v>5.8</v>
      </c>
      <c r="I2">
        <v>379</v>
      </c>
      <c r="J2">
        <v>4.7</v>
      </c>
      <c r="K2">
        <v>0</v>
      </c>
      <c r="L2" s="5">
        <f t="shared" ref="L2:L14" si="0">IF(E2=0,0,G2/E2)</f>
        <v>13.9</v>
      </c>
      <c r="M2" s="5">
        <f t="shared" ref="M2:M14" si="1">IF(E2=0,MAX($L$2:$L$14)*1.1,L2)</f>
        <v>13.9</v>
      </c>
      <c r="N2" s="5">
        <f t="shared" ref="N2:N14" si="2">IF(F2=0,0,I2/F2)</f>
        <v>42.111111111111114</v>
      </c>
      <c r="O2" s="5">
        <f t="shared" ref="O2:O14" si="3">IF(F2=0,MAX($N$2:$N$14)*1.1,N2)</f>
        <v>42.111111111111114</v>
      </c>
      <c r="P2" s="15">
        <v>0.48555555555555557</v>
      </c>
      <c r="Q2">
        <v>1</v>
      </c>
      <c r="R2">
        <f>IF(Q2=0,-1,SUM(Q$2:Q2))</f>
        <v>1</v>
      </c>
    </row>
    <row r="3" spans="1:19" x14ac:dyDescent="0.25">
      <c r="A3">
        <v>3</v>
      </c>
      <c r="B3" s="12">
        <v>40474</v>
      </c>
      <c r="C3" t="s">
        <v>234</v>
      </c>
      <c r="D3" t="s">
        <v>213</v>
      </c>
      <c r="E3">
        <v>36</v>
      </c>
      <c r="F3">
        <v>27</v>
      </c>
      <c r="G3">
        <v>486</v>
      </c>
      <c r="H3">
        <v>6</v>
      </c>
      <c r="I3">
        <v>402</v>
      </c>
      <c r="J3">
        <v>5.4</v>
      </c>
      <c r="K3">
        <v>1</v>
      </c>
      <c r="L3" s="5">
        <f t="shared" si="0"/>
        <v>13.5</v>
      </c>
      <c r="M3" s="5">
        <f t="shared" si="1"/>
        <v>13.5</v>
      </c>
      <c r="N3" s="5">
        <f t="shared" si="2"/>
        <v>14.888888888888889</v>
      </c>
      <c r="O3" s="5">
        <f t="shared" si="3"/>
        <v>14.888888888888889</v>
      </c>
      <c r="P3" s="15">
        <v>0.48555555555555557</v>
      </c>
      <c r="Q3">
        <v>1</v>
      </c>
      <c r="R3">
        <f>IF(Q3=0,-1,SUM(Q$2:Q3))</f>
        <v>2</v>
      </c>
    </row>
    <row r="4" spans="1:19" x14ac:dyDescent="0.25">
      <c r="A4">
        <v>4</v>
      </c>
      <c r="B4" s="12">
        <v>40481</v>
      </c>
      <c r="C4" t="s">
        <v>235</v>
      </c>
      <c r="D4" t="s">
        <v>222</v>
      </c>
      <c r="E4">
        <v>17</v>
      </c>
      <c r="F4">
        <v>31</v>
      </c>
      <c r="G4">
        <v>341</v>
      </c>
      <c r="H4">
        <v>4.5</v>
      </c>
      <c r="I4">
        <v>454</v>
      </c>
      <c r="J4">
        <v>7.7</v>
      </c>
      <c r="K4">
        <v>-1</v>
      </c>
      <c r="L4" s="5">
        <f t="shared" si="0"/>
        <v>20.058823529411764</v>
      </c>
      <c r="M4" s="5">
        <f t="shared" si="1"/>
        <v>20.058823529411764</v>
      </c>
      <c r="N4" s="5">
        <f t="shared" si="2"/>
        <v>14.64516129032258</v>
      </c>
      <c r="O4" s="5">
        <f t="shared" si="3"/>
        <v>14.64516129032258</v>
      </c>
      <c r="P4" s="15">
        <v>0.48555555555555557</v>
      </c>
      <c r="Q4">
        <v>1</v>
      </c>
      <c r="R4">
        <f>IF(Q4=0,-1,SUM(Q$2:Q4))</f>
        <v>3</v>
      </c>
    </row>
    <row r="5" spans="1:19" x14ac:dyDescent="0.25">
      <c r="A5">
        <v>5</v>
      </c>
      <c r="B5" s="12">
        <v>40540</v>
      </c>
      <c r="C5" t="s">
        <v>43</v>
      </c>
      <c r="D5" t="s">
        <v>222</v>
      </c>
      <c r="E5">
        <v>24</v>
      </c>
      <c r="F5">
        <v>27</v>
      </c>
      <c r="G5">
        <v>512</v>
      </c>
      <c r="H5">
        <v>6</v>
      </c>
      <c r="I5">
        <v>425</v>
      </c>
      <c r="J5">
        <v>7.3</v>
      </c>
      <c r="K5">
        <v>0</v>
      </c>
      <c r="L5" s="5">
        <f t="shared" si="0"/>
        <v>21.333333333333332</v>
      </c>
      <c r="M5" s="5">
        <f t="shared" si="1"/>
        <v>21.333333333333332</v>
      </c>
      <c r="N5" s="5">
        <f t="shared" si="2"/>
        <v>15.74074074074074</v>
      </c>
      <c r="O5" s="5">
        <f t="shared" si="3"/>
        <v>15.74074074074074</v>
      </c>
      <c r="P5" s="15">
        <v>0.48555555555555557</v>
      </c>
      <c r="Q5">
        <v>1</v>
      </c>
      <c r="R5">
        <f>IF(Q5=0,-1,SUM(Q$2:Q5))</f>
        <v>4</v>
      </c>
    </row>
    <row r="6" spans="1:19" x14ac:dyDescent="0.25">
      <c r="A6">
        <v>6</v>
      </c>
      <c r="B6" s="12">
        <v>40425</v>
      </c>
      <c r="C6" s="22" t="s">
        <v>60</v>
      </c>
      <c r="D6" t="s">
        <v>213</v>
      </c>
      <c r="E6">
        <v>23</v>
      </c>
      <c r="F6">
        <v>13</v>
      </c>
      <c r="G6">
        <v>379</v>
      </c>
      <c r="H6">
        <v>4.9000000000000004</v>
      </c>
      <c r="I6">
        <v>281</v>
      </c>
      <c r="J6">
        <v>4.4000000000000004</v>
      </c>
      <c r="K6">
        <v>3</v>
      </c>
      <c r="L6" s="5">
        <f t="shared" si="0"/>
        <v>16.478260869565219</v>
      </c>
      <c r="M6" s="5">
        <f t="shared" si="1"/>
        <v>16.478260869565219</v>
      </c>
      <c r="N6" s="5">
        <f t="shared" si="2"/>
        <v>21.615384615384617</v>
      </c>
      <c r="O6" s="5">
        <f t="shared" si="3"/>
        <v>21.615384615384617</v>
      </c>
      <c r="P6" s="15">
        <v>0.48555555555555557</v>
      </c>
      <c r="Q6">
        <v>0</v>
      </c>
      <c r="R6">
        <f>IF(Q6=0,-1,SUM(Q$2:Q6))</f>
        <v>-1</v>
      </c>
    </row>
    <row r="7" spans="1:19" x14ac:dyDescent="0.25">
      <c r="A7">
        <v>7</v>
      </c>
      <c r="B7" s="12">
        <v>40432</v>
      </c>
      <c r="C7" t="s">
        <v>232</v>
      </c>
      <c r="D7" t="s">
        <v>213</v>
      </c>
      <c r="E7">
        <v>50</v>
      </c>
      <c r="F7">
        <v>6</v>
      </c>
      <c r="G7">
        <v>438</v>
      </c>
      <c r="H7">
        <v>6.3</v>
      </c>
      <c r="I7">
        <v>245</v>
      </c>
      <c r="J7">
        <v>3.8</v>
      </c>
      <c r="K7">
        <v>3</v>
      </c>
      <c r="L7" s="5">
        <f t="shared" si="0"/>
        <v>8.76</v>
      </c>
      <c r="M7" s="5">
        <f t="shared" si="1"/>
        <v>8.76</v>
      </c>
      <c r="N7" s="5">
        <f t="shared" si="2"/>
        <v>40.833333333333336</v>
      </c>
      <c r="O7" s="5">
        <f t="shared" si="3"/>
        <v>40.833333333333336</v>
      </c>
      <c r="P7" s="15">
        <v>0.48555555555555557</v>
      </c>
      <c r="Q7">
        <v>0</v>
      </c>
      <c r="R7">
        <f>IF(Q7=0,-1,SUM(Q$2:Q7))</f>
        <v>-1</v>
      </c>
    </row>
    <row r="8" spans="1:19" x14ac:dyDescent="0.25">
      <c r="A8">
        <v>8</v>
      </c>
      <c r="B8" s="12">
        <v>40439</v>
      </c>
      <c r="C8" t="s">
        <v>219</v>
      </c>
      <c r="D8" t="s">
        <v>213</v>
      </c>
      <c r="E8">
        <v>27</v>
      </c>
      <c r="F8">
        <v>24</v>
      </c>
      <c r="G8">
        <v>440</v>
      </c>
      <c r="H8">
        <v>5.6</v>
      </c>
      <c r="I8">
        <v>440</v>
      </c>
      <c r="J8">
        <v>5.7</v>
      </c>
      <c r="K8">
        <v>-2</v>
      </c>
      <c r="L8" s="5">
        <f t="shared" si="0"/>
        <v>16.296296296296298</v>
      </c>
      <c r="M8" s="5">
        <f t="shared" si="1"/>
        <v>16.296296296296298</v>
      </c>
      <c r="N8" s="5">
        <f t="shared" si="2"/>
        <v>18.333333333333332</v>
      </c>
      <c r="O8" s="5">
        <f t="shared" si="3"/>
        <v>18.333333333333332</v>
      </c>
      <c r="P8" s="15">
        <v>0.48555555555555557</v>
      </c>
      <c r="Q8">
        <v>0</v>
      </c>
      <c r="R8">
        <f>IF(Q8=0,-1,SUM(Q$2:Q8))</f>
        <v>-1</v>
      </c>
    </row>
    <row r="9" spans="1:19" x14ac:dyDescent="0.25">
      <c r="A9">
        <v>9</v>
      </c>
      <c r="B9" s="12">
        <v>40446</v>
      </c>
      <c r="C9" t="s">
        <v>148</v>
      </c>
      <c r="D9" t="s">
        <v>213</v>
      </c>
      <c r="E9">
        <v>51</v>
      </c>
      <c r="F9">
        <v>13</v>
      </c>
      <c r="G9">
        <v>469</v>
      </c>
      <c r="H9">
        <v>7.7</v>
      </c>
      <c r="I9">
        <v>316</v>
      </c>
      <c r="J9">
        <v>4.5999999999999996</v>
      </c>
      <c r="K9">
        <v>2</v>
      </c>
      <c r="L9" s="5">
        <f t="shared" si="0"/>
        <v>9.1960784313725483</v>
      </c>
      <c r="M9" s="5">
        <f t="shared" si="1"/>
        <v>9.1960784313725483</v>
      </c>
      <c r="N9" s="5">
        <f t="shared" si="2"/>
        <v>24.307692307692307</v>
      </c>
      <c r="O9" s="5">
        <f t="shared" si="3"/>
        <v>24.307692307692307</v>
      </c>
      <c r="P9" s="15">
        <v>0.48555555555555557</v>
      </c>
      <c r="Q9">
        <v>0</v>
      </c>
      <c r="R9">
        <f>IF(Q9=0,-1,SUM(Q$2:Q9))</f>
        <v>-1</v>
      </c>
    </row>
    <row r="10" spans="1:19" x14ac:dyDescent="0.25">
      <c r="A10">
        <v>10</v>
      </c>
      <c r="B10" s="12">
        <v>40460</v>
      </c>
      <c r="C10" t="s">
        <v>85</v>
      </c>
      <c r="D10" t="s">
        <v>213</v>
      </c>
      <c r="E10">
        <v>26</v>
      </c>
      <c r="F10">
        <v>0</v>
      </c>
      <c r="G10">
        <v>345</v>
      </c>
      <c r="H10">
        <v>5.3</v>
      </c>
      <c r="I10">
        <v>311</v>
      </c>
      <c r="J10">
        <v>4.3</v>
      </c>
      <c r="K10">
        <v>-1</v>
      </c>
      <c r="L10" s="5">
        <f t="shared" si="0"/>
        <v>13.26923076923077</v>
      </c>
      <c r="M10" s="5">
        <f t="shared" si="1"/>
        <v>13.26923076923077</v>
      </c>
      <c r="N10" s="5">
        <f t="shared" si="2"/>
        <v>0</v>
      </c>
      <c r="O10" s="5">
        <f t="shared" si="3"/>
        <v>46.32222222222223</v>
      </c>
      <c r="P10" s="15">
        <v>0.48555555555555557</v>
      </c>
      <c r="Q10">
        <v>0</v>
      </c>
      <c r="R10">
        <f>IF(Q10=0,-1,SUM(Q$2:Q10))</f>
        <v>-1</v>
      </c>
    </row>
    <row r="11" spans="1:19" x14ac:dyDescent="0.25">
      <c r="A11">
        <v>11</v>
      </c>
      <c r="B11" s="12">
        <v>40488</v>
      </c>
      <c r="C11" t="s">
        <v>236</v>
      </c>
      <c r="D11" t="s">
        <v>222</v>
      </c>
      <c r="E11">
        <v>17</v>
      </c>
      <c r="F11">
        <v>24</v>
      </c>
      <c r="G11">
        <v>355</v>
      </c>
      <c r="H11">
        <v>5.8</v>
      </c>
      <c r="I11">
        <v>485</v>
      </c>
      <c r="J11">
        <v>4.8</v>
      </c>
      <c r="K11">
        <v>1</v>
      </c>
      <c r="L11" s="5">
        <f t="shared" si="0"/>
        <v>20.882352941176471</v>
      </c>
      <c r="M11" s="5">
        <f t="shared" si="1"/>
        <v>20.882352941176471</v>
      </c>
      <c r="N11" s="5">
        <f t="shared" si="2"/>
        <v>20.208333333333332</v>
      </c>
      <c r="O11" s="5">
        <f t="shared" si="3"/>
        <v>20.208333333333332</v>
      </c>
      <c r="P11" s="15">
        <v>0.48555555555555557</v>
      </c>
      <c r="Q11">
        <v>0</v>
      </c>
      <c r="R11">
        <f>IF(Q11=0,-1,SUM(Q$2:Q11))</f>
        <v>-1</v>
      </c>
    </row>
    <row r="12" spans="1:19" x14ac:dyDescent="0.25">
      <c r="A12">
        <v>12</v>
      </c>
      <c r="B12" s="12">
        <v>40495</v>
      </c>
      <c r="C12" t="s">
        <v>237</v>
      </c>
      <c r="D12" t="s">
        <v>213</v>
      </c>
      <c r="E12">
        <v>38</v>
      </c>
      <c r="F12">
        <v>28</v>
      </c>
      <c r="G12">
        <v>440</v>
      </c>
      <c r="H12">
        <v>6.9</v>
      </c>
      <c r="I12">
        <v>422</v>
      </c>
      <c r="J12">
        <v>6</v>
      </c>
      <c r="K12">
        <v>3</v>
      </c>
      <c r="L12" s="5">
        <f t="shared" si="0"/>
        <v>11.578947368421053</v>
      </c>
      <c r="M12" s="5">
        <f t="shared" si="1"/>
        <v>11.578947368421053</v>
      </c>
      <c r="N12" s="5">
        <f t="shared" si="2"/>
        <v>15.071428571428571</v>
      </c>
      <c r="O12" s="5">
        <f t="shared" si="3"/>
        <v>15.071428571428571</v>
      </c>
      <c r="P12" s="15">
        <v>0.48555555555555557</v>
      </c>
      <c r="Q12">
        <v>0</v>
      </c>
      <c r="R12">
        <f>IF(Q12=0,-1,SUM(Q$2:Q12))</f>
        <v>-1</v>
      </c>
    </row>
    <row r="13" spans="1:19" x14ac:dyDescent="0.25">
      <c r="A13">
        <v>13</v>
      </c>
      <c r="B13" s="12">
        <v>40502</v>
      </c>
      <c r="C13" t="s">
        <v>238</v>
      </c>
      <c r="D13" t="s">
        <v>213</v>
      </c>
      <c r="E13">
        <v>14</v>
      </c>
      <c r="F13">
        <v>0</v>
      </c>
      <c r="G13">
        <v>306</v>
      </c>
      <c r="H13">
        <v>4.5999999999999996</v>
      </c>
      <c r="I13">
        <v>332</v>
      </c>
      <c r="J13">
        <v>4.4000000000000004</v>
      </c>
      <c r="K13">
        <v>1</v>
      </c>
      <c r="L13" s="5">
        <f t="shared" si="0"/>
        <v>21.857142857142858</v>
      </c>
      <c r="M13" s="5">
        <f t="shared" si="1"/>
        <v>21.857142857142858</v>
      </c>
      <c r="N13" s="5">
        <f t="shared" si="2"/>
        <v>0</v>
      </c>
      <c r="O13" s="5">
        <f t="shared" si="3"/>
        <v>46.32222222222223</v>
      </c>
      <c r="P13" s="15">
        <v>0.48555555555555557</v>
      </c>
      <c r="Q13">
        <v>0</v>
      </c>
      <c r="R13">
        <f>IF(Q13=0,-1,SUM(Q$2:Q13))</f>
        <v>-1</v>
      </c>
    </row>
    <row r="14" spans="1:19" x14ac:dyDescent="0.25">
      <c r="A14">
        <v>14</v>
      </c>
      <c r="B14" s="12">
        <v>40509</v>
      </c>
      <c r="C14" t="s">
        <v>116</v>
      </c>
      <c r="D14" t="s">
        <v>213</v>
      </c>
      <c r="E14">
        <v>35</v>
      </c>
      <c r="F14">
        <v>7</v>
      </c>
      <c r="G14">
        <v>397</v>
      </c>
      <c r="H14">
        <v>5.5</v>
      </c>
      <c r="I14">
        <v>141</v>
      </c>
      <c r="J14">
        <v>2.4</v>
      </c>
      <c r="K14">
        <v>1</v>
      </c>
      <c r="L14" s="5">
        <f t="shared" si="0"/>
        <v>11.342857142857143</v>
      </c>
      <c r="M14" s="5">
        <f t="shared" si="1"/>
        <v>11.342857142857143</v>
      </c>
      <c r="N14" s="5">
        <f t="shared" si="2"/>
        <v>20.142857142857142</v>
      </c>
      <c r="O14" s="5">
        <f t="shared" si="3"/>
        <v>20.142857142857142</v>
      </c>
      <c r="P14" s="15">
        <v>0.48555555555555557</v>
      </c>
      <c r="Q14">
        <v>0</v>
      </c>
      <c r="R14">
        <f>IF(Q14=0,-1,SUM(Q$2:Q14))</f>
        <v>-1</v>
      </c>
    </row>
    <row r="21" spans="7:8" x14ac:dyDescent="0.25">
      <c r="G21" s="12"/>
      <c r="H21" s="12"/>
    </row>
    <row r="22" spans="7:8" x14ac:dyDescent="0.25">
      <c r="G22" s="12"/>
      <c r="H22" s="12"/>
    </row>
    <row r="23" spans="7:8" x14ac:dyDescent="0.25">
      <c r="G23" s="12"/>
      <c r="H23" s="12"/>
    </row>
    <row r="24" spans="7:8" x14ac:dyDescent="0.25">
      <c r="G24" s="12"/>
      <c r="H24" s="12"/>
    </row>
    <row r="25" spans="7:8" x14ac:dyDescent="0.25">
      <c r="G25" s="12"/>
      <c r="H25" s="12"/>
    </row>
    <row r="26" spans="7:8" x14ac:dyDescent="0.25">
      <c r="G26" s="12"/>
      <c r="H26" s="12"/>
    </row>
    <row r="27" spans="7:8" x14ac:dyDescent="0.25">
      <c r="G27" s="12"/>
      <c r="H27" s="12"/>
    </row>
    <row r="28" spans="7:8" x14ac:dyDescent="0.25">
      <c r="G28" s="12"/>
      <c r="H28" s="12"/>
    </row>
    <row r="29" spans="7:8" x14ac:dyDescent="0.25">
      <c r="G29" s="12"/>
      <c r="H29" s="12"/>
    </row>
    <row r="30" spans="7:8" x14ac:dyDescent="0.25">
      <c r="G30" s="12"/>
      <c r="H30" s="12"/>
    </row>
    <row r="31" spans="7:8" x14ac:dyDescent="0.25">
      <c r="G31" s="12"/>
      <c r="H31" s="12"/>
    </row>
    <row r="32" spans="7:8" x14ac:dyDescent="0.25">
      <c r="G32" s="12"/>
      <c r="H32" s="12"/>
    </row>
    <row r="33" spans="7:8" x14ac:dyDescent="0.25">
      <c r="G33" s="12"/>
      <c r="H33" s="12"/>
    </row>
  </sheetData>
  <sortState ref="B2:R15">
    <sortCondition descending="1" ref="Q2:Q15"/>
  </sortState>
  <pageMargins left="0.75" right="0.75" top="1" bottom="1" header="0.5" footer="0.5"/>
  <pageSetup orientation="portrait"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T33"/>
  <sheetViews>
    <sheetView workbookViewId="0"/>
  </sheetViews>
  <sheetFormatPr defaultRowHeight="15" x14ac:dyDescent="0.25"/>
  <cols>
    <col min="2" max="2" width="10.7109375" bestFit="1" customWidth="1"/>
    <col min="3" max="3" width="16" bestFit="1" customWidth="1"/>
  </cols>
  <sheetData>
    <row r="1" spans="1:20" x14ac:dyDescent="0.25">
      <c r="A1" s="23"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c r="S1" s="20"/>
      <c r="T1" s="20"/>
    </row>
    <row r="2" spans="1:20" x14ac:dyDescent="0.25">
      <c r="A2">
        <v>2</v>
      </c>
      <c r="B2" s="12">
        <v>40439</v>
      </c>
      <c r="C2" t="s">
        <v>240</v>
      </c>
      <c r="D2" t="s">
        <v>213</v>
      </c>
      <c r="E2">
        <v>29</v>
      </c>
      <c r="F2">
        <v>7</v>
      </c>
      <c r="G2">
        <v>264</v>
      </c>
      <c r="H2">
        <v>4.8</v>
      </c>
      <c r="I2">
        <v>268</v>
      </c>
      <c r="J2">
        <v>4.3</v>
      </c>
      <c r="K2">
        <v>4</v>
      </c>
      <c r="L2" s="5">
        <f t="shared" ref="L2:L14" si="0">IF(E2=0,0,G2/E2)</f>
        <v>9.1034482758620694</v>
      </c>
      <c r="M2" s="5">
        <f t="shared" ref="M2:M14" si="1">IF(E2=0,MAX($L$2:$L$14)*1.1,L2)</f>
        <v>9.1034482758620694</v>
      </c>
      <c r="N2" s="5">
        <f t="shared" ref="N2:N14" si="2">IF(F2=0,0,I2/F2)</f>
        <v>38.285714285714285</v>
      </c>
      <c r="O2" s="5">
        <f t="shared" ref="O2:O14" si="3">IF(F2=0,MAX($N$2:$N$14)*1.1,N2)</f>
        <v>38.285714285714285</v>
      </c>
      <c r="P2" s="15">
        <f t="shared" ref="P2:P14" si="4">30.101/60</f>
        <v>0.50168333333333337</v>
      </c>
      <c r="Q2">
        <v>1</v>
      </c>
      <c r="R2">
        <f>IF(Q2=0,-1,SUM(Q$2:Q2))</f>
        <v>1</v>
      </c>
    </row>
    <row r="3" spans="1:20" x14ac:dyDescent="0.25">
      <c r="A3">
        <v>3</v>
      </c>
      <c r="B3" s="12">
        <v>40460</v>
      </c>
      <c r="C3" t="s">
        <v>241</v>
      </c>
      <c r="D3" t="s">
        <v>213</v>
      </c>
      <c r="E3">
        <v>33</v>
      </c>
      <c r="F3">
        <v>29</v>
      </c>
      <c r="G3">
        <v>385</v>
      </c>
      <c r="H3">
        <v>5.4</v>
      </c>
      <c r="I3">
        <v>243</v>
      </c>
      <c r="J3">
        <v>4.3</v>
      </c>
      <c r="K3">
        <v>0</v>
      </c>
      <c r="L3" s="5">
        <f t="shared" si="0"/>
        <v>11.666666666666666</v>
      </c>
      <c r="M3" s="5">
        <f t="shared" si="1"/>
        <v>11.666666666666666</v>
      </c>
      <c r="N3" s="5">
        <f t="shared" si="2"/>
        <v>8.3793103448275854</v>
      </c>
      <c r="O3" s="5">
        <f t="shared" si="3"/>
        <v>8.3793103448275854</v>
      </c>
      <c r="P3" s="15">
        <f t="shared" si="4"/>
        <v>0.50168333333333337</v>
      </c>
      <c r="Q3">
        <v>1</v>
      </c>
      <c r="R3">
        <f>IF(Q3=0,-1,SUM(Q$2:Q3))</f>
        <v>2</v>
      </c>
    </row>
    <row r="4" spans="1:20" x14ac:dyDescent="0.25">
      <c r="A4">
        <v>4</v>
      </c>
      <c r="B4" s="12">
        <v>40474</v>
      </c>
      <c r="C4" t="s">
        <v>242</v>
      </c>
      <c r="D4" t="s">
        <v>222</v>
      </c>
      <c r="E4">
        <v>17</v>
      </c>
      <c r="F4">
        <v>24</v>
      </c>
      <c r="G4">
        <v>243</v>
      </c>
      <c r="H4">
        <v>3.6</v>
      </c>
      <c r="I4">
        <v>526</v>
      </c>
      <c r="J4">
        <v>7.7</v>
      </c>
      <c r="K4">
        <v>0</v>
      </c>
      <c r="L4" s="5">
        <f t="shared" si="0"/>
        <v>14.294117647058824</v>
      </c>
      <c r="M4" s="5">
        <f t="shared" si="1"/>
        <v>14.294117647058824</v>
      </c>
      <c r="N4" s="5">
        <f t="shared" si="2"/>
        <v>21.916666666666668</v>
      </c>
      <c r="O4" s="5">
        <f t="shared" si="3"/>
        <v>21.916666666666668</v>
      </c>
      <c r="P4" s="15">
        <f t="shared" si="4"/>
        <v>0.50168333333333337</v>
      </c>
      <c r="Q4">
        <v>1</v>
      </c>
      <c r="R4">
        <f>IF(Q4=0,-1,SUM(Q$2:Q4))</f>
        <v>3</v>
      </c>
    </row>
    <row r="5" spans="1:20" x14ac:dyDescent="0.25">
      <c r="A5">
        <v>5</v>
      </c>
      <c r="B5" s="12">
        <v>40488</v>
      </c>
      <c r="C5" t="s">
        <v>243</v>
      </c>
      <c r="D5" t="s">
        <v>213</v>
      </c>
      <c r="E5">
        <v>24</v>
      </c>
      <c r="F5">
        <v>21</v>
      </c>
      <c r="G5">
        <v>433</v>
      </c>
      <c r="H5">
        <v>6.7</v>
      </c>
      <c r="I5">
        <v>325</v>
      </c>
      <c r="J5">
        <v>5</v>
      </c>
      <c r="K5">
        <v>2</v>
      </c>
      <c r="L5" s="5">
        <f t="shared" si="0"/>
        <v>18.041666666666668</v>
      </c>
      <c r="M5" s="5">
        <f t="shared" si="1"/>
        <v>18.041666666666668</v>
      </c>
      <c r="N5" s="5">
        <f t="shared" si="2"/>
        <v>15.476190476190476</v>
      </c>
      <c r="O5" s="5">
        <f t="shared" si="3"/>
        <v>15.476190476190476</v>
      </c>
      <c r="P5" s="15">
        <f t="shared" si="4"/>
        <v>0.50168333333333337</v>
      </c>
      <c r="Q5">
        <v>1</v>
      </c>
      <c r="R5">
        <f>IF(Q5=0,-1,SUM(Q$2:Q5))</f>
        <v>4</v>
      </c>
    </row>
    <row r="6" spans="1:20" x14ac:dyDescent="0.25">
      <c r="A6">
        <v>6</v>
      </c>
      <c r="B6" s="12">
        <v>40509</v>
      </c>
      <c r="C6" t="s">
        <v>245</v>
      </c>
      <c r="D6" t="s">
        <v>222</v>
      </c>
      <c r="E6">
        <v>23</v>
      </c>
      <c r="F6">
        <v>31</v>
      </c>
      <c r="G6">
        <v>294</v>
      </c>
      <c r="H6">
        <v>4.3</v>
      </c>
      <c r="I6">
        <v>464</v>
      </c>
      <c r="J6">
        <v>6.6</v>
      </c>
      <c r="K6">
        <v>-1</v>
      </c>
      <c r="L6" s="5">
        <f t="shared" si="0"/>
        <v>12.782608695652174</v>
      </c>
      <c r="M6" s="5">
        <f t="shared" si="1"/>
        <v>12.782608695652174</v>
      </c>
      <c r="N6" s="5">
        <f t="shared" si="2"/>
        <v>14.96774193548387</v>
      </c>
      <c r="O6" s="5">
        <f t="shared" si="3"/>
        <v>14.96774193548387</v>
      </c>
      <c r="P6" s="15">
        <f t="shared" si="4"/>
        <v>0.50168333333333337</v>
      </c>
      <c r="Q6">
        <v>1</v>
      </c>
      <c r="R6">
        <f>IF(Q6=0,-1,SUM(Q$2:Q6))</f>
        <v>5</v>
      </c>
    </row>
    <row r="7" spans="1:20" x14ac:dyDescent="0.25">
      <c r="A7">
        <v>7</v>
      </c>
      <c r="B7" s="12">
        <v>40550</v>
      </c>
      <c r="C7" t="s">
        <v>246</v>
      </c>
      <c r="D7" t="s">
        <v>213</v>
      </c>
      <c r="E7">
        <v>41</v>
      </c>
      <c r="F7">
        <v>24</v>
      </c>
      <c r="G7">
        <v>446</v>
      </c>
      <c r="H7">
        <v>6</v>
      </c>
      <c r="I7">
        <v>373</v>
      </c>
      <c r="J7">
        <v>5.7</v>
      </c>
      <c r="K7">
        <v>3</v>
      </c>
      <c r="L7" s="5">
        <f t="shared" si="0"/>
        <v>10.878048780487806</v>
      </c>
      <c r="M7" s="5">
        <f t="shared" si="1"/>
        <v>10.878048780487806</v>
      </c>
      <c r="N7" s="5">
        <f t="shared" si="2"/>
        <v>15.541666666666666</v>
      </c>
      <c r="O7" s="5">
        <f t="shared" si="3"/>
        <v>15.541666666666666</v>
      </c>
      <c r="P7" s="15">
        <f t="shared" si="4"/>
        <v>0.50168333333333337</v>
      </c>
      <c r="Q7">
        <v>1</v>
      </c>
      <c r="R7">
        <f>IF(Q7=0,-1,SUM(Q$2:Q7))</f>
        <v>6</v>
      </c>
    </row>
    <row r="8" spans="1:20" x14ac:dyDescent="0.25">
      <c r="A8">
        <v>8</v>
      </c>
      <c r="B8" s="12">
        <v>40425</v>
      </c>
      <c r="C8" t="s">
        <v>62</v>
      </c>
      <c r="D8" t="s">
        <v>213</v>
      </c>
      <c r="E8">
        <v>30</v>
      </c>
      <c r="F8">
        <v>24</v>
      </c>
      <c r="G8">
        <v>313</v>
      </c>
      <c r="H8">
        <v>5.5</v>
      </c>
      <c r="I8">
        <v>436</v>
      </c>
      <c r="J8">
        <v>5.5</v>
      </c>
      <c r="K8">
        <v>-2</v>
      </c>
      <c r="L8" s="5">
        <f t="shared" si="0"/>
        <v>10.433333333333334</v>
      </c>
      <c r="M8" s="5">
        <f t="shared" si="1"/>
        <v>10.433333333333334</v>
      </c>
      <c r="N8" s="5">
        <f t="shared" si="2"/>
        <v>18.166666666666668</v>
      </c>
      <c r="O8" s="5">
        <f t="shared" si="3"/>
        <v>18.166666666666668</v>
      </c>
      <c r="P8" s="15">
        <f t="shared" si="4"/>
        <v>0.50168333333333337</v>
      </c>
      <c r="Q8">
        <v>0</v>
      </c>
      <c r="R8">
        <f>IF(Q8=0,-1,SUM(Q$2:Q8))</f>
        <v>-1</v>
      </c>
    </row>
    <row r="9" spans="1:20" x14ac:dyDescent="0.25">
      <c r="A9">
        <v>9</v>
      </c>
      <c r="B9" s="12">
        <v>40432</v>
      </c>
      <c r="C9" t="s">
        <v>239</v>
      </c>
      <c r="D9" t="s">
        <v>213</v>
      </c>
      <c r="E9">
        <v>27</v>
      </c>
      <c r="F9">
        <v>3</v>
      </c>
      <c r="G9">
        <v>392</v>
      </c>
      <c r="H9">
        <v>5.5</v>
      </c>
      <c r="I9">
        <v>135</v>
      </c>
      <c r="J9">
        <v>2.8</v>
      </c>
      <c r="K9">
        <v>0</v>
      </c>
      <c r="L9" s="5">
        <f t="shared" si="0"/>
        <v>14.518518518518519</v>
      </c>
      <c r="M9" s="5">
        <f t="shared" si="1"/>
        <v>14.518518518518519</v>
      </c>
      <c r="N9" s="5">
        <f t="shared" si="2"/>
        <v>45</v>
      </c>
      <c r="O9" s="5">
        <f t="shared" si="3"/>
        <v>45</v>
      </c>
      <c r="P9" s="15">
        <f t="shared" si="4"/>
        <v>0.50168333333333337</v>
      </c>
      <c r="Q9">
        <v>0</v>
      </c>
      <c r="R9">
        <f>IF(Q9=0,-1,SUM(Q$2:Q9))</f>
        <v>-1</v>
      </c>
    </row>
    <row r="10" spans="1:20" x14ac:dyDescent="0.25">
      <c r="A10">
        <v>10</v>
      </c>
      <c r="B10" s="12">
        <v>40446</v>
      </c>
      <c r="C10" t="s">
        <v>57</v>
      </c>
      <c r="D10" t="s">
        <v>213</v>
      </c>
      <c r="E10">
        <v>20</v>
      </c>
      <c r="F10">
        <v>14</v>
      </c>
      <c r="G10">
        <v>230</v>
      </c>
      <c r="H10">
        <v>3.9</v>
      </c>
      <c r="I10">
        <v>177</v>
      </c>
      <c r="J10">
        <v>3.2</v>
      </c>
      <c r="K10">
        <v>0</v>
      </c>
      <c r="L10" s="5">
        <f t="shared" si="0"/>
        <v>11.5</v>
      </c>
      <c r="M10" s="5">
        <f t="shared" si="1"/>
        <v>11.5</v>
      </c>
      <c r="N10" s="5">
        <f t="shared" si="2"/>
        <v>12.642857142857142</v>
      </c>
      <c r="O10" s="5">
        <f t="shared" si="3"/>
        <v>12.642857142857142</v>
      </c>
      <c r="P10" s="15">
        <f t="shared" si="4"/>
        <v>0.50168333333333337</v>
      </c>
      <c r="Q10">
        <v>0</v>
      </c>
      <c r="R10">
        <f>IF(Q10=0,-1,SUM(Q$2:Q10))</f>
        <v>-1</v>
      </c>
    </row>
    <row r="11" spans="1:20" x14ac:dyDescent="0.25">
      <c r="A11">
        <v>11</v>
      </c>
      <c r="B11" s="12">
        <v>40453</v>
      </c>
      <c r="C11" t="s">
        <v>80</v>
      </c>
      <c r="D11" t="s">
        <v>213</v>
      </c>
      <c r="E11">
        <v>16</v>
      </c>
      <c r="F11">
        <v>14</v>
      </c>
      <c r="G11">
        <v>434</v>
      </c>
      <c r="H11">
        <v>6.3</v>
      </c>
      <c r="I11">
        <v>217</v>
      </c>
      <c r="J11">
        <v>3.6</v>
      </c>
      <c r="K11">
        <v>-4</v>
      </c>
      <c r="L11" s="5">
        <f t="shared" si="0"/>
        <v>27.125</v>
      </c>
      <c r="M11" s="5">
        <f t="shared" si="1"/>
        <v>27.125</v>
      </c>
      <c r="N11" s="5">
        <f t="shared" si="2"/>
        <v>15.5</v>
      </c>
      <c r="O11" s="5">
        <f t="shared" si="3"/>
        <v>15.5</v>
      </c>
      <c r="P11" s="15">
        <f t="shared" si="4"/>
        <v>0.50168333333333337</v>
      </c>
      <c r="Q11">
        <v>0</v>
      </c>
      <c r="R11">
        <f>IF(Q11=0,-1,SUM(Q$2:Q11))</f>
        <v>-1</v>
      </c>
    </row>
    <row r="12" spans="1:20" x14ac:dyDescent="0.25">
      <c r="A12">
        <v>12</v>
      </c>
      <c r="B12" s="12">
        <v>40467</v>
      </c>
      <c r="C12" t="s">
        <v>232</v>
      </c>
      <c r="D12" t="s">
        <v>213</v>
      </c>
      <c r="E12">
        <v>32</v>
      </c>
      <c r="F12">
        <v>10</v>
      </c>
      <c r="G12">
        <v>282</v>
      </c>
      <c r="H12">
        <v>4.5</v>
      </c>
      <c r="I12">
        <v>219</v>
      </c>
      <c r="J12">
        <v>3.3</v>
      </c>
      <c r="K12">
        <v>0</v>
      </c>
      <c r="L12" s="5">
        <f t="shared" si="0"/>
        <v>8.8125</v>
      </c>
      <c r="M12" s="5">
        <f t="shared" si="1"/>
        <v>8.8125</v>
      </c>
      <c r="N12" s="5">
        <f t="shared" si="2"/>
        <v>21.9</v>
      </c>
      <c r="O12" s="5">
        <f t="shared" si="3"/>
        <v>21.9</v>
      </c>
      <c r="P12" s="15">
        <f t="shared" si="4"/>
        <v>0.50168333333333337</v>
      </c>
      <c r="Q12">
        <v>0</v>
      </c>
      <c r="R12">
        <f>IF(Q12=0,-1,SUM(Q$2:Q12))</f>
        <v>-1</v>
      </c>
    </row>
    <row r="13" spans="1:20" x14ac:dyDescent="0.25">
      <c r="A13">
        <v>13</v>
      </c>
      <c r="B13" s="12">
        <v>40495</v>
      </c>
      <c r="C13" t="s">
        <v>244</v>
      </c>
      <c r="D13" t="s">
        <v>213</v>
      </c>
      <c r="E13">
        <v>51</v>
      </c>
      <c r="F13">
        <v>0</v>
      </c>
      <c r="G13">
        <v>275</v>
      </c>
      <c r="H13">
        <v>4.5</v>
      </c>
      <c r="I13">
        <v>190</v>
      </c>
      <c r="J13">
        <v>3.2</v>
      </c>
      <c r="K13">
        <v>5</v>
      </c>
      <c r="L13" s="5">
        <f t="shared" si="0"/>
        <v>5.3921568627450984</v>
      </c>
      <c r="M13" s="5">
        <f t="shared" si="1"/>
        <v>5.3921568627450984</v>
      </c>
      <c r="N13" s="5">
        <f t="shared" si="2"/>
        <v>0</v>
      </c>
      <c r="O13" s="5">
        <f t="shared" si="3"/>
        <v>49.500000000000007</v>
      </c>
      <c r="P13" s="15">
        <f t="shared" si="4"/>
        <v>0.50168333333333337</v>
      </c>
      <c r="Q13">
        <v>0</v>
      </c>
      <c r="R13">
        <f>IF(Q13=0,-1,SUM(Q$2:Q13))</f>
        <v>-1</v>
      </c>
    </row>
    <row r="14" spans="1:20" x14ac:dyDescent="0.25">
      <c r="A14">
        <v>14</v>
      </c>
      <c r="B14" s="12">
        <v>40502</v>
      </c>
      <c r="C14" t="s">
        <v>97</v>
      </c>
      <c r="D14" t="s">
        <v>213</v>
      </c>
      <c r="E14">
        <v>43</v>
      </c>
      <c r="F14">
        <v>36</v>
      </c>
      <c r="G14">
        <v>470</v>
      </c>
      <c r="H14">
        <v>8</v>
      </c>
      <c r="I14">
        <v>420</v>
      </c>
      <c r="J14">
        <v>6.3</v>
      </c>
      <c r="K14">
        <v>1</v>
      </c>
      <c r="L14" s="5">
        <f t="shared" si="0"/>
        <v>10.930232558139535</v>
      </c>
      <c r="M14" s="5">
        <f t="shared" si="1"/>
        <v>10.930232558139535</v>
      </c>
      <c r="N14" s="5">
        <f t="shared" si="2"/>
        <v>11.666666666666666</v>
      </c>
      <c r="O14" s="5">
        <f t="shared" si="3"/>
        <v>11.666666666666666</v>
      </c>
      <c r="P14" s="15">
        <f t="shared" si="4"/>
        <v>0.50168333333333337</v>
      </c>
      <c r="Q14">
        <v>0</v>
      </c>
      <c r="R14">
        <f>IF(Q14=0,-1,SUM(Q$2:Q14))</f>
        <v>-1</v>
      </c>
    </row>
    <row r="18" spans="2:8" x14ac:dyDescent="0.25">
      <c r="B18" s="12"/>
      <c r="H18" s="21"/>
    </row>
    <row r="19" spans="2:8" x14ac:dyDescent="0.25">
      <c r="B19" s="12"/>
    </row>
    <row r="20" spans="2:8" x14ac:dyDescent="0.25">
      <c r="B20" s="12"/>
      <c r="C20" s="12"/>
    </row>
    <row r="21" spans="2:8" x14ac:dyDescent="0.25">
      <c r="B21" s="12"/>
      <c r="C21" s="12"/>
    </row>
    <row r="22" spans="2:8" x14ac:dyDescent="0.25">
      <c r="B22" s="12"/>
      <c r="C22" s="12"/>
    </row>
    <row r="23" spans="2:8" x14ac:dyDescent="0.25">
      <c r="B23" s="12"/>
      <c r="C23" s="12"/>
    </row>
    <row r="24" spans="2:8" x14ac:dyDescent="0.25">
      <c r="B24" s="12"/>
      <c r="C24" s="12"/>
    </row>
    <row r="25" spans="2:8" x14ac:dyDescent="0.25">
      <c r="B25" s="12"/>
      <c r="C25" s="12"/>
    </row>
    <row r="26" spans="2:8" x14ac:dyDescent="0.25">
      <c r="B26" s="12"/>
      <c r="C26" s="12"/>
    </row>
    <row r="27" spans="2:8" x14ac:dyDescent="0.25">
      <c r="B27" s="12"/>
      <c r="C27" s="12"/>
    </row>
    <row r="28" spans="2:8" x14ac:dyDescent="0.25">
      <c r="B28" s="12"/>
      <c r="C28" s="12"/>
    </row>
    <row r="29" spans="2:8" x14ac:dyDescent="0.25">
      <c r="B29" s="12"/>
      <c r="C29" s="12"/>
    </row>
    <row r="30" spans="2:8" x14ac:dyDescent="0.25">
      <c r="B30" s="12"/>
      <c r="C30" s="12"/>
    </row>
    <row r="31" spans="2:8" x14ac:dyDescent="0.25">
      <c r="C31" s="12"/>
    </row>
    <row r="32" spans="2:8" x14ac:dyDescent="0.25">
      <c r="C32" s="12"/>
    </row>
    <row r="33" spans="3:3" x14ac:dyDescent="0.25">
      <c r="C33" s="12"/>
    </row>
  </sheetData>
  <sortState ref="B2:R15">
    <sortCondition descending="1" ref="Q2:Q1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S18"/>
  <sheetViews>
    <sheetView workbookViewId="0"/>
  </sheetViews>
  <sheetFormatPr defaultRowHeight="15" x14ac:dyDescent="0.25"/>
  <cols>
    <col min="2" max="2" width="10.7109375" bestFit="1" customWidth="1"/>
    <col min="3" max="3" width="17.7109375" bestFit="1" customWidth="1"/>
  </cols>
  <sheetData>
    <row r="1" spans="1:19" x14ac:dyDescent="0.25">
      <c r="A1" s="23" t="s">
        <v>315</v>
      </c>
      <c r="B1" s="19" t="s">
        <v>188</v>
      </c>
      <c r="C1" s="20" t="s">
        <v>189</v>
      </c>
      <c r="D1" s="20" t="s">
        <v>190</v>
      </c>
      <c r="E1" s="20" t="s">
        <v>198</v>
      </c>
      <c r="F1" s="20" t="s">
        <v>199</v>
      </c>
      <c r="G1" s="20" t="s">
        <v>200</v>
      </c>
      <c r="H1" s="20" t="s">
        <v>201</v>
      </c>
      <c r="I1" s="20" t="s">
        <v>202</v>
      </c>
      <c r="J1" s="20" t="s">
        <v>203</v>
      </c>
      <c r="K1" s="20" t="s">
        <v>204</v>
      </c>
      <c r="L1" s="20" t="s">
        <v>205</v>
      </c>
      <c r="M1" s="20" t="s">
        <v>206</v>
      </c>
      <c r="N1" s="20" t="s">
        <v>207</v>
      </c>
      <c r="O1" s="20" t="s">
        <v>208</v>
      </c>
      <c r="P1" s="20" t="s">
        <v>209</v>
      </c>
      <c r="Q1" s="20" t="s">
        <v>210</v>
      </c>
      <c r="R1" s="20" t="s">
        <v>211</v>
      </c>
    </row>
    <row r="2" spans="1:19" x14ac:dyDescent="0.25">
      <c r="A2">
        <v>2</v>
      </c>
      <c r="B2" s="12">
        <v>40432</v>
      </c>
      <c r="C2" t="s">
        <v>248</v>
      </c>
      <c r="D2" t="s">
        <v>213</v>
      </c>
      <c r="E2">
        <v>47</v>
      </c>
      <c r="F2">
        <v>17</v>
      </c>
      <c r="G2">
        <v>487</v>
      </c>
      <c r="H2">
        <v>5.9</v>
      </c>
      <c r="I2">
        <v>345</v>
      </c>
      <c r="J2">
        <v>5.0999999999999996</v>
      </c>
      <c r="K2">
        <v>2</v>
      </c>
      <c r="L2" s="5">
        <f t="shared" ref="L2:L15" si="0">IF(E2=0,0,G2/E2)</f>
        <v>10.361702127659575</v>
      </c>
      <c r="M2" s="5">
        <f t="shared" ref="M2:M15" si="1">IF(E2=0,MAX($L$2:$L$15)*1.1,L2)</f>
        <v>10.361702127659575</v>
      </c>
      <c r="N2" s="5">
        <f t="shared" ref="N2:N15" si="2">IF(F2=0,0,I2/F2)</f>
        <v>20.294117647058822</v>
      </c>
      <c r="O2" s="5">
        <f t="shared" ref="O2:O15" si="3">IF(F2=0,MAX($N$2:$N$15)*1.1,N2)</f>
        <v>20.294117647058822</v>
      </c>
      <c r="P2" s="15">
        <f t="shared" ref="P2:P15" si="4">30.176/60</f>
        <v>0.50293333333333334</v>
      </c>
      <c r="Q2">
        <v>1</v>
      </c>
      <c r="R2">
        <f>IF(Q2=0,-1,SUM(Q$2:Q2))</f>
        <v>1</v>
      </c>
    </row>
    <row r="3" spans="1:19" x14ac:dyDescent="0.25">
      <c r="A3">
        <v>3</v>
      </c>
      <c r="B3" s="12">
        <v>40474</v>
      </c>
      <c r="C3" t="s">
        <v>252</v>
      </c>
      <c r="D3" t="s">
        <v>222</v>
      </c>
      <c r="E3">
        <v>27</v>
      </c>
      <c r="F3">
        <v>36</v>
      </c>
      <c r="G3">
        <v>402</v>
      </c>
      <c r="H3">
        <v>5.4</v>
      </c>
      <c r="I3">
        <v>486</v>
      </c>
      <c r="J3">
        <v>6</v>
      </c>
      <c r="K3">
        <v>-1</v>
      </c>
      <c r="L3" s="5">
        <f t="shared" si="0"/>
        <v>14.888888888888889</v>
      </c>
      <c r="M3" s="5">
        <f t="shared" si="1"/>
        <v>14.888888888888889</v>
      </c>
      <c r="N3" s="5">
        <f t="shared" si="2"/>
        <v>13.5</v>
      </c>
      <c r="O3" s="5">
        <f t="shared" si="3"/>
        <v>13.5</v>
      </c>
      <c r="P3" s="15">
        <f t="shared" si="4"/>
        <v>0.50293333333333334</v>
      </c>
      <c r="Q3">
        <v>1</v>
      </c>
      <c r="R3">
        <f>IF(Q3=0,-1,SUM(Q$2:Q3))</f>
        <v>2</v>
      </c>
    </row>
    <row r="4" spans="1:19" x14ac:dyDescent="0.25">
      <c r="A4">
        <v>4</v>
      </c>
      <c r="B4" s="12">
        <v>40488</v>
      </c>
      <c r="C4" t="s">
        <v>233</v>
      </c>
      <c r="D4" t="s">
        <v>222</v>
      </c>
      <c r="E4">
        <v>19</v>
      </c>
      <c r="F4">
        <v>33</v>
      </c>
      <c r="G4">
        <v>362</v>
      </c>
      <c r="H4">
        <v>3.5</v>
      </c>
      <c r="I4">
        <v>382</v>
      </c>
      <c r="J4">
        <v>5.5</v>
      </c>
      <c r="K4">
        <v>1</v>
      </c>
      <c r="L4" s="5">
        <f t="shared" si="0"/>
        <v>19.05263157894737</v>
      </c>
      <c r="M4" s="5">
        <f t="shared" si="1"/>
        <v>19.05263157894737</v>
      </c>
      <c r="N4" s="5">
        <f t="shared" si="2"/>
        <v>11.575757575757576</v>
      </c>
      <c r="O4" s="5">
        <f t="shared" si="3"/>
        <v>11.575757575757576</v>
      </c>
      <c r="P4" s="15">
        <f t="shared" si="4"/>
        <v>0.50293333333333334</v>
      </c>
      <c r="Q4">
        <v>1</v>
      </c>
      <c r="R4">
        <f>IF(Q4=0,-1,SUM(Q$2:Q4))</f>
        <v>3</v>
      </c>
    </row>
    <row r="5" spans="1:19" x14ac:dyDescent="0.25">
      <c r="A5">
        <v>5</v>
      </c>
      <c r="B5" s="12">
        <v>40509</v>
      </c>
      <c r="C5" t="s">
        <v>254</v>
      </c>
      <c r="D5" t="s">
        <v>213</v>
      </c>
      <c r="E5">
        <v>47</v>
      </c>
      <c r="F5">
        <v>41</v>
      </c>
      <c r="G5">
        <v>588</v>
      </c>
      <c r="H5">
        <v>5.5</v>
      </c>
      <c r="I5">
        <v>379</v>
      </c>
      <c r="J5">
        <v>5.7</v>
      </c>
      <c r="K5">
        <v>0</v>
      </c>
      <c r="L5" s="5">
        <f t="shared" si="0"/>
        <v>12.51063829787234</v>
      </c>
      <c r="M5" s="5">
        <f t="shared" si="1"/>
        <v>12.51063829787234</v>
      </c>
      <c r="N5" s="5">
        <f t="shared" si="2"/>
        <v>9.2439024390243905</v>
      </c>
      <c r="O5" s="5">
        <f t="shared" si="3"/>
        <v>9.2439024390243905</v>
      </c>
      <c r="P5" s="15">
        <f t="shared" si="4"/>
        <v>0.50293333333333334</v>
      </c>
      <c r="Q5">
        <v>1</v>
      </c>
      <c r="R5">
        <f>IF(Q5=0,-1,SUM(Q$2:Q5))</f>
        <v>4</v>
      </c>
    </row>
    <row r="6" spans="1:19" x14ac:dyDescent="0.25">
      <c r="A6">
        <v>6</v>
      </c>
      <c r="B6" s="12">
        <v>40516</v>
      </c>
      <c r="C6" t="s">
        <v>255</v>
      </c>
      <c r="D6" t="s">
        <v>213</v>
      </c>
      <c r="E6">
        <v>23</v>
      </c>
      <c r="F6">
        <v>20</v>
      </c>
      <c r="G6">
        <v>454</v>
      </c>
      <c r="H6">
        <v>5.7</v>
      </c>
      <c r="I6">
        <v>293</v>
      </c>
      <c r="J6">
        <v>4.0999999999999996</v>
      </c>
      <c r="K6">
        <v>3</v>
      </c>
      <c r="L6" s="5">
        <f t="shared" si="0"/>
        <v>19.739130434782609</v>
      </c>
      <c r="M6" s="5">
        <f t="shared" si="1"/>
        <v>19.739130434782609</v>
      </c>
      <c r="N6" s="5">
        <f t="shared" si="2"/>
        <v>14.65</v>
      </c>
      <c r="O6" s="5">
        <f t="shared" si="3"/>
        <v>14.65</v>
      </c>
      <c r="P6" s="15">
        <f t="shared" si="4"/>
        <v>0.50293333333333334</v>
      </c>
      <c r="Q6">
        <v>1</v>
      </c>
      <c r="R6">
        <f>IF(Q6=0,-1,SUM(Q$2:Q6))</f>
        <v>5</v>
      </c>
    </row>
    <row r="7" spans="1:19" x14ac:dyDescent="0.25">
      <c r="A7">
        <v>7</v>
      </c>
      <c r="B7" s="12">
        <v>40425</v>
      </c>
      <c r="C7" t="s">
        <v>247</v>
      </c>
      <c r="D7" t="s">
        <v>213</v>
      </c>
      <c r="E7">
        <v>31</v>
      </c>
      <c r="F7">
        <v>24</v>
      </c>
      <c r="G7">
        <v>422</v>
      </c>
      <c r="H7">
        <v>5.2</v>
      </c>
      <c r="I7">
        <v>421</v>
      </c>
      <c r="J7">
        <v>5.6</v>
      </c>
      <c r="K7">
        <v>2</v>
      </c>
      <c r="L7" s="5">
        <f t="shared" si="0"/>
        <v>13.612903225806452</v>
      </c>
      <c r="M7" s="5">
        <f t="shared" si="1"/>
        <v>13.612903225806452</v>
      </c>
      <c r="N7" s="5">
        <f t="shared" si="2"/>
        <v>17.541666666666668</v>
      </c>
      <c r="O7" s="5">
        <f t="shared" si="3"/>
        <v>17.541666666666668</v>
      </c>
      <c r="P7" s="15">
        <f t="shared" si="4"/>
        <v>0.50293333333333334</v>
      </c>
      <c r="Q7">
        <v>0</v>
      </c>
      <c r="R7">
        <f>IF(Q7=0,-1,SUM(Q$2:Q7))</f>
        <v>-1</v>
      </c>
    </row>
    <row r="8" spans="1:19" x14ac:dyDescent="0.25">
      <c r="A8">
        <v>8</v>
      </c>
      <c r="B8" s="12">
        <v>40439</v>
      </c>
      <c r="C8" t="s">
        <v>58</v>
      </c>
      <c r="D8" t="s">
        <v>213</v>
      </c>
      <c r="E8">
        <v>27</v>
      </c>
      <c r="F8">
        <v>24</v>
      </c>
      <c r="G8">
        <v>367</v>
      </c>
      <c r="H8">
        <v>4.8</v>
      </c>
      <c r="I8">
        <v>458</v>
      </c>
      <c r="J8">
        <v>5.9</v>
      </c>
      <c r="K8">
        <v>1</v>
      </c>
      <c r="L8" s="5">
        <f t="shared" si="0"/>
        <v>13.592592592592593</v>
      </c>
      <c r="M8" s="5">
        <f t="shared" si="1"/>
        <v>13.592592592592593</v>
      </c>
      <c r="N8" s="5">
        <f t="shared" si="2"/>
        <v>19.083333333333332</v>
      </c>
      <c r="O8" s="5">
        <f t="shared" si="3"/>
        <v>19.083333333333332</v>
      </c>
      <c r="P8" s="15">
        <f t="shared" si="4"/>
        <v>0.50293333333333334</v>
      </c>
      <c r="Q8">
        <v>0</v>
      </c>
      <c r="R8">
        <f>IF(Q8=0,-1,SUM(Q$2:Q8))</f>
        <v>-1</v>
      </c>
    </row>
    <row r="9" spans="1:19" x14ac:dyDescent="0.25">
      <c r="A9">
        <v>9</v>
      </c>
      <c r="B9" s="12">
        <v>40446</v>
      </c>
      <c r="C9" t="s">
        <v>249</v>
      </c>
      <c r="D9" t="s">
        <v>213</v>
      </c>
      <c r="E9">
        <v>31</v>
      </c>
      <c r="F9">
        <v>29</v>
      </c>
      <c r="G9">
        <v>452</v>
      </c>
      <c r="H9">
        <v>4.8</v>
      </c>
      <c r="I9">
        <v>461</v>
      </c>
      <c r="J9">
        <v>6.6</v>
      </c>
      <c r="K9">
        <v>3</v>
      </c>
      <c r="L9" s="5">
        <f t="shared" si="0"/>
        <v>14.580645161290322</v>
      </c>
      <c r="M9" s="5">
        <f t="shared" si="1"/>
        <v>14.580645161290322</v>
      </c>
      <c r="N9" s="5">
        <f t="shared" si="2"/>
        <v>15.896551724137931</v>
      </c>
      <c r="O9" s="5">
        <f t="shared" si="3"/>
        <v>15.896551724137931</v>
      </c>
      <c r="P9" s="15">
        <f t="shared" si="4"/>
        <v>0.50293333333333334</v>
      </c>
      <c r="Q9">
        <v>0</v>
      </c>
      <c r="R9">
        <f>IF(Q9=0,-1,SUM(Q$2:Q9))</f>
        <v>-1</v>
      </c>
      <c r="S9" s="20"/>
    </row>
    <row r="10" spans="1:19" x14ac:dyDescent="0.25">
      <c r="A10">
        <v>10</v>
      </c>
      <c r="B10" s="12">
        <v>40453</v>
      </c>
      <c r="C10" t="s">
        <v>250</v>
      </c>
      <c r="D10" t="s">
        <v>213</v>
      </c>
      <c r="E10">
        <v>28</v>
      </c>
      <c r="F10">
        <v>20</v>
      </c>
      <c r="G10">
        <v>360</v>
      </c>
      <c r="H10">
        <v>4</v>
      </c>
      <c r="I10">
        <v>373</v>
      </c>
      <c r="J10">
        <v>5.8</v>
      </c>
      <c r="K10">
        <v>2</v>
      </c>
      <c r="L10" s="5">
        <f t="shared" si="0"/>
        <v>12.857142857142858</v>
      </c>
      <c r="M10" s="5">
        <f t="shared" si="1"/>
        <v>12.857142857142858</v>
      </c>
      <c r="N10" s="5">
        <f t="shared" si="2"/>
        <v>18.649999999999999</v>
      </c>
      <c r="O10" s="5">
        <f t="shared" si="3"/>
        <v>18.649999999999999</v>
      </c>
      <c r="P10" s="15">
        <f t="shared" si="4"/>
        <v>0.50293333333333334</v>
      </c>
      <c r="Q10">
        <v>0</v>
      </c>
      <c r="R10">
        <f>IF(Q10=0,-1,SUM(Q$2:Q10))</f>
        <v>-1</v>
      </c>
    </row>
    <row r="11" spans="1:19" x14ac:dyDescent="0.25">
      <c r="A11">
        <v>11</v>
      </c>
      <c r="B11" s="12">
        <v>40467</v>
      </c>
      <c r="C11" t="s">
        <v>251</v>
      </c>
      <c r="D11" t="s">
        <v>213</v>
      </c>
      <c r="E11">
        <v>52</v>
      </c>
      <c r="F11">
        <v>0</v>
      </c>
      <c r="G11">
        <v>672</v>
      </c>
      <c r="H11">
        <v>7.1</v>
      </c>
      <c r="I11">
        <v>183</v>
      </c>
      <c r="J11">
        <v>3.1</v>
      </c>
      <c r="K11">
        <v>-1</v>
      </c>
      <c r="L11" s="5">
        <f t="shared" si="0"/>
        <v>12.923076923076923</v>
      </c>
      <c r="M11" s="5">
        <f t="shared" si="1"/>
        <v>12.923076923076923</v>
      </c>
      <c r="N11" s="5">
        <f t="shared" si="2"/>
        <v>0</v>
      </c>
      <c r="O11" s="5">
        <f t="shared" si="3"/>
        <v>51.228571428571428</v>
      </c>
      <c r="P11" s="15">
        <f t="shared" si="4"/>
        <v>0.50293333333333334</v>
      </c>
      <c r="Q11">
        <v>0</v>
      </c>
      <c r="R11">
        <f>IF(Q11=0,-1,SUM(Q$2:Q11))</f>
        <v>-1</v>
      </c>
    </row>
    <row r="12" spans="1:19" x14ac:dyDescent="0.25">
      <c r="A12">
        <v>12</v>
      </c>
      <c r="B12" s="12">
        <v>40481</v>
      </c>
      <c r="C12" t="s">
        <v>85</v>
      </c>
      <c r="D12" t="s">
        <v>213</v>
      </c>
      <c r="E12">
        <v>43</v>
      </c>
      <c r="F12">
        <v>10</v>
      </c>
      <c r="G12">
        <v>635</v>
      </c>
      <c r="H12">
        <v>6.8</v>
      </c>
      <c r="I12">
        <v>263</v>
      </c>
      <c r="J12">
        <v>3.9</v>
      </c>
      <c r="K12">
        <v>0</v>
      </c>
      <c r="L12" s="5">
        <f t="shared" si="0"/>
        <v>14.767441860465116</v>
      </c>
      <c r="M12" s="5">
        <f t="shared" si="1"/>
        <v>14.767441860465116</v>
      </c>
      <c r="N12" s="5">
        <f t="shared" si="2"/>
        <v>26.3</v>
      </c>
      <c r="O12" s="5">
        <f t="shared" si="3"/>
        <v>26.3</v>
      </c>
      <c r="P12" s="15">
        <f t="shared" si="4"/>
        <v>0.50293333333333334</v>
      </c>
      <c r="Q12">
        <v>0</v>
      </c>
      <c r="R12">
        <f>IF(Q12=0,-1,SUM(Q$2:Q12))</f>
        <v>-1</v>
      </c>
    </row>
    <row r="13" spans="1:19" x14ac:dyDescent="0.25">
      <c r="A13">
        <v>13</v>
      </c>
      <c r="B13" s="12">
        <v>40495</v>
      </c>
      <c r="C13" t="s">
        <v>64</v>
      </c>
      <c r="D13" t="s">
        <v>213</v>
      </c>
      <c r="E13">
        <v>45</v>
      </c>
      <c r="F13">
        <v>7</v>
      </c>
      <c r="G13">
        <v>562</v>
      </c>
      <c r="H13">
        <v>7.5</v>
      </c>
      <c r="I13">
        <v>326</v>
      </c>
      <c r="J13">
        <v>4.0999999999999996</v>
      </c>
      <c r="K13">
        <v>1</v>
      </c>
      <c r="L13" s="5">
        <f t="shared" si="0"/>
        <v>12.488888888888889</v>
      </c>
      <c r="M13" s="5">
        <f t="shared" si="1"/>
        <v>12.488888888888889</v>
      </c>
      <c r="N13" s="5">
        <f t="shared" si="2"/>
        <v>46.571428571428569</v>
      </c>
      <c r="O13" s="5">
        <f t="shared" si="3"/>
        <v>46.571428571428569</v>
      </c>
      <c r="P13" s="15">
        <f t="shared" si="4"/>
        <v>0.50293333333333334</v>
      </c>
      <c r="Q13">
        <v>0</v>
      </c>
      <c r="R13">
        <f>IF(Q13=0,-1,SUM(Q$2:Q13))</f>
        <v>-1</v>
      </c>
    </row>
    <row r="14" spans="1:19" x14ac:dyDescent="0.25">
      <c r="A14">
        <v>14</v>
      </c>
      <c r="B14" s="12">
        <v>40502</v>
      </c>
      <c r="C14" t="s">
        <v>253</v>
      </c>
      <c r="D14" t="s">
        <v>213</v>
      </c>
      <c r="E14">
        <v>53</v>
      </c>
      <c r="F14">
        <v>24</v>
      </c>
      <c r="G14">
        <v>462</v>
      </c>
      <c r="H14">
        <v>5.8</v>
      </c>
      <c r="I14">
        <v>361</v>
      </c>
      <c r="J14">
        <v>5.0999999999999996</v>
      </c>
      <c r="K14">
        <v>1</v>
      </c>
      <c r="L14" s="5">
        <f t="shared" si="0"/>
        <v>8.7169811320754711</v>
      </c>
      <c r="M14" s="5">
        <f t="shared" si="1"/>
        <v>8.7169811320754711</v>
      </c>
      <c r="N14" s="5">
        <f t="shared" si="2"/>
        <v>15.041666666666666</v>
      </c>
      <c r="O14" s="5">
        <f t="shared" si="3"/>
        <v>15.041666666666666</v>
      </c>
      <c r="P14" s="15">
        <f t="shared" si="4"/>
        <v>0.50293333333333334</v>
      </c>
      <c r="Q14">
        <v>0</v>
      </c>
      <c r="R14">
        <f>IF(Q14=0,-1,SUM(Q$2:Q14))</f>
        <v>-1</v>
      </c>
    </row>
    <row r="15" spans="1:19" x14ac:dyDescent="0.25">
      <c r="A15">
        <v>15</v>
      </c>
      <c r="B15" s="12">
        <v>40544</v>
      </c>
      <c r="C15" t="s">
        <v>75</v>
      </c>
      <c r="D15" t="s">
        <v>213</v>
      </c>
      <c r="E15">
        <v>48</v>
      </c>
      <c r="F15">
        <v>20</v>
      </c>
      <c r="G15">
        <v>524</v>
      </c>
      <c r="H15">
        <v>6.6</v>
      </c>
      <c r="I15">
        <v>335</v>
      </c>
      <c r="J15">
        <v>4.2</v>
      </c>
      <c r="K15">
        <v>0</v>
      </c>
      <c r="L15" s="5">
        <f t="shared" si="0"/>
        <v>10.916666666666666</v>
      </c>
      <c r="M15" s="5">
        <f t="shared" si="1"/>
        <v>10.916666666666666</v>
      </c>
      <c r="N15" s="5">
        <f t="shared" si="2"/>
        <v>16.75</v>
      </c>
      <c r="O15" s="5">
        <f t="shared" si="3"/>
        <v>16.75</v>
      </c>
      <c r="P15" s="15">
        <f t="shared" si="4"/>
        <v>0.50293333333333334</v>
      </c>
      <c r="Q15">
        <v>0</v>
      </c>
      <c r="R15">
        <f>IF(Q15=0,-1,SUM(Q$2:Q15))</f>
        <v>-1</v>
      </c>
    </row>
    <row r="18" spans="8:8" x14ac:dyDescent="0.25">
      <c r="H18" s="21"/>
    </row>
  </sheetData>
  <sortState ref="B2:R15">
    <sortCondition descending="1" ref="Q2:Q15"/>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Data</vt:lpstr>
      <vt:lpstr>Worksheet</vt:lpstr>
      <vt:lpstr>Playoffs</vt:lpstr>
      <vt:lpstr>TCU</vt:lpstr>
      <vt:lpstr>Virginia Tech</vt:lpstr>
      <vt:lpstr>Missouri</vt:lpstr>
      <vt:lpstr>LSU</vt:lpstr>
      <vt:lpstr>Oklahoma</vt:lpstr>
      <vt:lpstr>Michigan State</vt:lpstr>
      <vt:lpstr>Alabama</vt:lpstr>
      <vt:lpstr>Ohio State</vt:lpstr>
      <vt:lpstr>Boise State</vt:lpstr>
      <vt:lpstr>Oregon</vt:lpstr>
      <vt:lpstr>Oklahoma State</vt:lpstr>
      <vt:lpstr>Arkansas</vt:lpstr>
      <vt:lpstr>Stanford</vt:lpstr>
      <vt:lpstr>Auburn</vt:lpstr>
      <vt:lpstr>Nevada</vt:lpstr>
      <vt:lpstr>Wisconsin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Nathaniel Wydra</dc:creator>
  <cp:lastModifiedBy>Nathaniel Wydra</cp:lastModifiedBy>
  <dcterms:created xsi:type="dcterms:W3CDTF">2011-11-15T20:39:31Z</dcterms:created>
  <dcterms:modified xsi:type="dcterms:W3CDTF">2011-12-13T15:35:20Z</dcterms:modified>
</cp:coreProperties>
</file>