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20115" windowHeight="7635"/>
  </bookViews>
  <sheets>
    <sheet name="Sheet1" sheetId="1" r:id="rId1"/>
    <sheet name="Sheet2" sheetId="2" r:id="rId2"/>
    <sheet name="Sheet3" sheetId="3" r:id="rId3"/>
    <sheet name="Sheet1_STS" sheetId="4" state="veryHidden" r:id="rId4"/>
    <sheet name="STS_1" sheetId="5" r:id="rId5"/>
  </sheets>
  <definedNames>
    <definedName name="ChartData" localSheetId="4">STS_1!$K$5:$K$44</definedName>
    <definedName name="InputValues" localSheetId="4">STS_1!$A$5:$A$44</definedName>
    <definedName name="OutputAddresses" localSheetId="4">STS_1!$B$4</definedName>
    <definedName name="OutputValues" localSheetId="4">STS_1!$B$5:$B$44</definedName>
    <definedName name="solver_adj" localSheetId="0" hidden="1">Sheet1!$H$45:$AK$48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Sheet1!$H$49:$AK$49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Sheet1!$G$69</definedName>
    <definedName name="solver_pre" localSheetId="0" hidden="1">0.000001</definedName>
    <definedName name="solver_rbv" localSheetId="0" hidden="1">2</definedName>
    <definedName name="solver_rel1" localSheetId="0" hidden="1">2</definedName>
    <definedName name="solver_rhs1" localSheetId="0" hidden="1">Sheet1!$H$51:$AK$51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 concurrentCalc="0"/>
</workbook>
</file>

<file path=xl/calcChain.xml><?xml version="1.0" encoding="utf-8"?>
<calcChain xmlns="http://schemas.openxmlformats.org/spreadsheetml/2006/main">
  <c r="F41" i="1" l="1"/>
  <c r="K1" i="5"/>
  <c r="K44" i="5"/>
  <c r="K43" i="5"/>
  <c r="K42" i="5"/>
  <c r="K41" i="5"/>
  <c r="K40" i="5"/>
  <c r="K39" i="5"/>
  <c r="K38" i="5"/>
  <c r="K37" i="5"/>
  <c r="K36" i="5"/>
  <c r="K35" i="5"/>
  <c r="K34" i="5"/>
  <c r="K33" i="5"/>
  <c r="K32" i="5"/>
  <c r="K31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11" i="5"/>
  <c r="K10" i="5"/>
  <c r="K9" i="5"/>
  <c r="K8" i="5"/>
  <c r="K7" i="5"/>
  <c r="K6" i="5"/>
  <c r="K5" i="5"/>
  <c r="J4" i="5"/>
  <c r="B22" i="1"/>
  <c r="B24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AI60" i="1"/>
  <c r="AJ60" i="1"/>
  <c r="AK60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AH63" i="1"/>
  <c r="AI63" i="1"/>
  <c r="AJ63" i="1"/>
  <c r="AK63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AK66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AG67" i="1"/>
  <c r="AH67" i="1"/>
  <c r="AI67" i="1"/>
  <c r="AJ67" i="1"/>
  <c r="AK67" i="1"/>
  <c r="G69" i="1"/>
  <c r="G67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30" i="1"/>
  <c r="F31" i="1"/>
  <c r="F32" i="1"/>
  <c r="F33" i="1"/>
  <c r="F34" i="1"/>
  <c r="F35" i="1"/>
  <c r="F36" i="1"/>
  <c r="F37" i="1"/>
  <c r="F38" i="1"/>
  <c r="F39" i="1"/>
  <c r="F40" i="1"/>
  <c r="AG49" i="1"/>
  <c r="AH49" i="1"/>
  <c r="AI49" i="1"/>
  <c r="AJ49" i="1"/>
  <c r="AK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I49" i="1"/>
  <c r="J49" i="1"/>
  <c r="K49" i="1"/>
  <c r="L49" i="1"/>
  <c r="H49" i="1"/>
  <c r="B19" i="1"/>
  <c r="F29" i="1"/>
</calcChain>
</file>

<file path=xl/comments1.xml><?xml version="1.0" encoding="utf-8"?>
<comments xmlns="http://schemas.openxmlformats.org/spreadsheetml/2006/main">
  <authors>
    <author>Rohan</author>
  </authors>
  <commentList>
    <comment ref="D27" authorId="0">
      <text>
        <r>
          <rPr>
            <b/>
            <sz val="9"/>
            <color indexed="81"/>
            <rFont val="Tahoma"/>
            <family val="2"/>
          </rPr>
          <t>Assuming dedicated turn and represents full capacity</t>
        </r>
      </text>
    </comment>
  </commentList>
</comments>
</file>

<file path=xl/comments2.xml><?xml version="1.0" encoding="utf-8"?>
<comments xmlns="http://schemas.openxmlformats.org/spreadsheetml/2006/main">
  <authors>
    <author>Rohan</author>
  </authors>
  <commentList>
    <comment ref="B5" author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6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7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8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9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10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11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12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13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14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15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16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17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18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19" author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0" author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21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22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23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24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25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26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27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28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29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30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31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32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33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34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35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36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37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38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39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40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41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42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  <comment ref="B43" authorId="0">
      <text>
        <r>
          <rPr>
            <sz val="9"/>
            <color indexed="81"/>
            <rFont val="Tahoma"/>
            <family val="2"/>
          </rPr>
          <t>Solver found a solution. All constraints and optimality conditions are satisfied.</t>
        </r>
      </text>
    </comment>
    <comment ref="B44" authorId="0">
      <text>
        <r>
          <rPr>
            <sz val="9"/>
            <color indexed="81"/>
            <rFont val="Tahoma"/>
            <family val="2"/>
          </rPr>
          <t>Solver has converged to the current solution. All constraints are satisfied.</t>
        </r>
      </text>
    </comment>
  </commentList>
</comments>
</file>

<file path=xl/sharedStrings.xml><?xml version="1.0" encoding="utf-8"?>
<sst xmlns="http://schemas.openxmlformats.org/spreadsheetml/2006/main" count="83" uniqueCount="38">
  <si>
    <t>Red clearence time (mins)</t>
  </si>
  <si>
    <t>Cycle length (mins)</t>
  </si>
  <si>
    <t>Seconds / hr</t>
  </si>
  <si>
    <t>Seconds / min</t>
  </si>
  <si>
    <t>Minutes/hr</t>
  </si>
  <si>
    <t>Red clearence time (secs)</t>
  </si>
  <si>
    <t>CONSTANTS</t>
  </si>
  <si>
    <t>Cycle length (secs)</t>
  </si>
  <si>
    <t>Effective Cycle length (mins)</t>
  </si>
  <si>
    <t>Approach</t>
  </si>
  <si>
    <t>NL</t>
  </si>
  <si>
    <t>EL</t>
  </si>
  <si>
    <t>SL</t>
  </si>
  <si>
    <t>WL</t>
  </si>
  <si>
    <t>NR</t>
  </si>
  <si>
    <t>SR</t>
  </si>
  <si>
    <t>ER</t>
  </si>
  <si>
    <t>WR</t>
  </si>
  <si>
    <t>NS</t>
  </si>
  <si>
    <t>Phase</t>
  </si>
  <si>
    <t>SS</t>
  </si>
  <si>
    <t>WS</t>
  </si>
  <si>
    <t>ES</t>
  </si>
  <si>
    <t>Capacity (cars/min)</t>
  </si>
  <si>
    <t>Ratio</t>
  </si>
  <si>
    <t>Total</t>
  </si>
  <si>
    <t>=</t>
  </si>
  <si>
    <t>Queue</t>
  </si>
  <si>
    <t>Avg. Traffic</t>
  </si>
  <si>
    <t>Traffic (cars/min)</t>
  </si>
  <si>
    <t>Avg. Queue</t>
  </si>
  <si>
    <t>Data selected from Data_May2009 from 12:30 PM to 7:45 PM</t>
  </si>
  <si>
    <t>$B$23</t>
  </si>
  <si>
    <t>$G$69</t>
  </si>
  <si>
    <t>Cycle Length</t>
  </si>
  <si>
    <t>Oneway analysis for Solver model in Sheet1 worksheet</t>
  </si>
  <si>
    <t>Cycle Length (cell $B$23) values along side, output cell(s) along top</t>
  </si>
  <si>
    <t>Data for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</si>
</sst>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9" fontId="0" fillId="0" borderId="0" xfId="0" applyNumberFormat="1"/>
    <xf numFmtId="2" fontId="0" fillId="0" borderId="0" xfId="0" applyNumberFormat="1"/>
    <xf numFmtId="9" fontId="0" fillId="0" borderId="3" xfId="1" applyFont="1" applyBorder="1"/>
    <xf numFmtId="9" fontId="0" fillId="0" borderId="4" xfId="1" applyFont="1" applyBorder="1"/>
    <xf numFmtId="9" fontId="0" fillId="0" borderId="5" xfId="1" applyFont="1" applyBorder="1"/>
    <xf numFmtId="9" fontId="0" fillId="0" borderId="6" xfId="1" applyFont="1" applyBorder="1"/>
    <xf numFmtId="9" fontId="0" fillId="0" borderId="0" xfId="1" applyFont="1" applyBorder="1"/>
    <xf numFmtId="9" fontId="0" fillId="0" borderId="7" xfId="1" applyFont="1" applyBorder="1"/>
    <xf numFmtId="9" fontId="0" fillId="0" borderId="8" xfId="1" applyFont="1" applyBorder="1"/>
    <xf numFmtId="9" fontId="0" fillId="0" borderId="9" xfId="1" applyFont="1" applyBorder="1"/>
    <xf numFmtId="9" fontId="0" fillId="0" borderId="10" xfId="1" applyFont="1" applyBorder="1"/>
    <xf numFmtId="0" fontId="0" fillId="0" borderId="11" xfId="0" applyBorder="1"/>
    <xf numFmtId="1" fontId="0" fillId="0" borderId="0" xfId="0" applyNumberFormat="1"/>
    <xf numFmtId="0" fontId="0" fillId="0" borderId="0" xfId="0" applyBorder="1"/>
    <xf numFmtId="49" fontId="0" fillId="0" borderId="0" xfId="0" applyNumberFormat="1"/>
    <xf numFmtId="0" fontId="4" fillId="0" borderId="0" xfId="0" applyFont="1"/>
    <xf numFmtId="0" fontId="0" fillId="0" borderId="0" xfId="0" applyNumberFormat="1"/>
    <xf numFmtId="0" fontId="0" fillId="0" borderId="0" xfId="0" applyAlignment="1">
      <alignment horizontal="right" textRotation="90"/>
    </xf>
    <xf numFmtId="0" fontId="0" fillId="2" borderId="0" xfId="0" applyFill="1" applyAlignment="1">
      <alignment horizontal="right" textRotation="90"/>
    </xf>
    <xf numFmtId="0" fontId="5" fillId="0" borderId="0" xfId="0" applyFont="1"/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STS_1!$K$1</c:f>
          <c:strCache>
            <c:ptCount val="1"/>
            <c:pt idx="0">
              <c:v>Sensitivity of $G$69 to Cycle Length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STS_1!$A$5:$A$44</c:f>
              <c:numCache>
                <c:formatCode>General</c:formatCode>
                <c:ptCount val="40"/>
                <c:pt idx="0">
                  <c:v>0.10000000149011612</c:v>
                </c:pt>
                <c:pt idx="1">
                  <c:v>0.20000000298023224</c:v>
                </c:pt>
                <c:pt idx="2">
                  <c:v>0.30000001192092896</c:v>
                </c:pt>
                <c:pt idx="3">
                  <c:v>0.40000000596046448</c:v>
                </c:pt>
                <c:pt idx="4">
                  <c:v>0.5</c:v>
                </c:pt>
                <c:pt idx="5">
                  <c:v>0.60000002384185791</c:v>
                </c:pt>
                <c:pt idx="6">
                  <c:v>0.69999998807907104</c:v>
                </c:pt>
                <c:pt idx="7">
                  <c:v>0.80000001192092896</c:v>
                </c:pt>
                <c:pt idx="8">
                  <c:v>0.90000003576278687</c:v>
                </c:pt>
                <c:pt idx="9">
                  <c:v>1</c:v>
                </c:pt>
                <c:pt idx="10">
                  <c:v>1.1000000238418579</c:v>
                </c:pt>
                <c:pt idx="11">
                  <c:v>1.2000000476837158</c:v>
                </c:pt>
                <c:pt idx="12">
                  <c:v>1.3000000715255737</c:v>
                </c:pt>
                <c:pt idx="13">
                  <c:v>1.3999999761581421</c:v>
                </c:pt>
                <c:pt idx="14">
                  <c:v>1.5</c:v>
                </c:pt>
                <c:pt idx="15">
                  <c:v>1.6000000238418579</c:v>
                </c:pt>
                <c:pt idx="16">
                  <c:v>1.7000000476837158</c:v>
                </c:pt>
                <c:pt idx="17">
                  <c:v>1.8000000715255737</c:v>
                </c:pt>
                <c:pt idx="18">
                  <c:v>1.8999999761581421</c:v>
                </c:pt>
                <c:pt idx="19">
                  <c:v>2</c:v>
                </c:pt>
                <c:pt idx="20">
                  <c:v>2.1000001430511475</c:v>
                </c:pt>
                <c:pt idx="21">
                  <c:v>2.2000000476837158</c:v>
                </c:pt>
                <c:pt idx="22">
                  <c:v>2.2999999523162842</c:v>
                </c:pt>
                <c:pt idx="23">
                  <c:v>2.4000000953674316</c:v>
                </c:pt>
                <c:pt idx="24">
                  <c:v>2.5</c:v>
                </c:pt>
                <c:pt idx="25">
                  <c:v>2.6000001430511475</c:v>
                </c:pt>
                <c:pt idx="26">
                  <c:v>2.7000000476837158</c:v>
                </c:pt>
                <c:pt idx="27">
                  <c:v>2.7999999523162842</c:v>
                </c:pt>
                <c:pt idx="28">
                  <c:v>2.9000000953674316</c:v>
                </c:pt>
                <c:pt idx="29">
                  <c:v>3</c:v>
                </c:pt>
                <c:pt idx="30">
                  <c:v>3.1000001430511475</c:v>
                </c:pt>
                <c:pt idx="31">
                  <c:v>3.2000000476837158</c:v>
                </c:pt>
                <c:pt idx="32">
                  <c:v>3.2999999523162842</c:v>
                </c:pt>
                <c:pt idx="33">
                  <c:v>3.4000000953674316</c:v>
                </c:pt>
                <c:pt idx="34">
                  <c:v>3.5</c:v>
                </c:pt>
                <c:pt idx="35">
                  <c:v>3.6000001430511475</c:v>
                </c:pt>
                <c:pt idx="36">
                  <c:v>3.7000000476837158</c:v>
                </c:pt>
                <c:pt idx="37">
                  <c:v>3.7999999523162842</c:v>
                </c:pt>
                <c:pt idx="38">
                  <c:v>3.9000000953674316</c:v>
                </c:pt>
                <c:pt idx="39">
                  <c:v>4</c:v>
                </c:pt>
              </c:numCache>
            </c:numRef>
          </c:cat>
          <c:val>
            <c:numRef>
              <c:f>STS_1!$K$5:$K$44</c:f>
              <c:numCache>
                <c:formatCode>General</c:formatCode>
                <c:ptCount val="40"/>
                <c:pt idx="0">
                  <c:v>6339.1532622964514</c:v>
                </c:pt>
                <c:pt idx="1">
                  <c:v>3741.5909438727153</c:v>
                </c:pt>
                <c:pt idx="2">
                  <c:v>3238.3992624984198</c:v>
                </c:pt>
                <c:pt idx="3">
                  <c:v>3264.4582585163739</c:v>
                </c:pt>
                <c:pt idx="4">
                  <c:v>3174.8544161194577</c:v>
                </c:pt>
                <c:pt idx="5">
                  <c:v>3193.2627617213925</c:v>
                </c:pt>
                <c:pt idx="6">
                  <c:v>3253.7006785131393</c:v>
                </c:pt>
                <c:pt idx="7">
                  <c:v>3318.0898556187376</c:v>
                </c:pt>
                <c:pt idx="8">
                  <c:v>3433.9610146507421</c:v>
                </c:pt>
                <c:pt idx="9">
                  <c:v>3571.6206466045492</c:v>
                </c:pt>
                <c:pt idx="10">
                  <c:v>3698.946719175548</c:v>
                </c:pt>
                <c:pt idx="11">
                  <c:v>3841.9518616392115</c:v>
                </c:pt>
                <c:pt idx="12">
                  <c:v>3944.1075337637731</c:v>
                </c:pt>
                <c:pt idx="13">
                  <c:v>4084.7034813215537</c:v>
                </c:pt>
                <c:pt idx="14">
                  <c:v>4226.1703275050086</c:v>
                </c:pt>
                <c:pt idx="15">
                  <c:v>4367.7514370199478</c:v>
                </c:pt>
                <c:pt idx="16">
                  <c:v>4505.8384390390738</c:v>
                </c:pt>
                <c:pt idx="17">
                  <c:v>4646.9389818434711</c:v>
                </c:pt>
                <c:pt idx="18">
                  <c:v>4792.3482773286505</c:v>
                </c:pt>
                <c:pt idx="19">
                  <c:v>4951.4832162240773</c:v>
                </c:pt>
                <c:pt idx="20">
                  <c:v>5111.7670476520307</c:v>
                </c:pt>
                <c:pt idx="21">
                  <c:v>5272.3321201339049</c:v>
                </c:pt>
                <c:pt idx="22">
                  <c:v>5433.6346092494086</c:v>
                </c:pt>
                <c:pt idx="23">
                  <c:v>5596.2376433483496</c:v>
                </c:pt>
                <c:pt idx="24">
                  <c:v>5758.7813065064074</c:v>
                </c:pt>
                <c:pt idx="25">
                  <c:v>5921.4549943088005</c:v>
                </c:pt>
                <c:pt idx="26">
                  <c:v>6084.1928534721737</c:v>
                </c:pt>
                <c:pt idx="27">
                  <c:v>6246.9151758502467</c:v>
                </c:pt>
                <c:pt idx="28">
                  <c:v>6409.6450921595369</c:v>
                </c:pt>
                <c:pt idx="29">
                  <c:v>6572.3471912770065</c:v>
                </c:pt>
                <c:pt idx="30">
                  <c:v>6735.3819798234063</c:v>
                </c:pt>
                <c:pt idx="31">
                  <c:v>6899.4208940614817</c:v>
                </c:pt>
                <c:pt idx="32">
                  <c:v>7063.4278686862872</c:v>
                </c:pt>
                <c:pt idx="33">
                  <c:v>7227.5918396337083</c:v>
                </c:pt>
                <c:pt idx="34">
                  <c:v>7391.6692361022051</c:v>
                </c:pt>
                <c:pt idx="35">
                  <c:v>7555.6181798352854</c:v>
                </c:pt>
                <c:pt idx="36">
                  <c:v>7727.6852802331514</c:v>
                </c:pt>
                <c:pt idx="37">
                  <c:v>7883.8408167136085</c:v>
                </c:pt>
                <c:pt idx="38">
                  <c:v>8047.9874627629415</c:v>
                </c:pt>
                <c:pt idx="39">
                  <c:v>8212.2211983626676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050624"/>
        <c:axId val="185052544"/>
      </c:lineChart>
      <c:catAx>
        <c:axId val="185050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Cycle Length ($B$23)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5052544"/>
        <c:crosses val="autoZero"/>
        <c:auto val="1"/>
        <c:lblAlgn val="ctr"/>
        <c:lblOffset val="100"/>
        <c:noMultiLvlLbl val="0"/>
      </c:catAx>
      <c:valAx>
        <c:axId val="185052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50506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704849</xdr:colOff>
      <xdr:row>9</xdr:row>
      <xdr:rowOff>158191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657599" cy="187269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9</xdr:col>
      <xdr:colOff>0</xdr:colOff>
      <xdr:row>0</xdr:row>
      <xdr:rowOff>78409</xdr:rowOff>
    </xdr:from>
    <xdr:to>
      <xdr:col>17</xdr:col>
      <xdr:colOff>498642</xdr:colOff>
      <xdr:row>9</xdr:row>
      <xdr:rowOff>158190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78409"/>
          <a:ext cx="5375442" cy="179428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45</xdr:row>
      <xdr:rowOff>0</xdr:rowOff>
    </xdr:from>
    <xdr:to>
      <xdr:col>18</xdr:col>
      <xdr:colOff>0</xdr:colOff>
      <xdr:row>60</xdr:row>
      <xdr:rowOff>0</xdr:rowOff>
    </xdr:to>
    <xdr:graphicFrame macro="">
      <xdr:nvGraphicFramePr>
        <xdr:cNvPr id="2" name="STS_1_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0</xdr:rowOff>
    </xdr:from>
    <xdr:to>
      <xdr:col>16</xdr:col>
      <xdr:colOff>0</xdr:colOff>
      <xdr:row>5</xdr:row>
      <xdr:rowOff>152400</xdr:rowOff>
    </xdr:to>
    <xdr:sp macro="" textlink="">
      <xdr:nvSpPr>
        <xdr:cNvPr id="3" name="TextBox 2"/>
        <xdr:cNvSpPr txBox="1"/>
      </xdr:nvSpPr>
      <xdr:spPr>
        <a:xfrm>
          <a:off x="7315200" y="571500"/>
          <a:ext cx="243840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When you select an output from the dropdown list in cell $K$4, the chart will adapt to that output.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2:AK86"/>
  <sheetViews>
    <sheetView tabSelected="1" topLeftCell="A22" zoomScale="60" zoomScaleNormal="60" workbookViewId="0">
      <selection activeCell="F42" sqref="F42"/>
    </sheetView>
  </sheetViews>
  <sheetFormatPr defaultRowHeight="15" x14ac:dyDescent="0.25"/>
  <cols>
    <col min="1" max="1" width="26" customWidth="1"/>
    <col min="4" max="6" width="18" customWidth="1"/>
    <col min="10" max="10" width="9.140625" customWidth="1"/>
  </cols>
  <sheetData>
    <row r="12" spans="1:8" ht="15.75" thickBot="1" x14ac:dyDescent="0.3"/>
    <row r="13" spans="1:8" ht="18" thickBot="1" x14ac:dyDescent="0.35">
      <c r="A13" s="28" t="s">
        <v>6</v>
      </c>
      <c r="B13" s="29"/>
    </row>
    <row r="14" spans="1:8" ht="17.25" x14ac:dyDescent="0.3">
      <c r="A14" s="3"/>
      <c r="B14" s="2"/>
    </row>
    <row r="15" spans="1:8" x14ac:dyDescent="0.25">
      <c r="A15" t="s">
        <v>5</v>
      </c>
      <c r="B15">
        <v>2</v>
      </c>
      <c r="H15" t="s">
        <v>31</v>
      </c>
    </row>
    <row r="16" spans="1:8" x14ac:dyDescent="0.25">
      <c r="A16" t="s">
        <v>7</v>
      </c>
      <c r="B16">
        <v>120</v>
      </c>
    </row>
    <row r="17" spans="1:37" x14ac:dyDescent="0.25">
      <c r="A17" t="s">
        <v>3</v>
      </c>
      <c r="B17">
        <v>60</v>
      </c>
    </row>
    <row r="18" spans="1:37" x14ac:dyDescent="0.25">
      <c r="A18" t="s">
        <v>4</v>
      </c>
      <c r="B18">
        <v>60</v>
      </c>
    </row>
    <row r="19" spans="1:37" x14ac:dyDescent="0.25">
      <c r="A19" t="s">
        <v>2</v>
      </c>
      <c r="B19">
        <f>$B$18*$B$17</f>
        <v>3600</v>
      </c>
    </row>
    <row r="22" spans="1:37" x14ac:dyDescent="0.25">
      <c r="A22" t="s">
        <v>0</v>
      </c>
      <c r="B22" s="1">
        <f>$B$15*4/$B$17</f>
        <v>0.13333333333333333</v>
      </c>
    </row>
    <row r="23" spans="1:37" x14ac:dyDescent="0.25">
      <c r="A23" t="s">
        <v>1</v>
      </c>
      <c r="B23">
        <v>2</v>
      </c>
    </row>
    <row r="24" spans="1:37" x14ac:dyDescent="0.25">
      <c r="A24" t="s">
        <v>8</v>
      </c>
      <c r="B24" s="1">
        <f>$B$23-$B$22</f>
        <v>1.8666666666666667</v>
      </c>
    </row>
    <row r="26" spans="1:37" x14ac:dyDescent="0.25">
      <c r="H26" t="s">
        <v>29</v>
      </c>
    </row>
    <row r="27" spans="1:37" x14ac:dyDescent="0.25">
      <c r="A27" t="s">
        <v>9</v>
      </c>
      <c r="B27" t="s">
        <v>19</v>
      </c>
      <c r="D27" t="s">
        <v>23</v>
      </c>
      <c r="F27" t="s">
        <v>28</v>
      </c>
      <c r="H27">
        <v>1</v>
      </c>
      <c r="I27">
        <v>2</v>
      </c>
      <c r="J27">
        <v>3</v>
      </c>
      <c r="K27">
        <v>4</v>
      </c>
      <c r="L27">
        <v>5</v>
      </c>
      <c r="M27">
        <v>6</v>
      </c>
      <c r="N27">
        <v>7</v>
      </c>
      <c r="O27">
        <v>8</v>
      </c>
      <c r="P27">
        <v>9</v>
      </c>
      <c r="Q27">
        <v>10</v>
      </c>
      <c r="R27">
        <v>11</v>
      </c>
      <c r="S27">
        <v>12</v>
      </c>
      <c r="T27">
        <v>13</v>
      </c>
      <c r="U27">
        <v>14</v>
      </c>
      <c r="V27">
        <v>15</v>
      </c>
      <c r="W27">
        <v>16</v>
      </c>
      <c r="X27">
        <v>17</v>
      </c>
      <c r="Y27">
        <v>18</v>
      </c>
      <c r="Z27">
        <v>19</v>
      </c>
      <c r="AA27">
        <v>20</v>
      </c>
      <c r="AB27">
        <v>21</v>
      </c>
      <c r="AC27">
        <v>22</v>
      </c>
      <c r="AD27">
        <v>23</v>
      </c>
      <c r="AE27">
        <v>24</v>
      </c>
      <c r="AF27">
        <v>25</v>
      </c>
      <c r="AG27">
        <v>26</v>
      </c>
      <c r="AH27">
        <v>27</v>
      </c>
      <c r="AI27">
        <v>28</v>
      </c>
      <c r="AJ27">
        <v>29</v>
      </c>
      <c r="AK27">
        <v>30</v>
      </c>
    </row>
    <row r="29" spans="1:37" x14ac:dyDescent="0.25">
      <c r="A29" t="s">
        <v>10</v>
      </c>
      <c r="B29">
        <v>1</v>
      </c>
      <c r="D29">
        <v>25</v>
      </c>
      <c r="F29" s="17">
        <f>AVERAGE(H29:AK29)</f>
        <v>5.1755555555555555</v>
      </c>
      <c r="H29" s="17">
        <v>5.5333333333333332</v>
      </c>
      <c r="I29" s="17">
        <v>6</v>
      </c>
      <c r="J29" s="17">
        <v>5.4</v>
      </c>
      <c r="K29" s="17">
        <v>5.333333333333333</v>
      </c>
      <c r="L29" s="17">
        <v>5.2666666666666666</v>
      </c>
      <c r="M29" s="17">
        <v>5.2</v>
      </c>
      <c r="N29" s="17">
        <v>5.4666666666666668</v>
      </c>
      <c r="O29" s="17">
        <v>5.666666666666667</v>
      </c>
      <c r="P29" s="17">
        <v>5.1333333333333337</v>
      </c>
      <c r="Q29" s="17">
        <v>5.2</v>
      </c>
      <c r="R29" s="17">
        <v>5.0666666666666664</v>
      </c>
      <c r="S29" s="17">
        <v>5.4</v>
      </c>
      <c r="T29" s="17">
        <v>5.8</v>
      </c>
      <c r="U29" s="17">
        <v>5.333333333333333</v>
      </c>
      <c r="V29" s="17">
        <v>5.2</v>
      </c>
      <c r="W29" s="17">
        <v>5.4</v>
      </c>
      <c r="X29" s="17">
        <v>5.2666666666666666</v>
      </c>
      <c r="Y29" s="17">
        <v>5.8</v>
      </c>
      <c r="Z29" s="17">
        <v>5.8666666666666663</v>
      </c>
      <c r="AA29" s="17">
        <v>5.5333333333333332</v>
      </c>
      <c r="AB29" s="17">
        <v>5.2666666666666666</v>
      </c>
      <c r="AC29" s="17">
        <v>5.1333333333333337</v>
      </c>
      <c r="AD29" s="17">
        <v>4.8666666666666663</v>
      </c>
      <c r="AE29" s="17">
        <v>5.2666666666666666</v>
      </c>
      <c r="AF29" s="17">
        <v>4.5999999999999996</v>
      </c>
      <c r="AG29" s="17">
        <v>4.5999999999999996</v>
      </c>
      <c r="AH29" s="17">
        <v>4.4666666666666668</v>
      </c>
      <c r="AI29" s="17">
        <v>4.333333333333333</v>
      </c>
      <c r="AJ29" s="17">
        <v>4.2</v>
      </c>
      <c r="AK29" s="17">
        <v>3.6666666666666665</v>
      </c>
    </row>
    <row r="30" spans="1:37" x14ac:dyDescent="0.25">
      <c r="A30" t="s">
        <v>18</v>
      </c>
      <c r="B30">
        <v>2</v>
      </c>
      <c r="D30">
        <v>40</v>
      </c>
      <c r="F30" s="17">
        <f t="shared" ref="F30:F40" si="0">AVERAGE(H30:AK30)</f>
        <v>12.413333333333332</v>
      </c>
      <c r="H30" s="17">
        <v>13.333333333333334</v>
      </c>
      <c r="I30" s="17">
        <v>13.533333333333333</v>
      </c>
      <c r="J30" s="17">
        <v>13.4</v>
      </c>
      <c r="K30" s="17">
        <v>13.466666666666667</v>
      </c>
      <c r="L30" s="17">
        <v>13</v>
      </c>
      <c r="M30" s="17">
        <v>12.6</v>
      </c>
      <c r="N30" s="17">
        <v>12.533333333333333</v>
      </c>
      <c r="O30" s="17">
        <v>12.133333333333333</v>
      </c>
      <c r="P30" s="17">
        <v>13.133333333333333</v>
      </c>
      <c r="Q30" s="17">
        <v>12.533333333333333</v>
      </c>
      <c r="R30" s="17">
        <v>12.8</v>
      </c>
      <c r="S30" s="17">
        <v>12.533333333333333</v>
      </c>
      <c r="T30" s="17">
        <v>12.6</v>
      </c>
      <c r="U30" s="17">
        <v>13.066666666666666</v>
      </c>
      <c r="V30" s="17">
        <v>13.466666666666667</v>
      </c>
      <c r="W30" s="17">
        <v>13</v>
      </c>
      <c r="X30" s="17">
        <v>13.733333333333333</v>
      </c>
      <c r="Y30" s="17">
        <v>13.533333333333333</v>
      </c>
      <c r="Z30" s="17">
        <v>14.133333333333333</v>
      </c>
      <c r="AA30" s="17">
        <v>13.866666666666667</v>
      </c>
      <c r="AB30" s="17">
        <v>13.066666666666666</v>
      </c>
      <c r="AC30" s="17">
        <v>12.333333333333334</v>
      </c>
      <c r="AD30" s="17">
        <v>11.933333333333334</v>
      </c>
      <c r="AE30" s="17">
        <v>11.533333333333333</v>
      </c>
      <c r="AF30" s="17">
        <v>11.533333333333333</v>
      </c>
      <c r="AG30" s="17">
        <v>11.066666666666666</v>
      </c>
      <c r="AH30" s="17">
        <v>10.133333333333333</v>
      </c>
      <c r="AI30" s="17">
        <v>9.8666666666666671</v>
      </c>
      <c r="AJ30" s="17">
        <v>9.3333333333333339</v>
      </c>
      <c r="AK30" s="17">
        <v>9.1999999999999993</v>
      </c>
    </row>
    <row r="31" spans="1:37" x14ac:dyDescent="0.25">
      <c r="A31" t="s">
        <v>11</v>
      </c>
      <c r="B31">
        <v>3</v>
      </c>
      <c r="D31">
        <v>25</v>
      </c>
      <c r="F31" s="17">
        <f t="shared" si="0"/>
        <v>2.0933333333333333</v>
      </c>
      <c r="H31" s="17">
        <v>2.4666666666666668</v>
      </c>
      <c r="I31" s="17">
        <v>2.7333333333333334</v>
      </c>
      <c r="J31" s="17">
        <v>2.3333333333333335</v>
      </c>
      <c r="K31" s="17">
        <v>2.4</v>
      </c>
      <c r="L31" s="17">
        <v>2.3333333333333335</v>
      </c>
      <c r="M31" s="17">
        <v>2.1333333333333333</v>
      </c>
      <c r="N31" s="17">
        <v>2.1333333333333333</v>
      </c>
      <c r="O31" s="17">
        <v>2.0666666666666669</v>
      </c>
      <c r="P31" s="17">
        <v>2.2000000000000002</v>
      </c>
      <c r="Q31" s="17">
        <v>2.2666666666666666</v>
      </c>
      <c r="R31" s="17">
        <v>2.2000000000000002</v>
      </c>
      <c r="S31" s="17">
        <v>2.0666666666666669</v>
      </c>
      <c r="T31" s="17">
        <v>2.0666666666666669</v>
      </c>
      <c r="U31" s="17">
        <v>2.2666666666666666</v>
      </c>
      <c r="V31" s="17">
        <v>2.4666666666666668</v>
      </c>
      <c r="W31" s="17">
        <v>2.4</v>
      </c>
      <c r="X31" s="17">
        <v>2.6</v>
      </c>
      <c r="Y31" s="17">
        <v>2.4666666666666668</v>
      </c>
      <c r="Z31" s="17">
        <v>2.2666666666666666</v>
      </c>
      <c r="AA31" s="17">
        <v>2.1333333333333333</v>
      </c>
      <c r="AB31" s="17">
        <v>2.1333333333333333</v>
      </c>
      <c r="AC31" s="17">
        <v>2</v>
      </c>
      <c r="AD31" s="17">
        <v>1.9333333333333333</v>
      </c>
      <c r="AE31" s="17">
        <v>1.7333333333333334</v>
      </c>
      <c r="AF31" s="17">
        <v>1.6666666666666667</v>
      </c>
      <c r="AG31" s="17">
        <v>1.7333333333333334</v>
      </c>
      <c r="AH31" s="17">
        <v>1.6</v>
      </c>
      <c r="AI31" s="17">
        <v>1.3333333333333333</v>
      </c>
      <c r="AJ31" s="17">
        <v>1.3333333333333333</v>
      </c>
      <c r="AK31" s="17">
        <v>1.3333333333333333</v>
      </c>
    </row>
    <row r="32" spans="1:37" x14ac:dyDescent="0.25">
      <c r="A32" t="s">
        <v>22</v>
      </c>
      <c r="B32">
        <v>4</v>
      </c>
      <c r="D32">
        <v>40</v>
      </c>
      <c r="F32" s="17">
        <f t="shared" si="0"/>
        <v>10.962222222222222</v>
      </c>
      <c r="H32" s="17">
        <v>11.533333333333333</v>
      </c>
      <c r="I32" s="17">
        <v>12.2</v>
      </c>
      <c r="J32" s="17">
        <v>11.4</v>
      </c>
      <c r="K32" s="17">
        <v>11.4</v>
      </c>
      <c r="L32" s="17">
        <v>11.4</v>
      </c>
      <c r="M32" s="17">
        <v>11.333333333333334</v>
      </c>
      <c r="N32" s="17">
        <v>11.466666666666667</v>
      </c>
      <c r="O32" s="17">
        <v>10.933333333333334</v>
      </c>
      <c r="P32" s="17">
        <v>11</v>
      </c>
      <c r="Q32" s="17">
        <v>11.333333333333334</v>
      </c>
      <c r="R32" s="17">
        <v>11.533333333333333</v>
      </c>
      <c r="S32" s="17">
        <v>11.066666666666666</v>
      </c>
      <c r="T32" s="17">
        <v>11.466666666666667</v>
      </c>
      <c r="U32" s="17">
        <v>11.933333333333334</v>
      </c>
      <c r="V32" s="17">
        <v>11.333333333333334</v>
      </c>
      <c r="W32" s="17">
        <v>11.8</v>
      </c>
      <c r="X32" s="17">
        <v>11.6</v>
      </c>
      <c r="Y32" s="17">
        <v>11.866666666666667</v>
      </c>
      <c r="Z32" s="17">
        <v>12.333333333333334</v>
      </c>
      <c r="AA32" s="17">
        <v>11.733333333333333</v>
      </c>
      <c r="AB32" s="17">
        <v>10.933333333333334</v>
      </c>
      <c r="AC32" s="17">
        <v>11</v>
      </c>
      <c r="AD32" s="17">
        <v>10.8</v>
      </c>
      <c r="AE32" s="17">
        <v>10.466666666666667</v>
      </c>
      <c r="AF32" s="17">
        <v>9.9333333333333336</v>
      </c>
      <c r="AG32" s="17">
        <v>9.4</v>
      </c>
      <c r="AH32" s="17">
        <v>9.5333333333333332</v>
      </c>
      <c r="AI32" s="17">
        <v>9</v>
      </c>
      <c r="AJ32" s="17">
        <v>8.7333333333333325</v>
      </c>
      <c r="AK32" s="17">
        <v>8.4</v>
      </c>
    </row>
    <row r="33" spans="1:37" x14ac:dyDescent="0.25">
      <c r="A33" t="s">
        <v>12</v>
      </c>
      <c r="B33">
        <v>1</v>
      </c>
      <c r="D33">
        <v>25</v>
      </c>
      <c r="F33" s="17">
        <f t="shared" si="0"/>
        <v>4.0733333333333341</v>
      </c>
      <c r="H33" s="17">
        <v>4.2666666666666666</v>
      </c>
      <c r="I33" s="17">
        <v>4.8</v>
      </c>
      <c r="J33" s="17">
        <v>4.2</v>
      </c>
      <c r="K33" s="17">
        <v>4.4000000000000004</v>
      </c>
      <c r="L33" s="17">
        <v>4.2666666666666666</v>
      </c>
      <c r="M33" s="17">
        <v>4.2666666666666666</v>
      </c>
      <c r="N33" s="17">
        <v>4.2666666666666666</v>
      </c>
      <c r="O33" s="17">
        <v>4.4000000000000004</v>
      </c>
      <c r="P33" s="17">
        <v>4.2</v>
      </c>
      <c r="Q33" s="17">
        <v>4.1333333333333337</v>
      </c>
      <c r="R33" s="17">
        <v>4.0666666666666664</v>
      </c>
      <c r="S33" s="17">
        <v>4.1333333333333337</v>
      </c>
      <c r="T33" s="17">
        <v>4.7333333333333334</v>
      </c>
      <c r="U33" s="17">
        <v>4.333333333333333</v>
      </c>
      <c r="V33" s="17">
        <v>4.4666666666666668</v>
      </c>
      <c r="W33" s="17">
        <v>4.4000000000000004</v>
      </c>
      <c r="X33" s="17">
        <v>4.2</v>
      </c>
      <c r="Y33" s="17">
        <v>4.7333333333333334</v>
      </c>
      <c r="Z33" s="17">
        <v>4.5999999999999996</v>
      </c>
      <c r="AA33" s="17">
        <v>4.4000000000000004</v>
      </c>
      <c r="AB33" s="17">
        <v>4</v>
      </c>
      <c r="AC33" s="17">
        <v>4</v>
      </c>
      <c r="AD33" s="17">
        <v>3.6666666666666665</v>
      </c>
      <c r="AE33" s="17">
        <v>3.9333333333333331</v>
      </c>
      <c r="AF33" s="17">
        <v>3.5333333333333332</v>
      </c>
      <c r="AG33" s="17">
        <v>3.4666666666666668</v>
      </c>
      <c r="AH33" s="17">
        <v>3.4</v>
      </c>
      <c r="AI33" s="17">
        <v>3.0666666666666669</v>
      </c>
      <c r="AJ33" s="17">
        <v>2.9333333333333331</v>
      </c>
      <c r="AK33" s="17">
        <v>2.9333333333333331</v>
      </c>
    </row>
    <row r="34" spans="1:37" x14ac:dyDescent="0.25">
      <c r="A34" t="s">
        <v>20</v>
      </c>
      <c r="B34">
        <v>2</v>
      </c>
      <c r="D34">
        <v>40</v>
      </c>
      <c r="F34" s="17">
        <f t="shared" si="0"/>
        <v>9.9533333333333349</v>
      </c>
      <c r="H34" s="17">
        <v>10.066666666666666</v>
      </c>
      <c r="I34" s="17">
        <v>10.6</v>
      </c>
      <c r="J34" s="17">
        <v>10.666666666666666</v>
      </c>
      <c r="K34" s="17">
        <v>9.7333333333333325</v>
      </c>
      <c r="L34" s="17">
        <v>9.4</v>
      </c>
      <c r="M34" s="17">
        <v>9.6</v>
      </c>
      <c r="N34" s="17">
        <v>9.4</v>
      </c>
      <c r="O34" s="17">
        <v>9.1999999999999993</v>
      </c>
      <c r="P34" s="17">
        <v>10.266666666666667</v>
      </c>
      <c r="Q34" s="17">
        <v>9.9333333333333336</v>
      </c>
      <c r="R34" s="17">
        <v>9.4666666666666668</v>
      </c>
      <c r="S34" s="17">
        <v>9.4666666666666668</v>
      </c>
      <c r="T34" s="17">
        <v>10.533333333333333</v>
      </c>
      <c r="U34" s="17">
        <v>11</v>
      </c>
      <c r="V34" s="17">
        <v>10.666666666666666</v>
      </c>
      <c r="W34" s="17">
        <v>10.6</v>
      </c>
      <c r="X34" s="17">
        <v>11.533333333333333</v>
      </c>
      <c r="Y34" s="17">
        <v>12.133333333333333</v>
      </c>
      <c r="Z34" s="17">
        <v>12.533333333333333</v>
      </c>
      <c r="AA34" s="17">
        <v>13.6</v>
      </c>
      <c r="AB34" s="17">
        <v>11.066666666666666</v>
      </c>
      <c r="AC34" s="17">
        <v>10.133333333333333</v>
      </c>
      <c r="AD34" s="17">
        <v>9.9333333333333336</v>
      </c>
      <c r="AE34" s="17">
        <v>9.4666666666666668</v>
      </c>
      <c r="AF34" s="17">
        <v>9.3333333333333339</v>
      </c>
      <c r="AG34" s="17">
        <v>8.5333333333333332</v>
      </c>
      <c r="AH34" s="17">
        <v>7.7333333333333334</v>
      </c>
      <c r="AI34" s="17">
        <v>7.6</v>
      </c>
      <c r="AJ34" s="17">
        <v>7.2</v>
      </c>
      <c r="AK34" s="17">
        <v>7.2</v>
      </c>
    </row>
    <row r="35" spans="1:37" x14ac:dyDescent="0.25">
      <c r="A35" t="s">
        <v>13</v>
      </c>
      <c r="B35">
        <v>3</v>
      </c>
      <c r="D35">
        <v>25</v>
      </c>
      <c r="F35" s="17">
        <f t="shared" si="0"/>
        <v>4.9911111111111115</v>
      </c>
      <c r="H35" s="17">
        <v>5.8</v>
      </c>
      <c r="I35" s="17">
        <v>5.2666666666666666</v>
      </c>
      <c r="J35" s="17">
        <v>5.1333333333333337</v>
      </c>
      <c r="K35" s="17">
        <v>5.0666666666666664</v>
      </c>
      <c r="L35" s="17">
        <v>4.9333333333333336</v>
      </c>
      <c r="M35" s="17">
        <v>5.2</v>
      </c>
      <c r="N35" s="17">
        <v>5.2666666666666666</v>
      </c>
      <c r="O35" s="17">
        <v>5</v>
      </c>
      <c r="P35" s="17">
        <v>4.7333333333333334</v>
      </c>
      <c r="Q35" s="17">
        <v>4.9333333333333336</v>
      </c>
      <c r="R35" s="17">
        <v>4.7333333333333334</v>
      </c>
      <c r="S35" s="17">
        <v>5.333333333333333</v>
      </c>
      <c r="T35" s="17">
        <v>4.7333333333333334</v>
      </c>
      <c r="U35" s="17">
        <v>4.9333333333333336</v>
      </c>
      <c r="V35" s="17">
        <v>5.2</v>
      </c>
      <c r="W35" s="17">
        <v>5.1333333333333337</v>
      </c>
      <c r="X35" s="17">
        <v>5.4</v>
      </c>
      <c r="Y35" s="17">
        <v>5.8</v>
      </c>
      <c r="Z35" s="17">
        <v>5.4666666666666668</v>
      </c>
      <c r="AA35" s="17">
        <v>5.2666666666666666</v>
      </c>
      <c r="AB35" s="17">
        <v>5.1333333333333337</v>
      </c>
      <c r="AC35" s="17">
        <v>5</v>
      </c>
      <c r="AD35" s="17">
        <v>5.4666666666666668</v>
      </c>
      <c r="AE35" s="17">
        <v>4.9333333333333336</v>
      </c>
      <c r="AF35" s="17">
        <v>4.7333333333333334</v>
      </c>
      <c r="AG35" s="17">
        <v>4.4666666666666668</v>
      </c>
      <c r="AH35" s="17">
        <v>4.5333333333333332</v>
      </c>
      <c r="AI35" s="17">
        <v>4.2</v>
      </c>
      <c r="AJ35" s="17">
        <v>3.8666666666666667</v>
      </c>
      <c r="AK35" s="17">
        <v>4.0666666666666664</v>
      </c>
    </row>
    <row r="36" spans="1:37" x14ac:dyDescent="0.25">
      <c r="A36" t="s">
        <v>21</v>
      </c>
      <c r="B36">
        <v>4</v>
      </c>
      <c r="D36">
        <v>40</v>
      </c>
      <c r="F36" s="17">
        <f t="shared" si="0"/>
        <v>14.111111111111112</v>
      </c>
      <c r="H36" s="17">
        <v>14.733333333333333</v>
      </c>
      <c r="I36" s="17">
        <v>14.933333333333334</v>
      </c>
      <c r="J36" s="17">
        <v>14.8</v>
      </c>
      <c r="K36" s="17">
        <v>14.266666666666667</v>
      </c>
      <c r="L36" s="17">
        <v>14</v>
      </c>
      <c r="M36" s="17">
        <v>14.8</v>
      </c>
      <c r="N36" s="17">
        <v>14.8</v>
      </c>
      <c r="O36" s="17">
        <v>14.4</v>
      </c>
      <c r="P36" s="17">
        <v>14.4</v>
      </c>
      <c r="Q36" s="17">
        <v>14.266666666666667</v>
      </c>
      <c r="R36" s="17">
        <v>14.266666666666667</v>
      </c>
      <c r="S36" s="17">
        <v>15.133333333333333</v>
      </c>
      <c r="T36" s="17">
        <v>14.266666666666667</v>
      </c>
      <c r="U36" s="17">
        <v>15</v>
      </c>
      <c r="V36" s="17">
        <v>14.866666666666667</v>
      </c>
      <c r="W36" s="17">
        <v>15.066666666666666</v>
      </c>
      <c r="X36" s="17">
        <v>15.2</v>
      </c>
      <c r="Y36" s="17">
        <v>15.866666666666667</v>
      </c>
      <c r="Z36" s="17">
        <v>16</v>
      </c>
      <c r="AA36" s="17">
        <v>16</v>
      </c>
      <c r="AB36" s="17">
        <v>14.866666666666667</v>
      </c>
      <c r="AC36" s="17">
        <v>14.4</v>
      </c>
      <c r="AD36" s="17">
        <v>14.533333333333333</v>
      </c>
      <c r="AE36" s="17">
        <v>13.533333333333333</v>
      </c>
      <c r="AF36" s="17">
        <v>12.666666666666666</v>
      </c>
      <c r="AG36" s="17">
        <v>11.733333333333333</v>
      </c>
      <c r="AH36" s="17">
        <v>12.466666666666667</v>
      </c>
      <c r="AI36" s="17">
        <v>11.2</v>
      </c>
      <c r="AJ36" s="17">
        <v>10.6</v>
      </c>
      <c r="AK36" s="17">
        <v>10.266666666666667</v>
      </c>
    </row>
    <row r="37" spans="1:37" x14ac:dyDescent="0.25">
      <c r="A37" t="s">
        <v>14</v>
      </c>
      <c r="B37" s="4">
        <v>2</v>
      </c>
      <c r="C37">
        <v>3</v>
      </c>
      <c r="D37">
        <v>60</v>
      </c>
      <c r="F37" s="17">
        <f t="shared" si="0"/>
        <v>3.7222222222222219</v>
      </c>
      <c r="H37" s="17">
        <v>3.9333333333333331</v>
      </c>
      <c r="I37" s="17">
        <v>3.9333333333333331</v>
      </c>
      <c r="J37" s="17">
        <v>3.9333333333333331</v>
      </c>
      <c r="K37" s="17">
        <v>3.8666666666666667</v>
      </c>
      <c r="L37" s="17">
        <v>4.0666666666666664</v>
      </c>
      <c r="M37" s="17">
        <v>3.8</v>
      </c>
      <c r="N37" s="17">
        <v>3.5333333333333332</v>
      </c>
      <c r="O37" s="17">
        <v>3.8</v>
      </c>
      <c r="P37" s="17">
        <v>3.6666666666666665</v>
      </c>
      <c r="Q37" s="17">
        <v>3.6666666666666665</v>
      </c>
      <c r="R37" s="17">
        <v>3.8</v>
      </c>
      <c r="S37" s="17">
        <v>3.6666666666666665</v>
      </c>
      <c r="T37" s="17">
        <v>3.6666666666666665</v>
      </c>
      <c r="U37" s="17">
        <v>3.8</v>
      </c>
      <c r="V37" s="17">
        <v>3.8666666666666667</v>
      </c>
      <c r="W37" s="17">
        <v>3.9333333333333331</v>
      </c>
      <c r="X37" s="17">
        <v>3.9333333333333331</v>
      </c>
      <c r="Y37" s="17">
        <v>4</v>
      </c>
      <c r="Z37" s="17">
        <v>4.333333333333333</v>
      </c>
      <c r="AA37" s="17">
        <v>4.5333333333333332</v>
      </c>
      <c r="AB37" s="17">
        <v>4</v>
      </c>
      <c r="AC37" s="17">
        <v>3.7333333333333334</v>
      </c>
      <c r="AD37" s="17">
        <v>3.8</v>
      </c>
      <c r="AE37" s="17">
        <v>3.4666666666666668</v>
      </c>
      <c r="AF37" s="17">
        <v>3.4666666666666668</v>
      </c>
      <c r="AG37" s="17">
        <v>3.4</v>
      </c>
      <c r="AH37" s="17">
        <v>3.3333333333333335</v>
      </c>
      <c r="AI37" s="17">
        <v>3</v>
      </c>
      <c r="AJ37" s="17">
        <v>2.8</v>
      </c>
      <c r="AK37" s="17">
        <v>2.9333333333333331</v>
      </c>
    </row>
    <row r="38" spans="1:37" x14ac:dyDescent="0.25">
      <c r="A38" t="s">
        <v>15</v>
      </c>
      <c r="B38" s="4">
        <v>2</v>
      </c>
      <c r="C38">
        <v>3</v>
      </c>
      <c r="D38">
        <v>60</v>
      </c>
      <c r="F38" s="17">
        <f t="shared" si="0"/>
        <v>2.2222222222222219</v>
      </c>
      <c r="H38" s="17">
        <v>2.4</v>
      </c>
      <c r="I38" s="17">
        <v>2.5333333333333332</v>
      </c>
      <c r="J38" s="17">
        <v>2.4666666666666668</v>
      </c>
      <c r="K38" s="17">
        <v>2.4</v>
      </c>
      <c r="L38" s="17">
        <v>2.2000000000000002</v>
      </c>
      <c r="M38" s="17">
        <v>2.1333333333333333</v>
      </c>
      <c r="N38" s="17">
        <v>2.0666666666666669</v>
      </c>
      <c r="O38" s="17">
        <v>2.3333333333333335</v>
      </c>
      <c r="P38" s="17">
        <v>2.4666666666666668</v>
      </c>
      <c r="Q38" s="17">
        <v>2.2666666666666666</v>
      </c>
      <c r="R38" s="17">
        <v>2.2000000000000002</v>
      </c>
      <c r="S38" s="17">
        <v>2.2666666666666666</v>
      </c>
      <c r="T38" s="17">
        <v>2.4</v>
      </c>
      <c r="U38" s="17">
        <v>2.5333333333333332</v>
      </c>
      <c r="V38" s="17">
        <v>2.4</v>
      </c>
      <c r="W38" s="17">
        <v>2.4</v>
      </c>
      <c r="X38" s="17">
        <v>2.4666666666666668</v>
      </c>
      <c r="Y38" s="17">
        <v>2.6666666666666665</v>
      </c>
      <c r="Z38" s="17">
        <v>2.9333333333333331</v>
      </c>
      <c r="AA38" s="17">
        <v>3.2</v>
      </c>
      <c r="AB38" s="17">
        <v>2.4666666666666668</v>
      </c>
      <c r="AC38" s="17">
        <v>2.1333333333333333</v>
      </c>
      <c r="AD38" s="17">
        <v>2.0666666666666669</v>
      </c>
      <c r="AE38" s="17">
        <v>1.9333333333333333</v>
      </c>
      <c r="AF38" s="17">
        <v>1.8666666666666667</v>
      </c>
      <c r="AG38" s="17">
        <v>1.7333333333333334</v>
      </c>
      <c r="AH38" s="17">
        <v>1.6</v>
      </c>
      <c r="AI38" s="17">
        <v>1.3333333333333333</v>
      </c>
      <c r="AJ38" s="17">
        <v>1.4666666666666666</v>
      </c>
      <c r="AK38" s="17">
        <v>1.3333333333333333</v>
      </c>
    </row>
    <row r="39" spans="1:37" x14ac:dyDescent="0.25">
      <c r="A39" t="s">
        <v>16</v>
      </c>
      <c r="B39" s="4">
        <v>1</v>
      </c>
      <c r="C39">
        <v>4</v>
      </c>
      <c r="D39">
        <v>60</v>
      </c>
      <c r="F39" s="17">
        <f t="shared" si="0"/>
        <v>4.5888888888888868</v>
      </c>
      <c r="H39" s="17">
        <v>4.7333333333333334</v>
      </c>
      <c r="I39" s="17">
        <v>4.8666666666666663</v>
      </c>
      <c r="J39" s="17">
        <v>4.5999999999999996</v>
      </c>
      <c r="K39" s="17">
        <v>4.7333333333333334</v>
      </c>
      <c r="L39" s="17">
        <v>4.666666666666667</v>
      </c>
      <c r="M39" s="17">
        <v>4.5999999999999996</v>
      </c>
      <c r="N39" s="17">
        <v>4.666666666666667</v>
      </c>
      <c r="O39" s="17">
        <v>4.8</v>
      </c>
      <c r="P39" s="17">
        <v>5</v>
      </c>
      <c r="Q39" s="17">
        <v>4.8666666666666663</v>
      </c>
      <c r="R39" s="17">
        <v>4.7333333333333334</v>
      </c>
      <c r="S39" s="17">
        <v>4.666666666666667</v>
      </c>
      <c r="T39" s="17">
        <v>4.8666666666666663</v>
      </c>
      <c r="U39" s="17">
        <v>5</v>
      </c>
      <c r="V39" s="17">
        <v>4.8666666666666663</v>
      </c>
      <c r="W39" s="17">
        <v>4.7333333333333334</v>
      </c>
      <c r="X39" s="17">
        <v>4.666666666666667</v>
      </c>
      <c r="Y39" s="17">
        <v>4.8666666666666663</v>
      </c>
      <c r="Z39" s="17">
        <v>5.0666666666666664</v>
      </c>
      <c r="AA39" s="17">
        <v>4.7333333333333334</v>
      </c>
      <c r="AB39" s="17">
        <v>4.8</v>
      </c>
      <c r="AC39" s="17">
        <v>4.666666666666667</v>
      </c>
      <c r="AD39" s="17">
        <v>4.5333333333333332</v>
      </c>
      <c r="AE39" s="17">
        <v>4.5333333333333332</v>
      </c>
      <c r="AF39" s="17">
        <v>4.5999999999999996</v>
      </c>
      <c r="AG39" s="17">
        <v>3.8666666666666667</v>
      </c>
      <c r="AH39" s="17">
        <v>3.8666666666666667</v>
      </c>
      <c r="AI39" s="17">
        <v>3.7333333333333334</v>
      </c>
      <c r="AJ39" s="17">
        <v>3.6</v>
      </c>
      <c r="AK39" s="17">
        <v>3.7333333333333334</v>
      </c>
    </row>
    <row r="40" spans="1:37" x14ac:dyDescent="0.25">
      <c r="A40" t="s">
        <v>17</v>
      </c>
      <c r="B40" s="4">
        <v>1</v>
      </c>
      <c r="C40">
        <v>4</v>
      </c>
      <c r="D40">
        <v>60</v>
      </c>
      <c r="F40" s="17">
        <f t="shared" si="0"/>
        <v>2.5000000000000004</v>
      </c>
      <c r="H40" s="17">
        <v>2.9333333333333331</v>
      </c>
      <c r="I40" s="17">
        <v>2.8666666666666667</v>
      </c>
      <c r="J40" s="17">
        <v>3</v>
      </c>
      <c r="K40" s="17">
        <v>2.9333333333333331</v>
      </c>
      <c r="L40" s="17">
        <v>2.9333333333333331</v>
      </c>
      <c r="M40" s="17">
        <v>2.7333333333333334</v>
      </c>
      <c r="N40" s="17">
        <v>2.8666666666666667</v>
      </c>
      <c r="O40" s="17">
        <v>2.6</v>
      </c>
      <c r="P40" s="17">
        <v>2.6666666666666665</v>
      </c>
      <c r="Q40" s="17">
        <v>2.6666666666666665</v>
      </c>
      <c r="R40" s="17">
        <v>2.5333333333333332</v>
      </c>
      <c r="S40" s="17">
        <v>2.6666666666666665</v>
      </c>
      <c r="T40" s="17">
        <v>2.6666666666666665</v>
      </c>
      <c r="U40" s="17">
        <v>2.8</v>
      </c>
      <c r="V40" s="17">
        <v>2.6</v>
      </c>
      <c r="W40" s="17">
        <v>2.6</v>
      </c>
      <c r="X40" s="17">
        <v>2.5333333333333332</v>
      </c>
      <c r="Y40" s="17">
        <v>2.5333333333333332</v>
      </c>
      <c r="Z40" s="17">
        <v>2.5333333333333332</v>
      </c>
      <c r="AA40" s="17">
        <v>2.5333333333333332</v>
      </c>
      <c r="AB40" s="17">
        <v>2.3333333333333335</v>
      </c>
      <c r="AC40" s="17">
        <v>2.4</v>
      </c>
      <c r="AD40" s="17">
        <v>2.4</v>
      </c>
      <c r="AE40" s="17">
        <v>2.2000000000000002</v>
      </c>
      <c r="AF40" s="17">
        <v>2.1333333333333333</v>
      </c>
      <c r="AG40" s="17">
        <v>2</v>
      </c>
      <c r="AH40" s="17">
        <v>1.9333333333333333</v>
      </c>
      <c r="AI40" s="17">
        <v>1.9333333333333333</v>
      </c>
      <c r="AJ40" s="17">
        <v>1.8</v>
      </c>
      <c r="AK40" s="17">
        <v>1.6666666666666667</v>
      </c>
    </row>
    <row r="41" spans="1:37" x14ac:dyDescent="0.25">
      <c r="F41" s="17">
        <f>SUM(F29:F40)</f>
        <v>76.806666666666686</v>
      </c>
    </row>
    <row r="43" spans="1:37" x14ac:dyDescent="0.25">
      <c r="G43" t="s">
        <v>19</v>
      </c>
      <c r="H43" t="s">
        <v>24</v>
      </c>
    </row>
    <row r="44" spans="1:37" ht="15.75" thickBot="1" x14ac:dyDescent="0.3">
      <c r="H44">
        <v>1</v>
      </c>
      <c r="I44">
        <v>2</v>
      </c>
      <c r="J44">
        <v>3</v>
      </c>
      <c r="K44">
        <v>4</v>
      </c>
      <c r="L44">
        <v>5</v>
      </c>
      <c r="M44">
        <v>6</v>
      </c>
      <c r="N44">
        <v>7</v>
      </c>
      <c r="O44">
        <v>8</v>
      </c>
      <c r="P44">
        <v>9</v>
      </c>
      <c r="Q44">
        <v>10</v>
      </c>
      <c r="R44">
        <v>11</v>
      </c>
      <c r="S44">
        <v>12</v>
      </c>
      <c r="T44">
        <v>13</v>
      </c>
      <c r="U44">
        <v>14</v>
      </c>
      <c r="V44">
        <v>15</v>
      </c>
      <c r="W44">
        <v>16</v>
      </c>
      <c r="X44">
        <v>17</v>
      </c>
      <c r="Y44">
        <v>18</v>
      </c>
      <c r="Z44">
        <v>19</v>
      </c>
      <c r="AA44">
        <v>20</v>
      </c>
      <c r="AB44">
        <v>21</v>
      </c>
      <c r="AC44">
        <v>22</v>
      </c>
      <c r="AD44">
        <v>23</v>
      </c>
      <c r="AE44">
        <v>24</v>
      </c>
      <c r="AF44">
        <v>25</v>
      </c>
      <c r="AG44">
        <v>26</v>
      </c>
      <c r="AH44">
        <v>27</v>
      </c>
      <c r="AI44">
        <v>28</v>
      </c>
      <c r="AJ44">
        <v>29</v>
      </c>
      <c r="AK44">
        <v>30</v>
      </c>
    </row>
    <row r="45" spans="1:37" x14ac:dyDescent="0.25">
      <c r="G45">
        <v>1</v>
      </c>
      <c r="H45" s="7">
        <v>0.18284204602241516</v>
      </c>
      <c r="I45" s="8">
        <v>0.20570562779903412</v>
      </c>
      <c r="J45" s="8">
        <v>0.1799851655960083</v>
      </c>
      <c r="K45" s="8">
        <v>0.18857388198375702</v>
      </c>
      <c r="L45" s="8">
        <v>0.18230853974819183</v>
      </c>
      <c r="M45" s="8">
        <v>0.18344186246395111</v>
      </c>
      <c r="N45" s="8">
        <v>0.18274560570716858</v>
      </c>
      <c r="O45" s="8">
        <v>0.18864220380783081</v>
      </c>
      <c r="P45" s="8">
        <v>0.18001630902290344</v>
      </c>
      <c r="Q45" s="8">
        <v>0.17712225019931793</v>
      </c>
      <c r="R45" s="8">
        <v>0.17428870499134064</v>
      </c>
      <c r="S45" s="8">
        <v>0.17714877426624298</v>
      </c>
      <c r="T45" s="8">
        <v>0.2028767466545105</v>
      </c>
      <c r="U45" s="8">
        <v>0.18571491539478302</v>
      </c>
      <c r="V45" s="8">
        <v>0.19142961502075195</v>
      </c>
      <c r="W45" s="8">
        <v>0.18852311372756958</v>
      </c>
      <c r="X45" s="8">
        <v>0.17985205352306366</v>
      </c>
      <c r="Y45" s="8">
        <v>0.20306912064552307</v>
      </c>
      <c r="Z45" s="8">
        <v>0.19712114334106445</v>
      </c>
      <c r="AA45" s="8">
        <v>0.18856339156627655</v>
      </c>
      <c r="AB45" s="8">
        <v>0.17140154540538788</v>
      </c>
      <c r="AC45" s="8">
        <v>0.17147813737392426</v>
      </c>
      <c r="AD45" s="8">
        <v>0.15715086460113525</v>
      </c>
      <c r="AE45" s="8">
        <v>0.16850841045379639</v>
      </c>
      <c r="AF45" s="8">
        <v>0.15149571001529694</v>
      </c>
      <c r="AG45" s="8">
        <v>0.14856214821338654</v>
      </c>
      <c r="AH45" s="8">
        <v>0.14565488696098328</v>
      </c>
      <c r="AI45" s="8">
        <v>0.25104191899299622</v>
      </c>
      <c r="AJ45" s="8">
        <v>0.31631892919540405</v>
      </c>
      <c r="AK45" s="9">
        <v>0.34228342771530151</v>
      </c>
    </row>
    <row r="46" spans="1:37" x14ac:dyDescent="0.25">
      <c r="G46">
        <v>2</v>
      </c>
      <c r="H46" s="10">
        <v>0.32788422703742981</v>
      </c>
      <c r="I46" s="11">
        <v>0.3501293957233429</v>
      </c>
      <c r="J46" s="11">
        <v>0.36655747890472412</v>
      </c>
      <c r="K46" s="11">
        <v>0.37622842192649841</v>
      </c>
      <c r="L46" s="11">
        <v>0.35050290822982788</v>
      </c>
      <c r="M46" s="11">
        <v>0.30225077271461487</v>
      </c>
      <c r="N46" s="11">
        <v>0.31801718473434448</v>
      </c>
      <c r="O46" s="11">
        <v>0.29170677065849304</v>
      </c>
      <c r="P46" s="11">
        <v>0.3196348249912262</v>
      </c>
      <c r="Q46" s="11">
        <v>0.32081159949302673</v>
      </c>
      <c r="R46" s="11">
        <v>0.32382881641387939</v>
      </c>
      <c r="S46" s="11">
        <v>0.3231414258480072</v>
      </c>
      <c r="T46" s="11">
        <v>0.30185332894325256</v>
      </c>
      <c r="U46" s="11">
        <v>0.32997596263885498</v>
      </c>
      <c r="V46" s="11">
        <v>0.31299054622650146</v>
      </c>
      <c r="W46" s="11">
        <v>0.28827449679374695</v>
      </c>
      <c r="X46" s="11">
        <v>0.37358275055885315</v>
      </c>
      <c r="Y46" s="11">
        <v>0.36980366706848145</v>
      </c>
      <c r="Z46" s="11">
        <v>0.35469621419906616</v>
      </c>
      <c r="AA46" s="11">
        <v>0.39160776138305664</v>
      </c>
      <c r="AB46" s="11">
        <v>0.43432220816612244</v>
      </c>
      <c r="AC46" s="11">
        <v>0.32531094551086426</v>
      </c>
      <c r="AD46" s="11">
        <v>0.47032466530799866</v>
      </c>
      <c r="AE46" s="11">
        <v>0.31041142344474792</v>
      </c>
      <c r="AF46" s="11">
        <v>0.31219285726547241</v>
      </c>
      <c r="AG46" s="11">
        <v>0.29671287536621094</v>
      </c>
      <c r="AH46" s="11">
        <v>0.31167274713516235</v>
      </c>
      <c r="AI46" s="11">
        <v>0.32414042949676514</v>
      </c>
      <c r="AJ46" s="11">
        <v>0.24999572336673737</v>
      </c>
      <c r="AK46" s="12">
        <v>0.24642246961593628</v>
      </c>
    </row>
    <row r="47" spans="1:37" x14ac:dyDescent="0.25">
      <c r="G47">
        <v>3</v>
      </c>
      <c r="H47" s="10">
        <v>0.10571051388978958</v>
      </c>
      <c r="I47" s="11">
        <v>0.11711487174034119</v>
      </c>
      <c r="J47" s="11">
        <v>0.10003255307674408</v>
      </c>
      <c r="K47" s="11">
        <v>0.10285535454750061</v>
      </c>
      <c r="L47" s="11">
        <v>9.9972568452358246E-2</v>
      </c>
      <c r="M47" s="11">
        <v>9.1455049812793732E-2</v>
      </c>
      <c r="N47" s="11">
        <v>9.1420568525791168E-2</v>
      </c>
      <c r="O47" s="11">
        <v>8.7272301316261292E-2</v>
      </c>
      <c r="P47" s="11">
        <v>9.5590390264987946E-2</v>
      </c>
      <c r="Q47" s="11">
        <v>9.6359804272651672E-2</v>
      </c>
      <c r="R47" s="11">
        <v>9.4996184110641479E-2</v>
      </c>
      <c r="S47" s="11">
        <v>8.8649153709411621E-2</v>
      </c>
      <c r="T47" s="11">
        <v>8.8558092713356018E-2</v>
      </c>
      <c r="U47" s="11">
        <v>9.7129091620445251E-2</v>
      </c>
      <c r="V47" s="11">
        <v>0.10572197288274765</v>
      </c>
      <c r="W47" s="11">
        <v>0.10286112874746323</v>
      </c>
      <c r="X47" s="11">
        <v>0.11144346743822098</v>
      </c>
      <c r="Y47" s="11">
        <v>0.10567185282707214</v>
      </c>
      <c r="Z47" s="11">
        <v>9.6995726227760315E-2</v>
      </c>
      <c r="AA47" s="11">
        <v>9.1603480279445648E-2</v>
      </c>
      <c r="AB47" s="11">
        <v>9.1244116425514221E-2</v>
      </c>
      <c r="AC47" s="11">
        <v>8.5918225347995758E-2</v>
      </c>
      <c r="AD47" s="11">
        <v>8.2796953618526459E-2</v>
      </c>
      <c r="AE47" s="11">
        <v>7.4246585369110107E-2</v>
      </c>
      <c r="AF47" s="11">
        <v>7.1523807942867279E-2</v>
      </c>
      <c r="AG47" s="11">
        <v>6.2587596476078033E-2</v>
      </c>
      <c r="AH47" s="11">
        <v>8.0181404948234558E-2</v>
      </c>
      <c r="AI47" s="11">
        <v>0.11590242385864258</v>
      </c>
      <c r="AJ47" s="11">
        <v>0.14976900815963745</v>
      </c>
      <c r="AK47" s="12">
        <v>0.13632369041442871</v>
      </c>
    </row>
    <row r="48" spans="1:37" ht="15.75" thickBot="1" x14ac:dyDescent="0.3">
      <c r="G48">
        <v>4</v>
      </c>
      <c r="H48" s="13">
        <v>0.38356322050094604</v>
      </c>
      <c r="I48" s="14">
        <v>0.32705011963844299</v>
      </c>
      <c r="J48" s="14">
        <v>0.35342481732368469</v>
      </c>
      <c r="K48" s="14">
        <v>0.33234235644340515</v>
      </c>
      <c r="L48" s="14">
        <v>0.36721596121788025</v>
      </c>
      <c r="M48" s="14">
        <v>0.42285230755805969</v>
      </c>
      <c r="N48" s="14">
        <v>0.40781661868095398</v>
      </c>
      <c r="O48" s="14">
        <v>0.43237873911857605</v>
      </c>
      <c r="P48" s="14">
        <v>0.40475848317146301</v>
      </c>
      <c r="Q48" s="14">
        <v>0.40570634603500366</v>
      </c>
      <c r="R48" s="14">
        <v>0.40688630938529968</v>
      </c>
      <c r="S48" s="14">
        <v>0.411060631275177</v>
      </c>
      <c r="T48" s="14">
        <v>0.40671184659004211</v>
      </c>
      <c r="U48" s="14">
        <v>0.38718003034591675</v>
      </c>
      <c r="V48" s="14">
        <v>0.38985785841941833</v>
      </c>
      <c r="W48" s="14">
        <v>0.42034125328063965</v>
      </c>
      <c r="X48" s="14">
        <v>0.33512172102928162</v>
      </c>
      <c r="Y48" s="14">
        <v>0.32145535945892334</v>
      </c>
      <c r="Z48" s="14">
        <v>0.35118693113327026</v>
      </c>
      <c r="AA48" s="14">
        <v>0.32822534441947937</v>
      </c>
      <c r="AB48" s="14">
        <v>0.30303213000297546</v>
      </c>
      <c r="AC48" s="14">
        <v>0.41729271411895752</v>
      </c>
      <c r="AD48" s="14">
        <v>0.28972753882408142</v>
      </c>
      <c r="AE48" s="14">
        <v>0.44683358073234558</v>
      </c>
      <c r="AF48" s="14">
        <v>0.46478763222694397</v>
      </c>
      <c r="AG48" s="14">
        <v>0.49213740229606628</v>
      </c>
      <c r="AH48" s="14">
        <v>0.46249097585678101</v>
      </c>
      <c r="AI48" s="14">
        <v>0.30891522765159607</v>
      </c>
      <c r="AJ48" s="14">
        <v>0.28391635417938232</v>
      </c>
      <c r="AK48" s="15">
        <v>0.27497038245201111</v>
      </c>
    </row>
    <row r="49" spans="1:37" x14ac:dyDescent="0.25">
      <c r="G49" t="s">
        <v>25</v>
      </c>
      <c r="H49" s="5">
        <f>SUM(H45:H48)</f>
        <v>1.0000000074505806</v>
      </c>
      <c r="I49" s="5">
        <f t="shared" ref="I49:M49" si="1">SUM(I45:I48)</f>
        <v>1.0000000149011612</v>
      </c>
      <c r="J49" s="5">
        <f t="shared" si="1"/>
        <v>1.0000000149011612</v>
      </c>
      <c r="K49" s="5">
        <f t="shared" si="1"/>
        <v>1.0000000149011612</v>
      </c>
      <c r="L49" s="5">
        <f t="shared" si="1"/>
        <v>0.99999997764825821</v>
      </c>
      <c r="M49" s="5">
        <f t="shared" si="1"/>
        <v>0.9999999925494194</v>
      </c>
      <c r="N49" s="5">
        <f t="shared" ref="N49" si="2">SUM(N45:N48)</f>
        <v>0.99999997764825821</v>
      </c>
      <c r="O49" s="5">
        <f t="shared" ref="O49" si="3">SUM(O45:O48)</f>
        <v>1.0000000149011612</v>
      </c>
      <c r="P49" s="5">
        <f t="shared" ref="P49" si="4">SUM(P45:P48)</f>
        <v>1.0000000074505806</v>
      </c>
      <c r="Q49" s="5">
        <f t="shared" ref="Q49:R49" si="5">SUM(Q45:Q48)</f>
        <v>1</v>
      </c>
      <c r="R49" s="5">
        <f t="shared" si="5"/>
        <v>1.0000000149011612</v>
      </c>
      <c r="S49" s="5">
        <f t="shared" ref="S49" si="6">SUM(S45:S48)</f>
        <v>0.99999998509883881</v>
      </c>
      <c r="T49" s="5">
        <f t="shared" ref="T49" si="7">SUM(T45:T48)</f>
        <v>1.0000000149011612</v>
      </c>
      <c r="U49" s="5">
        <f t="shared" ref="U49" si="8">SUM(U45:U48)</f>
        <v>1</v>
      </c>
      <c r="V49" s="5">
        <f t="shared" ref="V49:W49" si="9">SUM(V45:V48)</f>
        <v>0.9999999925494194</v>
      </c>
      <c r="W49" s="5">
        <f t="shared" si="9"/>
        <v>0.9999999925494194</v>
      </c>
      <c r="X49" s="5">
        <f t="shared" ref="X49" si="10">SUM(X45:X48)</f>
        <v>0.9999999925494194</v>
      </c>
      <c r="Y49" s="5">
        <f t="shared" ref="Y49" si="11">SUM(Y45:Y48)</f>
        <v>1</v>
      </c>
      <c r="Z49" s="5">
        <f t="shared" ref="Z49" si="12">SUM(Z45:Z48)</f>
        <v>1.0000000149011612</v>
      </c>
      <c r="AA49" s="5">
        <f t="shared" ref="AA49:AB49" si="13">SUM(AA45:AA48)</f>
        <v>0.99999997764825821</v>
      </c>
      <c r="AB49" s="5">
        <f t="shared" si="13"/>
        <v>1</v>
      </c>
      <c r="AC49" s="5">
        <f t="shared" ref="AC49" si="14">SUM(AC45:AC48)</f>
        <v>1.0000000223517418</v>
      </c>
      <c r="AD49" s="5">
        <f t="shared" ref="AD49" si="15">SUM(AD45:AD48)</f>
        <v>1.0000000223517418</v>
      </c>
      <c r="AE49" s="5">
        <f t="shared" ref="AE49" si="16">SUM(AE45:AE48)</f>
        <v>1</v>
      </c>
      <c r="AF49" s="5">
        <f t="shared" ref="AF49:AK49" si="17">SUM(AF45:AF48)</f>
        <v>1.0000000074505806</v>
      </c>
      <c r="AG49" s="5">
        <f t="shared" si="17"/>
        <v>1.0000000223517418</v>
      </c>
      <c r="AH49" s="5">
        <f t="shared" si="17"/>
        <v>1.0000000149011612</v>
      </c>
      <c r="AI49" s="5">
        <f t="shared" ref="AI49" si="18">SUM(AI45:AI48)</f>
        <v>1</v>
      </c>
      <c r="AJ49" s="5">
        <f t="shared" si="17"/>
        <v>1.0000000149011612</v>
      </c>
      <c r="AK49" s="5">
        <f t="shared" si="17"/>
        <v>0.99999997019767761</v>
      </c>
    </row>
    <row r="50" spans="1:37" x14ac:dyDescent="0.25">
      <c r="H50" s="4" t="s">
        <v>26</v>
      </c>
      <c r="I50" s="4" t="s">
        <v>26</v>
      </c>
      <c r="J50" s="4" t="s">
        <v>26</v>
      </c>
      <c r="K50" s="4" t="s">
        <v>26</v>
      </c>
      <c r="L50" s="4" t="s">
        <v>26</v>
      </c>
      <c r="M50" s="4" t="s">
        <v>26</v>
      </c>
      <c r="N50" s="4" t="s">
        <v>26</v>
      </c>
      <c r="O50" s="4" t="s">
        <v>26</v>
      </c>
      <c r="P50" s="4" t="s">
        <v>26</v>
      </c>
      <c r="Q50" s="4" t="s">
        <v>26</v>
      </c>
      <c r="R50" s="4" t="s">
        <v>26</v>
      </c>
      <c r="S50" s="4" t="s">
        <v>26</v>
      </c>
      <c r="T50" s="4" t="s">
        <v>26</v>
      </c>
      <c r="U50" s="4" t="s">
        <v>26</v>
      </c>
      <c r="V50" s="4" t="s">
        <v>26</v>
      </c>
      <c r="W50" s="4" t="s">
        <v>26</v>
      </c>
      <c r="X50" s="4" t="s">
        <v>26</v>
      </c>
      <c r="Y50" s="4" t="s">
        <v>26</v>
      </c>
      <c r="Z50" s="4" t="s">
        <v>26</v>
      </c>
      <c r="AA50" s="4" t="s">
        <v>26</v>
      </c>
      <c r="AB50" s="4" t="s">
        <v>26</v>
      </c>
      <c r="AC50" s="4" t="s">
        <v>26</v>
      </c>
      <c r="AD50" s="4" t="s">
        <v>26</v>
      </c>
      <c r="AE50" s="4" t="s">
        <v>26</v>
      </c>
      <c r="AF50" s="4" t="s">
        <v>26</v>
      </c>
      <c r="AG50" s="4" t="s">
        <v>26</v>
      </c>
      <c r="AH50" s="4" t="s">
        <v>26</v>
      </c>
      <c r="AI50" s="4" t="s">
        <v>26</v>
      </c>
      <c r="AJ50" s="4" t="s">
        <v>26</v>
      </c>
      <c r="AK50" s="4" t="s">
        <v>26</v>
      </c>
    </row>
    <row r="51" spans="1:37" x14ac:dyDescent="0.25">
      <c r="H51" s="5">
        <v>1</v>
      </c>
      <c r="I51" s="5">
        <v>1</v>
      </c>
      <c r="J51" s="5">
        <v>1</v>
      </c>
      <c r="K51" s="5">
        <v>1</v>
      </c>
      <c r="L51" s="5">
        <v>1</v>
      </c>
      <c r="M51" s="5">
        <v>1</v>
      </c>
      <c r="N51" s="5">
        <v>1</v>
      </c>
      <c r="O51" s="5">
        <v>1</v>
      </c>
      <c r="P51" s="5">
        <v>1</v>
      </c>
      <c r="Q51" s="5">
        <v>1</v>
      </c>
      <c r="R51" s="5">
        <v>1</v>
      </c>
      <c r="S51" s="5">
        <v>1</v>
      </c>
      <c r="T51" s="5">
        <v>1</v>
      </c>
      <c r="U51" s="5">
        <v>1</v>
      </c>
      <c r="V51" s="5">
        <v>1</v>
      </c>
      <c r="W51" s="5">
        <v>1</v>
      </c>
      <c r="X51" s="5">
        <v>1</v>
      </c>
      <c r="Y51" s="5">
        <v>1</v>
      </c>
      <c r="Z51" s="5">
        <v>1</v>
      </c>
      <c r="AA51" s="5">
        <v>1</v>
      </c>
      <c r="AB51" s="5">
        <v>1</v>
      </c>
      <c r="AC51" s="5">
        <v>1</v>
      </c>
      <c r="AD51" s="5">
        <v>1</v>
      </c>
      <c r="AE51" s="5">
        <v>1</v>
      </c>
      <c r="AF51" s="5">
        <v>1</v>
      </c>
      <c r="AG51" s="5">
        <v>1</v>
      </c>
      <c r="AH51" s="5">
        <v>1</v>
      </c>
      <c r="AI51" s="5">
        <v>1</v>
      </c>
      <c r="AJ51" s="5">
        <v>1</v>
      </c>
      <c r="AK51" s="5">
        <v>1</v>
      </c>
    </row>
    <row r="52" spans="1:37" x14ac:dyDescent="0.25"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</row>
    <row r="53" spans="1:37" x14ac:dyDescent="0.25">
      <c r="F53" t="s">
        <v>30</v>
      </c>
      <c r="G53" t="s">
        <v>27</v>
      </c>
    </row>
    <row r="54" spans="1:37" x14ac:dyDescent="0.25">
      <c r="G54">
        <v>0</v>
      </c>
      <c r="H54">
        <v>1</v>
      </c>
      <c r="I54">
        <v>2</v>
      </c>
      <c r="J54">
        <v>3</v>
      </c>
      <c r="K54">
        <v>4</v>
      </c>
      <c r="L54">
        <v>5</v>
      </c>
      <c r="M54">
        <v>6</v>
      </c>
      <c r="N54">
        <v>7</v>
      </c>
      <c r="O54">
        <v>8</v>
      </c>
      <c r="P54">
        <v>9</v>
      </c>
      <c r="Q54">
        <v>10</v>
      </c>
      <c r="R54">
        <v>11</v>
      </c>
      <c r="S54">
        <v>12</v>
      </c>
      <c r="T54">
        <v>13</v>
      </c>
      <c r="U54">
        <v>14</v>
      </c>
      <c r="V54">
        <v>15</v>
      </c>
      <c r="W54">
        <v>16</v>
      </c>
      <c r="X54">
        <v>17</v>
      </c>
      <c r="Y54">
        <v>18</v>
      </c>
      <c r="Z54">
        <v>19</v>
      </c>
      <c r="AA54">
        <v>20</v>
      </c>
      <c r="AB54">
        <v>21</v>
      </c>
      <c r="AC54">
        <v>22</v>
      </c>
      <c r="AD54">
        <v>23</v>
      </c>
      <c r="AE54">
        <v>24</v>
      </c>
      <c r="AF54">
        <v>25</v>
      </c>
      <c r="AG54">
        <v>26</v>
      </c>
      <c r="AH54">
        <v>27</v>
      </c>
      <c r="AI54">
        <v>28</v>
      </c>
      <c r="AJ54">
        <v>29</v>
      </c>
      <c r="AK54">
        <v>30</v>
      </c>
    </row>
    <row r="55" spans="1:37" x14ac:dyDescent="0.25">
      <c r="A55" t="s">
        <v>10</v>
      </c>
      <c r="F55" s="6">
        <f>AVERAGE(H55:AK55)</f>
        <v>32.545746044715244</v>
      </c>
      <c r="G55">
        <v>0</v>
      </c>
      <c r="H55" s="6">
        <f>MAX(G55+(H29*$B$23)-(VLOOKUP($B29,$G$45:$AK$48,H$54+1)*$B$24*$D29), 0)</f>
        <v>2.5340378522872928</v>
      </c>
      <c r="I55" s="6">
        <f t="shared" ref="I55:AK55" si="19">MAX(H55+(I29*$B$23)-(VLOOKUP($B29,$G$45:$AK$48,I$54+1)*$B$24*$D29), 0)</f>
        <v>4.9344418883323673</v>
      </c>
      <c r="J55" s="6">
        <f t="shared" si="19"/>
        <v>7.3351341605186473</v>
      </c>
      <c r="K55" s="6">
        <f>MAX(J55+(K29*$B$23)-(VLOOKUP($B29,$G$45:$AK$48,K$54+1)*$B$24*$D29), 0)</f>
        <v>9.2016863346099846</v>
      </c>
      <c r="L55" s="6">
        <f t="shared" si="19"/>
        <v>11.227287813027701</v>
      </c>
      <c r="M55" s="6">
        <f t="shared" si="19"/>
        <v>13.066667564709981</v>
      </c>
      <c r="N55" s="6">
        <f t="shared" si="19"/>
        <v>15.471872631708781</v>
      </c>
      <c r="O55" s="6">
        <f t="shared" si="19"/>
        <v>18.001903120676673</v>
      </c>
      <c r="P55" s="6">
        <f t="shared" si="19"/>
        <v>19.867808699607846</v>
      </c>
      <c r="Q55" s="6">
        <f t="shared" si="19"/>
        <v>22.002103690306342</v>
      </c>
      <c r="R55" s="6">
        <f t="shared" si="19"/>
        <v>24.001964124043781</v>
      </c>
      <c r="S55" s="6">
        <f t="shared" si="19"/>
        <v>26.535021324952439</v>
      </c>
      <c r="T55" s="6">
        <f t="shared" si="19"/>
        <v>28.667439814408617</v>
      </c>
      <c r="U55" s="6">
        <f t="shared" si="19"/>
        <v>30.667410429318743</v>
      </c>
      <c r="V55" s="6">
        <f t="shared" si="19"/>
        <v>32.134028395016983</v>
      </c>
      <c r="W55" s="6">
        <f t="shared" si="19"/>
        <v>34.136283087730398</v>
      </c>
      <c r="X55" s="6">
        <f t="shared" si="19"/>
        <v>36.276520589987427</v>
      </c>
      <c r="Y55" s="6">
        <f t="shared" si="19"/>
        <v>38.399961626529688</v>
      </c>
      <c r="Z55" s="6">
        <f t="shared" si="19"/>
        <v>40.93430827061335</v>
      </c>
      <c r="AA55" s="6">
        <f t="shared" si="19"/>
        <v>43.201349997520452</v>
      </c>
      <c r="AB55" s="6">
        <f t="shared" si="19"/>
        <v>45.735944545269014</v>
      </c>
      <c r="AC55" s="6">
        <f t="shared" si="19"/>
        <v>48.000298134485881</v>
      </c>
      <c r="AD55" s="6">
        <f t="shared" si="19"/>
        <v>50.399924453099572</v>
      </c>
      <c r="AE55" s="6">
        <f t="shared" si="19"/>
        <v>53.069531965255742</v>
      </c>
      <c r="AF55" s="6">
        <f t="shared" si="19"/>
        <v>55.199732164541878</v>
      </c>
      <c r="AG55" s="6">
        <f t="shared" si="19"/>
        <v>57.466831914583835</v>
      </c>
      <c r="AH55" s="6">
        <f t="shared" si="19"/>
        <v>59.602937189737951</v>
      </c>
      <c r="AI55" s="6">
        <f t="shared" si="19"/>
        <v>56.554314303398122</v>
      </c>
      <c r="AJ55" s="6">
        <f t="shared" si="19"/>
        <v>50.192764274279263</v>
      </c>
      <c r="AK55" s="6">
        <f t="shared" si="19"/>
        <v>41.552870980898525</v>
      </c>
    </row>
    <row r="56" spans="1:37" x14ac:dyDescent="0.25">
      <c r="A56" t="s">
        <v>18</v>
      </c>
      <c r="F56" s="6">
        <f t="shared" ref="F56:F67" si="20">AVERAGE(H56:AK56)</f>
        <v>10.988245076073538</v>
      </c>
      <c r="G56">
        <v>0</v>
      </c>
      <c r="H56" s="6">
        <f t="shared" ref="H56:AK58" si="21">MAX(G56+(H30*$B$23)-(VLOOKUP($B30,$G$45:$AK$48,H$54+1)*$B$24*$D30), 0)</f>
        <v>2.1846443812052421</v>
      </c>
      <c r="I56" s="6">
        <f t="shared" si="21"/>
        <v>3.108316167195639</v>
      </c>
      <c r="J56" s="6">
        <f t="shared" si="21"/>
        <v>2.5386910756429053</v>
      </c>
      <c r="K56" s="6">
        <f t="shared" si="21"/>
        <v>1.3803022384643562</v>
      </c>
      <c r="L56" s="6">
        <f t="shared" si="21"/>
        <v>1.2094184239705399</v>
      </c>
      <c r="M56" s="6">
        <f t="shared" si="21"/>
        <v>3.8413607279459612</v>
      </c>
      <c r="N56" s="6">
        <f t="shared" si="21"/>
        <v>5.1627442677815729</v>
      </c>
      <c r="O56" s="6">
        <f t="shared" si="21"/>
        <v>7.6486387252807582</v>
      </c>
      <c r="P56" s="6">
        <f t="shared" si="21"/>
        <v>10.049238459269205</v>
      </c>
      <c r="Q56" s="6">
        <f t="shared" si="21"/>
        <v>11.161972363789872</v>
      </c>
      <c r="R56" s="6">
        <f t="shared" si="21"/>
        <v>12.582754071553545</v>
      </c>
      <c r="S56" s="6">
        <f t="shared" si="21"/>
        <v>13.521527608235676</v>
      </c>
      <c r="T56" s="6">
        <f t="shared" si="21"/>
        <v>16.183145713806152</v>
      </c>
      <c r="U56" s="6">
        <f t="shared" si="21"/>
        <v>17.678273836771641</v>
      </c>
      <c r="V56" s="6">
        <f t="shared" si="21"/>
        <v>21.241646385192865</v>
      </c>
      <c r="W56" s="6">
        <f t="shared" si="21"/>
        <v>25.717150624593092</v>
      </c>
      <c r="X56" s="6">
        <f t="shared" si="21"/>
        <v>25.28963858286539</v>
      </c>
      <c r="Y56" s="6">
        <f t="shared" si="21"/>
        <v>24.744298108418775</v>
      </c>
      <c r="Z56" s="6">
        <f t="shared" si="21"/>
        <v>26.526980781555167</v>
      </c>
      <c r="AA56" s="6">
        <f t="shared" si="21"/>
        <v>25.020267931620271</v>
      </c>
      <c r="AB56" s="6">
        <f t="shared" si="21"/>
        <v>18.724209721883135</v>
      </c>
      <c r="AC56" s="6">
        <f t="shared" si="21"/>
        <v>19.100992457071932</v>
      </c>
      <c r="AD56" s="6">
        <f t="shared" si="21"/>
        <v>7.8500841140746971</v>
      </c>
      <c r="AE56" s="6">
        <f t="shared" si="21"/>
        <v>7.7393644968668518</v>
      </c>
      <c r="AF56" s="6">
        <f t="shared" si="21"/>
        <v>7.4956311543782448</v>
      </c>
      <c r="AG56" s="6">
        <f t="shared" si="21"/>
        <v>7.4744031270344955</v>
      </c>
      <c r="AH56" s="6">
        <f t="shared" si="21"/>
        <v>4.4695046742757043</v>
      </c>
      <c r="AI56" s="6">
        <f t="shared" si="21"/>
        <v>3.5260518390956008E-4</v>
      </c>
      <c r="AJ56" s="6">
        <f t="shared" si="21"/>
        <v>6.7192713418862127E-4</v>
      </c>
      <c r="AK56" s="6">
        <f t="shared" si="21"/>
        <v>1.1275291442771618E-3</v>
      </c>
    </row>
    <row r="57" spans="1:37" x14ac:dyDescent="0.25">
      <c r="A57" t="s">
        <v>11</v>
      </c>
      <c r="F57" s="6">
        <f t="shared" si="20"/>
        <v>2.2934127449990023E-2</v>
      </c>
      <c r="G57">
        <v>0</v>
      </c>
      <c r="H57" s="6">
        <f t="shared" si="21"/>
        <v>1.7601847648585078E-4</v>
      </c>
      <c r="I57" s="6">
        <f t="shared" si="21"/>
        <v>1.4820039272303021E-3</v>
      </c>
      <c r="J57" s="6">
        <f t="shared" si="21"/>
        <v>0</v>
      </c>
      <c r="K57" s="6">
        <f t="shared" si="21"/>
        <v>8.3454449971043232E-5</v>
      </c>
      <c r="L57" s="6">
        <f t="shared" si="21"/>
        <v>1.3635933399198663E-3</v>
      </c>
      <c r="M57" s="6">
        <f t="shared" si="21"/>
        <v>1.2793540954536553E-4</v>
      </c>
      <c r="N57" s="6">
        <f t="shared" si="21"/>
        <v>5.0140420595745638E-4</v>
      </c>
      <c r="O57" s="6">
        <f t="shared" si="21"/>
        <v>6.1127342780431526E-2</v>
      </c>
      <c r="P57" s="6">
        <f t="shared" si="21"/>
        <v>2.4246374766168088E-4</v>
      </c>
      <c r="Q57" s="6">
        <f t="shared" si="21"/>
        <v>3.6784931023916556E-2</v>
      </c>
      <c r="R57" s="6">
        <f t="shared" si="21"/>
        <v>3.6296725273148311E-3</v>
      </c>
      <c r="S57" s="6">
        <f t="shared" si="21"/>
        <v>2.4994214395945846E-6</v>
      </c>
      <c r="T57" s="6">
        <f t="shared" si="21"/>
        <v>6.2483946482583264E-4</v>
      </c>
      <c r="U57" s="6">
        <f t="shared" si="21"/>
        <v>1.2672305107139792E-3</v>
      </c>
      <c r="V57" s="6">
        <f t="shared" si="21"/>
        <v>9.0849598249054253E-4</v>
      </c>
      <c r="W57" s="6">
        <f t="shared" si="21"/>
        <v>7.2248776753980337E-4</v>
      </c>
      <c r="X57" s="6">
        <f t="shared" si="21"/>
        <v>2.7340650560425672E-5</v>
      </c>
      <c r="Y57" s="6">
        <f t="shared" si="21"/>
        <v>2.0075420538603339E-3</v>
      </c>
      <c r="Z57" s="6">
        <f t="shared" si="21"/>
        <v>8.8736514250458143E-3</v>
      </c>
      <c r="AA57" s="6">
        <f t="shared" si="21"/>
        <v>7.1123838424913544E-4</v>
      </c>
      <c r="AB57" s="6">
        <f t="shared" si="21"/>
        <v>9.3191385269184579E-3</v>
      </c>
      <c r="AC57" s="6">
        <f t="shared" si="21"/>
        <v>0</v>
      </c>
      <c r="AD57" s="6">
        <f t="shared" si="21"/>
        <v>2.8088311354319551E-3</v>
      </c>
      <c r="AE57" s="6">
        <f t="shared" si="21"/>
        <v>4.6348472436266164E-3</v>
      </c>
      <c r="AF57" s="6">
        <f t="shared" si="21"/>
        <v>1.9047657648663119E-4</v>
      </c>
      <c r="AG57" s="6">
        <f t="shared" si="21"/>
        <v>0.54610264102617823</v>
      </c>
      <c r="AH57" s="6">
        <f t="shared" si="21"/>
        <v>4.3037434418988774E-3</v>
      </c>
      <c r="AI57" s="6">
        <f t="shared" si="21"/>
        <v>0</v>
      </c>
      <c r="AJ57" s="6">
        <f t="shared" si="21"/>
        <v>0</v>
      </c>
      <c r="AK57" s="6">
        <f t="shared" si="21"/>
        <v>0</v>
      </c>
    </row>
    <row r="58" spans="1:37" x14ac:dyDescent="0.25">
      <c r="A58" t="s">
        <v>22</v>
      </c>
      <c r="F58" s="6">
        <f t="shared" si="20"/>
        <v>0</v>
      </c>
      <c r="G58">
        <v>0</v>
      </c>
      <c r="H58" s="6">
        <f>MAX(G58+(H32*$B$23)-(VLOOKUP($B32,$G$45:$AK$48,H$54+1)*$B$24*$D32), 0)</f>
        <v>0</v>
      </c>
      <c r="I58" s="6">
        <f t="shared" si="21"/>
        <v>0</v>
      </c>
      <c r="J58" s="6">
        <f t="shared" si="21"/>
        <v>0</v>
      </c>
      <c r="K58" s="6">
        <f>MAX(J58+(K32*$B$23)-(VLOOKUP($B32,$G$45:$AK$48,K$54+1)*$B$24*$D32), 0)</f>
        <v>0</v>
      </c>
      <c r="L58" s="6">
        <f t="shared" si="21"/>
        <v>0</v>
      </c>
      <c r="M58" s="6">
        <f t="shared" si="21"/>
        <v>0</v>
      </c>
      <c r="N58" s="6">
        <f t="shared" si="21"/>
        <v>0</v>
      </c>
      <c r="O58" s="6">
        <f t="shared" si="21"/>
        <v>0</v>
      </c>
      <c r="P58" s="6">
        <f t="shared" si="21"/>
        <v>0</v>
      </c>
      <c r="Q58" s="6">
        <f t="shared" si="21"/>
        <v>0</v>
      </c>
      <c r="R58" s="6">
        <f t="shared" si="21"/>
        <v>0</v>
      </c>
      <c r="S58" s="6">
        <f t="shared" si="21"/>
        <v>0</v>
      </c>
      <c r="T58" s="6">
        <f t="shared" si="21"/>
        <v>0</v>
      </c>
      <c r="U58" s="6">
        <f t="shared" si="21"/>
        <v>0</v>
      </c>
      <c r="V58" s="6">
        <f t="shared" si="21"/>
        <v>0</v>
      </c>
      <c r="W58" s="6">
        <f t="shared" si="21"/>
        <v>0</v>
      </c>
      <c r="X58" s="6">
        <f t="shared" si="21"/>
        <v>0</v>
      </c>
      <c r="Y58" s="6">
        <f t="shared" si="21"/>
        <v>0</v>
      </c>
      <c r="Z58" s="6">
        <f t="shared" si="21"/>
        <v>0</v>
      </c>
      <c r="AA58" s="6">
        <f t="shared" si="21"/>
        <v>0</v>
      </c>
      <c r="AB58" s="6">
        <f t="shared" si="21"/>
        <v>0</v>
      </c>
      <c r="AC58" s="6">
        <f t="shared" si="21"/>
        <v>0</v>
      </c>
      <c r="AD58" s="6">
        <f t="shared" si="21"/>
        <v>0</v>
      </c>
      <c r="AE58" s="6">
        <f t="shared" si="21"/>
        <v>0</v>
      </c>
      <c r="AF58" s="6">
        <f t="shared" si="21"/>
        <v>0</v>
      </c>
      <c r="AG58" s="6">
        <f t="shared" si="21"/>
        <v>0</v>
      </c>
      <c r="AH58" s="6">
        <f t="shared" si="21"/>
        <v>0</v>
      </c>
      <c r="AI58" s="6">
        <f t="shared" si="21"/>
        <v>0</v>
      </c>
      <c r="AJ58" s="6">
        <f t="shared" si="21"/>
        <v>0</v>
      </c>
      <c r="AK58" s="6">
        <f t="shared" si="21"/>
        <v>0</v>
      </c>
    </row>
    <row r="59" spans="1:37" x14ac:dyDescent="0.25">
      <c r="A59" t="s">
        <v>12</v>
      </c>
      <c r="F59" s="6">
        <f t="shared" si="20"/>
        <v>2.4526083469400698E-3</v>
      </c>
      <c r="G59">
        <v>0</v>
      </c>
      <c r="H59" s="6">
        <f t="shared" ref="H59:AK62" si="22">MAX(G59+(H33*$B$23)-(VLOOKUP($B33,$G$45:$AK$48,H$54+1)*$B$24*$D33), 0)</f>
        <v>7.0451895395962083E-4</v>
      </c>
      <c r="I59" s="6">
        <f t="shared" si="22"/>
        <v>1.1085549990337284E-3</v>
      </c>
      <c r="J59" s="6">
        <f t="shared" si="22"/>
        <v>1.8008271853133806E-3</v>
      </c>
      <c r="K59" s="6">
        <f t="shared" si="22"/>
        <v>1.6863346099853516E-3</v>
      </c>
      <c r="L59" s="6">
        <f t="shared" si="22"/>
        <v>2.728781302769967E-2</v>
      </c>
      <c r="M59" s="6">
        <f t="shared" si="22"/>
        <v>8.9804331437903784E-7</v>
      </c>
      <c r="N59" s="6">
        <f t="shared" si="22"/>
        <v>5.2059650421139025E-3</v>
      </c>
      <c r="O59" s="6">
        <f t="shared" si="22"/>
        <v>1.9031206766761954E-3</v>
      </c>
      <c r="P59" s="6">
        <f t="shared" si="22"/>
        <v>1.1420329411837571E-3</v>
      </c>
      <c r="Q59" s="6">
        <f t="shared" si="22"/>
        <v>2.1036903063471613E-3</v>
      </c>
      <c r="R59" s="6">
        <f t="shared" si="22"/>
        <v>1.96412404378421E-3</v>
      </c>
      <c r="S59" s="6">
        <f t="shared" si="22"/>
        <v>1.6879916191125943E-3</v>
      </c>
      <c r="T59" s="6">
        <f t="shared" si="22"/>
        <v>7.7314774195613722E-4</v>
      </c>
      <c r="U59" s="6">
        <f t="shared" si="22"/>
        <v>7.4376265208186965E-4</v>
      </c>
      <c r="V59" s="6">
        <f t="shared" si="22"/>
        <v>6.9506168365762733E-4</v>
      </c>
      <c r="W59" s="6">
        <f t="shared" si="22"/>
        <v>2.9497543970773421E-3</v>
      </c>
      <c r="X59" s="6">
        <f t="shared" si="22"/>
        <v>9.8539233207741717E-3</v>
      </c>
      <c r="Y59" s="6">
        <f t="shared" si="22"/>
        <v>0</v>
      </c>
      <c r="Z59" s="6">
        <f t="shared" si="22"/>
        <v>1.0133107503254024E-3</v>
      </c>
      <c r="AA59" s="6">
        <f t="shared" si="22"/>
        <v>1.3883709907549502E-3</v>
      </c>
      <c r="AB59" s="6">
        <f t="shared" si="22"/>
        <v>2.6495854059875867E-3</v>
      </c>
      <c r="AC59" s="6">
        <f t="shared" si="22"/>
        <v>3.3650795618811458E-4</v>
      </c>
      <c r="AD59" s="6">
        <f t="shared" si="22"/>
        <v>0</v>
      </c>
      <c r="AE59" s="6">
        <f t="shared" si="22"/>
        <v>2.9408454895021308E-3</v>
      </c>
      <c r="AF59" s="6">
        <f t="shared" si="22"/>
        <v>0</v>
      </c>
      <c r="AG59" s="6">
        <f t="shared" si="22"/>
        <v>4.3308337529612828E-4</v>
      </c>
      <c r="AH59" s="6">
        <f t="shared" si="22"/>
        <v>3.2050251960766829E-3</v>
      </c>
      <c r="AI59" s="6">
        <f t="shared" si="22"/>
        <v>0</v>
      </c>
      <c r="AJ59" s="6">
        <f t="shared" si="22"/>
        <v>0</v>
      </c>
      <c r="AK59" s="6">
        <f t="shared" si="22"/>
        <v>0</v>
      </c>
    </row>
    <row r="60" spans="1:37" x14ac:dyDescent="0.25">
      <c r="A60" t="s">
        <v>20</v>
      </c>
      <c r="F60" s="6">
        <f t="shared" si="20"/>
        <v>0</v>
      </c>
      <c r="G60">
        <v>0</v>
      </c>
      <c r="H60" s="6">
        <f t="shared" si="22"/>
        <v>0</v>
      </c>
      <c r="I60" s="6">
        <f t="shared" si="22"/>
        <v>0</v>
      </c>
      <c r="J60" s="6">
        <f t="shared" si="22"/>
        <v>0</v>
      </c>
      <c r="K60" s="6">
        <f t="shared" si="22"/>
        <v>0</v>
      </c>
      <c r="L60" s="6">
        <f t="shared" si="22"/>
        <v>0</v>
      </c>
      <c r="M60" s="6">
        <f t="shared" si="22"/>
        <v>0</v>
      </c>
      <c r="N60" s="6">
        <f t="shared" si="22"/>
        <v>0</v>
      </c>
      <c r="O60" s="6">
        <f t="shared" si="22"/>
        <v>0</v>
      </c>
      <c r="P60" s="6">
        <f t="shared" si="22"/>
        <v>0</v>
      </c>
      <c r="Q60" s="6">
        <f t="shared" si="22"/>
        <v>0</v>
      </c>
      <c r="R60" s="6">
        <f t="shared" si="22"/>
        <v>0</v>
      </c>
      <c r="S60" s="6">
        <f t="shared" si="22"/>
        <v>0</v>
      </c>
      <c r="T60" s="6">
        <f t="shared" si="22"/>
        <v>0</v>
      </c>
      <c r="U60" s="6">
        <f t="shared" si="22"/>
        <v>0</v>
      </c>
      <c r="V60" s="6">
        <f t="shared" si="22"/>
        <v>0</v>
      </c>
      <c r="W60" s="6">
        <f t="shared" si="22"/>
        <v>0</v>
      </c>
      <c r="X60" s="6">
        <f t="shared" si="22"/>
        <v>0</v>
      </c>
      <c r="Y60" s="6">
        <f t="shared" si="22"/>
        <v>0</v>
      </c>
      <c r="Z60" s="6">
        <f t="shared" si="22"/>
        <v>0</v>
      </c>
      <c r="AA60" s="6">
        <f t="shared" si="22"/>
        <v>0</v>
      </c>
      <c r="AB60" s="6">
        <f t="shared" si="22"/>
        <v>0</v>
      </c>
      <c r="AC60" s="6">
        <f t="shared" si="22"/>
        <v>0</v>
      </c>
      <c r="AD60" s="6">
        <f t="shared" si="22"/>
        <v>0</v>
      </c>
      <c r="AE60" s="6">
        <f t="shared" si="22"/>
        <v>0</v>
      </c>
      <c r="AF60" s="6">
        <f t="shared" si="22"/>
        <v>0</v>
      </c>
      <c r="AG60" s="6">
        <f t="shared" si="22"/>
        <v>0</v>
      </c>
      <c r="AH60" s="6">
        <f t="shared" si="22"/>
        <v>0</v>
      </c>
      <c r="AI60" s="6">
        <f t="shared" si="22"/>
        <v>0</v>
      </c>
      <c r="AJ60" s="6">
        <f t="shared" si="22"/>
        <v>0</v>
      </c>
      <c r="AK60" s="6">
        <f t="shared" si="22"/>
        <v>0</v>
      </c>
    </row>
    <row r="61" spans="1:37" x14ac:dyDescent="0.25">
      <c r="A61" t="s">
        <v>13</v>
      </c>
      <c r="F61" s="6">
        <f t="shared" si="20"/>
        <v>88.444385347432544</v>
      </c>
      <c r="G61">
        <v>0</v>
      </c>
      <c r="H61" s="6">
        <f t="shared" si="22"/>
        <v>6.6668426851431519</v>
      </c>
      <c r="I61" s="6">
        <f t="shared" si="22"/>
        <v>11.73481533726056</v>
      </c>
      <c r="J61" s="6">
        <f t="shared" si="22"/>
        <v>17.333296193679171</v>
      </c>
      <c r="K61" s="6">
        <f t="shared" si="22"/>
        <v>22.666712981462474</v>
      </c>
      <c r="L61" s="6">
        <f t="shared" si="22"/>
        <v>27.867993120352423</v>
      </c>
      <c r="M61" s="6">
        <f t="shared" si="22"/>
        <v>34.000090795755384</v>
      </c>
      <c r="N61" s="6">
        <f t="shared" si="22"/>
        <v>40.26713093121846</v>
      </c>
      <c r="O61" s="6">
        <f t="shared" si="22"/>
        <v>46.194423536459603</v>
      </c>
      <c r="P61" s="6">
        <f t="shared" si="22"/>
        <v>51.200205324093503</v>
      </c>
      <c r="Q61" s="6">
        <f t="shared" si="22"/>
        <v>56.570081124703094</v>
      </c>
      <c r="R61" s="6">
        <f t="shared" si="22"/>
        <v>61.603592532873158</v>
      </c>
      <c r="S61" s="6">
        <f t="shared" si="22"/>
        <v>68.133298693100613</v>
      </c>
      <c r="T61" s="6">
        <f t="shared" si="22"/>
        <v>73.467254366477334</v>
      </c>
      <c r="U61" s="6">
        <f t="shared" si="22"/>
        <v>78.801230090856563</v>
      </c>
      <c r="V61" s="6">
        <f t="shared" si="22"/>
        <v>84.267538022995012</v>
      </c>
      <c r="W61" s="6">
        <f t="shared" si="22"/>
        <v>89.734018681446727</v>
      </c>
      <c r="X61" s="6">
        <f t="shared" si="22"/>
        <v>95.33332353432975</v>
      </c>
      <c r="Y61" s="6">
        <f t="shared" si="22"/>
        <v>102.00197040239971</v>
      </c>
      <c r="Z61" s="6">
        <f t="shared" si="22"/>
        <v>108.4088365117709</v>
      </c>
      <c r="AA61" s="6">
        <f t="shared" si="22"/>
        <v>114.66734076539677</v>
      </c>
      <c r="AB61" s="6">
        <f t="shared" si="22"/>
        <v>120.67594866553944</v>
      </c>
      <c r="AC61" s="6">
        <f t="shared" si="22"/>
        <v>126.66643148263297</v>
      </c>
      <c r="AD61" s="6">
        <f t="shared" si="22"/>
        <v>133.73590698043506</v>
      </c>
      <c r="AE61" s="6">
        <f t="shared" si="22"/>
        <v>140.13773299654326</v>
      </c>
      <c r="AF61" s="6">
        <f t="shared" si="22"/>
        <v>146.26662195920946</v>
      </c>
      <c r="AG61" s="6">
        <f t="shared" si="22"/>
        <v>152.27920079032583</v>
      </c>
      <c r="AH61" s="6">
        <f t="shared" si="22"/>
        <v>157.6040685594082</v>
      </c>
      <c r="AI61" s="6">
        <f t="shared" si="22"/>
        <v>160.59528877933823</v>
      </c>
      <c r="AJ61" s="6">
        <f t="shared" si="22"/>
        <v>161.33940173188847</v>
      </c>
      <c r="AK61" s="6">
        <f t="shared" si="22"/>
        <v>163.1109628458818</v>
      </c>
    </row>
    <row r="62" spans="1:37" x14ac:dyDescent="0.25">
      <c r="A62" t="s">
        <v>21</v>
      </c>
      <c r="F62" s="6">
        <f t="shared" si="20"/>
        <v>11.051541822221541</v>
      </c>
      <c r="G62">
        <v>0</v>
      </c>
      <c r="H62" s="6">
        <f t="shared" si="22"/>
        <v>0.82727953592936032</v>
      </c>
      <c r="I62" s="6">
        <f t="shared" si="22"/>
        <v>6.2742039362589495</v>
      </c>
      <c r="J62" s="6">
        <f t="shared" si="22"/>
        <v>9.4851509094238295</v>
      </c>
      <c r="K62" s="6">
        <f t="shared" si="22"/>
        <v>13.203588294982914</v>
      </c>
      <c r="L62" s="6">
        <f t="shared" si="22"/>
        <v>13.784796524047856</v>
      </c>
      <c r="M62" s="6">
        <f t="shared" si="22"/>
        <v>11.8118242263794</v>
      </c>
      <c r="N62" s="6">
        <f t="shared" si="22"/>
        <v>10.961516698201507</v>
      </c>
      <c r="O62" s="6">
        <f t="shared" si="22"/>
        <v>7.4772375106811637</v>
      </c>
      <c r="P62" s="6">
        <f t="shared" si="22"/>
        <v>6.0552707672119226</v>
      </c>
      <c r="Q62" s="6">
        <f t="shared" si="22"/>
        <v>4.2958635965983127</v>
      </c>
      <c r="R62" s="6">
        <f t="shared" si="22"/>
        <v>2.4483524958292691</v>
      </c>
      <c r="S62" s="6">
        <f t="shared" si="22"/>
        <v>2.0224920272827163</v>
      </c>
      <c r="T62" s="6">
        <f t="shared" si="22"/>
        <v>0.18800748189290672</v>
      </c>
      <c r="U62" s="6">
        <f t="shared" si="22"/>
        <v>1.2785652160644538</v>
      </c>
      <c r="V62" s="6">
        <f t="shared" si="22"/>
        <v>1.9025117874145501</v>
      </c>
      <c r="W62" s="6">
        <f t="shared" si="22"/>
        <v>0.65036487579345348</v>
      </c>
      <c r="X62" s="6">
        <f t="shared" si="22"/>
        <v>6.0279430389404247</v>
      </c>
      <c r="Y62" s="6">
        <f t="shared" si="22"/>
        <v>13.759276199340814</v>
      </c>
      <c r="Z62" s="6">
        <f t="shared" si="22"/>
        <v>19.537318674723306</v>
      </c>
      <c r="AA62" s="6">
        <f t="shared" si="22"/>
        <v>27.029826291402181</v>
      </c>
      <c r="AB62" s="6">
        <f t="shared" si="22"/>
        <v>34.136760584513347</v>
      </c>
      <c r="AC62" s="6">
        <f t="shared" si="22"/>
        <v>31.778904596964523</v>
      </c>
      <c r="AD62" s="6">
        <f t="shared" si="22"/>
        <v>39.212581698099768</v>
      </c>
      <c r="AE62" s="6">
        <f t="shared" si="22"/>
        <v>32.915674336751295</v>
      </c>
      <c r="AF62" s="6">
        <f t="shared" si="22"/>
        <v>23.544864463806142</v>
      </c>
      <c r="AG62" s="6">
        <f t="shared" si="22"/>
        <v>10.265271759033183</v>
      </c>
      <c r="AH62" s="6">
        <f t="shared" si="22"/>
        <v>0.66594556172687192</v>
      </c>
      <c r="AI62" s="6">
        <f t="shared" si="22"/>
        <v>2.7523040769494855E-4</v>
      </c>
      <c r="AJ62" s="6">
        <f t="shared" si="22"/>
        <v>1.1874516804795121E-3</v>
      </c>
      <c r="AK62" s="6">
        <f t="shared" si="22"/>
        <v>3.3988952636541114E-3</v>
      </c>
    </row>
    <row r="63" spans="1:37" x14ac:dyDescent="0.25">
      <c r="A63" t="s">
        <v>14</v>
      </c>
      <c r="F63" s="6">
        <f t="shared" si="20"/>
        <v>0</v>
      </c>
      <c r="G63">
        <v>0</v>
      </c>
      <c r="H63" s="6">
        <f>MAX(G63+(H37*$B$23)-((1 - (VLOOKUP($B37,$G$45:$AK$48,H$54+1) + VLOOKUP($C37,$G$45:$AK$48,H$54+1))) *$B$24*$D37), 0)</f>
        <v>0</v>
      </c>
      <c r="I63" s="6">
        <f t="shared" ref="I63:AK63" si="23">MAX(H63+(I37*$B$23)-((1 - (VLOOKUP($B37,$G$45:$AK$48,I$54+1) + VLOOKUP($C37,$G$45:$AK$48,I$54+1))) *$B$24*$D37), 0)</f>
        <v>0</v>
      </c>
      <c r="J63" s="6">
        <f t="shared" si="23"/>
        <v>0</v>
      </c>
      <c r="K63" s="6">
        <f t="shared" si="23"/>
        <v>0</v>
      </c>
      <c r="L63" s="6">
        <f t="shared" si="23"/>
        <v>0</v>
      </c>
      <c r="M63" s="6">
        <f t="shared" si="23"/>
        <v>0</v>
      </c>
      <c r="N63" s="6">
        <f t="shared" si="23"/>
        <v>0</v>
      </c>
      <c r="O63" s="6">
        <f t="shared" si="23"/>
        <v>0</v>
      </c>
      <c r="P63" s="6">
        <f t="shared" si="23"/>
        <v>0</v>
      </c>
      <c r="Q63" s="6">
        <f t="shared" si="23"/>
        <v>0</v>
      </c>
      <c r="R63" s="6">
        <f t="shared" si="23"/>
        <v>0</v>
      </c>
      <c r="S63" s="6">
        <f t="shared" si="23"/>
        <v>0</v>
      </c>
      <c r="T63" s="6">
        <f t="shared" si="23"/>
        <v>0</v>
      </c>
      <c r="U63" s="6">
        <f t="shared" si="23"/>
        <v>0</v>
      </c>
      <c r="V63" s="6">
        <f t="shared" si="23"/>
        <v>0</v>
      </c>
      <c r="W63" s="6">
        <f t="shared" si="23"/>
        <v>0</v>
      </c>
      <c r="X63" s="6">
        <f t="shared" si="23"/>
        <v>0</v>
      </c>
      <c r="Y63" s="6">
        <f t="shared" si="23"/>
        <v>0</v>
      </c>
      <c r="Z63" s="6">
        <f t="shared" si="23"/>
        <v>0</v>
      </c>
      <c r="AA63" s="6">
        <f t="shared" si="23"/>
        <v>0</v>
      </c>
      <c r="AB63" s="6">
        <f t="shared" si="23"/>
        <v>0</v>
      </c>
      <c r="AC63" s="6">
        <f t="shared" si="23"/>
        <v>0</v>
      </c>
      <c r="AD63" s="6">
        <f t="shared" si="23"/>
        <v>0</v>
      </c>
      <c r="AE63" s="6">
        <f t="shared" si="23"/>
        <v>0</v>
      </c>
      <c r="AF63" s="6">
        <f t="shared" si="23"/>
        <v>0</v>
      </c>
      <c r="AG63" s="6">
        <f t="shared" si="23"/>
        <v>0</v>
      </c>
      <c r="AH63" s="6">
        <f t="shared" si="23"/>
        <v>0</v>
      </c>
      <c r="AI63" s="6">
        <f t="shared" si="23"/>
        <v>0</v>
      </c>
      <c r="AJ63" s="6">
        <f t="shared" si="23"/>
        <v>0</v>
      </c>
      <c r="AK63" s="6">
        <f t="shared" si="23"/>
        <v>0</v>
      </c>
    </row>
    <row r="64" spans="1:37" x14ac:dyDescent="0.25">
      <c r="A64" t="s">
        <v>15</v>
      </c>
      <c r="F64" s="6">
        <f t="shared" si="20"/>
        <v>0</v>
      </c>
      <c r="G64">
        <v>0</v>
      </c>
      <c r="H64" s="6">
        <f t="shared" ref="H64:AK66" si="24">MAX(G64+(H38*$B$23)-((1 - (VLOOKUP($B38,$G$45:$AK$48,H$54+1) + VLOOKUP($C38,$G$45:$AK$48,H$54+1))) *$B$24*$D38), 0)</f>
        <v>0</v>
      </c>
      <c r="I64" s="6">
        <f t="shared" si="24"/>
        <v>0</v>
      </c>
      <c r="J64" s="6">
        <f t="shared" si="24"/>
        <v>0</v>
      </c>
      <c r="K64" s="6">
        <f>MAX(J64+(K38*$B$23)-((1 - (VLOOKUP($B38,$G$45:$AK$48,K$54+1) + VLOOKUP($C38,$G$45:$AK$48,K$54+1))) *$B$24*$D38), 0)</f>
        <v>0</v>
      </c>
      <c r="L64" s="6">
        <f t="shared" si="24"/>
        <v>0</v>
      </c>
      <c r="M64" s="6">
        <f t="shared" si="24"/>
        <v>0</v>
      </c>
      <c r="N64" s="6">
        <f t="shared" si="24"/>
        <v>0</v>
      </c>
      <c r="O64" s="6">
        <f t="shared" si="24"/>
        <v>0</v>
      </c>
      <c r="P64" s="6">
        <f t="shared" si="24"/>
        <v>0</v>
      </c>
      <c r="Q64" s="6">
        <f t="shared" si="24"/>
        <v>0</v>
      </c>
      <c r="R64" s="6">
        <f t="shared" si="24"/>
        <v>0</v>
      </c>
      <c r="S64" s="6">
        <f t="shared" si="24"/>
        <v>0</v>
      </c>
      <c r="T64" s="6">
        <f t="shared" si="24"/>
        <v>0</v>
      </c>
      <c r="U64" s="6">
        <f t="shared" si="24"/>
        <v>0</v>
      </c>
      <c r="V64" s="6">
        <f t="shared" si="24"/>
        <v>0</v>
      </c>
      <c r="W64" s="6">
        <f t="shared" si="24"/>
        <v>0</v>
      </c>
      <c r="X64" s="6">
        <f t="shared" si="24"/>
        <v>0</v>
      </c>
      <c r="Y64" s="6">
        <f t="shared" si="24"/>
        <v>0</v>
      </c>
      <c r="Z64" s="6">
        <f t="shared" si="24"/>
        <v>0</v>
      </c>
      <c r="AA64" s="6">
        <f t="shared" si="24"/>
        <v>0</v>
      </c>
      <c r="AB64" s="6">
        <f t="shared" si="24"/>
        <v>0</v>
      </c>
      <c r="AC64" s="6">
        <f t="shared" si="24"/>
        <v>0</v>
      </c>
      <c r="AD64" s="6">
        <f t="shared" si="24"/>
        <v>0</v>
      </c>
      <c r="AE64" s="6">
        <f t="shared" si="24"/>
        <v>0</v>
      </c>
      <c r="AF64" s="6">
        <f t="shared" si="24"/>
        <v>0</v>
      </c>
      <c r="AG64" s="6">
        <f t="shared" si="24"/>
        <v>0</v>
      </c>
      <c r="AH64" s="6">
        <f t="shared" si="24"/>
        <v>0</v>
      </c>
      <c r="AI64" s="6">
        <f t="shared" si="24"/>
        <v>0</v>
      </c>
      <c r="AJ64" s="6">
        <f t="shared" si="24"/>
        <v>0</v>
      </c>
      <c r="AK64" s="6">
        <f t="shared" si="24"/>
        <v>0</v>
      </c>
    </row>
    <row r="65" spans="1:37" x14ac:dyDescent="0.25">
      <c r="A65" t="s">
        <v>16</v>
      </c>
      <c r="F65" s="6">
        <f t="shared" si="20"/>
        <v>0</v>
      </c>
      <c r="G65">
        <v>0</v>
      </c>
      <c r="H65" s="6">
        <f t="shared" si="24"/>
        <v>0</v>
      </c>
      <c r="I65" s="6">
        <f t="shared" si="24"/>
        <v>0</v>
      </c>
      <c r="J65" s="6">
        <f t="shared" si="24"/>
        <v>0</v>
      </c>
      <c r="K65" s="6">
        <f t="shared" si="24"/>
        <v>0</v>
      </c>
      <c r="L65" s="6">
        <f t="shared" si="24"/>
        <v>0</v>
      </c>
      <c r="M65" s="6">
        <f t="shared" si="24"/>
        <v>0</v>
      </c>
      <c r="N65" s="6">
        <f>MAX(M65+(N39*$B$23)-((1 - (VLOOKUP($B39,$G$45:$AK$48,N$54+1) + VLOOKUP($C39,$G$45:$AK$48,N$54+1))) *$B$24*$D39), 0)</f>
        <v>0</v>
      </c>
      <c r="O65" s="6">
        <f t="shared" si="24"/>
        <v>0</v>
      </c>
      <c r="P65" s="6">
        <f t="shared" si="24"/>
        <v>0</v>
      </c>
      <c r="Q65" s="6">
        <f t="shared" si="24"/>
        <v>0</v>
      </c>
      <c r="R65" s="6">
        <f t="shared" si="24"/>
        <v>0</v>
      </c>
      <c r="S65" s="6">
        <f t="shared" si="24"/>
        <v>0</v>
      </c>
      <c r="T65" s="6">
        <f t="shared" si="24"/>
        <v>0</v>
      </c>
      <c r="U65" s="6">
        <f t="shared" si="24"/>
        <v>0</v>
      </c>
      <c r="V65" s="6">
        <f t="shared" si="24"/>
        <v>0</v>
      </c>
      <c r="W65" s="6">
        <f t="shared" si="24"/>
        <v>0</v>
      </c>
      <c r="X65" s="6">
        <f t="shared" si="24"/>
        <v>0</v>
      </c>
      <c r="Y65" s="6">
        <f t="shared" si="24"/>
        <v>0</v>
      </c>
      <c r="Z65" s="6">
        <f t="shared" si="24"/>
        <v>0</v>
      </c>
      <c r="AA65" s="6">
        <f t="shared" si="24"/>
        <v>0</v>
      </c>
      <c r="AB65" s="6">
        <f t="shared" si="24"/>
        <v>0</v>
      </c>
      <c r="AC65" s="6">
        <f t="shared" si="24"/>
        <v>0</v>
      </c>
      <c r="AD65" s="6">
        <f t="shared" si="24"/>
        <v>0</v>
      </c>
      <c r="AE65" s="6">
        <f t="shared" si="24"/>
        <v>0</v>
      </c>
      <c r="AF65" s="6">
        <f t="shared" si="24"/>
        <v>0</v>
      </c>
      <c r="AG65" s="6">
        <f t="shared" si="24"/>
        <v>0</v>
      </c>
      <c r="AH65" s="6">
        <f t="shared" si="24"/>
        <v>0</v>
      </c>
      <c r="AI65" s="6">
        <f t="shared" si="24"/>
        <v>0</v>
      </c>
      <c r="AJ65" s="6">
        <f t="shared" si="24"/>
        <v>0</v>
      </c>
      <c r="AK65" s="6">
        <f t="shared" si="24"/>
        <v>0</v>
      </c>
    </row>
    <row r="66" spans="1:37" x14ac:dyDescent="0.25">
      <c r="A66" t="s">
        <v>17</v>
      </c>
      <c r="F66" s="6">
        <f t="shared" si="20"/>
        <v>0</v>
      </c>
      <c r="G66">
        <v>0</v>
      </c>
      <c r="H66" s="6">
        <f t="shared" si="24"/>
        <v>0</v>
      </c>
      <c r="I66" s="6">
        <f t="shared" si="24"/>
        <v>0</v>
      </c>
      <c r="J66" s="6">
        <f t="shared" si="24"/>
        <v>0</v>
      </c>
      <c r="K66" s="6">
        <f t="shared" si="24"/>
        <v>0</v>
      </c>
      <c r="L66" s="6">
        <f t="shared" si="24"/>
        <v>0</v>
      </c>
      <c r="M66" s="6">
        <f t="shared" si="24"/>
        <v>0</v>
      </c>
      <c r="N66" s="6">
        <f t="shared" si="24"/>
        <v>0</v>
      </c>
      <c r="O66" s="6">
        <f t="shared" si="24"/>
        <v>0</v>
      </c>
      <c r="P66" s="6">
        <f t="shared" si="24"/>
        <v>0</v>
      </c>
      <c r="Q66" s="6">
        <f t="shared" si="24"/>
        <v>0</v>
      </c>
      <c r="R66" s="6">
        <f t="shared" si="24"/>
        <v>0</v>
      </c>
      <c r="S66" s="6">
        <f t="shared" si="24"/>
        <v>0</v>
      </c>
      <c r="T66" s="6">
        <f t="shared" si="24"/>
        <v>0</v>
      </c>
      <c r="U66" s="6">
        <f t="shared" si="24"/>
        <v>0</v>
      </c>
      <c r="V66" s="6">
        <f t="shared" si="24"/>
        <v>0</v>
      </c>
      <c r="W66" s="6">
        <f t="shared" si="24"/>
        <v>0</v>
      </c>
      <c r="X66" s="6">
        <f t="shared" si="24"/>
        <v>0</v>
      </c>
      <c r="Y66" s="6">
        <f t="shared" si="24"/>
        <v>0</v>
      </c>
      <c r="Z66" s="6">
        <f t="shared" si="24"/>
        <v>0</v>
      </c>
      <c r="AA66" s="6">
        <f t="shared" si="24"/>
        <v>0</v>
      </c>
      <c r="AB66" s="6">
        <f t="shared" si="24"/>
        <v>0</v>
      </c>
      <c r="AC66" s="6">
        <f t="shared" si="24"/>
        <v>0</v>
      </c>
      <c r="AD66" s="6">
        <f t="shared" si="24"/>
        <v>0</v>
      </c>
      <c r="AE66" s="6">
        <f t="shared" si="24"/>
        <v>0</v>
      </c>
      <c r="AF66" s="6">
        <f t="shared" si="24"/>
        <v>0</v>
      </c>
      <c r="AG66" s="6">
        <f t="shared" si="24"/>
        <v>0</v>
      </c>
      <c r="AH66" s="6">
        <f t="shared" si="24"/>
        <v>0</v>
      </c>
      <c r="AI66" s="6">
        <f t="shared" si="24"/>
        <v>0</v>
      </c>
      <c r="AJ66" s="6">
        <f t="shared" si="24"/>
        <v>0</v>
      </c>
      <c r="AK66" s="6">
        <f t="shared" si="24"/>
        <v>0</v>
      </c>
    </row>
    <row r="67" spans="1:37" x14ac:dyDescent="0.25">
      <c r="F67" s="6">
        <f t="shared" si="20"/>
        <v>143.05530502623978</v>
      </c>
      <c r="G67">
        <f>SUM(G55:G66)</f>
        <v>0</v>
      </c>
      <c r="H67">
        <f t="shared" ref="H67:AK67" si="25">SUM(H55:H66)</f>
        <v>12.213684991995493</v>
      </c>
      <c r="I67">
        <f t="shared" si="25"/>
        <v>26.054367887973783</v>
      </c>
      <c r="J67">
        <f t="shared" si="25"/>
        <v>36.694073166449868</v>
      </c>
      <c r="K67">
        <f t="shared" si="25"/>
        <v>46.454059638579686</v>
      </c>
      <c r="L67">
        <f t="shared" si="25"/>
        <v>54.118147287766142</v>
      </c>
      <c r="M67">
        <f t="shared" si="25"/>
        <v>62.720072148243588</v>
      </c>
      <c r="N67">
        <f t="shared" si="25"/>
        <v>71.868971898158392</v>
      </c>
      <c r="O67">
        <f t="shared" si="25"/>
        <v>79.385233356555304</v>
      </c>
      <c r="P67">
        <f t="shared" si="25"/>
        <v>87.173907746871322</v>
      </c>
      <c r="Q67">
        <f t="shared" si="25"/>
        <v>94.068909396727889</v>
      </c>
      <c r="R67">
        <f t="shared" si="25"/>
        <v>100.64225702087084</v>
      </c>
      <c r="S67">
        <f t="shared" si="25"/>
        <v>110.214030144612</v>
      </c>
      <c r="T67">
        <f t="shared" si="25"/>
        <v>118.5072453637918</v>
      </c>
      <c r="U67">
        <f t="shared" si="25"/>
        <v>128.42749056617421</v>
      </c>
      <c r="V67">
        <f t="shared" si="25"/>
        <v>139.54732814828554</v>
      </c>
      <c r="W67">
        <f t="shared" si="25"/>
        <v>150.2414895117283</v>
      </c>
      <c r="X67">
        <f t="shared" si="25"/>
        <v>162.93730701009434</v>
      </c>
      <c r="Y67">
        <f t="shared" si="25"/>
        <v>178.90751387874283</v>
      </c>
      <c r="Z67">
        <f t="shared" si="25"/>
        <v>195.41733120083811</v>
      </c>
      <c r="AA67">
        <f t="shared" si="25"/>
        <v>209.92088459531467</v>
      </c>
      <c r="AB67">
        <f t="shared" si="25"/>
        <v>219.28483224113785</v>
      </c>
      <c r="AC67">
        <f t="shared" si="25"/>
        <v>225.54696317911151</v>
      </c>
      <c r="AD67">
        <f t="shared" si="25"/>
        <v>231.20130607684453</v>
      </c>
      <c r="AE67">
        <f t="shared" si="25"/>
        <v>233.86987948815027</v>
      </c>
      <c r="AF67">
        <f t="shared" si="25"/>
        <v>232.5070402185122</v>
      </c>
      <c r="AG67">
        <f t="shared" si="25"/>
        <v>228.03224331537882</v>
      </c>
      <c r="AH67">
        <f t="shared" si="25"/>
        <v>222.34996475378671</v>
      </c>
      <c r="AI67">
        <f t="shared" si="25"/>
        <v>217.15023091832796</v>
      </c>
      <c r="AJ67">
        <f t="shared" si="25"/>
        <v>211.53402538498239</v>
      </c>
      <c r="AK67">
        <f t="shared" si="25"/>
        <v>204.66836025118826</v>
      </c>
    </row>
    <row r="68" spans="1:37" ht="15.75" thickBot="1" x14ac:dyDescent="0.3">
      <c r="B68" s="4"/>
      <c r="F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thickBot="1" x14ac:dyDescent="0.3">
      <c r="B69" s="4"/>
      <c r="F69" t="s">
        <v>25</v>
      </c>
      <c r="G69" s="16">
        <f>SUM(G67:AK67)</f>
        <v>4291.6591507871935</v>
      </c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86" spans="7:7" x14ac:dyDescent="0.25">
      <c r="G86" s="18"/>
    </row>
  </sheetData>
  <mergeCells count="1">
    <mergeCell ref="A13:B13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/>
  </sheetViews>
  <sheetFormatPr defaultRowHeight="15" x14ac:dyDescent="0.25"/>
  <sheetData>
    <row r="1" spans="1:2" x14ac:dyDescent="0.25">
      <c r="A1">
        <v>1</v>
      </c>
    </row>
    <row r="2" spans="1:2" x14ac:dyDescent="0.25">
      <c r="A2" t="s">
        <v>32</v>
      </c>
    </row>
    <row r="3" spans="1:2" x14ac:dyDescent="0.25">
      <c r="A3">
        <v>1</v>
      </c>
    </row>
    <row r="4" spans="1:2" x14ac:dyDescent="0.25">
      <c r="A4">
        <v>0.1</v>
      </c>
    </row>
    <row r="5" spans="1:2" x14ac:dyDescent="0.25">
      <c r="A5">
        <v>4</v>
      </c>
    </row>
    <row r="6" spans="1:2" x14ac:dyDescent="0.25">
      <c r="A6">
        <v>0.1</v>
      </c>
    </row>
    <row r="8" spans="1:2" x14ac:dyDescent="0.25">
      <c r="A8" s="19"/>
      <c r="B8" s="19"/>
    </row>
    <row r="9" spans="1:2" x14ac:dyDescent="0.25">
      <c r="A9" t="s">
        <v>33</v>
      </c>
    </row>
    <row r="10" spans="1:2" x14ac:dyDescent="0.25">
      <c r="A10" t="s">
        <v>34</v>
      </c>
    </row>
    <row r="15" spans="1:2" x14ac:dyDescent="0.25">
      <c r="B15" s="1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4"/>
  <sheetViews>
    <sheetView topLeftCell="A40" workbookViewId="0">
      <selection activeCell="A2" sqref="A2"/>
    </sheetView>
  </sheetViews>
  <sheetFormatPr defaultRowHeight="15" x14ac:dyDescent="0.25"/>
  <sheetData>
    <row r="1" spans="1:11" x14ac:dyDescent="0.25">
      <c r="A1" s="20" t="s">
        <v>35</v>
      </c>
      <c r="K1" s="24" t="str">
        <f>CONCATENATE("Sensitivity of ",$K$4," to ","Cycle Length")</f>
        <v>Sensitivity of $G$69 to Cycle Length</v>
      </c>
    </row>
    <row r="3" spans="1:11" x14ac:dyDescent="0.25">
      <c r="A3" t="s">
        <v>36</v>
      </c>
      <c r="K3" t="s">
        <v>37</v>
      </c>
    </row>
    <row r="4" spans="1:11" ht="33" x14ac:dyDescent="0.25">
      <c r="B4" s="22" t="s">
        <v>33</v>
      </c>
      <c r="J4" s="24">
        <f>MATCH($K$4,OutputAddresses,0)</f>
        <v>1</v>
      </c>
      <c r="K4" s="23" t="s">
        <v>33</v>
      </c>
    </row>
    <row r="5" spans="1:11" x14ac:dyDescent="0.25">
      <c r="A5" s="21">
        <v>0.10000000149011612</v>
      </c>
      <c r="B5" s="25">
        <v>6339.1532622964514</v>
      </c>
      <c r="K5">
        <f>INDEX(OutputValues,1,$J$4)</f>
        <v>6339.1532622964514</v>
      </c>
    </row>
    <row r="6" spans="1:11" x14ac:dyDescent="0.25">
      <c r="A6" s="21">
        <v>0.20000000298023224</v>
      </c>
      <c r="B6" s="26">
        <v>3741.5909438727153</v>
      </c>
      <c r="K6">
        <f>INDEX(OutputValues,2,$J$4)</f>
        <v>3741.5909438727153</v>
      </c>
    </row>
    <row r="7" spans="1:11" x14ac:dyDescent="0.25">
      <c r="A7" s="21">
        <v>0.30000001192092896</v>
      </c>
      <c r="B7" s="26">
        <v>3238.3992624984198</v>
      </c>
      <c r="K7">
        <f>INDEX(OutputValues,3,$J$4)</f>
        <v>3238.3992624984198</v>
      </c>
    </row>
    <row r="8" spans="1:11" x14ac:dyDescent="0.25">
      <c r="A8" s="21">
        <v>0.40000000596046448</v>
      </c>
      <c r="B8" s="26">
        <v>3264.4582585163739</v>
      </c>
      <c r="K8">
        <f>INDEX(OutputValues,4,$J$4)</f>
        <v>3264.4582585163739</v>
      </c>
    </row>
    <row r="9" spans="1:11" x14ac:dyDescent="0.25">
      <c r="A9" s="21">
        <v>0.5</v>
      </c>
      <c r="B9" s="26">
        <v>3174.8544161194577</v>
      </c>
      <c r="K9">
        <f>INDEX(OutputValues,5,$J$4)</f>
        <v>3174.8544161194577</v>
      </c>
    </row>
    <row r="10" spans="1:11" x14ac:dyDescent="0.25">
      <c r="A10" s="21">
        <v>0.60000002384185791</v>
      </c>
      <c r="B10" s="26">
        <v>3193.2627617213925</v>
      </c>
      <c r="K10">
        <f>INDEX(OutputValues,6,$J$4)</f>
        <v>3193.2627617213925</v>
      </c>
    </row>
    <row r="11" spans="1:11" x14ac:dyDescent="0.25">
      <c r="A11" s="21">
        <v>0.69999998807907104</v>
      </c>
      <c r="B11" s="26">
        <v>3253.7006785131393</v>
      </c>
      <c r="K11">
        <f>INDEX(OutputValues,7,$J$4)</f>
        <v>3253.7006785131393</v>
      </c>
    </row>
    <row r="12" spans="1:11" x14ac:dyDescent="0.25">
      <c r="A12" s="21">
        <v>0.80000001192092896</v>
      </c>
      <c r="B12" s="26">
        <v>3318.0898556187376</v>
      </c>
      <c r="K12">
        <f>INDEX(OutputValues,8,$J$4)</f>
        <v>3318.0898556187376</v>
      </c>
    </row>
    <row r="13" spans="1:11" x14ac:dyDescent="0.25">
      <c r="A13" s="21">
        <v>0.90000003576278687</v>
      </c>
      <c r="B13" s="26">
        <v>3433.9610146507421</v>
      </c>
      <c r="K13">
        <f>INDEX(OutputValues,9,$J$4)</f>
        <v>3433.9610146507421</v>
      </c>
    </row>
    <row r="14" spans="1:11" x14ac:dyDescent="0.25">
      <c r="A14" s="21">
        <v>1</v>
      </c>
      <c r="B14" s="26">
        <v>3571.6206466045492</v>
      </c>
      <c r="K14">
        <f>INDEX(OutputValues,10,$J$4)</f>
        <v>3571.6206466045492</v>
      </c>
    </row>
    <row r="15" spans="1:11" x14ac:dyDescent="0.25">
      <c r="A15" s="21">
        <v>1.1000000238418579</v>
      </c>
      <c r="B15" s="26">
        <v>3698.946719175548</v>
      </c>
      <c r="K15">
        <f>INDEX(OutputValues,11,$J$4)</f>
        <v>3698.946719175548</v>
      </c>
    </row>
    <row r="16" spans="1:11" x14ac:dyDescent="0.25">
      <c r="A16" s="21">
        <v>1.2000000476837158</v>
      </c>
      <c r="B16" s="26">
        <v>3841.9518616392115</v>
      </c>
      <c r="K16">
        <f>INDEX(OutputValues,12,$J$4)</f>
        <v>3841.9518616392115</v>
      </c>
    </row>
    <row r="17" spans="1:11" x14ac:dyDescent="0.25">
      <c r="A17" s="21">
        <v>1.3000000715255737</v>
      </c>
      <c r="B17" s="26">
        <v>3944.1075337637731</v>
      </c>
      <c r="K17">
        <f>INDEX(OutputValues,13,$J$4)</f>
        <v>3944.1075337637731</v>
      </c>
    </row>
    <row r="18" spans="1:11" x14ac:dyDescent="0.25">
      <c r="A18" s="21">
        <v>1.3999999761581421</v>
      </c>
      <c r="B18" s="26">
        <v>4084.7034813215537</v>
      </c>
      <c r="K18">
        <f>INDEX(OutputValues,14,$J$4)</f>
        <v>4084.7034813215537</v>
      </c>
    </row>
    <row r="19" spans="1:11" x14ac:dyDescent="0.25">
      <c r="A19" s="21">
        <v>1.5</v>
      </c>
      <c r="B19" s="26">
        <v>4226.1703275050086</v>
      </c>
      <c r="K19">
        <f>INDEX(OutputValues,15,$J$4)</f>
        <v>4226.1703275050086</v>
      </c>
    </row>
    <row r="20" spans="1:11" x14ac:dyDescent="0.25">
      <c r="A20" s="21">
        <v>1.6000000238418579</v>
      </c>
      <c r="B20" s="26">
        <v>4367.7514370199478</v>
      </c>
      <c r="K20">
        <f>INDEX(OutputValues,16,$J$4)</f>
        <v>4367.7514370199478</v>
      </c>
    </row>
    <row r="21" spans="1:11" x14ac:dyDescent="0.25">
      <c r="A21" s="21">
        <v>1.7000000476837158</v>
      </c>
      <c r="B21" s="26">
        <v>4505.8384390390738</v>
      </c>
      <c r="K21">
        <f>INDEX(OutputValues,17,$J$4)</f>
        <v>4505.8384390390738</v>
      </c>
    </row>
    <row r="22" spans="1:11" x14ac:dyDescent="0.25">
      <c r="A22" s="21">
        <v>1.8000000715255737</v>
      </c>
      <c r="B22" s="26">
        <v>4646.9389818434711</v>
      </c>
      <c r="K22">
        <f>INDEX(OutputValues,18,$J$4)</f>
        <v>4646.9389818434711</v>
      </c>
    </row>
    <row r="23" spans="1:11" x14ac:dyDescent="0.25">
      <c r="A23" s="21">
        <v>1.8999999761581421</v>
      </c>
      <c r="B23" s="26">
        <v>4792.3482773286505</v>
      </c>
      <c r="K23">
        <f>INDEX(OutputValues,19,$J$4)</f>
        <v>4792.3482773286505</v>
      </c>
    </row>
    <row r="24" spans="1:11" x14ac:dyDescent="0.25">
      <c r="A24" s="21">
        <v>2</v>
      </c>
      <c r="B24" s="26">
        <v>4951.4832162240773</v>
      </c>
      <c r="K24">
        <f>INDEX(OutputValues,20,$J$4)</f>
        <v>4951.4832162240773</v>
      </c>
    </row>
    <row r="25" spans="1:11" x14ac:dyDescent="0.25">
      <c r="A25" s="21">
        <v>2.1000001430511475</v>
      </c>
      <c r="B25" s="26">
        <v>5111.7670476520307</v>
      </c>
      <c r="K25">
        <f>INDEX(OutputValues,21,$J$4)</f>
        <v>5111.7670476520307</v>
      </c>
    </row>
    <row r="26" spans="1:11" x14ac:dyDescent="0.25">
      <c r="A26" s="21">
        <v>2.2000000476837158</v>
      </c>
      <c r="B26" s="26">
        <v>5272.3321201339049</v>
      </c>
      <c r="K26">
        <f>INDEX(OutputValues,22,$J$4)</f>
        <v>5272.3321201339049</v>
      </c>
    </row>
    <row r="27" spans="1:11" x14ac:dyDescent="0.25">
      <c r="A27" s="21">
        <v>2.2999999523162842</v>
      </c>
      <c r="B27" s="26">
        <v>5433.6346092494086</v>
      </c>
      <c r="K27">
        <f>INDEX(OutputValues,23,$J$4)</f>
        <v>5433.6346092494086</v>
      </c>
    </row>
    <row r="28" spans="1:11" x14ac:dyDescent="0.25">
      <c r="A28" s="21">
        <v>2.4000000953674316</v>
      </c>
      <c r="B28" s="26">
        <v>5596.2376433483496</v>
      </c>
      <c r="K28">
        <f>INDEX(OutputValues,24,$J$4)</f>
        <v>5596.2376433483496</v>
      </c>
    </row>
    <row r="29" spans="1:11" x14ac:dyDescent="0.25">
      <c r="A29" s="21">
        <v>2.5</v>
      </c>
      <c r="B29" s="26">
        <v>5758.7813065064074</v>
      </c>
      <c r="K29">
        <f>INDEX(OutputValues,25,$J$4)</f>
        <v>5758.7813065064074</v>
      </c>
    </row>
    <row r="30" spans="1:11" x14ac:dyDescent="0.25">
      <c r="A30" s="21">
        <v>2.6000001430511475</v>
      </c>
      <c r="B30" s="26">
        <v>5921.4549943088005</v>
      </c>
      <c r="K30">
        <f>INDEX(OutputValues,26,$J$4)</f>
        <v>5921.4549943088005</v>
      </c>
    </row>
    <row r="31" spans="1:11" x14ac:dyDescent="0.25">
      <c r="A31" s="21">
        <v>2.7000000476837158</v>
      </c>
      <c r="B31" s="26">
        <v>6084.1928534721737</v>
      </c>
      <c r="K31">
        <f>INDEX(OutputValues,27,$J$4)</f>
        <v>6084.1928534721737</v>
      </c>
    </row>
    <row r="32" spans="1:11" x14ac:dyDescent="0.25">
      <c r="A32" s="21">
        <v>2.7999999523162842</v>
      </c>
      <c r="B32" s="26">
        <v>6246.9151758502467</v>
      </c>
      <c r="K32">
        <f>INDEX(OutputValues,28,$J$4)</f>
        <v>6246.9151758502467</v>
      </c>
    </row>
    <row r="33" spans="1:11" x14ac:dyDescent="0.25">
      <c r="A33" s="21">
        <v>2.9000000953674316</v>
      </c>
      <c r="B33" s="26">
        <v>6409.6450921595369</v>
      </c>
      <c r="K33">
        <f>INDEX(OutputValues,29,$J$4)</f>
        <v>6409.6450921595369</v>
      </c>
    </row>
    <row r="34" spans="1:11" x14ac:dyDescent="0.25">
      <c r="A34" s="21">
        <v>3</v>
      </c>
      <c r="B34" s="26">
        <v>6572.3471912770065</v>
      </c>
      <c r="K34">
        <f>INDEX(OutputValues,30,$J$4)</f>
        <v>6572.3471912770065</v>
      </c>
    </row>
    <row r="35" spans="1:11" x14ac:dyDescent="0.25">
      <c r="A35" s="21">
        <v>3.1000001430511475</v>
      </c>
      <c r="B35" s="26">
        <v>6735.3819798234063</v>
      </c>
      <c r="K35">
        <f>INDEX(OutputValues,31,$J$4)</f>
        <v>6735.3819798234063</v>
      </c>
    </row>
    <row r="36" spans="1:11" x14ac:dyDescent="0.25">
      <c r="A36" s="21">
        <v>3.2000000476837158</v>
      </c>
      <c r="B36" s="26">
        <v>6899.4208940614817</v>
      </c>
      <c r="K36">
        <f>INDEX(OutputValues,32,$J$4)</f>
        <v>6899.4208940614817</v>
      </c>
    </row>
    <row r="37" spans="1:11" x14ac:dyDescent="0.25">
      <c r="A37" s="21">
        <v>3.2999999523162842</v>
      </c>
      <c r="B37" s="26">
        <v>7063.4278686862872</v>
      </c>
      <c r="K37">
        <f>INDEX(OutputValues,33,$J$4)</f>
        <v>7063.4278686862872</v>
      </c>
    </row>
    <row r="38" spans="1:11" x14ac:dyDescent="0.25">
      <c r="A38" s="21">
        <v>3.4000000953674316</v>
      </c>
      <c r="B38" s="26">
        <v>7227.5918396337083</v>
      </c>
      <c r="K38">
        <f>INDEX(OutputValues,34,$J$4)</f>
        <v>7227.5918396337083</v>
      </c>
    </row>
    <row r="39" spans="1:11" x14ac:dyDescent="0.25">
      <c r="A39" s="21">
        <v>3.5</v>
      </c>
      <c r="B39" s="26">
        <v>7391.6692361022051</v>
      </c>
      <c r="K39">
        <f>INDEX(OutputValues,35,$J$4)</f>
        <v>7391.6692361022051</v>
      </c>
    </row>
    <row r="40" spans="1:11" x14ac:dyDescent="0.25">
      <c r="A40" s="21">
        <v>3.6000001430511475</v>
      </c>
      <c r="B40" s="26">
        <v>7555.6181798352854</v>
      </c>
      <c r="K40">
        <f>INDEX(OutputValues,36,$J$4)</f>
        <v>7555.6181798352854</v>
      </c>
    </row>
    <row r="41" spans="1:11" x14ac:dyDescent="0.25">
      <c r="A41" s="21">
        <v>3.7000000476837158</v>
      </c>
      <c r="B41" s="26">
        <v>7727.6852802331514</v>
      </c>
      <c r="K41">
        <f>INDEX(OutputValues,37,$J$4)</f>
        <v>7727.6852802331514</v>
      </c>
    </row>
    <row r="42" spans="1:11" x14ac:dyDescent="0.25">
      <c r="A42" s="21">
        <v>3.7999999523162842</v>
      </c>
      <c r="B42" s="26">
        <v>7883.8408167136085</v>
      </c>
      <c r="K42">
        <f>INDEX(OutputValues,38,$J$4)</f>
        <v>7883.8408167136085</v>
      </c>
    </row>
    <row r="43" spans="1:11" x14ac:dyDescent="0.25">
      <c r="A43" s="21">
        <v>3.9000000953674316</v>
      </c>
      <c r="B43" s="26">
        <v>8047.9874627629415</v>
      </c>
      <c r="K43">
        <f>INDEX(OutputValues,39,$J$4)</f>
        <v>8047.9874627629415</v>
      </c>
    </row>
    <row r="44" spans="1:11" x14ac:dyDescent="0.25">
      <c r="A44" s="21">
        <v>4</v>
      </c>
      <c r="B44" s="27">
        <v>8212.2211983626676</v>
      </c>
      <c r="K44">
        <f>INDEX(OutputValues,40,$J$4)</f>
        <v>8212.2211983626676</v>
      </c>
    </row>
  </sheetData>
  <dataValidations count="1">
    <dataValidation type="list" allowBlank="1" showInputMessage="1" showErrorMessage="1" sqref="K4">
      <formula1>OutputAddresses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Sheet1</vt:lpstr>
      <vt:lpstr>Sheet2</vt:lpstr>
      <vt:lpstr>Sheet3</vt:lpstr>
      <vt:lpstr>STS_1</vt:lpstr>
      <vt:lpstr>STS_1!ChartData</vt:lpstr>
      <vt:lpstr>STS_1!InputValues</vt:lpstr>
      <vt:lpstr>STS_1!OutputAddresses</vt:lpstr>
      <vt:lpstr>STS_1!OutputValues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Rohan</dc:creator>
  <cp:lastModifiedBy>Rohan</cp:lastModifiedBy>
  <dcterms:created xsi:type="dcterms:W3CDTF">2011-12-09T19:46:17Z</dcterms:created>
  <dcterms:modified xsi:type="dcterms:W3CDTF">2011-12-11T20:56:59Z</dcterms:modified>
</cp:coreProperties>
</file>