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85" windowWidth="19155" windowHeight="7470"/>
  </bookViews>
  <sheets>
    <sheet name="Bar and Drinks" sheetId="18" r:id="rId1"/>
    <sheet name="Output" sheetId="19" r:id="rId2"/>
    <sheet name="Efficient Frontier Data" sheetId="21" r:id="rId3"/>
    <sheet name="Efficient Frontier" sheetId="20" r:id="rId4"/>
  </sheets>
  <externalReferences>
    <externalReference r:id="rId5"/>
  </externalReferences>
  <definedNames>
    <definedName name="solver_adj" localSheetId="0" hidden="1">'Bar and Drinks'!$K$7:$K$8,'Bar and Drinks'!$N$7:$R$8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'Bar and Drinks'!$F$7:$F$11</definedName>
    <definedName name="solver_lhs10" localSheetId="0" hidden="1">'Bar and Drinks'!#REF!</definedName>
    <definedName name="solver_lhs11" localSheetId="0" hidden="1">'Bar and Drinks'!#REF!</definedName>
    <definedName name="solver_lhs2" localSheetId="0" hidden="1">'Bar and Drinks'!$K$7:$K$8</definedName>
    <definedName name="solver_lhs3" localSheetId="0" hidden="1">'Bar and Drinks'!$K$7:$K$8</definedName>
    <definedName name="solver_lhs4" localSheetId="0" hidden="1">'Bar and Drinks'!$K$7:$K$8</definedName>
    <definedName name="solver_lhs5" localSheetId="0" hidden="1">'Bar and Drinks'!$N$7:$R$8</definedName>
    <definedName name="solver_lhs6" localSheetId="0" hidden="1">'Bar and Drinks'!$N$7:$R$8</definedName>
    <definedName name="solver_lhs7" localSheetId="0" hidden="1">'Bar and Drinks'!$N$7:$R$8</definedName>
    <definedName name="solver_lhs8" localSheetId="0" hidden="1">'Bar and Drinks'!$S$27</definedName>
    <definedName name="solver_lhs9" localSheetId="0" hidden="1">'Bar and Drinks'!#REF!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8</definedName>
    <definedName name="solver_nwt" localSheetId="0" hidden="1">1</definedName>
    <definedName name="solver_opt" localSheetId="0" hidden="1">'Bar and Drinks'!$S$22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2" localSheetId="0" hidden="1">1</definedName>
    <definedName name="solver_rel3" localSheetId="0" hidden="1">4</definedName>
    <definedName name="solver_rel4" localSheetId="0" hidden="1">3</definedName>
    <definedName name="solver_rel5" localSheetId="0" hidden="1">1</definedName>
    <definedName name="solver_rel6" localSheetId="0" hidden="1">4</definedName>
    <definedName name="solver_rel7" localSheetId="0" hidden="1">3</definedName>
    <definedName name="solver_rel8" localSheetId="0" hidden="1">1</definedName>
    <definedName name="solver_rel9" localSheetId="0" hidden="1">1</definedName>
    <definedName name="solver_rhs1" localSheetId="0" hidden="1">'Bar and Drinks'!$H$7:$H$11</definedName>
    <definedName name="solver_rhs10" localSheetId="0" hidden="1">'Bar and Drinks'!#REF!</definedName>
    <definedName name="solver_rhs11" localSheetId="0" hidden="1">'Bar and Drinks'!#REF!</definedName>
    <definedName name="solver_rhs2" localSheetId="0" hidden="1">5</definedName>
    <definedName name="solver_rhs3" localSheetId="0" hidden="1">integer</definedName>
    <definedName name="solver_rhs4" localSheetId="0" hidden="1">1</definedName>
    <definedName name="solver_rhs5" localSheetId="0" hidden="1">10</definedName>
    <definedName name="solver_rhs6" localSheetId="0" hidden="1">integer</definedName>
    <definedName name="solver_rhs7" localSheetId="0" hidden="1">1</definedName>
    <definedName name="solver_rhs8" localSheetId="0" hidden="1">'Bar and Drinks'!$U$27</definedName>
    <definedName name="solver_rhs9" localSheetId="0" hidden="1">'Bar and Drinks'!#REF!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R20" i="18" l="1"/>
  <c r="Q20" i="18"/>
  <c r="P20" i="18"/>
  <c r="O20" i="18"/>
  <c r="N20" i="18"/>
  <c r="N18" i="18"/>
  <c r="N16" i="18"/>
  <c r="N14" i="18"/>
  <c r="N13" i="18"/>
  <c r="N12" i="18"/>
  <c r="G9" i="19" l="1"/>
  <c r="F9" i="19"/>
  <c r="E9" i="19"/>
  <c r="D9" i="19"/>
  <c r="C9" i="19"/>
  <c r="G8" i="19"/>
  <c r="F8" i="19"/>
  <c r="E8" i="19"/>
  <c r="D8" i="19"/>
  <c r="C8" i="19"/>
  <c r="B4" i="19"/>
  <c r="G2" i="19"/>
  <c r="F2" i="19"/>
  <c r="E2" i="19"/>
  <c r="D2" i="19"/>
  <c r="C2" i="19"/>
  <c r="B9" i="19"/>
  <c r="A9" i="19" s="1"/>
  <c r="B8" i="19"/>
  <c r="A8" i="19" s="1"/>
  <c r="U27" i="18"/>
  <c r="Q26" i="18"/>
  <c r="R26" i="18"/>
  <c r="P26" i="18"/>
  <c r="O26" i="18"/>
  <c r="Q25" i="18"/>
  <c r="N25" i="18"/>
  <c r="R25" i="18"/>
  <c r="P25" i="18"/>
  <c r="O25" i="18"/>
  <c r="N26" i="18"/>
  <c r="F11" i="18"/>
  <c r="F10" i="18"/>
  <c r="F9" i="18"/>
  <c r="F8" i="18"/>
  <c r="F7" i="18"/>
  <c r="R9" i="18"/>
  <c r="R13" i="18" s="1"/>
  <c r="Q9" i="18"/>
  <c r="Q12" i="18" s="1"/>
  <c r="P9" i="18"/>
  <c r="P13" i="18" s="1"/>
  <c r="O9" i="18"/>
  <c r="O13" i="18" s="1"/>
  <c r="N9" i="18"/>
  <c r="Q27" i="18" l="1"/>
  <c r="P27" i="18"/>
  <c r="R27" i="18"/>
  <c r="O27" i="18"/>
  <c r="N27" i="18"/>
  <c r="O12" i="18"/>
  <c r="R12" i="18"/>
  <c r="Q13" i="18"/>
  <c r="P12" i="18"/>
  <c r="N22" i="18" l="1"/>
  <c r="S27" i="18"/>
  <c r="B6" i="19" s="1"/>
  <c r="R14" i="18" l="1"/>
  <c r="R16" i="18"/>
  <c r="R18" i="18" s="1"/>
  <c r="O16" i="18"/>
  <c r="O18" i="18" s="1"/>
  <c r="O14" i="18"/>
  <c r="P14" i="18"/>
  <c r="P16" i="18"/>
  <c r="P18" i="18" s="1"/>
  <c r="Q16" i="18"/>
  <c r="Q18" i="18" s="1"/>
  <c r="Q14" i="18"/>
  <c r="Q22" i="18" l="1"/>
  <c r="O22" i="18"/>
  <c r="P22" i="18"/>
  <c r="R22" i="18"/>
  <c r="S22" i="18" l="1"/>
  <c r="B5" i="19" s="1"/>
  <c r="S29" i="18" l="1"/>
  <c r="B7" i="19" s="1"/>
</calcChain>
</file>

<file path=xl/sharedStrings.xml><?xml version="1.0" encoding="utf-8"?>
<sst xmlns="http://schemas.openxmlformats.org/spreadsheetml/2006/main" count="96" uniqueCount="49">
  <si>
    <t>Hili</t>
  </si>
  <si>
    <t>Dana</t>
  </si>
  <si>
    <t>Stefan</t>
  </si>
  <si>
    <t>Jon</t>
  </si>
  <si>
    <t>Gareth</t>
  </si>
  <si>
    <t>Gender</t>
  </si>
  <si>
    <t>Amity Hall</t>
  </si>
  <si>
    <t>Tenjune</t>
  </si>
  <si>
    <t>Drink Price</t>
  </si>
  <si>
    <t>Jane Hotel</t>
  </si>
  <si>
    <t>Pianos</t>
  </si>
  <si>
    <t>BAC</t>
  </si>
  <si>
    <t>Drinks per Hour</t>
  </si>
  <si>
    <t>Hours</t>
  </si>
  <si>
    <t>Bar Bonus</t>
  </si>
  <si>
    <t>BAC Value</t>
  </si>
  <si>
    <t>Drinks</t>
  </si>
  <si>
    <t>Total Value</t>
  </si>
  <si>
    <t>Brother Jimmys (Union Square)</t>
  </si>
  <si>
    <t>F</t>
  </si>
  <si>
    <t>Cover</t>
  </si>
  <si>
    <t>&lt;=</t>
  </si>
  <si>
    <t>Total Drinks</t>
  </si>
  <si>
    <t>M</t>
  </si>
  <si>
    <t>Hangover Probability</t>
  </si>
  <si>
    <t>Hangover Penalty</t>
  </si>
  <si>
    <t>Expected Hangover Penalty</t>
  </si>
  <si>
    <t>Bar and Drink Solver</t>
  </si>
  <si>
    <t>BAC per Drink</t>
  </si>
  <si>
    <t>Per Person Budget</t>
  </si>
  <si>
    <t>Attended?</t>
  </si>
  <si>
    <t>First</t>
  </si>
  <si>
    <t>Second</t>
  </si>
  <si>
    <t xml:space="preserve"> </t>
  </si>
  <si>
    <t>Cost</t>
  </si>
  <si>
    <t>Value</t>
  </si>
  <si>
    <t>Costs</t>
  </si>
  <si>
    <t>Bar</t>
  </si>
  <si>
    <t>#</t>
  </si>
  <si>
    <t>Bar Selection</t>
  </si>
  <si>
    <t>Current Solution</t>
  </si>
  <si>
    <t>Net Value</t>
  </si>
  <si>
    <t>Total Cost</t>
  </si>
  <si>
    <t>"Fun" Value</t>
  </si>
  <si>
    <t>Total "Fun"</t>
  </si>
  <si>
    <t>First Bar</t>
  </si>
  <si>
    <t>Second Bar</t>
  </si>
  <si>
    <t>Drinks at First  Bar</t>
  </si>
  <si>
    <t>Drinks at Second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</si>
</sst>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&quot;$&quot;#,##0.00"/>
    <numFmt numFmtId="165" formatCode="&quot;$&quot;#,##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3" tint="0.39991454817346722"/>
      </left>
      <right/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/>
      <right style="thick">
        <color theme="3" tint="0.39991454817346722"/>
      </right>
      <top style="thick">
        <color theme="3" tint="0.39991454817346722"/>
      </top>
      <bottom/>
      <diagonal/>
    </border>
    <border>
      <left style="thick">
        <color theme="3" tint="0.39991454817346722"/>
      </left>
      <right/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1454817346722"/>
      </right>
      <top/>
      <bottom style="thick">
        <color theme="3" tint="0.39991454817346722"/>
      </bottom>
      <diagonal/>
    </border>
    <border>
      <left style="thick">
        <color theme="3" tint="0.39994506668294322"/>
      </left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 style="thick">
        <color theme="3" tint="0.39994506668294322"/>
      </right>
      <top/>
      <bottom style="thick">
        <color theme="3" tint="0.3999450666829432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/>
    <xf numFmtId="165" fontId="0" fillId="0" borderId="0" xfId="0" applyNumberFormat="1" applyAlignment="1">
      <alignment horizontal="center"/>
    </xf>
    <xf numFmtId="166" fontId="0" fillId="0" borderId="0" xfId="0" applyNumberFormat="1"/>
    <xf numFmtId="0" fontId="1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3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left"/>
    </xf>
    <xf numFmtId="0" fontId="0" fillId="0" borderId="0" xfId="0" applyFill="1"/>
    <xf numFmtId="165" fontId="1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165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right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0" borderId="4" xfId="0" applyFont="1" applyBorder="1"/>
    <xf numFmtId="165" fontId="1" fillId="0" borderId="0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0" fontId="1" fillId="0" borderId="6" xfId="0" applyFont="1" applyBorder="1"/>
    <xf numFmtId="165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8" fontId="1" fillId="0" borderId="0" xfId="0" applyNumberFormat="1" applyFont="1" applyBorder="1" applyAlignment="1">
      <alignment horizontal="center"/>
    </xf>
    <xf numFmtId="8" fontId="1" fillId="0" borderId="5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Efficient Fontier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'Efficient Frontier Data'!$B$1</c:f>
              <c:strCache>
                <c:ptCount val="1"/>
                <c:pt idx="0">
                  <c:v>Value</c:v>
                </c:pt>
              </c:strCache>
            </c:strRef>
          </c:tx>
          <c:spPr>
            <a:ln w="50800"/>
          </c:spPr>
          <c:xVal>
            <c:numRef>
              <c:f>'Efficient Frontier Data'!$A$2:$A$6</c:f>
              <c:numCache>
                <c:formatCode>General</c:formatCode>
                <c:ptCount val="5"/>
                <c:pt idx="0">
                  <c:v>119</c:v>
                </c:pt>
                <c:pt idx="1">
                  <c:v>246</c:v>
                </c:pt>
                <c:pt idx="2">
                  <c:v>489</c:v>
                </c:pt>
                <c:pt idx="3">
                  <c:v>750</c:v>
                </c:pt>
                <c:pt idx="4">
                  <c:v>1238</c:v>
                </c:pt>
              </c:numCache>
            </c:numRef>
          </c:xVal>
          <c:yVal>
            <c:numRef>
              <c:f>'Efficient Frontier Data'!$B$2:$B$6</c:f>
              <c:numCache>
                <c:formatCode>General</c:formatCode>
                <c:ptCount val="5"/>
                <c:pt idx="0">
                  <c:v>1000</c:v>
                </c:pt>
                <c:pt idx="1">
                  <c:v>1749.75</c:v>
                </c:pt>
                <c:pt idx="2">
                  <c:v>1951.875</c:v>
                </c:pt>
                <c:pt idx="3">
                  <c:v>2069.5</c:v>
                </c:pt>
                <c:pt idx="4">
                  <c:v>2351.875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803904"/>
        <c:axId val="247805824"/>
      </c:scatterChart>
      <c:valAx>
        <c:axId val="24780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Budget for</a:t>
                </a:r>
                <a:r>
                  <a:rPr lang="en-US" sz="1600" baseline="0"/>
                  <a:t> Group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47805824"/>
        <c:crosses val="autoZero"/>
        <c:crossBetween val="midCat"/>
      </c:valAx>
      <c:valAx>
        <c:axId val="247805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4780390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0.26979</cdr:x>
      <cdr:y>0.58788</cdr:y>
    </cdr:from>
    <cdr:to>
      <cdr:x>0.44721</cdr:x>
      <cdr:y>0.68283</cdr:y>
    </cdr:to>
    <cdr:sp macro="" textlink="">
      <cdr:nvSpPr>
        <cdr:cNvPr id="2" name="Line Callout 1 1"/>
        <cdr:cNvSpPr/>
      </cdr:nvSpPr>
      <cdr:spPr>
        <a:xfrm xmlns:a="http://schemas.openxmlformats.org/drawingml/2006/main">
          <a:off x="2336800" y="3695700"/>
          <a:ext cx="1536700" cy="596900"/>
        </a:xfrm>
        <a:prstGeom xmlns:a="http://schemas.openxmlformats.org/drawingml/2006/main" prst="borderCallout1">
          <a:avLst>
            <a:gd name="adj1" fmla="val 1729"/>
            <a:gd name="adj2" fmla="val -68"/>
            <a:gd name="adj3" fmla="val -27925"/>
            <a:gd name="adj4" fmla="val -43292"/>
          </a:avLst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 anchorCtr="0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Jane</a:t>
          </a:r>
        </a:p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Brother Jimmy's</a:t>
          </a:r>
        </a:p>
      </cdr:txBody>
    </cdr:sp>
  </cdr:relSizeAnchor>
  <cdr:relSizeAnchor xmlns:cdr="http://schemas.openxmlformats.org/drawingml/2006/chartDrawing">
    <cdr:from>
      <cdr:x>0.33724</cdr:x>
      <cdr:y>0.41818</cdr:y>
    </cdr:from>
    <cdr:to>
      <cdr:x>0.51466</cdr:x>
      <cdr:y>0.51313</cdr:y>
    </cdr:to>
    <cdr:sp macro="" textlink="">
      <cdr:nvSpPr>
        <cdr:cNvPr id="3" name="Line Callout 1 2"/>
        <cdr:cNvSpPr/>
      </cdr:nvSpPr>
      <cdr:spPr>
        <a:xfrm xmlns:a="http://schemas.openxmlformats.org/drawingml/2006/main">
          <a:off x="2921000" y="2628900"/>
          <a:ext cx="1536700" cy="596900"/>
        </a:xfrm>
        <a:prstGeom xmlns:a="http://schemas.openxmlformats.org/drawingml/2006/main" prst="borderCallout1">
          <a:avLst>
            <a:gd name="adj1" fmla="val 1729"/>
            <a:gd name="adj2" fmla="val -68"/>
            <a:gd name="adj3" fmla="val -98138"/>
            <a:gd name="adj4" fmla="val -39986"/>
          </a:avLst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Jane</a:t>
          </a:r>
        </a:p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Amity</a:t>
          </a:r>
          <a:r>
            <a:rPr lang="en-US" sz="1600" baseline="0">
              <a:solidFill>
                <a:sysClr val="windowText" lastClr="000000"/>
              </a:solidFill>
            </a:rPr>
            <a:t> Hall</a:t>
          </a:r>
          <a:endParaRPr lang="en-US" sz="16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0.49267</cdr:x>
      <cdr:y>0.29899</cdr:y>
    </cdr:from>
    <cdr:to>
      <cdr:x>0.67009</cdr:x>
      <cdr:y>0.39394</cdr:y>
    </cdr:to>
    <cdr:sp macro="" textlink="">
      <cdr:nvSpPr>
        <cdr:cNvPr id="4" name="Line Callout 1 3"/>
        <cdr:cNvSpPr/>
      </cdr:nvSpPr>
      <cdr:spPr>
        <a:xfrm xmlns:a="http://schemas.openxmlformats.org/drawingml/2006/main">
          <a:off x="4267200" y="1879600"/>
          <a:ext cx="1536700" cy="596900"/>
        </a:xfrm>
        <a:prstGeom xmlns:a="http://schemas.openxmlformats.org/drawingml/2006/main" prst="borderCallout1">
          <a:avLst>
            <a:gd name="adj1" fmla="val 1729"/>
            <a:gd name="adj2" fmla="val -68"/>
            <a:gd name="adj3" fmla="val -27925"/>
            <a:gd name="adj4" fmla="val -43292"/>
          </a:avLst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Jane</a:t>
          </a:r>
        </a:p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Amity Hall</a:t>
          </a:r>
        </a:p>
      </cdr:txBody>
    </cdr:sp>
  </cdr:relSizeAnchor>
  <cdr:relSizeAnchor xmlns:cdr="http://schemas.openxmlformats.org/drawingml/2006/chartDrawing">
    <cdr:from>
      <cdr:x>0.78446</cdr:x>
      <cdr:y>0.26263</cdr:y>
    </cdr:from>
    <cdr:to>
      <cdr:x>0.96188</cdr:x>
      <cdr:y>0.35758</cdr:y>
    </cdr:to>
    <cdr:sp macro="" textlink="">
      <cdr:nvSpPr>
        <cdr:cNvPr id="5" name="Line Callout 1 4"/>
        <cdr:cNvSpPr/>
      </cdr:nvSpPr>
      <cdr:spPr>
        <a:xfrm xmlns:a="http://schemas.openxmlformats.org/drawingml/2006/main">
          <a:off x="6794500" y="1651000"/>
          <a:ext cx="1536700" cy="596900"/>
        </a:xfrm>
        <a:prstGeom xmlns:a="http://schemas.openxmlformats.org/drawingml/2006/main" prst="borderCallout1">
          <a:avLst>
            <a:gd name="adj1" fmla="val 1729"/>
            <a:gd name="adj2" fmla="val -68"/>
            <a:gd name="adj3" fmla="val -134308"/>
            <a:gd name="adj4" fmla="val 45138"/>
          </a:avLst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Jane</a:t>
          </a:r>
        </a:p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Tenjune</a:t>
          </a:r>
        </a:p>
      </cdr:txBody>
    </cdr:sp>
  </cdr:relSizeAnchor>
  <cdr:relSizeAnchor xmlns:cdr="http://schemas.openxmlformats.org/drawingml/2006/chartDrawing">
    <cdr:from>
      <cdr:x>0.24047</cdr:x>
      <cdr:y>0.11313</cdr:y>
    </cdr:from>
    <cdr:to>
      <cdr:x>0.41789</cdr:x>
      <cdr:y>0.20808</cdr:y>
    </cdr:to>
    <cdr:sp macro="" textlink="">
      <cdr:nvSpPr>
        <cdr:cNvPr id="6" name="Line Callout 1 5"/>
        <cdr:cNvSpPr/>
      </cdr:nvSpPr>
      <cdr:spPr>
        <a:xfrm xmlns:a="http://schemas.openxmlformats.org/drawingml/2006/main">
          <a:off x="2082800" y="711200"/>
          <a:ext cx="1536700" cy="596900"/>
        </a:xfrm>
        <a:prstGeom xmlns:a="http://schemas.openxmlformats.org/drawingml/2006/main" prst="borderCallout1">
          <a:avLst>
            <a:gd name="adj1" fmla="val 99601"/>
            <a:gd name="adj2" fmla="val 99106"/>
            <a:gd name="adj3" fmla="val 114628"/>
            <a:gd name="adj4" fmla="val 188113"/>
          </a:avLst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Jane</a:t>
          </a:r>
        </a:p>
        <a:p xmlns:a="http://schemas.openxmlformats.org/drawingml/2006/main">
          <a:pPr algn="ctr"/>
          <a:r>
            <a:rPr lang="en-US" sz="1600">
              <a:solidFill>
                <a:sysClr val="windowText" lastClr="000000"/>
              </a:solidFill>
            </a:rPr>
            <a:t>Pianos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/AppData/Local/Microsoft/Windows/Temporary%20Internet%20Files/Content.Outlook/3BZ6WV8T/Stern%20Night%20Out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r and Drinks"/>
      <sheetName val="Inputs"/>
      <sheetName val="Efficient Frontier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Value</v>
          </cell>
        </row>
        <row r="2">
          <cell r="A2">
            <v>119</v>
          </cell>
          <cell r="B2">
            <v>1000</v>
          </cell>
        </row>
        <row r="3">
          <cell r="A3">
            <v>246</v>
          </cell>
          <cell r="B3">
            <v>1749.75</v>
          </cell>
        </row>
        <row r="4">
          <cell r="A4">
            <v>489</v>
          </cell>
          <cell r="B4">
            <v>1951.875</v>
          </cell>
        </row>
        <row r="5">
          <cell r="A5">
            <v>750</v>
          </cell>
          <cell r="B5">
            <v>2069.5</v>
          </cell>
        </row>
        <row r="6">
          <cell r="A6">
            <v>1238</v>
          </cell>
          <cell r="B6">
            <v>2351.875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workbookViewId="0">
      <selection activeCell="B4" sqref="B4"/>
    </sheetView>
  </sheetViews>
  <sheetFormatPr defaultRowHeight="15" x14ac:dyDescent="0.25"/>
  <cols>
    <col min="1" max="1" width="2" bestFit="1" customWidth="1"/>
    <col min="2" max="2" width="29" bestFit="1" customWidth="1"/>
    <col min="4" max="6" width="10.85546875" customWidth="1"/>
    <col min="7" max="7" width="3" bestFit="1" customWidth="1"/>
    <col min="8" max="8" width="10.85546875" customWidth="1"/>
    <col min="9" max="9" width="2.85546875" customWidth="1"/>
    <col min="13" max="13" width="25.7109375" bestFit="1" customWidth="1"/>
    <col min="20" max="20" width="3" bestFit="1" customWidth="1"/>
    <col min="21" max="21" width="17.5703125" bestFit="1" customWidth="1"/>
  </cols>
  <sheetData>
    <row r="1" spans="1:21" x14ac:dyDescent="0.25">
      <c r="B1" s="2" t="s">
        <v>27</v>
      </c>
    </row>
    <row r="2" spans="1:2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1" x14ac:dyDescent="0.25">
      <c r="L3" s="3"/>
      <c r="M3" s="3"/>
      <c r="N3" s="3" t="s">
        <v>0</v>
      </c>
      <c r="O3" s="3" t="s">
        <v>1</v>
      </c>
      <c r="P3" s="3" t="s">
        <v>2</v>
      </c>
      <c r="Q3" s="3" t="s">
        <v>3</v>
      </c>
      <c r="R3" s="3" t="s">
        <v>4</v>
      </c>
      <c r="S3" s="3"/>
    </row>
    <row r="4" spans="1:21" x14ac:dyDescent="0.25">
      <c r="M4" t="s">
        <v>5</v>
      </c>
      <c r="N4" s="4" t="s">
        <v>19</v>
      </c>
      <c r="O4" s="4" t="s">
        <v>19</v>
      </c>
      <c r="P4" s="4" t="s">
        <v>23</v>
      </c>
      <c r="Q4" s="4" t="s">
        <v>23</v>
      </c>
      <c r="R4" s="4" t="s">
        <v>23</v>
      </c>
    </row>
    <row r="5" spans="1:21" x14ac:dyDescent="0.25">
      <c r="M5" t="s">
        <v>28</v>
      </c>
      <c r="N5" s="4">
        <v>0.02</v>
      </c>
      <c r="O5" s="4">
        <v>0.02</v>
      </c>
      <c r="P5" s="4">
        <v>1.4999999999999999E-2</v>
      </c>
      <c r="Q5" s="4">
        <v>1.4999999999999999E-2</v>
      </c>
      <c r="R5" s="4">
        <v>1.4999999999999999E-2</v>
      </c>
    </row>
    <row r="6" spans="1:21" ht="15.75" thickBot="1" x14ac:dyDescent="0.3">
      <c r="A6" s="1" t="s">
        <v>38</v>
      </c>
      <c r="B6" s="1" t="s">
        <v>37</v>
      </c>
      <c r="C6" s="3" t="s">
        <v>20</v>
      </c>
      <c r="D6" s="3" t="s">
        <v>8</v>
      </c>
      <c r="E6" s="3" t="s">
        <v>14</v>
      </c>
      <c r="F6" s="3" t="s">
        <v>30</v>
      </c>
      <c r="G6" s="3"/>
      <c r="H6" s="3"/>
      <c r="I6" s="3"/>
      <c r="J6" s="9" t="s">
        <v>39</v>
      </c>
      <c r="K6" s="3"/>
      <c r="N6" s="4"/>
      <c r="O6" s="4"/>
      <c r="P6" s="4"/>
      <c r="Q6" s="4"/>
      <c r="R6" s="4"/>
    </row>
    <row r="7" spans="1:21" ht="15.75" thickTop="1" x14ac:dyDescent="0.25">
      <c r="A7">
        <v>1</v>
      </c>
      <c r="B7" t="s">
        <v>18</v>
      </c>
      <c r="C7" s="7">
        <v>0</v>
      </c>
      <c r="D7" s="7">
        <v>4</v>
      </c>
      <c r="E7" s="7">
        <v>0</v>
      </c>
      <c r="F7" s="18">
        <f>COUNTIF($K$7:$K$8,A7)</f>
        <v>0</v>
      </c>
      <c r="G7" s="7" t="s">
        <v>21</v>
      </c>
      <c r="H7" s="18">
        <v>1</v>
      </c>
      <c r="I7" s="18"/>
      <c r="J7" s="4" t="s">
        <v>31</v>
      </c>
      <c r="K7" s="16">
        <v>2</v>
      </c>
      <c r="L7" s="5"/>
      <c r="M7" s="21" t="s">
        <v>47</v>
      </c>
      <c r="N7" s="10">
        <v>6</v>
      </c>
      <c r="O7" s="11">
        <v>5</v>
      </c>
      <c r="P7" s="11">
        <v>8</v>
      </c>
      <c r="Q7" s="11">
        <v>9</v>
      </c>
      <c r="R7" s="12">
        <v>8</v>
      </c>
      <c r="S7" s="4"/>
    </row>
    <row r="8" spans="1:21" ht="15.75" thickBot="1" x14ac:dyDescent="0.3">
      <c r="A8">
        <v>2</v>
      </c>
      <c r="B8" t="s">
        <v>7</v>
      </c>
      <c r="C8" s="7">
        <v>25</v>
      </c>
      <c r="D8" s="7">
        <v>18</v>
      </c>
      <c r="E8" s="7">
        <v>100</v>
      </c>
      <c r="F8" s="18">
        <f>COUNTIF($K$7:$K$8,A8)</f>
        <v>1</v>
      </c>
      <c r="G8" s="7" t="s">
        <v>21</v>
      </c>
      <c r="H8" s="18">
        <v>1</v>
      </c>
      <c r="I8" s="18"/>
      <c r="J8" s="4" t="s">
        <v>32</v>
      </c>
      <c r="K8" s="17">
        <v>3</v>
      </c>
      <c r="L8" s="5"/>
      <c r="M8" s="21" t="s">
        <v>48</v>
      </c>
      <c r="N8" s="13">
        <v>5</v>
      </c>
      <c r="O8" s="14">
        <v>6</v>
      </c>
      <c r="P8" s="14">
        <v>7</v>
      </c>
      <c r="Q8" s="14">
        <v>6</v>
      </c>
      <c r="R8" s="15">
        <v>7</v>
      </c>
      <c r="S8" s="4"/>
    </row>
    <row r="9" spans="1:21" ht="15.75" thickTop="1" x14ac:dyDescent="0.25">
      <c r="A9">
        <v>3</v>
      </c>
      <c r="B9" t="s">
        <v>9</v>
      </c>
      <c r="C9" s="7">
        <v>0</v>
      </c>
      <c r="D9" s="7">
        <v>15</v>
      </c>
      <c r="E9" s="7">
        <v>200</v>
      </c>
      <c r="F9" s="18">
        <f>COUNTIF($K$7:$K$8,A9)</f>
        <v>1</v>
      </c>
      <c r="G9" s="7" t="s">
        <v>21</v>
      </c>
      <c r="H9" s="18">
        <v>1</v>
      </c>
      <c r="I9" s="18"/>
      <c r="J9" s="4"/>
      <c r="L9" s="5"/>
      <c r="M9" s="9" t="s">
        <v>22</v>
      </c>
      <c r="N9" s="1">
        <f>SUM(N7:N8)</f>
        <v>11</v>
      </c>
      <c r="O9" s="1">
        <f>SUM(O7:O8)</f>
        <v>11</v>
      </c>
      <c r="P9" s="1">
        <f>SUM(P7:P8)</f>
        <v>15</v>
      </c>
      <c r="Q9" s="1">
        <f>SUM(Q7:Q8)</f>
        <v>15</v>
      </c>
      <c r="R9" s="1">
        <f>SUM(R7:R8)</f>
        <v>15</v>
      </c>
    </row>
    <row r="10" spans="1:21" ht="15.75" thickBot="1" x14ac:dyDescent="0.3">
      <c r="A10">
        <v>4</v>
      </c>
      <c r="B10" t="s">
        <v>10</v>
      </c>
      <c r="C10" s="7">
        <v>10</v>
      </c>
      <c r="D10" s="7">
        <v>10</v>
      </c>
      <c r="E10" s="7">
        <v>50</v>
      </c>
      <c r="F10" s="18">
        <f>COUNTIF($K$7:$K$8,A10)</f>
        <v>0</v>
      </c>
      <c r="G10" s="7" t="s">
        <v>21</v>
      </c>
      <c r="H10" s="18">
        <v>1</v>
      </c>
      <c r="I10" s="18"/>
      <c r="J10" s="4" t="s">
        <v>13</v>
      </c>
      <c r="K10" s="22">
        <v>6</v>
      </c>
      <c r="L10" s="5"/>
    </row>
    <row r="11" spans="1:21" x14ac:dyDescent="0.25">
      <c r="A11">
        <v>5</v>
      </c>
      <c r="B11" t="s">
        <v>6</v>
      </c>
      <c r="C11" s="7">
        <v>0</v>
      </c>
      <c r="D11" s="7">
        <v>3</v>
      </c>
      <c r="E11" s="7">
        <v>20</v>
      </c>
      <c r="F11" s="18">
        <f>COUNTIF($K$7:$K$8,A11)</f>
        <v>0</v>
      </c>
      <c r="G11" s="7" t="s">
        <v>21</v>
      </c>
      <c r="H11" s="18">
        <v>1</v>
      </c>
      <c r="I11" s="18"/>
      <c r="J11" s="4"/>
      <c r="L11" s="5"/>
      <c r="M11" s="43" t="s">
        <v>43</v>
      </c>
      <c r="N11" s="44"/>
      <c r="O11" s="44"/>
      <c r="P11" s="44"/>
      <c r="Q11" s="44"/>
      <c r="R11" s="45"/>
    </row>
    <row r="12" spans="1:21" x14ac:dyDescent="0.25">
      <c r="C12" s="5"/>
      <c r="D12" s="4"/>
      <c r="E12" s="4"/>
      <c r="F12" s="4"/>
      <c r="G12" s="4"/>
      <c r="H12" s="4"/>
      <c r="I12" s="4"/>
      <c r="J12" s="4"/>
      <c r="M12" s="6" t="s">
        <v>12</v>
      </c>
      <c r="N12" s="27">
        <f>N9/$K$10</f>
        <v>1.8333333333333333</v>
      </c>
      <c r="O12" s="27">
        <f>O9/$K$10</f>
        <v>1.8333333333333333</v>
      </c>
      <c r="P12" s="27">
        <f>P9/$K$10</f>
        <v>2.5</v>
      </c>
      <c r="Q12" s="27">
        <f>Q9/$K$10</f>
        <v>2.5</v>
      </c>
      <c r="R12" s="28">
        <f>R9/$K$10</f>
        <v>2.5</v>
      </c>
    </row>
    <row r="13" spans="1:21" x14ac:dyDescent="0.25">
      <c r="M13" s="6" t="s">
        <v>11</v>
      </c>
      <c r="N13" s="27">
        <f>IF(N9*N5-$K$10*0.02&gt;0,N9*N5-$K$10*0.02,0)</f>
        <v>0.1</v>
      </c>
      <c r="O13" s="27">
        <f>IF(O9*O5-$K$10*0.02&gt;0,O9*O5-$K$10*0.02,0)</f>
        <v>0.1</v>
      </c>
      <c r="P13" s="27">
        <f>IF(P9*P5-$K$10*0.02&gt;0,P9*P5-$K$10*0.02,0)</f>
        <v>0.10499999999999998</v>
      </c>
      <c r="Q13" s="27">
        <f>IF(Q9*Q5-$K$10*0.02&gt;0,Q9*Q5-$K$10*0.02,0)</f>
        <v>0.10499999999999998</v>
      </c>
      <c r="R13" s="28">
        <f>IF(R9*R5-$K$10*0.02&gt;0,R9*R5-$K$10*0.02,0)</f>
        <v>0.10499999999999998</v>
      </c>
      <c r="T13" s="8"/>
      <c r="U13" s="8"/>
    </row>
    <row r="14" spans="1:21" x14ac:dyDescent="0.25">
      <c r="M14" s="32" t="s">
        <v>15</v>
      </c>
      <c r="N14" s="33">
        <f>(N13*100)*32-((N13*100)^2)</f>
        <v>220</v>
      </c>
      <c r="O14" s="33">
        <f>(O13*100)*32-((O13*100)^2)</f>
        <v>220</v>
      </c>
      <c r="P14" s="33">
        <f>(P13*100)*32-((P13*100)^2)</f>
        <v>225.75</v>
      </c>
      <c r="Q14" s="33">
        <f>(Q13*100)*32-((Q13*100)^2)</f>
        <v>225.75</v>
      </c>
      <c r="R14" s="34">
        <f>(R13*100)*32-((R13*100)^2)</f>
        <v>225.75</v>
      </c>
    </row>
    <row r="15" spans="1:21" ht="7.5" customHeight="1" x14ac:dyDescent="0.25">
      <c r="M15" s="6"/>
      <c r="N15" s="25"/>
      <c r="O15" s="25"/>
      <c r="P15" s="25"/>
      <c r="Q15" s="25"/>
      <c r="R15" s="29"/>
    </row>
    <row r="16" spans="1:21" x14ac:dyDescent="0.25">
      <c r="M16" s="6" t="s">
        <v>24</v>
      </c>
      <c r="N16" s="39">
        <f>(N13/0.2)^2</f>
        <v>0.25</v>
      </c>
      <c r="O16" s="39">
        <f>(O13/0.2)^2</f>
        <v>0.25</v>
      </c>
      <c r="P16" s="39">
        <f>(P13/0.2)^2</f>
        <v>0.2756249999999999</v>
      </c>
      <c r="Q16" s="39">
        <f>(Q13/0.2)^2</f>
        <v>0.2756249999999999</v>
      </c>
      <c r="R16" s="40">
        <f>(R13/0.2)^2</f>
        <v>0.2756249999999999</v>
      </c>
    </row>
    <row r="17" spans="2:21" x14ac:dyDescent="0.25">
      <c r="M17" s="6" t="s">
        <v>25</v>
      </c>
      <c r="N17" s="25">
        <v>200</v>
      </c>
      <c r="O17" s="25">
        <v>200</v>
      </c>
      <c r="P17" s="25">
        <v>200</v>
      </c>
      <c r="Q17" s="25">
        <v>200</v>
      </c>
      <c r="R17" s="29">
        <v>200</v>
      </c>
    </row>
    <row r="18" spans="2:21" x14ac:dyDescent="0.25">
      <c r="M18" s="32" t="s">
        <v>26</v>
      </c>
      <c r="N18" s="41">
        <f>-N17*N16</f>
        <v>-50</v>
      </c>
      <c r="O18" s="41">
        <f t="shared" ref="O18:R18" si="0">-O17*O16</f>
        <v>-50</v>
      </c>
      <c r="P18" s="41">
        <f t="shared" si="0"/>
        <v>-55.124999999999979</v>
      </c>
      <c r="Q18" s="41">
        <f t="shared" si="0"/>
        <v>-55.124999999999979</v>
      </c>
      <c r="R18" s="42">
        <f t="shared" si="0"/>
        <v>-55.124999999999979</v>
      </c>
    </row>
    <row r="19" spans="2:21" ht="7.5" customHeight="1" x14ac:dyDescent="0.25">
      <c r="M19" s="6"/>
      <c r="N19" s="30"/>
      <c r="O19" s="30"/>
      <c r="P19" s="30"/>
      <c r="Q19" s="30"/>
      <c r="R19" s="31"/>
    </row>
    <row r="20" spans="2:21" x14ac:dyDescent="0.25">
      <c r="M20" s="32" t="s">
        <v>14</v>
      </c>
      <c r="N20" s="33">
        <f>SUMPRODUCT($F$7:$F$11,$E$7:$E$11)</f>
        <v>300</v>
      </c>
      <c r="O20" s="33">
        <f t="shared" ref="O20:R20" si="1">SUMPRODUCT($F$7:$F$11,$E$7:$E$11)</f>
        <v>300</v>
      </c>
      <c r="P20" s="33">
        <f t="shared" si="1"/>
        <v>300</v>
      </c>
      <c r="Q20" s="33">
        <f t="shared" si="1"/>
        <v>300</v>
      </c>
      <c r="R20" s="34">
        <f t="shared" si="1"/>
        <v>300</v>
      </c>
    </row>
    <row r="21" spans="2:21" ht="7.5" customHeight="1" thickBot="1" x14ac:dyDescent="0.3">
      <c r="M21" s="32"/>
      <c r="N21" s="33"/>
      <c r="O21" s="33"/>
      <c r="P21" s="33"/>
      <c r="Q21" s="33"/>
      <c r="R21" s="34"/>
    </row>
    <row r="22" spans="2:21" ht="15.75" thickBot="1" x14ac:dyDescent="0.3">
      <c r="M22" s="35" t="s">
        <v>44</v>
      </c>
      <c r="N22" s="36">
        <f>N14+N18+N20</f>
        <v>470</v>
      </c>
      <c r="O22" s="36">
        <f>O14+O18+O20</f>
        <v>470</v>
      </c>
      <c r="P22" s="36">
        <f>P14+P18+P20</f>
        <v>470.625</v>
      </c>
      <c r="Q22" s="36">
        <f>Q14+Q18+Q20</f>
        <v>470.625</v>
      </c>
      <c r="R22" s="36">
        <f>R14+R18+R20</f>
        <v>470.625</v>
      </c>
      <c r="S22" s="38">
        <f>SUM(N22:R22)</f>
        <v>2351.875</v>
      </c>
    </row>
    <row r="23" spans="2:21" ht="15.75" thickBot="1" x14ac:dyDescent="0.3"/>
    <row r="24" spans="2:21" x14ac:dyDescent="0.25">
      <c r="B24" s="9"/>
      <c r="M24" s="43" t="s">
        <v>36</v>
      </c>
      <c r="N24" s="44"/>
      <c r="O24" s="44"/>
      <c r="P24" s="44"/>
      <c r="Q24" s="44"/>
      <c r="R24" s="45"/>
      <c r="U24" t="s">
        <v>29</v>
      </c>
    </row>
    <row r="25" spans="2:21" x14ac:dyDescent="0.25">
      <c r="M25" s="6" t="s">
        <v>45</v>
      </c>
      <c r="N25" s="25">
        <f>VLOOKUP($K$7,$A$7:$D$11,3,0)+VLOOKUP($K$7,$A$7:$D$11,4,0)*N7</f>
        <v>133</v>
      </c>
      <c r="O25" s="25">
        <f>VLOOKUP($K$7,$A$7:$D$11,3,0)+VLOOKUP($K$7,$A$7:$D$11,4,0)*O7</f>
        <v>115</v>
      </c>
      <c r="P25" s="25">
        <f>VLOOKUP($K$7,$A$7:$D$11,3,0)+VLOOKUP($K$7,$A$7:$D$11,4,0)*P7</f>
        <v>169</v>
      </c>
      <c r="Q25" s="25">
        <f>VLOOKUP($K$7,$A$7:$D$11,3,0)+VLOOKUP($K$7,$A$7:$D$11,4,0)*Q7</f>
        <v>187</v>
      </c>
      <c r="R25" s="29">
        <f>VLOOKUP($K$7,$A$7:$D$11,3,0)+VLOOKUP($K$7,$A$7:$D$11,4,0)*R7</f>
        <v>169</v>
      </c>
      <c r="U25" s="24">
        <v>250</v>
      </c>
    </row>
    <row r="26" spans="2:21" x14ac:dyDescent="0.25">
      <c r="M26" s="6" t="s">
        <v>46</v>
      </c>
      <c r="N26" s="25">
        <f>VLOOKUP($K$8,$A$7:$D$11,3,0)+VLOOKUP($K$8,$A$7:$D$11,4,0)*N8</f>
        <v>75</v>
      </c>
      <c r="O26" s="25">
        <f>VLOOKUP($K$8,$A$7:$D$11,3,0)+VLOOKUP($K$8,$A$7:$D$11,4,0)*O8</f>
        <v>90</v>
      </c>
      <c r="P26" s="25">
        <f>VLOOKUP($K$8,$A$7:$D$11,3,0)+VLOOKUP($K$8,$A$7:$D$11,4,0)*P8</f>
        <v>105</v>
      </c>
      <c r="Q26" s="25">
        <f>VLOOKUP($K$8,$A$7:$D$11,3,0)+VLOOKUP($K$8,$A$7:$D$11,4,0)*Q8</f>
        <v>90</v>
      </c>
      <c r="R26" s="29">
        <f>VLOOKUP($K$8,$A$7:$D$11,3,0)+VLOOKUP($K$8,$A$7:$D$11,4,0)*R8</f>
        <v>105</v>
      </c>
    </row>
    <row r="27" spans="2:21" ht="15.75" thickBot="1" x14ac:dyDescent="0.3">
      <c r="M27" s="35" t="s">
        <v>42</v>
      </c>
      <c r="N27" s="36">
        <f>SUM(N25:N26)</f>
        <v>208</v>
      </c>
      <c r="O27" s="36">
        <f t="shared" ref="O27:R27" si="2">SUM(O25:O26)</f>
        <v>205</v>
      </c>
      <c r="P27" s="36">
        <f t="shared" si="2"/>
        <v>274</v>
      </c>
      <c r="Q27" s="36">
        <f t="shared" si="2"/>
        <v>277</v>
      </c>
      <c r="R27" s="37">
        <f t="shared" si="2"/>
        <v>274</v>
      </c>
      <c r="S27" s="23">
        <f>SUM(N27:R27)</f>
        <v>1238</v>
      </c>
      <c r="T27" s="4" t="s">
        <v>21</v>
      </c>
      <c r="U27" s="4">
        <f>5*U25</f>
        <v>1250</v>
      </c>
    </row>
    <row r="29" spans="2:21" x14ac:dyDescent="0.25">
      <c r="M29" s="1"/>
      <c r="N29" s="1"/>
      <c r="O29" s="1"/>
      <c r="P29" s="1"/>
      <c r="Q29" s="1"/>
      <c r="R29" s="26" t="s">
        <v>41</v>
      </c>
      <c r="S29" s="23">
        <f>S22-S27</f>
        <v>1113.875</v>
      </c>
    </row>
    <row r="30" spans="2:21" x14ac:dyDescent="0.25">
      <c r="M30" t="s">
        <v>33</v>
      </c>
    </row>
  </sheetData>
  <mergeCells count="2">
    <mergeCell ref="M11:R11"/>
    <mergeCell ref="M24:R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workbookViewId="0"/>
  </sheetViews>
  <sheetFormatPr defaultRowHeight="15" x14ac:dyDescent="0.25"/>
  <cols>
    <col min="1" max="1" width="17.5703125" bestFit="1" customWidth="1"/>
  </cols>
  <sheetData>
    <row r="2" spans="1:7" x14ac:dyDescent="0.25">
      <c r="C2" t="str">
        <f>'Bar and Drinks'!N3</f>
        <v>Hili</v>
      </c>
      <c r="D2" t="str">
        <f>'Bar and Drinks'!O3</f>
        <v>Dana</v>
      </c>
      <c r="E2" t="str">
        <f>'Bar and Drinks'!P3</f>
        <v>Stefan</v>
      </c>
      <c r="F2" t="str">
        <f>'Bar and Drinks'!Q3</f>
        <v>Jon</v>
      </c>
      <c r="G2" t="str">
        <f>'Bar and Drinks'!R3</f>
        <v>Gareth</v>
      </c>
    </row>
    <row r="3" spans="1:7" x14ac:dyDescent="0.25">
      <c r="A3" t="s">
        <v>40</v>
      </c>
    </row>
    <row r="4" spans="1:7" x14ac:dyDescent="0.25">
      <c r="A4" t="s">
        <v>29</v>
      </c>
      <c r="B4" s="20">
        <f>'Bar and Drinks'!U25</f>
        <v>250</v>
      </c>
    </row>
    <row r="5" spans="1:7" x14ac:dyDescent="0.25">
      <c r="A5" t="s">
        <v>35</v>
      </c>
      <c r="B5" s="19">
        <f>'Bar and Drinks'!S22</f>
        <v>2351.875</v>
      </c>
    </row>
    <row r="6" spans="1:7" x14ac:dyDescent="0.25">
      <c r="A6" t="s">
        <v>34</v>
      </c>
      <c r="B6" s="19">
        <f>'Bar and Drinks'!S27</f>
        <v>1238</v>
      </c>
    </row>
    <row r="7" spans="1:7" x14ac:dyDescent="0.25">
      <c r="A7" t="s">
        <v>17</v>
      </c>
      <c r="B7" s="19">
        <f>'Bar and Drinks'!S29</f>
        <v>1113.875</v>
      </c>
      <c r="C7" s="1" t="s">
        <v>16</v>
      </c>
      <c r="D7" s="1"/>
      <c r="E7" s="1"/>
      <c r="F7" s="1"/>
      <c r="G7" s="1"/>
    </row>
    <row r="8" spans="1:7" x14ac:dyDescent="0.25">
      <c r="A8" s="1" t="str">
        <f>VLOOKUP(B8,'Bar and Drinks'!$A$7:$B$11,2,0)</f>
        <v>Tenjune</v>
      </c>
      <c r="B8">
        <f>'Bar and Drinks'!K7</f>
        <v>2</v>
      </c>
      <c r="C8" s="1">
        <f>'Bar and Drinks'!N7</f>
        <v>6</v>
      </c>
      <c r="D8" s="1">
        <f>'Bar and Drinks'!O7</f>
        <v>5</v>
      </c>
      <c r="E8" s="1">
        <f>'Bar and Drinks'!P7</f>
        <v>8</v>
      </c>
      <c r="F8" s="1">
        <f>'Bar and Drinks'!Q7</f>
        <v>9</v>
      </c>
      <c r="G8" s="1">
        <f>'Bar and Drinks'!R7</f>
        <v>8</v>
      </c>
    </row>
    <row r="9" spans="1:7" x14ac:dyDescent="0.25">
      <c r="A9" s="1" t="str">
        <f>VLOOKUP(B9,'Bar and Drinks'!$A$7:$B$11,2,0)</f>
        <v>Jane Hotel</v>
      </c>
      <c r="B9">
        <f>'Bar and Drinks'!K8</f>
        <v>3</v>
      </c>
      <c r="C9" s="1">
        <f>'Bar and Drinks'!N8</f>
        <v>5</v>
      </c>
      <c r="D9" s="1">
        <f>'Bar and Drinks'!O8</f>
        <v>6</v>
      </c>
      <c r="E9" s="1">
        <f>'Bar and Drinks'!P8</f>
        <v>7</v>
      </c>
      <c r="F9" s="1">
        <f>'Bar and Drinks'!Q8</f>
        <v>6</v>
      </c>
      <c r="G9" s="1">
        <f>'Bar and Drinks'!R8</f>
        <v>7</v>
      </c>
    </row>
    <row r="12" spans="1:7" x14ac:dyDescent="0.25">
      <c r="A12" t="s">
        <v>29</v>
      </c>
      <c r="B12">
        <v>25</v>
      </c>
    </row>
    <row r="13" spans="1:7" x14ac:dyDescent="0.25">
      <c r="A13" t="s">
        <v>35</v>
      </c>
      <c r="B13">
        <v>1000</v>
      </c>
    </row>
    <row r="14" spans="1:7" x14ac:dyDescent="0.25">
      <c r="A14" t="s">
        <v>34</v>
      </c>
      <c r="B14">
        <v>119</v>
      </c>
    </row>
    <row r="15" spans="1:7" x14ac:dyDescent="0.25">
      <c r="A15" t="s">
        <v>17</v>
      </c>
      <c r="B15">
        <v>881</v>
      </c>
      <c r="C15" t="s">
        <v>16</v>
      </c>
    </row>
    <row r="16" spans="1:7" x14ac:dyDescent="0.25">
      <c r="A16" t="s">
        <v>9</v>
      </c>
      <c r="B16">
        <v>3</v>
      </c>
      <c r="C16">
        <v>1</v>
      </c>
      <c r="D16">
        <v>1</v>
      </c>
      <c r="E16">
        <v>1</v>
      </c>
      <c r="F16">
        <v>1</v>
      </c>
      <c r="G16">
        <v>1</v>
      </c>
    </row>
    <row r="17" spans="1:7" x14ac:dyDescent="0.25">
      <c r="A17" t="s">
        <v>18</v>
      </c>
      <c r="B17">
        <v>1</v>
      </c>
      <c r="C17">
        <v>3</v>
      </c>
      <c r="D17">
        <v>3</v>
      </c>
      <c r="E17">
        <v>1</v>
      </c>
      <c r="F17">
        <v>1</v>
      </c>
      <c r="G17">
        <v>3</v>
      </c>
    </row>
    <row r="19" spans="1:7" x14ac:dyDescent="0.25">
      <c r="A19" t="s">
        <v>29</v>
      </c>
      <c r="B19">
        <v>50</v>
      </c>
    </row>
    <row r="20" spans="1:7" x14ac:dyDescent="0.25">
      <c r="A20" t="s">
        <v>35</v>
      </c>
      <c r="B20">
        <v>1749.75</v>
      </c>
    </row>
    <row r="21" spans="1:7" x14ac:dyDescent="0.25">
      <c r="A21" t="s">
        <v>34</v>
      </c>
      <c r="B21">
        <v>246</v>
      </c>
    </row>
    <row r="22" spans="1:7" x14ac:dyDescent="0.25">
      <c r="A22" t="s">
        <v>17</v>
      </c>
      <c r="B22">
        <v>1503.75</v>
      </c>
      <c r="C22" t="s">
        <v>16</v>
      </c>
    </row>
    <row r="23" spans="1:7" x14ac:dyDescent="0.25">
      <c r="A23" t="s">
        <v>9</v>
      </c>
      <c r="B23">
        <v>3</v>
      </c>
      <c r="C23">
        <v>1</v>
      </c>
      <c r="D23">
        <v>1</v>
      </c>
      <c r="E23">
        <v>1</v>
      </c>
      <c r="F23">
        <v>1</v>
      </c>
      <c r="G23">
        <v>3</v>
      </c>
    </row>
    <row r="24" spans="1:7" x14ac:dyDescent="0.25">
      <c r="A24" t="s">
        <v>6</v>
      </c>
      <c r="B24">
        <v>5</v>
      </c>
      <c r="C24">
        <v>10</v>
      </c>
      <c r="D24">
        <v>10</v>
      </c>
      <c r="E24">
        <v>10</v>
      </c>
      <c r="F24">
        <v>10</v>
      </c>
      <c r="G24">
        <v>7</v>
      </c>
    </row>
    <row r="26" spans="1:7" x14ac:dyDescent="0.25">
      <c r="A26" t="s">
        <v>29</v>
      </c>
      <c r="B26">
        <v>100</v>
      </c>
    </row>
    <row r="27" spans="1:7" x14ac:dyDescent="0.25">
      <c r="A27" t="s">
        <v>35</v>
      </c>
      <c r="B27">
        <v>1951.875</v>
      </c>
    </row>
    <row r="28" spans="1:7" x14ac:dyDescent="0.25">
      <c r="A28" t="s">
        <v>34</v>
      </c>
      <c r="B28">
        <v>489</v>
      </c>
    </row>
    <row r="29" spans="1:7" x14ac:dyDescent="0.25">
      <c r="A29" t="s">
        <v>17</v>
      </c>
      <c r="B29">
        <v>1462.875</v>
      </c>
      <c r="C29" t="s">
        <v>16</v>
      </c>
    </row>
    <row r="30" spans="1:7" x14ac:dyDescent="0.25">
      <c r="A30" t="s">
        <v>9</v>
      </c>
      <c r="B30">
        <v>3</v>
      </c>
      <c r="C30">
        <v>4</v>
      </c>
      <c r="D30">
        <v>2</v>
      </c>
      <c r="E30">
        <v>5</v>
      </c>
      <c r="F30">
        <v>5</v>
      </c>
      <c r="G30">
        <v>8</v>
      </c>
    </row>
    <row r="31" spans="1:7" x14ac:dyDescent="0.25">
      <c r="A31" t="s">
        <v>6</v>
      </c>
      <c r="B31">
        <v>5</v>
      </c>
      <c r="C31">
        <v>7</v>
      </c>
      <c r="D31">
        <v>9</v>
      </c>
      <c r="E31">
        <v>10</v>
      </c>
      <c r="F31">
        <v>10</v>
      </c>
      <c r="G31">
        <v>7</v>
      </c>
    </row>
    <row r="33" spans="1:7" x14ac:dyDescent="0.25">
      <c r="A33" t="s">
        <v>29</v>
      </c>
      <c r="B33">
        <v>150</v>
      </c>
    </row>
    <row r="34" spans="1:7" x14ac:dyDescent="0.25">
      <c r="A34" t="s">
        <v>35</v>
      </c>
      <c r="B34">
        <v>2069.5</v>
      </c>
    </row>
    <row r="35" spans="1:7" x14ac:dyDescent="0.25">
      <c r="A35" t="s">
        <v>34</v>
      </c>
      <c r="B35">
        <v>750</v>
      </c>
    </row>
    <row r="36" spans="1:7" x14ac:dyDescent="0.25">
      <c r="A36" t="s">
        <v>17</v>
      </c>
      <c r="B36">
        <v>1319.5</v>
      </c>
      <c r="C36" t="s">
        <v>16</v>
      </c>
    </row>
    <row r="37" spans="1:7" x14ac:dyDescent="0.25">
      <c r="A37" t="s">
        <v>9</v>
      </c>
      <c r="B37">
        <v>3</v>
      </c>
      <c r="C37">
        <v>1</v>
      </c>
      <c r="D37">
        <v>2</v>
      </c>
      <c r="E37">
        <v>4</v>
      </c>
      <c r="F37">
        <v>4</v>
      </c>
      <c r="G37">
        <v>5</v>
      </c>
    </row>
    <row r="38" spans="1:7" x14ac:dyDescent="0.25">
      <c r="A38" t="s">
        <v>10</v>
      </c>
      <c r="B38">
        <v>4</v>
      </c>
      <c r="C38">
        <v>9</v>
      </c>
      <c r="D38">
        <v>8</v>
      </c>
      <c r="E38">
        <v>10</v>
      </c>
      <c r="F38">
        <v>10</v>
      </c>
      <c r="G38">
        <v>9</v>
      </c>
    </row>
    <row r="40" spans="1:7" x14ac:dyDescent="0.25">
      <c r="A40" t="s">
        <v>29</v>
      </c>
      <c r="B40">
        <v>250</v>
      </c>
    </row>
    <row r="41" spans="1:7" x14ac:dyDescent="0.25">
      <c r="A41" t="s">
        <v>35</v>
      </c>
      <c r="B41">
        <v>2351.875</v>
      </c>
    </row>
    <row r="42" spans="1:7" x14ac:dyDescent="0.25">
      <c r="A42" t="s">
        <v>34</v>
      </c>
      <c r="B42">
        <v>1238</v>
      </c>
    </row>
    <row r="43" spans="1:7" x14ac:dyDescent="0.25">
      <c r="A43" t="s">
        <v>17</v>
      </c>
      <c r="B43">
        <v>1113.875</v>
      </c>
      <c r="C43" t="s">
        <v>16</v>
      </c>
    </row>
    <row r="44" spans="1:7" x14ac:dyDescent="0.25">
      <c r="A44" t="s">
        <v>7</v>
      </c>
      <c r="B44">
        <v>2</v>
      </c>
      <c r="C44">
        <v>6</v>
      </c>
      <c r="D44">
        <v>5</v>
      </c>
      <c r="E44">
        <v>8</v>
      </c>
      <c r="F44">
        <v>9</v>
      </c>
      <c r="G44">
        <v>8</v>
      </c>
    </row>
    <row r="45" spans="1:7" x14ac:dyDescent="0.25">
      <c r="A45" t="s">
        <v>9</v>
      </c>
      <c r="B45">
        <v>3</v>
      </c>
      <c r="C45">
        <v>5</v>
      </c>
      <c r="D45">
        <v>6</v>
      </c>
      <c r="E45">
        <v>7</v>
      </c>
      <c r="F45">
        <v>6</v>
      </c>
      <c r="G45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34</v>
      </c>
      <c r="B1" t="s">
        <v>35</v>
      </c>
    </row>
    <row r="2" spans="1:2" x14ac:dyDescent="0.25">
      <c r="A2">
        <v>119</v>
      </c>
      <c r="B2">
        <v>1000</v>
      </c>
    </row>
    <row r="3" spans="1:2" x14ac:dyDescent="0.25">
      <c r="A3">
        <v>246</v>
      </c>
      <c r="B3">
        <v>1749.75</v>
      </c>
    </row>
    <row r="4" spans="1:2" x14ac:dyDescent="0.25">
      <c r="A4">
        <v>489</v>
      </c>
      <c r="B4">
        <v>1951.875</v>
      </c>
    </row>
    <row r="5" spans="1:2" x14ac:dyDescent="0.25">
      <c r="A5">
        <v>750</v>
      </c>
      <c r="B5">
        <v>2069.5</v>
      </c>
    </row>
    <row r="6" spans="1:2" x14ac:dyDescent="0.25">
      <c r="A6">
        <v>1238</v>
      </c>
      <c r="B6">
        <v>2351.875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Bar and Drinks</vt:lpstr>
      <vt:lpstr>Output</vt:lpstr>
      <vt:lpstr>Efficient Frontier Data</vt:lpstr>
      <vt:lpstr>Efficient Frontier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 Barendse</dc:creator>
  <cp:lastModifiedBy>sc</cp:lastModifiedBy>
  <dcterms:created xsi:type="dcterms:W3CDTF">2011-11-02T16:36:09Z</dcterms:created>
  <dcterms:modified xsi:type="dcterms:W3CDTF">2011-12-04T21:28:01Z</dcterms:modified>
</cp:coreProperties>
</file>