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8775" yWindow="1380" windowWidth="16260" windowHeight="7155" tabRatio="804"/>
  </bookViews>
  <sheets>
    <sheet name="INPUTS" sheetId="1" r:id="rId1"/>
    <sheet name="SOLVER" sheetId="40" r:id="rId2"/>
    <sheet name="MONTECARLO" sheetId="38" r:id="rId3"/>
    <sheet name="DataLookups" sheetId="10" r:id="rId4"/>
    <sheet name="CB_DATA_" sheetId="39" state="veryHidden" r:id="rId5"/>
  </sheets>
  <definedNames>
    <definedName name="_xlnm._FilterDatabase" localSheetId="3" hidden="1">DataLookups!$A$2:$D$53</definedName>
    <definedName name="admitfactor1">INPUTS!$C$33</definedName>
    <definedName name="admitfactor2">INPUTS!#REF!</definedName>
    <definedName name="CB_012121ab883d4a57a63d22de69824901" localSheetId="2" hidden="1">MONTECARLO!$G$38</definedName>
    <definedName name="CB_05c62fe96240435bb3d6f88d84c621ee" localSheetId="2" hidden="1">#N/A</definedName>
    <definedName name="CB_07f7ce5cd4a94434baaa2aa9d323f178" localSheetId="2" hidden="1">MONTECARLO!$F$23</definedName>
    <definedName name="CB_0bd32349db344bd990bf5937f8870eff" localSheetId="2" hidden="1">MONTECARLO!$F$21</definedName>
    <definedName name="CB_0ea7379b6b8e499d994d30ad2a1ee85b" localSheetId="2" hidden="1">MONTECARLO!$F$38</definedName>
    <definedName name="CB_0ef7da11e9bd43d4826c83dcf31b60b2" localSheetId="2" hidden="1">MONTECARLO!$G$23</definedName>
    <definedName name="CB_120c4267e70b4dbebdf749f9f96b9f0e" localSheetId="2" hidden="1">MONTECARLO!$F$36</definedName>
    <definedName name="CB_135247895b8541fbb3ae46148aa572b4" localSheetId="2" hidden="1">MONTECARLO!$L$2</definedName>
    <definedName name="CB_13c5b4e43d244b61bf249224628f86ba" localSheetId="2" hidden="1">MONTECARLO!$F$47</definedName>
    <definedName name="CB_14d5ae60a3c545bb87284b87582905b3" localSheetId="2" hidden="1">MONTECARLO!$F$11</definedName>
    <definedName name="CB_1dad500d54dc4e009c0eee9c3e27a087" localSheetId="2" hidden="1">MONTECARLO!$F$53</definedName>
    <definedName name="CB_1e91d3e736ee4bf48329d19fb4d5d26b" localSheetId="2" hidden="1">MONTECARLO!$F$54</definedName>
    <definedName name="CB_1f42f713d13c4f168fc22cb1823084e5" localSheetId="2" hidden="1">MONTECARLO!$G$35</definedName>
    <definedName name="CB_1f5b4d0feb8b4f47abfbd4a163622181" localSheetId="2" hidden="1">MONTECARLO!$G$44</definedName>
    <definedName name="CB_219752a098c943bfac0db874f607794a" localSheetId="2" hidden="1">MONTECARLO!$G$9</definedName>
    <definedName name="CB_25d1c6dde44945a8bc0b3b113c65f465" localSheetId="2" hidden="1">MONTECARLO!$F$4</definedName>
    <definedName name="CB_269217d7d09b43d787b2ea80ce436bfc" localSheetId="2" hidden="1">MONTECARLO!$F$52</definedName>
    <definedName name="CB_278dba32a46149829d15be3d6440d464" localSheetId="2" hidden="1">MONTECARLO!$G$31</definedName>
    <definedName name="CB_28254d36d7bf481586465783fb25db0f" localSheetId="2" hidden="1">MONTECARLO!$F$32</definedName>
    <definedName name="CB_2c3d7b68f1034a88b5be9fc00f8f58e1" localSheetId="2" hidden="1">MONTECARLO!$G$46</definedName>
    <definedName name="CB_2df04f5c62f24bcfb55c28d97592ac97" localSheetId="2" hidden="1">MONTECARLO!$G$22</definedName>
    <definedName name="CB_3071cddb7cb24a71919b0618f89856d4" localSheetId="2" hidden="1">MONTECARLO!$G$30</definedName>
    <definedName name="CB_30d726c11a5748269536faf7444f784a" localSheetId="2" hidden="1">MONTECARLO!$G$26</definedName>
    <definedName name="CB_3752965dfb194441984e2a687fda806a" localSheetId="2" hidden="1">MONTECARLO!$G$33</definedName>
    <definedName name="CB_3c1cf71089ab4e56bb17d37357195909" localSheetId="2" hidden="1">MONTECARLO!$F$22</definedName>
    <definedName name="CB_3ecb473e82a643789b963549347dcfcb" localSheetId="2" hidden="1">MONTECARLO!$G$32</definedName>
    <definedName name="CB_4033c5b1d904431ab0d2e6d4b9bf38ce" localSheetId="2" hidden="1">MONTECARLO!$G$39</definedName>
    <definedName name="CB_440b740eb18b4e04811b6fc33ae70a3c" localSheetId="2" hidden="1">MONTECARLO!$G$17</definedName>
    <definedName name="CB_45b597ff23134b01965b0e96e4cce08d" localSheetId="2" hidden="1">MONTECARLO!$G$45</definedName>
    <definedName name="CB_46f1adce30b1419fab2ad3e518913eea" localSheetId="2" hidden="1">MONTECARLO!$F$5</definedName>
    <definedName name="CB_481b8327e77141a6a7f3271cdbe40c03" localSheetId="2" hidden="1">MONTECARLO!$F$43</definedName>
    <definedName name="CB_490a82fe700743739b5da10cc167378d" localSheetId="2" hidden="1">MONTECARLO!$F$20</definedName>
    <definedName name="CB_4b087ac90efe4c898dc72ee8b8d0b827" localSheetId="2" hidden="1">MONTECARLO!$F$28</definedName>
    <definedName name="CB_4bbe99ce2bc94a3d985e1a4f1f3a17de" localSheetId="2" hidden="1">MONTECARLO!$G$27</definedName>
    <definedName name="CB_4c6608200cb14a6fbb57619bd6df1a86" localSheetId="2" hidden="1">MONTECARLO!$F$40</definedName>
    <definedName name="CB_4d359e9b3e7d44089bf25c1b8a754ad4" localSheetId="2" hidden="1">MONTECARLO!$G$50</definedName>
    <definedName name="CB_4e5febe52dc347cc9358662d9d9fa92e" localSheetId="2" hidden="1">MONTECARLO!$F$39</definedName>
    <definedName name="CB_500b45454c30404e863b9af5dfdb2158" localSheetId="2" hidden="1">MONTECARLO!$G$7</definedName>
    <definedName name="CB_514919108b784ed595f5ddfd99f0e4f0" localSheetId="2" hidden="1">MONTECARLO!$G$24</definedName>
    <definedName name="CB_531f0df8e887471bac54581e342adc13" localSheetId="2" hidden="1">MONTECARLO!$G$43</definedName>
    <definedName name="CB_53decbbad88e48dfbe25c436d0905aa3" localSheetId="2" hidden="1">MONTECARLO!$L$1</definedName>
    <definedName name="CB_544ceaee92964a868ce30c3994864286" localSheetId="2" hidden="1">MONTECARLO!$G$6</definedName>
    <definedName name="CB_547ef1407a6c41d48dbae6efaca1f5d7" localSheetId="2" hidden="1">MONTECARLO!$F$33</definedName>
    <definedName name="CB_562f5957bbd844618b149d912fd9c234" localSheetId="2" hidden="1">MONTECARLO!$G$11</definedName>
    <definedName name="CB_57c5d63fc6714682a5e35e04c53ac873" localSheetId="2" hidden="1">MONTECARLO!$G$14</definedName>
    <definedName name="CB_57ca3c73668c41ec8909f887e4624a1f" localSheetId="2" hidden="1">MONTECARLO!$G$47</definedName>
    <definedName name="CB_5b41af0f39ae443283e409492dbaeb42" localSheetId="2" hidden="1">MONTECARLO!$F$14</definedName>
    <definedName name="CB_5c1af17bbb8444b5bcb4142be5d9d960" localSheetId="2" hidden="1">MONTECARLO!$F$13</definedName>
    <definedName name="CB_634ef3339db649dd9334b867da04f714" localSheetId="2" hidden="1">MONTECARLO!$F$34</definedName>
    <definedName name="CB_6428b6292b1d4895b2a891fac534b0a0" localSheetId="2" hidden="1">MONTECARLO!$F$7</definedName>
    <definedName name="CB_66f50bb5e9394be6ac46a4cd02238b00" localSheetId="2" hidden="1">MONTECARLO!$G$25</definedName>
    <definedName name="CB_6818f3ed389b45e58a3a9e0b4c94417d" localSheetId="2" hidden="1">MONTECARLO!$G$12</definedName>
    <definedName name="CB_6990f11e081341769599579e82cb331a" localSheetId="2" hidden="1">MONTECARLO!$G$37</definedName>
    <definedName name="CB_69b84b38c0ab4ade96b434da9ad1bbaa" localSheetId="2" hidden="1">MONTECARLO!$G$5</definedName>
    <definedName name="CB_6b3440753b0e4f0cbd2cebb2328645c4" localSheetId="2" hidden="1">MONTECARLO!$G$13</definedName>
    <definedName name="CB_6ced5c3d7cb44fed972ed35db77f068a" localSheetId="2" hidden="1">MONTECARLO!$G$19</definedName>
    <definedName name="CB_6e1e4fabed5041aebf611cdd34f47f53" localSheetId="2" hidden="1">MONTECARLO!$F$18</definedName>
    <definedName name="CB_6f85bd49de5547438756e2b7fd09b155" localSheetId="2" hidden="1">MONTECARLO!$F$44</definedName>
    <definedName name="CB_7278818652a344e9bbdb975c14e1b38c" localSheetId="2" hidden="1">MONTECARLO!$G$53</definedName>
    <definedName name="CB_76c71dd59be34b299f9c0377f6c0a66e" localSheetId="2" hidden="1">MONTECARLO!$G$40</definedName>
    <definedName name="CB_796c24f0af2e45dc873f1f004acd1768" localSheetId="2" hidden="1">MONTECARLO!$F$15</definedName>
    <definedName name="CB_7ba4ca00ebae49e59789c4c4b4ee80a9" localSheetId="2" hidden="1">MONTECARLO!$G$54</definedName>
    <definedName name="CB_7ca22abd59b44b938cef724e714171db" localSheetId="2" hidden="1">MONTECARLO!$G$21</definedName>
    <definedName name="CB_7f75a90abd584dd8a81c81589ab419b1" localSheetId="2" hidden="1">MONTECARLO!$F$10</definedName>
    <definedName name="CB_8339fc6ec35640aa9dfe263087361401" localSheetId="2" hidden="1">MONTECARLO!$G$8</definedName>
    <definedName name="CB_89c8929d7e7242afa7f6e3aecd03d90a" localSheetId="2" hidden="1">MONTECARLO!$F$26</definedName>
    <definedName name="CB_8a1e90bfccf540739720351298c87346" localSheetId="2" hidden="1">MONTECARLO!$G$18</definedName>
    <definedName name="CB_8da3377cabf04677801a9253de800031" localSheetId="2" hidden="1">MONTECARLO!$F$16</definedName>
    <definedName name="CB_8dece62d55fc4322b246c1364de9a8fb" localSheetId="2" hidden="1">MONTECARLO!$G$29</definedName>
    <definedName name="CB_9027650d0e5747b8a3da337887795576" localSheetId="2" hidden="1">MONTECARLO!$G$16</definedName>
    <definedName name="CB_90ba45bd94fc4e8abce23f6d6c10c417" localSheetId="2" hidden="1">MONTECARLO!$F$12</definedName>
    <definedName name="CB_94113e04218b4fcdb9ba0bbaeb7448cb" localSheetId="2" hidden="1">MONTECARLO!$F$27</definedName>
    <definedName name="CB_9515b1c49aca454cbdde7840393fd206" localSheetId="2" hidden="1">MONTECARLO!$F$17</definedName>
    <definedName name="CB_952d8520a8f94b64af0c07545f1d3809" localSheetId="2" hidden="1">MONTECARLO!$G$42</definedName>
    <definedName name="CB_a1c8f793966c4edc9fa69c729fbd5328" localSheetId="2" hidden="1">MONTECARLO!$G$10</definedName>
    <definedName name="CB_a31e622e281043ad984233852f07b8ab" localSheetId="2" hidden="1">MONTECARLO!$F$48</definedName>
    <definedName name="CB_a97d6f586e8441cb8805b1c62b6efa87" localSheetId="2" hidden="1">MONTECARLO!$F$35</definedName>
    <definedName name="CB_ac96b97bf7c149a785cae3061de1f727" localSheetId="2" hidden="1">MONTECARLO!$F$45</definedName>
    <definedName name="CB_adf5a95f1b01415eae92508e6f1c2af7" localSheetId="2" hidden="1">MONTECARLO!$F$6</definedName>
    <definedName name="CB_b4904eba30bb447abed9b07b3ef7ab69" localSheetId="2" hidden="1">MONTECARLO!$G$4</definedName>
    <definedName name="CB_bb2e95df60494af78e4003f7e04d2702" localSheetId="2" hidden="1">MONTECARLO!$G$20</definedName>
    <definedName name="CB_bdc70b70f9f941a194136383300d2168" localSheetId="2" hidden="1">MONTECARLO!$F$19</definedName>
    <definedName name="CB_bf7a4b8542be403dac9cbbbbfd7562dd" localSheetId="2" hidden="1">MONTECARLO!$F$8</definedName>
    <definedName name="CB_Block_00000000000000000000000000000000" localSheetId="2" hidden="1">"'7.0.0.0"</definedName>
    <definedName name="CB_Block_00000000000000000000000000000001" localSheetId="4" hidden="1">"'634592741798190869"</definedName>
    <definedName name="CB_Block_00000000000000000000000000000001" localSheetId="2" hidden="1">"'634592741798151805"</definedName>
    <definedName name="CB_Block_00000000000000000000000000000003" localSheetId="2" hidden="1">"'11.1.2391.0"</definedName>
    <definedName name="CB_BlockExt_00000000000000000000000000000003" localSheetId="2" hidden="1">"'11.1.2.1.000"</definedName>
    <definedName name="CB_cc973b9ab5544730a940add7ac34f564" localSheetId="2" hidden="1">MONTECARLO!$G$36</definedName>
    <definedName name="CB_cd4f05db7e4643769287778d0332722e" localSheetId="2" hidden="1">MONTECARLO!$F$25</definedName>
    <definedName name="CB_ceecfb8342bb46a6b35210c80686cff1" localSheetId="2" hidden="1">MONTECARLO!$F$49</definedName>
    <definedName name="CB_d07abbd4558d40fea1471179fed6ddfb" localSheetId="2" hidden="1">MONTECARLO!$F$9</definedName>
    <definedName name="CB_d70f8fd6d71641108767236d0b4fcc7e" localSheetId="2" hidden="1">MONTECARLO!$G$15</definedName>
    <definedName name="CB_d9f63892c9e64eab872013219d771c57" localSheetId="2" hidden="1">MONTECARLO!$F$24</definedName>
    <definedName name="CB_da81f3397466461a95670edb7f2a9d68" localSheetId="2" hidden="1">MONTECARLO!$F$31</definedName>
    <definedName name="CB_dda5a1be55df422da89780f42e3eb6b6" localSheetId="2" hidden="1">MONTECARLO!$F$29</definedName>
    <definedName name="CB_debe573317b240c58724a0af6e749c19" localSheetId="2" hidden="1">MONTECARLO!$F$51</definedName>
    <definedName name="CB_dfeb289fd0764fcda0a51689bd66908c" localSheetId="2" hidden="1">MONTECARLO!$F$42</definedName>
    <definedName name="CB_e03c472a89e0453faf5e4edabf7a0240" localSheetId="2" hidden="1">MONTECARLO!$F$50</definedName>
    <definedName name="CB_e7e05b9610dc4ee8853efe3ef63f41ac" localSheetId="2" hidden="1">MONTECARLO!$G$28</definedName>
    <definedName name="CB_ecc2e7d34847482d9e0c734cf5132004" localSheetId="2" hidden="1">MONTECARLO!$G$34</definedName>
    <definedName name="CB_ece763c711134566b0da638e2789f2c4" localSheetId="2" hidden="1">MONTECARLO!$G$51</definedName>
    <definedName name="CB_ed2c301d0c234a9dbba6bb47fcd1d4ab" localSheetId="2" hidden="1">MONTECARLO!$G$41</definedName>
    <definedName name="CB_eff3cc7a060e4aba9e6ff770ab9bfa7b" localSheetId="2" hidden="1">MONTECARLO!$F$37</definedName>
    <definedName name="CB_f3ee62a098244cb087f35e145204f4e9" localSheetId="2" hidden="1">MONTECARLO!$F$41</definedName>
    <definedName name="CB_f5e07f3ba4f540d9b279afd6ab223504" localSheetId="2" hidden="1">MONTECARLO!$G$52</definedName>
    <definedName name="CB_f7dd968681224179b80eca867b5c436b" localSheetId="2" hidden="1">MONTECARLO!$F$30</definedName>
    <definedName name="CB_fc23accd55f44e8fa14a13f85f768f3f" localSheetId="2" hidden="1">MONTECARLO!$G$49</definedName>
    <definedName name="CB_fd8e1a060d09444bbdbb2b125ce18c7d" localSheetId="2" hidden="1">MONTECARLO!$G$48</definedName>
    <definedName name="CB_fe23a828909e46348d6c238c0c9728e9" localSheetId="2" hidden="1">MONTECARLO!$F$46</definedName>
    <definedName name="CBCR_03d31376d6804990b86aff7151099696" localSheetId="2" hidden="1">MONTECARLO!$F$3</definedName>
    <definedName name="CBCR_b80bd156b032489083040d3cc0eace64" localSheetId="2" hidden="1">MONTECARLO!$A$3:$B$54</definedName>
    <definedName name="CBWorkbookPriority" localSheetId="4" hidden="1">-493729000</definedName>
    <definedName name="CBx_306533e5df95417cbb2d04d9d2f54062" localSheetId="4" hidden="1">"'CB_DATA_'!$A$1"</definedName>
    <definedName name="CBx_befe2aaa568740599ef8b144c4daf59c" localSheetId="4" hidden="1">"'MONTECARLO'!$A$1"</definedName>
    <definedName name="CBx_Sheet_Guid" localSheetId="4" hidden="1">"'306533e5-df95-417c-bb2d-04d9d2f54062"</definedName>
    <definedName name="CBx_Sheet_Guid" localSheetId="2" hidden="1">"'befe2aaa-5687-4059-9ef8-b144c4daf59c"</definedName>
    <definedName name="CBx_SheetRef" localSheetId="4" hidden="1">CB_DATA_!$A$14</definedName>
    <definedName name="CBx_SheetRef" localSheetId="2" hidden="1">CB_DATA_!$B$14</definedName>
    <definedName name="CBx_StorageType" localSheetId="4" hidden="1">2</definedName>
    <definedName name="CBx_StorageType" localSheetId="2" hidden="1">2</definedName>
    <definedName name="solver_adj" localSheetId="1" hidden="1">SOLVER!$X$3:$X$53</definedName>
    <definedName name="solver_adj_ob" localSheetId="2" hidden="1">1</definedName>
    <definedName name="solver_adj_ob1" localSheetId="2" hidden="1">1</definedName>
    <definedName name="solver_cha" localSheetId="2" hidden="1">0</definedName>
    <definedName name="solver_chc1" localSheetId="2" hidden="1">0</definedName>
    <definedName name="solver_chc2" localSheetId="2" hidden="1">0</definedName>
    <definedName name="solver_chn" localSheetId="2" hidden="1">4</definedName>
    <definedName name="solver_chp1" localSheetId="2" hidden="1">0</definedName>
    <definedName name="solver_chp2" localSheetId="2" hidden="1">0</definedName>
    <definedName name="solver_cht" localSheetId="2" hidden="1">0</definedName>
    <definedName name="solver_cir1" localSheetId="2" hidden="1">1</definedName>
    <definedName name="solver_cir2" localSheetId="2" hidden="1">1</definedName>
    <definedName name="solver_con1" localSheetId="2" hidden="1">" "</definedName>
    <definedName name="solver_con2" localSheetId="2" hidden="1">" "</definedName>
    <definedName name="solver_cvg" localSheetId="1" hidden="1">0.0001</definedName>
    <definedName name="solver_dia" localSheetId="2" hidden="1">5</definedName>
    <definedName name="solver_drv" localSheetId="1" hidden="1">1</definedName>
    <definedName name="solver_eng" localSheetId="1" hidden="1">3</definedName>
    <definedName name="solver_est" localSheetId="1" hidden="1">1</definedName>
    <definedName name="solver_iao" localSheetId="2" hidden="1">0</definedName>
    <definedName name="solver_int" localSheetId="2" hidden="1">0</definedName>
    <definedName name="solver_irs" localSheetId="2" hidden="1">0</definedName>
    <definedName name="solver_ism" localSheetId="2" hidden="1">0</definedName>
    <definedName name="solver_itr" localSheetId="1" hidden="1">2147483647</definedName>
    <definedName name="solver_lhs_ob1" localSheetId="2" hidden="1">0</definedName>
    <definedName name="solver_lhs_ob2" localSheetId="2" hidden="1">0</definedName>
    <definedName name="solver_lhs1" localSheetId="2" hidden="1">MONTECARLO!#REF!</definedName>
    <definedName name="solver_lhs1" localSheetId="1" hidden="1">SOLVER!$X$3:$X$53</definedName>
    <definedName name="solver_lhs2" localSheetId="2" hidden="1">MONTECARLO!#REF!</definedName>
    <definedName name="solver_lhs2" localSheetId="1" hidden="1">SOLVER!$X$57</definedName>
    <definedName name="solver_mda" localSheetId="2" hidden="1">4</definedName>
    <definedName name="solver_mip" localSheetId="1" hidden="1">2147483647</definedName>
    <definedName name="solver_mni" localSheetId="1" hidden="1">30</definedName>
    <definedName name="solver_mod" localSheetId="2" hidden="1">3</definedName>
    <definedName name="solver_mrt" localSheetId="1" hidden="1">0.075</definedName>
    <definedName name="solver_msl" localSheetId="1" hidden="1">2</definedName>
    <definedName name="solver_neg" localSheetId="1" hidden="1">1</definedName>
    <definedName name="solver_nod" localSheetId="1" hidden="1">2147483647</definedName>
    <definedName name="solver_nsim" hidden="1">1</definedName>
    <definedName name="solver_ntr" localSheetId="2" hidden="1">0</definedName>
    <definedName name="solver_ntri" hidden="1">1000</definedName>
    <definedName name="solver_num" localSheetId="2" hidden="1">0</definedName>
    <definedName name="solver_num" localSheetId="1" hidden="1">2</definedName>
    <definedName name="solver_nwt" localSheetId="1" hidden="1">1</definedName>
    <definedName name="solver_opt" localSheetId="1" hidden="1">SOLVER!$Y$61</definedName>
    <definedName name="solver_pre" localSheetId="1" hidden="1">0.000001</definedName>
    <definedName name="solver_psi" localSheetId="2" hidden="1">0</definedName>
    <definedName name="solver_rbv" localSheetId="1" hidden="1">1</definedName>
    <definedName name="solver_rdp" localSheetId="2" hidden="1">0</definedName>
    <definedName name="solver_rel1" localSheetId="2" hidden="1">5</definedName>
    <definedName name="solver_rel1" localSheetId="1" hidden="1">5</definedName>
    <definedName name="solver_rel2" localSheetId="2" hidden="1">2</definedName>
    <definedName name="solver_rel2" localSheetId="1" hidden="1">2</definedName>
    <definedName name="solver_rhs1" localSheetId="1" hidden="1">binary</definedName>
    <definedName name="solver_rhs2" localSheetId="2" hidden="1">MONTECARLO!#REF!</definedName>
    <definedName name="solver_rhs2" localSheetId="1" hidden="1">5</definedName>
    <definedName name="solver_rlx" localSheetId="2" hidden="1">0</definedName>
    <definedName name="solver_rlx" localSheetId="1" hidden="1">2</definedName>
    <definedName name="solver_rsd" localSheetId="1" hidden="1">0</definedName>
    <definedName name="solver_rsmp" hidden="1">2</definedName>
    <definedName name="solver_rtr" localSheetId="2" hidden="1">0</definedName>
    <definedName name="solver_rxc1" localSheetId="2" hidden="1">1</definedName>
    <definedName name="solver_rxc2" localSheetId="2" hidden="1">1</definedName>
    <definedName name="solver_scl" localSheetId="1" hidden="1">1</definedName>
    <definedName name="solver_seed" hidden="1">0</definedName>
    <definedName name="solver_sel" localSheetId="2" hidden="1">1</definedName>
    <definedName name="solver_sho" localSheetId="1" hidden="1">2</definedName>
    <definedName name="solver_slv" localSheetId="2" hidden="1">0</definedName>
    <definedName name="solver_slvu" localSheetId="2" hidden="1">0</definedName>
    <definedName name="solver_ssz" localSheetId="1" hidden="1">100</definedName>
    <definedName name="solver_tim" localSheetId="1" hidden="1">2147483647</definedName>
    <definedName name="solver_tol" localSheetId="1" hidden="1">0.01</definedName>
    <definedName name="solver_typ" localSheetId="2" hidden="1">2</definedName>
    <definedName name="solver_typ" localSheetId="1" hidden="1">1</definedName>
    <definedName name="solver_umod" localSheetId="2" hidden="1">1</definedName>
    <definedName name="solver_urs" localSheetId="2" hidden="1">0</definedName>
    <definedName name="solver_val" localSheetId="1" hidden="1">0</definedName>
    <definedName name="solver_ver" localSheetId="2" hidden="1">10</definedName>
    <definedName name="solver_ver" localSheetId="1" hidden="1">3</definedName>
    <definedName name="solver_vol" localSheetId="2" hidden="1">0</definedName>
    <definedName name="solveri_ISpPars_C2" localSheetId="2" hidden="1">"RiskSolver.UI.Charts.InputDlgPars:-1000001;1;1;37;22;27;51;0;90;80;0;0;0;0;"</definedName>
    <definedName name="solveri_ISpPars_F4" localSheetId="2" hidden="1">"RiskSolver.UI.Charts.InputDlgPars:-1000001;1;1;48;21;27;51;0;90;80;0;0;0;0;"</definedName>
    <definedName name="solveri_ISpPars_F5" localSheetId="2" hidden="1">"RiskSolver.UI.Charts.InputDlgPars:-1000001;1;1;49;21;27;51;0;90;80;0;0;0;0;"</definedName>
    <definedName name="solveri_ISpPars_F6" localSheetId="2" hidden="1">"RiskSolver.UI.Charts.InputDlgPars:-1000001;1;1;37;22;27;51;0;90;80;0;0;0;0;"</definedName>
    <definedName name="subject1">INPUTS!$E$16</definedName>
    <definedName name="subject2">INPUTS!#REF!</definedName>
  </definedNames>
  <calcPr calcId="145621"/>
</workbook>
</file>

<file path=xl/calcChain.xml><?xml version="1.0" encoding="utf-8"?>
<calcChain xmlns="http://schemas.openxmlformats.org/spreadsheetml/2006/main">
  <c r="G7" i="1" l="1"/>
  <c r="G8" i="1"/>
  <c r="G9" i="1"/>
  <c r="G10" i="1"/>
  <c r="G11" i="1"/>
  <c r="C2" i="40" l="1"/>
  <c r="AV1" i="10"/>
  <c r="P2" i="39"/>
  <c r="C114" i="1" l="1"/>
  <c r="P2" i="40" s="1"/>
  <c r="AG13" i="10" l="1"/>
  <c r="AV13" i="10" s="1"/>
  <c r="P13" i="40" s="1"/>
  <c r="AG10" i="10"/>
  <c r="AV10" i="10" s="1"/>
  <c r="P10" i="40" s="1"/>
  <c r="AG22" i="10"/>
  <c r="AV22" i="10" s="1"/>
  <c r="P22" i="40" s="1"/>
  <c r="AG7" i="10"/>
  <c r="AV7" i="10" s="1"/>
  <c r="P7" i="40" s="1"/>
  <c r="AG11" i="10"/>
  <c r="AV11" i="10" s="1"/>
  <c r="P11" i="40" s="1"/>
  <c r="AG15" i="10"/>
  <c r="AV15" i="10" s="1"/>
  <c r="P15" i="40" s="1"/>
  <c r="AG19" i="10"/>
  <c r="AV19" i="10" s="1"/>
  <c r="P19" i="40" s="1"/>
  <c r="AG23" i="10"/>
  <c r="AV23" i="10" s="1"/>
  <c r="P23" i="40" s="1"/>
  <c r="AG27" i="10"/>
  <c r="AV27" i="10" s="1"/>
  <c r="P27" i="40" s="1"/>
  <c r="AG31" i="10"/>
  <c r="AV31" i="10" s="1"/>
  <c r="P31" i="40" s="1"/>
  <c r="AG35" i="10"/>
  <c r="AV35" i="10" s="1"/>
  <c r="P35" i="40" s="1"/>
  <c r="AG39" i="10"/>
  <c r="AV39" i="10" s="1"/>
  <c r="P39" i="40" s="1"/>
  <c r="AG43" i="10"/>
  <c r="AV43" i="10" s="1"/>
  <c r="P43" i="40" s="1"/>
  <c r="AG47" i="10"/>
  <c r="AV47" i="10" s="1"/>
  <c r="P47" i="40" s="1"/>
  <c r="AG51" i="10"/>
  <c r="AV51" i="10" s="1"/>
  <c r="P51" i="40" s="1"/>
  <c r="AG4" i="10"/>
  <c r="AV4" i="10" s="1"/>
  <c r="P4" i="40" s="1"/>
  <c r="AG8" i="10"/>
  <c r="AV8" i="10" s="1"/>
  <c r="P8" i="40" s="1"/>
  <c r="AG12" i="10"/>
  <c r="AV12" i="10" s="1"/>
  <c r="P12" i="40" s="1"/>
  <c r="AG16" i="10"/>
  <c r="AV16" i="10" s="1"/>
  <c r="P16" i="40" s="1"/>
  <c r="AG20" i="10"/>
  <c r="AV20" i="10" s="1"/>
  <c r="P20" i="40" s="1"/>
  <c r="AG24" i="10"/>
  <c r="AV24" i="10" s="1"/>
  <c r="P24" i="40" s="1"/>
  <c r="AG28" i="10"/>
  <c r="AV28" i="10" s="1"/>
  <c r="P28" i="40" s="1"/>
  <c r="AG32" i="10"/>
  <c r="AV32" i="10" s="1"/>
  <c r="P32" i="40" s="1"/>
  <c r="AG36" i="10"/>
  <c r="AV36" i="10" s="1"/>
  <c r="P36" i="40" s="1"/>
  <c r="AG40" i="10"/>
  <c r="AV40" i="10" s="1"/>
  <c r="P40" i="40" s="1"/>
  <c r="AG44" i="10"/>
  <c r="AV44" i="10" s="1"/>
  <c r="P44" i="40" s="1"/>
  <c r="AG48" i="10"/>
  <c r="AV48" i="10" s="1"/>
  <c r="P48" i="40" s="1"/>
  <c r="AG52" i="10"/>
  <c r="AV52" i="10" s="1"/>
  <c r="P52" i="40" s="1"/>
  <c r="AG5" i="10"/>
  <c r="AV5" i="10" s="1"/>
  <c r="P5" i="40" s="1"/>
  <c r="AG9" i="10"/>
  <c r="AV9" i="10" s="1"/>
  <c r="P9" i="40" s="1"/>
  <c r="AG17" i="10"/>
  <c r="AV17" i="10" s="1"/>
  <c r="P17" i="40" s="1"/>
  <c r="AG21" i="10"/>
  <c r="AV21" i="10" s="1"/>
  <c r="P21" i="40" s="1"/>
  <c r="AG25" i="10"/>
  <c r="AV25" i="10" s="1"/>
  <c r="P25" i="40" s="1"/>
  <c r="AG29" i="10"/>
  <c r="AV29" i="10" s="1"/>
  <c r="P29" i="40" s="1"/>
  <c r="AG33" i="10"/>
  <c r="AV33" i="10" s="1"/>
  <c r="P33" i="40" s="1"/>
  <c r="AG37" i="10"/>
  <c r="AV37" i="10" s="1"/>
  <c r="P37" i="40" s="1"/>
  <c r="AG41" i="10"/>
  <c r="AV41" i="10" s="1"/>
  <c r="P41" i="40" s="1"/>
  <c r="AG45" i="10"/>
  <c r="AV45" i="10" s="1"/>
  <c r="P45" i="40" s="1"/>
  <c r="AG49" i="10"/>
  <c r="AV49" i="10" s="1"/>
  <c r="P49" i="40" s="1"/>
  <c r="AG53" i="10"/>
  <c r="AV53" i="10" s="1"/>
  <c r="P53" i="40" s="1"/>
  <c r="AG6" i="10"/>
  <c r="AV6" i="10" s="1"/>
  <c r="P6" i="40" s="1"/>
  <c r="AG14" i="10"/>
  <c r="AV14" i="10" s="1"/>
  <c r="P14" i="40" s="1"/>
  <c r="AG30" i="10"/>
  <c r="AV30" i="10" s="1"/>
  <c r="P30" i="40" s="1"/>
  <c r="AG46" i="10"/>
  <c r="AV46" i="10" s="1"/>
  <c r="P46" i="40" s="1"/>
  <c r="AG34" i="10"/>
  <c r="AV34" i="10" s="1"/>
  <c r="P34" i="40" s="1"/>
  <c r="AG50" i="10"/>
  <c r="AV50" i="10" s="1"/>
  <c r="P50" i="40" s="1"/>
  <c r="AG18" i="10"/>
  <c r="AV18" i="10" s="1"/>
  <c r="P18" i="40" s="1"/>
  <c r="AG38" i="10"/>
  <c r="AV38" i="10" s="1"/>
  <c r="P38" i="40" s="1"/>
  <c r="AG3" i="10"/>
  <c r="AV3" i="10" s="1"/>
  <c r="P3" i="40" s="1"/>
  <c r="AG26" i="10"/>
  <c r="AV26" i="10" s="1"/>
  <c r="P26" i="40" s="1"/>
  <c r="AG42" i="10"/>
  <c r="AV42" i="10" s="1"/>
  <c r="P42" i="40" s="1"/>
  <c r="H5" i="38"/>
  <c r="I5" i="38" s="1"/>
  <c r="H6" i="38"/>
  <c r="I6" i="38" s="1"/>
  <c r="H7" i="38"/>
  <c r="I7" i="38" s="1"/>
  <c r="H8" i="38"/>
  <c r="I8" i="38" s="1"/>
  <c r="H9" i="38"/>
  <c r="H10" i="38"/>
  <c r="I10" i="38" s="1"/>
  <c r="H11" i="38"/>
  <c r="H12" i="38"/>
  <c r="H13" i="38"/>
  <c r="I13" i="38" s="1"/>
  <c r="H14" i="38"/>
  <c r="H15" i="38"/>
  <c r="I15" i="38" s="1"/>
  <c r="H16" i="38"/>
  <c r="H17" i="38"/>
  <c r="I17" i="38" s="1"/>
  <c r="H18" i="38"/>
  <c r="I18" i="38" s="1"/>
  <c r="H19" i="38"/>
  <c r="H20" i="38"/>
  <c r="I20" i="38" s="1"/>
  <c r="H21" i="38"/>
  <c r="H22" i="38"/>
  <c r="I22" i="38" s="1"/>
  <c r="H23" i="38"/>
  <c r="H24" i="38"/>
  <c r="I24" i="38" s="1"/>
  <c r="H25" i="38"/>
  <c r="H26" i="38"/>
  <c r="H27" i="38"/>
  <c r="I27" i="38" s="1"/>
  <c r="H28" i="38"/>
  <c r="I28" i="38" s="1"/>
  <c r="H29" i="38"/>
  <c r="I29" i="38" s="1"/>
  <c r="H30" i="38"/>
  <c r="I30" i="38" s="1"/>
  <c r="H31" i="38"/>
  <c r="I31" i="38" s="1"/>
  <c r="H32" i="38"/>
  <c r="I32" i="38" s="1"/>
  <c r="H33" i="38"/>
  <c r="I33" i="38" s="1"/>
  <c r="H34" i="38"/>
  <c r="I34" i="38" s="1"/>
  <c r="H35" i="38"/>
  <c r="I35" i="38" s="1"/>
  <c r="H36" i="38"/>
  <c r="I36" i="38" s="1"/>
  <c r="H37" i="38"/>
  <c r="I37" i="38" s="1"/>
  <c r="H38" i="38"/>
  <c r="H39" i="38"/>
  <c r="I39" i="38" s="1"/>
  <c r="H40" i="38"/>
  <c r="I40" i="38" s="1"/>
  <c r="H41" i="38"/>
  <c r="I41" i="38" s="1"/>
  <c r="H42" i="38"/>
  <c r="I42" i="38" s="1"/>
  <c r="H43" i="38"/>
  <c r="I43" i="38" s="1"/>
  <c r="H44" i="38"/>
  <c r="H45" i="38"/>
  <c r="I45" i="38" s="1"/>
  <c r="H46" i="38"/>
  <c r="I46" i="38" s="1"/>
  <c r="H47" i="38"/>
  <c r="I47" i="38" s="1"/>
  <c r="H48" i="38"/>
  <c r="H49" i="38"/>
  <c r="I49" i="38" s="1"/>
  <c r="H50" i="38"/>
  <c r="I50" i="38" s="1"/>
  <c r="H51" i="38"/>
  <c r="H52" i="38"/>
  <c r="I52" i="38" s="1"/>
  <c r="H53" i="38"/>
  <c r="I53" i="38" s="1"/>
  <c r="H54" i="38"/>
  <c r="I54" i="38" s="1"/>
  <c r="H4" i="38"/>
  <c r="I4" i="38" s="1"/>
  <c r="E5" i="38"/>
  <c r="E6" i="38"/>
  <c r="E7" i="38"/>
  <c r="E8" i="38"/>
  <c r="E9" i="38"/>
  <c r="E10" i="38"/>
  <c r="E11" i="38"/>
  <c r="E12" i="38"/>
  <c r="E13" i="38"/>
  <c r="E14" i="38"/>
  <c r="E15" i="38"/>
  <c r="E16" i="38"/>
  <c r="E17" i="38"/>
  <c r="E18" i="38"/>
  <c r="E19" i="38"/>
  <c r="E20" i="38"/>
  <c r="E21" i="38"/>
  <c r="E22" i="38"/>
  <c r="E23" i="38"/>
  <c r="E24" i="38"/>
  <c r="E25" i="38"/>
  <c r="E26" i="38"/>
  <c r="E27" i="38"/>
  <c r="E28" i="38"/>
  <c r="E29" i="38"/>
  <c r="E30" i="38"/>
  <c r="E31" i="38"/>
  <c r="E32" i="38"/>
  <c r="E33" i="38"/>
  <c r="E34" i="38"/>
  <c r="E35" i="38"/>
  <c r="E36" i="38"/>
  <c r="E37" i="38"/>
  <c r="E38" i="38"/>
  <c r="E39" i="38"/>
  <c r="E40" i="38"/>
  <c r="E41" i="38"/>
  <c r="E42" i="38"/>
  <c r="E43" i="38"/>
  <c r="E44" i="38"/>
  <c r="E45" i="38"/>
  <c r="E46" i="38"/>
  <c r="E47" i="38"/>
  <c r="E48" i="38"/>
  <c r="E49" i="38"/>
  <c r="E50" i="38"/>
  <c r="E51" i="38"/>
  <c r="E52" i="38"/>
  <c r="E53" i="38"/>
  <c r="E54" i="38"/>
  <c r="E4" i="38"/>
  <c r="D5" i="38"/>
  <c r="D6" i="38"/>
  <c r="D7" i="38"/>
  <c r="D8" i="38"/>
  <c r="D9" i="38"/>
  <c r="D10" i="38"/>
  <c r="D11" i="38"/>
  <c r="D12" i="38"/>
  <c r="D13" i="38"/>
  <c r="D14" i="38"/>
  <c r="D15" i="38"/>
  <c r="D16" i="38"/>
  <c r="D17" i="38"/>
  <c r="D18" i="38"/>
  <c r="D19" i="38"/>
  <c r="D20" i="38"/>
  <c r="D21" i="38"/>
  <c r="D22" i="38"/>
  <c r="D23" i="38"/>
  <c r="D24" i="38"/>
  <c r="D25" i="38"/>
  <c r="D26" i="38"/>
  <c r="D27" i="38"/>
  <c r="D28" i="38"/>
  <c r="D29" i="38"/>
  <c r="D30" i="38"/>
  <c r="D31" i="38"/>
  <c r="D32" i="38"/>
  <c r="D33" i="38"/>
  <c r="D34" i="38"/>
  <c r="D35" i="38"/>
  <c r="D36" i="38"/>
  <c r="D37" i="38"/>
  <c r="D38" i="38"/>
  <c r="D39" i="38"/>
  <c r="D40" i="38"/>
  <c r="D41" i="38"/>
  <c r="D42" i="38"/>
  <c r="D43" i="38"/>
  <c r="D44" i="38"/>
  <c r="D45" i="38"/>
  <c r="D46" i="38"/>
  <c r="D47" i="38"/>
  <c r="D48" i="38"/>
  <c r="D49" i="38"/>
  <c r="D50" i="38"/>
  <c r="D51" i="38"/>
  <c r="D52" i="38"/>
  <c r="D53" i="38"/>
  <c r="D54" i="38"/>
  <c r="D4" i="38"/>
  <c r="G5" i="38" l="1"/>
  <c r="T4" i="40" s="1"/>
  <c r="G7" i="38"/>
  <c r="T6" i="40" s="1"/>
  <c r="G9" i="38"/>
  <c r="T8" i="40" s="1"/>
  <c r="G11" i="38"/>
  <c r="T10" i="40" s="1"/>
  <c r="G13" i="38"/>
  <c r="T12" i="40" s="1"/>
  <c r="G15" i="38"/>
  <c r="T14" i="40" s="1"/>
  <c r="G17" i="38"/>
  <c r="T16" i="40" s="1"/>
  <c r="G19" i="38"/>
  <c r="T18" i="40" s="1"/>
  <c r="G21" i="38"/>
  <c r="T20" i="40" s="1"/>
  <c r="G23" i="38"/>
  <c r="T22" i="40" s="1"/>
  <c r="G4" i="38"/>
  <c r="T3" i="40" s="1"/>
  <c r="G25" i="38"/>
  <c r="T24" i="40" s="1"/>
  <c r="G26" i="38"/>
  <c r="T25" i="40" s="1"/>
  <c r="G27" i="38"/>
  <c r="T26" i="40" s="1"/>
  <c r="G28" i="38"/>
  <c r="T27" i="40" s="1"/>
  <c r="G29" i="38"/>
  <c r="T28" i="40" s="1"/>
  <c r="G30" i="38"/>
  <c r="T29" i="40" s="1"/>
  <c r="G31" i="38"/>
  <c r="T30" i="40" s="1"/>
  <c r="G33" i="38"/>
  <c r="T32" i="40" s="1"/>
  <c r="G34" i="38"/>
  <c r="T33" i="40" s="1"/>
  <c r="G35" i="38"/>
  <c r="T34" i="40" s="1"/>
  <c r="G36" i="38"/>
  <c r="T35" i="40" s="1"/>
  <c r="G37" i="38"/>
  <c r="T36" i="40" s="1"/>
  <c r="G38" i="38"/>
  <c r="T37" i="40" s="1"/>
  <c r="G39" i="38"/>
  <c r="T38" i="40" s="1"/>
  <c r="G41" i="38"/>
  <c r="T40" i="40" s="1"/>
  <c r="G42" i="38"/>
  <c r="T41" i="40" s="1"/>
  <c r="G43" i="38"/>
  <c r="T42" i="40" s="1"/>
  <c r="G44" i="38"/>
  <c r="T43" i="40" s="1"/>
  <c r="G45" i="38"/>
  <c r="T44" i="40" s="1"/>
  <c r="G46" i="38"/>
  <c r="T45" i="40" s="1"/>
  <c r="G47" i="38"/>
  <c r="T46" i="40" s="1"/>
  <c r="G49" i="38"/>
  <c r="T48" i="40" s="1"/>
  <c r="G50" i="38"/>
  <c r="T49" i="40" s="1"/>
  <c r="G51" i="38"/>
  <c r="T50" i="40" s="1"/>
  <c r="G52" i="38"/>
  <c r="T51" i="40" s="1"/>
  <c r="G53" i="38"/>
  <c r="T52" i="40" s="1"/>
  <c r="G54" i="38"/>
  <c r="T53" i="40" s="1"/>
  <c r="G48" i="38"/>
  <c r="T47" i="40" s="1"/>
  <c r="G40" i="38"/>
  <c r="T39" i="40" s="1"/>
  <c r="G32" i="38"/>
  <c r="T31" i="40" s="1"/>
  <c r="G24" i="38"/>
  <c r="T23" i="40" s="1"/>
  <c r="G22" i="38"/>
  <c r="T21" i="40" s="1"/>
  <c r="G20" i="38"/>
  <c r="T19" i="40" s="1"/>
  <c r="G18" i="38"/>
  <c r="T17" i="40" s="1"/>
  <c r="G16" i="38"/>
  <c r="T15" i="40" s="1"/>
  <c r="G14" i="38"/>
  <c r="T13" i="40" s="1"/>
  <c r="G12" i="38"/>
  <c r="T11" i="40" s="1"/>
  <c r="G10" i="38"/>
  <c r="T9" i="40" s="1"/>
  <c r="G8" i="38"/>
  <c r="T7" i="40" s="1"/>
  <c r="G6" i="38"/>
  <c r="T5" i="40" s="1"/>
  <c r="Y4" i="40"/>
  <c r="Y5" i="40"/>
  <c r="Y6" i="40"/>
  <c r="Y7" i="40"/>
  <c r="Y9" i="40"/>
  <c r="Y14" i="40"/>
  <c r="Y16" i="40"/>
  <c r="Y19" i="40"/>
  <c r="Y21" i="40"/>
  <c r="Y23" i="40"/>
  <c r="Y26" i="40"/>
  <c r="Y27" i="40"/>
  <c r="Y28" i="40"/>
  <c r="Y29" i="40"/>
  <c r="Y30" i="40"/>
  <c r="Y31" i="40"/>
  <c r="Y32" i="40"/>
  <c r="Y33" i="40"/>
  <c r="Y34" i="40"/>
  <c r="Y35" i="40"/>
  <c r="Y36" i="40"/>
  <c r="Y38" i="40"/>
  <c r="Y39" i="40"/>
  <c r="Y40" i="40"/>
  <c r="Y41" i="40"/>
  <c r="Y42" i="40"/>
  <c r="Y44" i="40"/>
  <c r="Y46" i="40"/>
  <c r="Y48" i="40"/>
  <c r="Y49" i="40"/>
  <c r="Y51" i="40"/>
  <c r="Y52" i="40"/>
  <c r="Y53" i="40"/>
  <c r="Y3" i="40"/>
  <c r="X57" i="40"/>
  <c r="K2" i="40"/>
  <c r="J2" i="40"/>
  <c r="I2" i="40"/>
  <c r="H2" i="40"/>
  <c r="G2" i="40"/>
  <c r="F2" i="40"/>
  <c r="E2" i="40"/>
  <c r="D2" i="40"/>
  <c r="AA53" i="40"/>
  <c r="AA52" i="40"/>
  <c r="AA51" i="40"/>
  <c r="AA50" i="40"/>
  <c r="AA49" i="40"/>
  <c r="AA48" i="40"/>
  <c r="AA47" i="40"/>
  <c r="AA46" i="40"/>
  <c r="AA45" i="40"/>
  <c r="AA44" i="40"/>
  <c r="AA43" i="40"/>
  <c r="AA42" i="40"/>
  <c r="AA41" i="40"/>
  <c r="AA40" i="40"/>
  <c r="AA39" i="40"/>
  <c r="AA38" i="40"/>
  <c r="AA37" i="40"/>
  <c r="AA36" i="40"/>
  <c r="AA35" i="40"/>
  <c r="AA34" i="40"/>
  <c r="AA33" i="40"/>
  <c r="AA32" i="40"/>
  <c r="AA31" i="40"/>
  <c r="AA30" i="40"/>
  <c r="AA29" i="40"/>
  <c r="AA28" i="40"/>
  <c r="AA27" i="40"/>
  <c r="AA26" i="40"/>
  <c r="AA25" i="40"/>
  <c r="AA24" i="40"/>
  <c r="AA23" i="40"/>
  <c r="AA22" i="40"/>
  <c r="AA21" i="40"/>
  <c r="AA20" i="40"/>
  <c r="AA19" i="40"/>
  <c r="AA18" i="40"/>
  <c r="AA17" i="40"/>
  <c r="AA16" i="40"/>
  <c r="AA15" i="40"/>
  <c r="AA14" i="40"/>
  <c r="AA13" i="40"/>
  <c r="AA12" i="40"/>
  <c r="AA11" i="40"/>
  <c r="AA10" i="40"/>
  <c r="AA9" i="40"/>
  <c r="AA8" i="40"/>
  <c r="AA7" i="40"/>
  <c r="AA6" i="40"/>
  <c r="AA5" i="40"/>
  <c r="AA4" i="40"/>
  <c r="AA3" i="40"/>
  <c r="C49" i="1"/>
  <c r="G3" i="10" s="1"/>
  <c r="I14" i="38" l="1"/>
  <c r="I9" i="38"/>
  <c r="I44" i="38"/>
  <c r="I26" i="38"/>
  <c r="I11" i="38"/>
  <c r="I25" i="38"/>
  <c r="I12" i="38"/>
  <c r="I21" i="38"/>
  <c r="I48" i="38"/>
  <c r="I38" i="38"/>
  <c r="I23" i="38"/>
  <c r="I16" i="38"/>
  <c r="I19" i="38"/>
  <c r="I51" i="38"/>
  <c r="G50" i="10"/>
  <c r="G46" i="10"/>
  <c r="G42" i="10"/>
  <c r="G38" i="10"/>
  <c r="G34" i="10"/>
  <c r="G30" i="10"/>
  <c r="G26" i="10"/>
  <c r="G22" i="10"/>
  <c r="G18" i="10"/>
  <c r="G14" i="10"/>
  <c r="G10" i="10"/>
  <c r="G6" i="10"/>
  <c r="G53" i="10"/>
  <c r="G49" i="10"/>
  <c r="G45" i="10"/>
  <c r="G41" i="10"/>
  <c r="G37" i="10"/>
  <c r="G33" i="10"/>
  <c r="G29" i="10"/>
  <c r="G25" i="10"/>
  <c r="G21" i="10"/>
  <c r="G17" i="10"/>
  <c r="G13" i="10"/>
  <c r="G9" i="10"/>
  <c r="G5" i="10"/>
  <c r="G47" i="10"/>
  <c r="G39" i="10"/>
  <c r="G31" i="10"/>
  <c r="G23" i="10"/>
  <c r="G15" i="10"/>
  <c r="G7" i="10"/>
  <c r="G43" i="10"/>
  <c r="G27" i="10"/>
  <c r="G11" i="10"/>
  <c r="G48" i="10"/>
  <c r="G32" i="10"/>
  <c r="G8" i="10"/>
  <c r="G52" i="10"/>
  <c r="G44" i="10"/>
  <c r="G36" i="10"/>
  <c r="G28" i="10"/>
  <c r="G20" i="10"/>
  <c r="G12" i="10"/>
  <c r="G4" i="10"/>
  <c r="G51" i="10"/>
  <c r="G35" i="10"/>
  <c r="G19" i="10"/>
  <c r="G40" i="10"/>
  <c r="G24" i="10"/>
  <c r="G16" i="10"/>
  <c r="AI12" i="10" l="1"/>
  <c r="C12" i="40" s="1"/>
  <c r="AI7" i="10"/>
  <c r="C7" i="40" s="1"/>
  <c r="AI13" i="10"/>
  <c r="C13" i="40" s="1"/>
  <c r="AI10" i="10"/>
  <c r="C10" i="40" s="1"/>
  <c r="AI26" i="10"/>
  <c r="C26" i="40" s="1"/>
  <c r="AI42" i="10"/>
  <c r="C42" i="40" s="1"/>
  <c r="AI24" i="10"/>
  <c r="C24" i="40" s="1"/>
  <c r="AI35" i="10"/>
  <c r="C35" i="40" s="1"/>
  <c r="AI20" i="10"/>
  <c r="C20" i="40" s="1"/>
  <c r="AI52" i="10"/>
  <c r="C52" i="40" s="1"/>
  <c r="AI11" i="10"/>
  <c r="C11" i="40" s="1"/>
  <c r="AI15" i="10"/>
  <c r="C15" i="40" s="1"/>
  <c r="AI47" i="10"/>
  <c r="C47" i="40" s="1"/>
  <c r="AI17" i="10"/>
  <c r="C17" i="40" s="1"/>
  <c r="AI33" i="10"/>
  <c r="C33" i="40" s="1"/>
  <c r="AI49" i="10"/>
  <c r="C49" i="40" s="1"/>
  <c r="AI14" i="10"/>
  <c r="C14" i="40" s="1"/>
  <c r="AI30" i="10"/>
  <c r="C30" i="40" s="1"/>
  <c r="AI46" i="10"/>
  <c r="C46" i="40" s="1"/>
  <c r="L1" i="38"/>
  <c r="L2" i="38" s="1"/>
  <c r="AI19" i="10"/>
  <c r="C19" i="40" s="1"/>
  <c r="AI44" i="10"/>
  <c r="C44" i="40" s="1"/>
  <c r="AI29" i="10"/>
  <c r="C29" i="40" s="1"/>
  <c r="AI40" i="10"/>
  <c r="C40" i="40" s="1"/>
  <c r="AI51" i="10"/>
  <c r="C51" i="40" s="1"/>
  <c r="AI28" i="10"/>
  <c r="C28" i="40" s="1"/>
  <c r="AI8" i="10"/>
  <c r="C8" i="40" s="1"/>
  <c r="AI27" i="10"/>
  <c r="C27" i="40" s="1"/>
  <c r="AI23" i="10"/>
  <c r="C23" i="40" s="1"/>
  <c r="AI5" i="10"/>
  <c r="C5" i="40" s="1"/>
  <c r="AI21" i="10"/>
  <c r="C21" i="40" s="1"/>
  <c r="AI37" i="10"/>
  <c r="C37" i="40" s="1"/>
  <c r="AI53" i="10"/>
  <c r="C53" i="40" s="1"/>
  <c r="AI18" i="10"/>
  <c r="C18" i="40" s="1"/>
  <c r="AI34" i="10"/>
  <c r="C34" i="40" s="1"/>
  <c r="AI50" i="10"/>
  <c r="C50" i="40" s="1"/>
  <c r="AI16" i="10"/>
  <c r="C16" i="40" s="1"/>
  <c r="AI48" i="10"/>
  <c r="C48" i="40" s="1"/>
  <c r="AI39" i="10"/>
  <c r="C39" i="40" s="1"/>
  <c r="AI45" i="10"/>
  <c r="C45" i="40" s="1"/>
  <c r="AI3" i="10"/>
  <c r="C3" i="40" s="1"/>
  <c r="AI4" i="10"/>
  <c r="C4" i="40" s="1"/>
  <c r="AI36" i="10"/>
  <c r="C36" i="40" s="1"/>
  <c r="AI32" i="10"/>
  <c r="C32" i="40" s="1"/>
  <c r="AI43" i="10"/>
  <c r="C43" i="40" s="1"/>
  <c r="AI31" i="10"/>
  <c r="C31" i="40" s="1"/>
  <c r="AI9" i="10"/>
  <c r="C9" i="40" s="1"/>
  <c r="AI25" i="10"/>
  <c r="C25" i="40" s="1"/>
  <c r="AI41" i="10"/>
  <c r="C41" i="40" s="1"/>
  <c r="AI6" i="10"/>
  <c r="C6" i="40" s="1"/>
  <c r="AI22" i="10"/>
  <c r="C22" i="40" s="1"/>
  <c r="AI38" i="10"/>
  <c r="C38" i="40" s="1"/>
  <c r="B11" i="39"/>
  <c r="A11" i="39"/>
  <c r="U17" i="40" l="1"/>
  <c r="Y17" i="40" s="1"/>
  <c r="U28" i="40"/>
  <c r="U52" i="40"/>
  <c r="U9" i="40"/>
  <c r="U6" i="40"/>
  <c r="U23" i="40"/>
  <c r="U30" i="40"/>
  <c r="U33" i="40"/>
  <c r="U34" i="40"/>
  <c r="U12" i="40"/>
  <c r="Y12" i="40" s="1"/>
  <c r="U11" i="40"/>
  <c r="Y11" i="40" s="1"/>
  <c r="U24" i="40"/>
  <c r="Y24" i="40" s="1"/>
  <c r="U19" i="40"/>
  <c r="U48" i="40"/>
  <c r="U5" i="40"/>
  <c r="U10" i="40"/>
  <c r="Y10" i="40" s="1"/>
  <c r="U29" i="40"/>
  <c r="U45" i="40"/>
  <c r="Y45" i="40" s="1"/>
  <c r="U25" i="40"/>
  <c r="Y25" i="40" s="1"/>
  <c r="U13" i="40"/>
  <c r="Y13" i="40" s="1"/>
  <c r="U36" i="40"/>
  <c r="U14" i="40"/>
  <c r="U7" i="40"/>
  <c r="U43" i="40"/>
  <c r="Y43" i="40" s="1"/>
  <c r="U41" i="40"/>
  <c r="U46" i="40"/>
  <c r="U47" i="40"/>
  <c r="Y47" i="40" s="1"/>
  <c r="U22" i="40"/>
  <c r="Y22" i="40" s="1"/>
  <c r="U32" i="40"/>
  <c r="U42" i="40"/>
  <c r="U4" i="40"/>
  <c r="U50" i="40"/>
  <c r="Y50" i="40" s="1"/>
  <c r="U26" i="40"/>
  <c r="U35" i="40"/>
  <c r="U15" i="40"/>
  <c r="Y15" i="40" s="1"/>
  <c r="U39" i="40"/>
  <c r="U8" i="40"/>
  <c r="Y8" i="40" s="1"/>
  <c r="U20" i="40"/>
  <c r="Y20" i="40" s="1"/>
  <c r="U37" i="40"/>
  <c r="Y37" i="40" s="1"/>
  <c r="U21" i="40"/>
  <c r="U40" i="40"/>
  <c r="U49" i="40"/>
  <c r="U51" i="40"/>
  <c r="U27" i="40"/>
  <c r="U38" i="40"/>
  <c r="U18" i="40"/>
  <c r="Y18" i="40" s="1"/>
  <c r="U44" i="40"/>
  <c r="U53" i="40"/>
  <c r="U16" i="40"/>
  <c r="U31" i="40"/>
  <c r="U3" i="40" l="1"/>
  <c r="Y58" i="40"/>
  <c r="Y59" i="40" s="1"/>
  <c r="E13" i="1" s="1"/>
  <c r="C32" i="1"/>
  <c r="C100" i="1" l="1"/>
  <c r="M2" i="40" s="1"/>
  <c r="C110" i="1"/>
  <c r="O2" i="40" s="1"/>
  <c r="C95" i="1"/>
  <c r="L2" i="40" s="1"/>
  <c r="C105" i="1"/>
  <c r="N2" i="40" s="1"/>
  <c r="C90" i="1"/>
  <c r="C85" i="1"/>
  <c r="C26" i="1"/>
  <c r="C28" i="1"/>
  <c r="C30" i="1"/>
  <c r="C24" i="1"/>
  <c r="C80" i="1"/>
  <c r="C75" i="1"/>
  <c r="C70" i="1"/>
  <c r="C65" i="1"/>
  <c r="C60" i="1"/>
  <c r="C55" i="1"/>
  <c r="E28" i="10"/>
  <c r="E52" i="10"/>
  <c r="E9" i="10"/>
  <c r="E6" i="10"/>
  <c r="E23" i="10"/>
  <c r="E30" i="10"/>
  <c r="E33" i="10"/>
  <c r="E34" i="10"/>
  <c r="E12" i="10"/>
  <c r="E11" i="10"/>
  <c r="E24" i="10"/>
  <c r="E19" i="10"/>
  <c r="E48" i="10"/>
  <c r="E5" i="10"/>
  <c r="E10" i="10"/>
  <c r="E29" i="10"/>
  <c r="E45" i="10"/>
  <c r="E25" i="10"/>
  <c r="E13" i="10"/>
  <c r="E36" i="10"/>
  <c r="E14" i="10"/>
  <c r="E7" i="10"/>
  <c r="E43" i="10"/>
  <c r="E41" i="10"/>
  <c r="E46" i="10"/>
  <c r="E47" i="10"/>
  <c r="E22" i="10"/>
  <c r="E32" i="10"/>
  <c r="E42" i="10"/>
  <c r="E3" i="10"/>
  <c r="E4" i="10"/>
  <c r="E50" i="10"/>
  <c r="E26" i="10"/>
  <c r="E35" i="10"/>
  <c r="E15" i="10"/>
  <c r="E39" i="10"/>
  <c r="E8" i="10"/>
  <c r="E20" i="10"/>
  <c r="E37" i="10"/>
  <c r="E21" i="10"/>
  <c r="E40" i="10"/>
  <c r="E49" i="10"/>
  <c r="E51" i="10"/>
  <c r="E27" i="10"/>
  <c r="E38" i="10"/>
  <c r="E18" i="10"/>
  <c r="E44" i="10"/>
  <c r="E53" i="10"/>
  <c r="E16" i="10"/>
  <c r="E31" i="10"/>
  <c r="E17" i="10"/>
  <c r="C33" i="1" l="1"/>
  <c r="S53" i="40" s="1"/>
  <c r="I50" i="10"/>
  <c r="I46" i="10"/>
  <c r="I42" i="10"/>
  <c r="I38" i="10"/>
  <c r="I34" i="10"/>
  <c r="I30" i="10"/>
  <c r="I26" i="10"/>
  <c r="I22" i="10"/>
  <c r="I18" i="10"/>
  <c r="I14" i="10"/>
  <c r="I10" i="10"/>
  <c r="I6" i="10"/>
  <c r="I53" i="10"/>
  <c r="I49" i="10"/>
  <c r="I45" i="10"/>
  <c r="I41" i="10"/>
  <c r="I37" i="10"/>
  <c r="I33" i="10"/>
  <c r="I29" i="10"/>
  <c r="I25" i="10"/>
  <c r="I21" i="10"/>
  <c r="I17" i="10"/>
  <c r="I13" i="10"/>
  <c r="I9" i="10"/>
  <c r="I5" i="10"/>
  <c r="I48" i="10"/>
  <c r="I40" i="10"/>
  <c r="I32" i="10"/>
  <c r="I24" i="10"/>
  <c r="I16" i="10"/>
  <c r="I8" i="10"/>
  <c r="I47" i="10"/>
  <c r="I39" i="10"/>
  <c r="I31" i="10"/>
  <c r="I23" i="10"/>
  <c r="I15" i="10"/>
  <c r="I7" i="10"/>
  <c r="I52" i="10"/>
  <c r="I44" i="10"/>
  <c r="I36" i="10"/>
  <c r="I28" i="10"/>
  <c r="I20" i="10"/>
  <c r="I12" i="10"/>
  <c r="I4" i="10"/>
  <c r="I51" i="10"/>
  <c r="I43" i="10"/>
  <c r="I35" i="10"/>
  <c r="I27" i="10"/>
  <c r="I19" i="10"/>
  <c r="I11" i="10"/>
  <c r="I3" i="10"/>
  <c r="Q50" i="10"/>
  <c r="Q46" i="10"/>
  <c r="Q42" i="10"/>
  <c r="Q38" i="10"/>
  <c r="Q34" i="10"/>
  <c r="Q30" i="10"/>
  <c r="Q26" i="10"/>
  <c r="Q22" i="10"/>
  <c r="Q18" i="10"/>
  <c r="Q14" i="10"/>
  <c r="Q10" i="10"/>
  <c r="Q6" i="10"/>
  <c r="Q53" i="10"/>
  <c r="Q37" i="10"/>
  <c r="Q16" i="10"/>
  <c r="Q51" i="10"/>
  <c r="Q45" i="10"/>
  <c r="Q40" i="10"/>
  <c r="Q35" i="10"/>
  <c r="Q29" i="10"/>
  <c r="Q24" i="10"/>
  <c r="Q19" i="10"/>
  <c r="Q13" i="10"/>
  <c r="Q8" i="10"/>
  <c r="Q3" i="10"/>
  <c r="Q49" i="10"/>
  <c r="Q44" i="10"/>
  <c r="Q39" i="10"/>
  <c r="Q33" i="10"/>
  <c r="Q28" i="10"/>
  <c r="Q23" i="10"/>
  <c r="Q17" i="10"/>
  <c r="Q12" i="10"/>
  <c r="Q7" i="10"/>
  <c r="Q48" i="10"/>
  <c r="Q43" i="10"/>
  <c r="Q32" i="10"/>
  <c r="Q27" i="10"/>
  <c r="Q21" i="10"/>
  <c r="Q11" i="10"/>
  <c r="Q5" i="10"/>
  <c r="Q36" i="10"/>
  <c r="Q15" i="10"/>
  <c r="Q52" i="10"/>
  <c r="Q31" i="10"/>
  <c r="Q9" i="10"/>
  <c r="Q47" i="10"/>
  <c r="Q25" i="10"/>
  <c r="Q4" i="10"/>
  <c r="Q41" i="10"/>
  <c r="Q20" i="10"/>
  <c r="K51" i="10"/>
  <c r="K47" i="10"/>
  <c r="K43" i="10"/>
  <c r="K39" i="10"/>
  <c r="K35" i="10"/>
  <c r="K31" i="10"/>
  <c r="K27" i="10"/>
  <c r="K49" i="10"/>
  <c r="K44" i="10"/>
  <c r="K38" i="10"/>
  <c r="K33" i="10"/>
  <c r="K28" i="10"/>
  <c r="K23" i="10"/>
  <c r="K19" i="10"/>
  <c r="K15" i="10"/>
  <c r="K11" i="10"/>
  <c r="K7" i="10"/>
  <c r="K3" i="10"/>
  <c r="K53" i="10"/>
  <c r="K48" i="10"/>
  <c r="K42" i="10"/>
  <c r="K37" i="10"/>
  <c r="K32" i="10"/>
  <c r="K26" i="10"/>
  <c r="K22" i="10"/>
  <c r="K18" i="10"/>
  <c r="K14" i="10"/>
  <c r="K10" i="10"/>
  <c r="K6" i="10"/>
  <c r="K52" i="10"/>
  <c r="K41" i="10"/>
  <c r="K30" i="10"/>
  <c r="K21" i="10"/>
  <c r="K13" i="10"/>
  <c r="K5" i="10"/>
  <c r="K50" i="10"/>
  <c r="K40" i="10"/>
  <c r="K29" i="10"/>
  <c r="K20" i="10"/>
  <c r="K12" i="10"/>
  <c r="K4" i="10"/>
  <c r="K46" i="10"/>
  <c r="K36" i="10"/>
  <c r="K25" i="10"/>
  <c r="K17" i="10"/>
  <c r="K9" i="10"/>
  <c r="K45" i="10"/>
  <c r="K34" i="10"/>
  <c r="K24" i="10"/>
  <c r="K16" i="10"/>
  <c r="K8" i="10"/>
  <c r="M52" i="10"/>
  <c r="M48" i="10"/>
  <c r="M44" i="10"/>
  <c r="M40" i="10"/>
  <c r="M36" i="10"/>
  <c r="M32" i="10"/>
  <c r="M28" i="10"/>
  <c r="M24" i="10"/>
  <c r="M20" i="10"/>
  <c r="M16" i="10"/>
  <c r="M12" i="10"/>
  <c r="M8" i="10"/>
  <c r="M4" i="10"/>
  <c r="M51" i="10"/>
  <c r="M46" i="10"/>
  <c r="M41" i="10"/>
  <c r="M35" i="10"/>
  <c r="M30" i="10"/>
  <c r="M25" i="10"/>
  <c r="M19" i="10"/>
  <c r="M14" i="10"/>
  <c r="M9" i="10"/>
  <c r="M3" i="10"/>
  <c r="M50" i="10"/>
  <c r="M45" i="10"/>
  <c r="M39" i="10"/>
  <c r="M34" i="10"/>
  <c r="M29" i="10"/>
  <c r="M23" i="10"/>
  <c r="M18" i="10"/>
  <c r="M13" i="10"/>
  <c r="M7" i="10"/>
  <c r="M43" i="10"/>
  <c r="M33" i="10"/>
  <c r="M22" i="10"/>
  <c r="M11" i="10"/>
  <c r="M53" i="10"/>
  <c r="M42" i="10"/>
  <c r="M31" i="10"/>
  <c r="M21" i="10"/>
  <c r="M10" i="10"/>
  <c r="M49" i="10"/>
  <c r="M38" i="10"/>
  <c r="M27" i="10"/>
  <c r="M17" i="10"/>
  <c r="M6" i="10"/>
  <c r="M47" i="10"/>
  <c r="M37" i="10"/>
  <c r="M26" i="10"/>
  <c r="M15" i="10"/>
  <c r="M5" i="10"/>
  <c r="U51" i="10"/>
  <c r="U47" i="10"/>
  <c r="U43" i="10"/>
  <c r="U39" i="10"/>
  <c r="U35" i="10"/>
  <c r="U31" i="10"/>
  <c r="U27" i="10"/>
  <c r="U23" i="10"/>
  <c r="U19" i="10"/>
  <c r="U15" i="10"/>
  <c r="U11" i="10"/>
  <c r="U7" i="10"/>
  <c r="U3" i="10"/>
  <c r="U40" i="10"/>
  <c r="U18" i="10"/>
  <c r="U53" i="10"/>
  <c r="U48" i="10"/>
  <c r="U42" i="10"/>
  <c r="U37" i="10"/>
  <c r="U32" i="10"/>
  <c r="U26" i="10"/>
  <c r="U21" i="10"/>
  <c r="U16" i="10"/>
  <c r="U10" i="10"/>
  <c r="U5" i="10"/>
  <c r="U52" i="10"/>
  <c r="U46" i="10"/>
  <c r="U41" i="10"/>
  <c r="U36" i="10"/>
  <c r="U30" i="10"/>
  <c r="U25" i="10"/>
  <c r="U20" i="10"/>
  <c r="U14" i="10"/>
  <c r="U9" i="10"/>
  <c r="U4" i="10"/>
  <c r="U50" i="10"/>
  <c r="U45" i="10"/>
  <c r="U34" i="10"/>
  <c r="U29" i="10"/>
  <c r="U24" i="10"/>
  <c r="U13" i="10"/>
  <c r="U8" i="10"/>
  <c r="U49" i="10"/>
  <c r="U28" i="10"/>
  <c r="U6" i="10"/>
  <c r="U44" i="10"/>
  <c r="U22" i="10"/>
  <c r="U38" i="10"/>
  <c r="U17" i="10"/>
  <c r="U33" i="10"/>
  <c r="U12" i="10"/>
  <c r="AE51" i="10"/>
  <c r="AE47" i="10"/>
  <c r="AE43" i="10"/>
  <c r="AE39" i="10"/>
  <c r="AE35" i="10"/>
  <c r="AE31" i="10"/>
  <c r="AE27" i="10"/>
  <c r="AE23" i="10"/>
  <c r="AE19" i="10"/>
  <c r="AE15" i="10"/>
  <c r="AE11" i="10"/>
  <c r="AE7" i="10"/>
  <c r="AE3" i="10"/>
  <c r="AE53" i="10"/>
  <c r="AE49" i="10"/>
  <c r="AE45" i="10"/>
  <c r="AE41" i="10"/>
  <c r="AE37" i="10"/>
  <c r="AE33" i="10"/>
  <c r="AE29" i="10"/>
  <c r="AE25" i="10"/>
  <c r="AE21" i="10"/>
  <c r="AE17" i="10"/>
  <c r="AE13" i="10"/>
  <c r="AE9" i="10"/>
  <c r="AE5" i="10"/>
  <c r="AE50" i="10"/>
  <c r="AE42" i="10"/>
  <c r="AE34" i="10"/>
  <c r="AE18" i="10"/>
  <c r="AE10" i="10"/>
  <c r="AE46" i="10"/>
  <c r="AE38" i="10"/>
  <c r="AE30" i="10"/>
  <c r="AE22" i="10"/>
  <c r="AE14" i="10"/>
  <c r="AE6" i="10"/>
  <c r="AE52" i="10"/>
  <c r="AE44" i="10"/>
  <c r="AE36" i="10"/>
  <c r="AE28" i="10"/>
  <c r="AE20" i="10"/>
  <c r="AE12" i="10"/>
  <c r="AE4" i="10"/>
  <c r="AE26" i="10"/>
  <c r="AE40" i="10"/>
  <c r="AE8" i="10"/>
  <c r="AE32" i="10"/>
  <c r="AE24" i="10"/>
  <c r="AE48" i="10"/>
  <c r="AE16" i="10"/>
  <c r="O53" i="10"/>
  <c r="O49" i="10"/>
  <c r="O45" i="10"/>
  <c r="O41" i="10"/>
  <c r="O37" i="10"/>
  <c r="O33" i="10"/>
  <c r="O29" i="10"/>
  <c r="O25" i="10"/>
  <c r="O21" i="10"/>
  <c r="O17" i="10"/>
  <c r="O13" i="10"/>
  <c r="O9" i="10"/>
  <c r="O5" i="10"/>
  <c r="O51" i="10"/>
  <c r="O48" i="10"/>
  <c r="O43" i="10"/>
  <c r="O38" i="10"/>
  <c r="O32" i="10"/>
  <c r="O27" i="10"/>
  <c r="O22" i="10"/>
  <c r="O16" i="10"/>
  <c r="O11" i="10"/>
  <c r="O6" i="10"/>
  <c r="O52" i="10"/>
  <c r="O47" i="10"/>
  <c r="O42" i="10"/>
  <c r="O36" i="10"/>
  <c r="O31" i="10"/>
  <c r="O26" i="10"/>
  <c r="O20" i="10"/>
  <c r="O15" i="10"/>
  <c r="O10" i="10"/>
  <c r="O4" i="10"/>
  <c r="O46" i="10"/>
  <c r="O35" i="10"/>
  <c r="O24" i="10"/>
  <c r="O14" i="10"/>
  <c r="O3" i="10"/>
  <c r="O44" i="10"/>
  <c r="O34" i="10"/>
  <c r="O23" i="10"/>
  <c r="O12" i="10"/>
  <c r="O40" i="10"/>
  <c r="O30" i="10"/>
  <c r="O19" i="10"/>
  <c r="O8" i="10"/>
  <c r="O50" i="10"/>
  <c r="O39" i="10"/>
  <c r="O28" i="10"/>
  <c r="O18" i="10"/>
  <c r="O7" i="10"/>
  <c r="W50" i="10"/>
  <c r="W46" i="10"/>
  <c r="W42" i="10"/>
  <c r="W38" i="10"/>
  <c r="W34" i="10"/>
  <c r="W30" i="10"/>
  <c r="W26" i="10"/>
  <c r="W22" i="10"/>
  <c r="W18" i="10"/>
  <c r="W14" i="10"/>
  <c r="W10" i="10"/>
  <c r="W6" i="10"/>
  <c r="W52" i="10"/>
  <c r="W48" i="10"/>
  <c r="W44" i="10"/>
  <c r="W40" i="10"/>
  <c r="W36" i="10"/>
  <c r="W32" i="10"/>
  <c r="W28" i="10"/>
  <c r="W24" i="10"/>
  <c r="W20" i="10"/>
  <c r="W16" i="10"/>
  <c r="W12" i="10"/>
  <c r="W8" i="10"/>
  <c r="W4" i="10"/>
  <c r="W45" i="10"/>
  <c r="W5" i="10"/>
  <c r="W49" i="10"/>
  <c r="W41" i="10"/>
  <c r="W33" i="10"/>
  <c r="W25" i="10"/>
  <c r="W17" i="10"/>
  <c r="W9" i="10"/>
  <c r="W47" i="10"/>
  <c r="W39" i="10"/>
  <c r="W31" i="10"/>
  <c r="W23" i="10"/>
  <c r="W15" i="10"/>
  <c r="W7" i="10"/>
  <c r="W53" i="10"/>
  <c r="W37" i="10"/>
  <c r="W29" i="10"/>
  <c r="W21" i="10"/>
  <c r="W13" i="10"/>
  <c r="W27" i="10"/>
  <c r="W51" i="10"/>
  <c r="W19" i="10"/>
  <c r="W43" i="10"/>
  <c r="W11" i="10"/>
  <c r="W35" i="10"/>
  <c r="W3" i="10"/>
  <c r="AC50" i="10"/>
  <c r="AC46" i="10"/>
  <c r="AC42" i="10"/>
  <c r="AC38" i="10"/>
  <c r="AC34" i="10"/>
  <c r="AC30" i="10"/>
  <c r="AC26" i="10"/>
  <c r="AC22" i="10"/>
  <c r="AC18" i="10"/>
  <c r="AC14" i="10"/>
  <c r="AC10" i="10"/>
  <c r="AC6" i="10"/>
  <c r="AC53" i="10"/>
  <c r="AC49" i="10"/>
  <c r="AC45" i="10"/>
  <c r="AC41" i="10"/>
  <c r="AC37" i="10"/>
  <c r="AC33" i="10"/>
  <c r="AC29" i="10"/>
  <c r="AC25" i="10"/>
  <c r="AC21" i="10"/>
  <c r="AC17" i="10"/>
  <c r="AC13" i="10"/>
  <c r="AC9" i="10"/>
  <c r="AC5" i="10"/>
  <c r="AC48" i="10"/>
  <c r="AC40" i="10"/>
  <c r="AC32" i="10"/>
  <c r="AC24" i="10"/>
  <c r="AC16" i="10"/>
  <c r="AC8" i="10"/>
  <c r="AC44" i="10"/>
  <c r="AC28" i="10"/>
  <c r="AC12" i="10"/>
  <c r="AC47" i="10"/>
  <c r="AC39" i="10"/>
  <c r="AC31" i="10"/>
  <c r="AC23" i="10"/>
  <c r="AC15" i="10"/>
  <c r="AC7" i="10"/>
  <c r="AC52" i="10"/>
  <c r="AC36" i="10"/>
  <c r="AC20" i="10"/>
  <c r="AC4" i="10"/>
  <c r="AC51" i="10"/>
  <c r="AC19" i="10"/>
  <c r="AC43" i="10"/>
  <c r="AC11" i="10"/>
  <c r="AC35" i="10"/>
  <c r="AC3" i="10"/>
  <c r="AC27" i="10"/>
  <c r="S52" i="10"/>
  <c r="S48" i="10"/>
  <c r="S44" i="10"/>
  <c r="S40" i="10"/>
  <c r="S36" i="10"/>
  <c r="S32" i="10"/>
  <c r="S28" i="10"/>
  <c r="S24" i="10"/>
  <c r="S20" i="10"/>
  <c r="S16" i="10"/>
  <c r="S12" i="10"/>
  <c r="S8" i="10"/>
  <c r="S4" i="10"/>
  <c r="S51" i="10"/>
  <c r="S47" i="10"/>
  <c r="S43" i="10"/>
  <c r="S39" i="10"/>
  <c r="S35" i="10"/>
  <c r="S31" i="10"/>
  <c r="S27" i="10"/>
  <c r="S23" i="10"/>
  <c r="S19" i="10"/>
  <c r="S15" i="10"/>
  <c r="S11" i="10"/>
  <c r="S7" i="10"/>
  <c r="S3" i="10"/>
  <c r="S46" i="10"/>
  <c r="S38" i="10"/>
  <c r="S30" i="10"/>
  <c r="S22" i="10"/>
  <c r="S14" i="10"/>
  <c r="S6" i="10"/>
  <c r="S41" i="10"/>
  <c r="S25" i="10"/>
  <c r="S9" i="10"/>
  <c r="S53" i="10"/>
  <c r="S45" i="10"/>
  <c r="S37" i="10"/>
  <c r="S29" i="10"/>
  <c r="S21" i="10"/>
  <c r="S13" i="10"/>
  <c r="S5" i="10"/>
  <c r="S50" i="10"/>
  <c r="S42" i="10"/>
  <c r="S34" i="10"/>
  <c r="S26" i="10"/>
  <c r="S18" i="10"/>
  <c r="S10" i="10"/>
  <c r="S49" i="10"/>
  <c r="S33" i="10"/>
  <c r="S17" i="10"/>
  <c r="Y52" i="10"/>
  <c r="Y48" i="10"/>
  <c r="Y44" i="10"/>
  <c r="Y40" i="10"/>
  <c r="Y36" i="10"/>
  <c r="Y32" i="10"/>
  <c r="Y28" i="10"/>
  <c r="Y24" i="10"/>
  <c r="Y20" i="10"/>
  <c r="Y16" i="10"/>
  <c r="Y51" i="10"/>
  <c r="Y47" i="10"/>
  <c r="Y43" i="10"/>
  <c r="Y39" i="10"/>
  <c r="Y35" i="10"/>
  <c r="Y31" i="10"/>
  <c r="Y27" i="10"/>
  <c r="Y23" i="10"/>
  <c r="Y19" i="10"/>
  <c r="Y46" i="10"/>
  <c r="Y38" i="10"/>
  <c r="Y30" i="10"/>
  <c r="Y22" i="10"/>
  <c r="Y15" i="10"/>
  <c r="Y11" i="10"/>
  <c r="Y7" i="10"/>
  <c r="Y3" i="10"/>
  <c r="Y53" i="10"/>
  <c r="Y45" i="10"/>
  <c r="Y37" i="10"/>
  <c r="Y29" i="10"/>
  <c r="Y21" i="10"/>
  <c r="Y14" i="10"/>
  <c r="Y10" i="10"/>
  <c r="Y6" i="10"/>
  <c r="Y49" i="10"/>
  <c r="Y33" i="10"/>
  <c r="Y17" i="10"/>
  <c r="Y8" i="10"/>
  <c r="Y50" i="10"/>
  <c r="Y18" i="10"/>
  <c r="Y42" i="10"/>
  <c r="Y26" i="10"/>
  <c r="Y13" i="10"/>
  <c r="Y5" i="10"/>
  <c r="Y41" i="10"/>
  <c r="Y25" i="10"/>
  <c r="Y12" i="10"/>
  <c r="Y4" i="10"/>
  <c r="Y34" i="10"/>
  <c r="Y9" i="10"/>
  <c r="AA53" i="10"/>
  <c r="AA49" i="10"/>
  <c r="AA45" i="10"/>
  <c r="AA41" i="10"/>
  <c r="AA37" i="10"/>
  <c r="AA33" i="10"/>
  <c r="AA29" i="10"/>
  <c r="AA25" i="10"/>
  <c r="AA21" i="10"/>
  <c r="AA17" i="10"/>
  <c r="AA13" i="10"/>
  <c r="AA9" i="10"/>
  <c r="AA5" i="10"/>
  <c r="AA52" i="10"/>
  <c r="AA48" i="10"/>
  <c r="AA44" i="10"/>
  <c r="AA40" i="10"/>
  <c r="AA36" i="10"/>
  <c r="AA32" i="10"/>
  <c r="AA28" i="10"/>
  <c r="AA24" i="10"/>
  <c r="AA20" i="10"/>
  <c r="AA16" i="10"/>
  <c r="AA12" i="10"/>
  <c r="AA8" i="10"/>
  <c r="AA4" i="10"/>
  <c r="AA51" i="10"/>
  <c r="AA43" i="10"/>
  <c r="AA35" i="10"/>
  <c r="AA27" i="10"/>
  <c r="AA19" i="10"/>
  <c r="AA11" i="10"/>
  <c r="AA3" i="10"/>
  <c r="AA50" i="10"/>
  <c r="AA42" i="10"/>
  <c r="AA34" i="10"/>
  <c r="AA26" i="10"/>
  <c r="AA18" i="10"/>
  <c r="AA10" i="10"/>
  <c r="AA46" i="10"/>
  <c r="AA30" i="10"/>
  <c r="AA14" i="10"/>
  <c r="AA47" i="10"/>
  <c r="AA39" i="10"/>
  <c r="AA23" i="10"/>
  <c r="AA7" i="10"/>
  <c r="AA38" i="10"/>
  <c r="AA22" i="10"/>
  <c r="AA6" i="10"/>
  <c r="AA31" i="10"/>
  <c r="AA15" i="10"/>
  <c r="AS18" i="10" l="1"/>
  <c r="M18" i="40" s="1"/>
  <c r="AS20" i="10"/>
  <c r="M20" i="40" s="1"/>
  <c r="AS17" i="10"/>
  <c r="M17" i="40" s="1"/>
  <c r="AR41" i="10"/>
  <c r="L41" i="40" s="1"/>
  <c r="AR10" i="10"/>
  <c r="L10" i="40" s="1"/>
  <c r="AR30" i="10"/>
  <c r="L30" i="40" s="1"/>
  <c r="AR48" i="10"/>
  <c r="L48" i="40" s="1"/>
  <c r="AO37" i="10"/>
  <c r="I37" i="40" s="1"/>
  <c r="AO19" i="10"/>
  <c r="I19" i="40" s="1"/>
  <c r="AO16" i="10"/>
  <c r="I16" i="40" s="1"/>
  <c r="AT51" i="10"/>
  <c r="N51" i="40" s="1"/>
  <c r="AT28" i="10"/>
  <c r="N28" i="40" s="1"/>
  <c r="AT37" i="10"/>
  <c r="N37" i="40" s="1"/>
  <c r="AT34" i="10"/>
  <c r="N34" i="40" s="1"/>
  <c r="AQ11" i="10"/>
  <c r="K11" i="40" s="1"/>
  <c r="AQ9" i="10"/>
  <c r="K9" i="40" s="1"/>
  <c r="AQ20" i="10"/>
  <c r="K20" i="40" s="1"/>
  <c r="AQ18" i="10"/>
  <c r="K18" i="40" s="1"/>
  <c r="AM30" i="10"/>
  <c r="G30" i="40" s="1"/>
  <c r="AM10" i="10"/>
  <c r="G10" i="40" s="1"/>
  <c r="AM43" i="10"/>
  <c r="G43" i="40" s="1"/>
  <c r="AM41" i="10"/>
  <c r="G41" i="40" s="1"/>
  <c r="AU44" i="10"/>
  <c r="O44" i="40" s="1"/>
  <c r="AU10" i="10"/>
  <c r="O10" i="40" s="1"/>
  <c r="AU33" i="10"/>
  <c r="O33" i="40" s="1"/>
  <c r="AU11" i="10"/>
  <c r="O11" i="40" s="1"/>
  <c r="AP12" i="10"/>
  <c r="J12" i="40" s="1"/>
  <c r="AP22" i="10"/>
  <c r="J22" i="40" s="1"/>
  <c r="AP4" i="10"/>
  <c r="J4" i="40" s="1"/>
  <c r="AP16" i="10"/>
  <c r="J16" i="40" s="1"/>
  <c r="AP11" i="10"/>
  <c r="J11" i="40" s="1"/>
  <c r="AL15" i="10"/>
  <c r="F15" i="40" s="1"/>
  <c r="AL49" i="10"/>
  <c r="F49" i="40" s="1"/>
  <c r="AL18" i="10"/>
  <c r="F18" i="40" s="1"/>
  <c r="AL51" i="10"/>
  <c r="F51" i="40" s="1"/>
  <c r="AL32" i="10"/>
  <c r="F32" i="40" s="1"/>
  <c r="AK17" i="10"/>
  <c r="E17" i="40" s="1"/>
  <c r="AK40" i="10"/>
  <c r="E40" i="40" s="1"/>
  <c r="AK42" i="10"/>
  <c r="E42" i="40" s="1"/>
  <c r="AK23" i="10"/>
  <c r="E23" i="40" s="1"/>
  <c r="AK35" i="10"/>
  <c r="E35" i="40" s="1"/>
  <c r="AN25" i="10"/>
  <c r="H25" i="40" s="1"/>
  <c r="AN11" i="10"/>
  <c r="H11" i="40" s="1"/>
  <c r="AN39" i="10"/>
  <c r="H39" i="40" s="1"/>
  <c r="AN51" i="10"/>
  <c r="H51" i="40" s="1"/>
  <c r="AN38" i="10"/>
  <c r="H38" i="40" s="1"/>
  <c r="AJ35" i="10"/>
  <c r="D35" i="40" s="1"/>
  <c r="AJ23" i="10"/>
  <c r="D23" i="40" s="1"/>
  <c r="AJ40" i="10"/>
  <c r="D40" i="40" s="1"/>
  <c r="AJ29" i="10"/>
  <c r="D29" i="40" s="1"/>
  <c r="AJ45" i="10"/>
  <c r="D45" i="40" s="1"/>
  <c r="AJ10" i="10"/>
  <c r="D10" i="40" s="1"/>
  <c r="AJ26" i="10"/>
  <c r="D26" i="40" s="1"/>
  <c r="AS23" i="10"/>
  <c r="M23" i="40" s="1"/>
  <c r="AS3" i="10"/>
  <c r="M3" i="40" s="1"/>
  <c r="AS24" i="10"/>
  <c r="M24" i="40" s="1"/>
  <c r="AS21" i="10"/>
  <c r="M21" i="40" s="1"/>
  <c r="AR4" i="10"/>
  <c r="L4" i="40" s="1"/>
  <c r="AR33" i="10"/>
  <c r="L33" i="40" s="1"/>
  <c r="AR45" i="10"/>
  <c r="L45" i="40" s="1"/>
  <c r="AR27" i="10"/>
  <c r="L27" i="40" s="1"/>
  <c r="AR36" i="10"/>
  <c r="L36" i="40" s="1"/>
  <c r="AO34" i="10"/>
  <c r="I34" i="40" s="1"/>
  <c r="AO41" i="10"/>
  <c r="I41" i="40" s="1"/>
  <c r="AO39" i="10"/>
  <c r="I39" i="40" s="1"/>
  <c r="AO36" i="10"/>
  <c r="I36" i="40" s="1"/>
  <c r="AT4" i="10"/>
  <c r="N4" i="40" s="1"/>
  <c r="AT44" i="10"/>
  <c r="N44" i="40" s="1"/>
  <c r="AT32" i="10"/>
  <c r="N32" i="40" s="1"/>
  <c r="AT25" i="10"/>
  <c r="N25" i="40" s="1"/>
  <c r="AT41" i="10"/>
  <c r="N41" i="40" s="1"/>
  <c r="AT6" i="10"/>
  <c r="N6" i="40" s="1"/>
  <c r="AT22" i="10"/>
  <c r="N22" i="40" s="1"/>
  <c r="AT38" i="10"/>
  <c r="N38" i="40" s="1"/>
  <c r="AQ43" i="10"/>
  <c r="K43" i="40" s="1"/>
  <c r="AQ13" i="10"/>
  <c r="K13" i="40" s="1"/>
  <c r="AQ53" i="10"/>
  <c r="K53" i="40" s="1"/>
  <c r="AQ31" i="10"/>
  <c r="K31" i="40" s="1"/>
  <c r="AQ17" i="10"/>
  <c r="K17" i="40" s="1"/>
  <c r="AQ49" i="10"/>
  <c r="K49" i="40" s="1"/>
  <c r="AQ8" i="10"/>
  <c r="K8" i="40" s="1"/>
  <c r="AQ24" i="10"/>
  <c r="K24" i="40" s="1"/>
  <c r="AQ40" i="10"/>
  <c r="K40" i="40" s="1"/>
  <c r="AQ6" i="10"/>
  <c r="K6" i="40" s="1"/>
  <c r="AQ22" i="10"/>
  <c r="K22" i="40" s="1"/>
  <c r="AQ38" i="10"/>
  <c r="K38" i="40" s="1"/>
  <c r="AM7" i="10"/>
  <c r="G7" i="40" s="1"/>
  <c r="AM50" i="10"/>
  <c r="G50" i="40" s="1"/>
  <c r="AM40" i="10"/>
  <c r="G40" i="40" s="1"/>
  <c r="AM44" i="10"/>
  <c r="G44" i="40" s="1"/>
  <c r="AM35" i="10"/>
  <c r="G35" i="40" s="1"/>
  <c r="AM15" i="10"/>
  <c r="G15" i="40" s="1"/>
  <c r="AM36" i="10"/>
  <c r="G36" i="40" s="1"/>
  <c r="AM6" i="10"/>
  <c r="G6" i="40" s="1"/>
  <c r="AM27" i="10"/>
  <c r="G27" i="40" s="1"/>
  <c r="AM48" i="10"/>
  <c r="G48" i="40" s="1"/>
  <c r="AM13" i="10"/>
  <c r="G13" i="40" s="1"/>
  <c r="AM29" i="10"/>
  <c r="G29" i="40" s="1"/>
  <c r="AM45" i="10"/>
  <c r="G45" i="40" s="1"/>
  <c r="AU48" i="10"/>
  <c r="O48" i="40" s="1"/>
  <c r="AU40" i="10"/>
  <c r="O40" i="40" s="1"/>
  <c r="AU20" i="10"/>
  <c r="O20" i="40" s="1"/>
  <c r="AU52" i="10"/>
  <c r="O52" i="40" s="1"/>
  <c r="AU30" i="10"/>
  <c r="O30" i="40" s="1"/>
  <c r="AU18" i="10"/>
  <c r="O18" i="40" s="1"/>
  <c r="AU5" i="10"/>
  <c r="O5" i="40" s="1"/>
  <c r="AU21" i="10"/>
  <c r="O21" i="40" s="1"/>
  <c r="AU37" i="10"/>
  <c r="O37" i="40" s="1"/>
  <c r="AU53" i="10"/>
  <c r="O53" i="40" s="1"/>
  <c r="AU15" i="10"/>
  <c r="O15" i="40" s="1"/>
  <c r="AU31" i="10"/>
  <c r="O31" i="40" s="1"/>
  <c r="AU47" i="10"/>
  <c r="O47" i="40" s="1"/>
  <c r="AP33" i="10"/>
  <c r="J33" i="40" s="1"/>
  <c r="AP44" i="10"/>
  <c r="J44" i="40" s="1"/>
  <c r="AP8" i="10"/>
  <c r="J8" i="40" s="1"/>
  <c r="AP34" i="10"/>
  <c r="J34" i="40" s="1"/>
  <c r="AP9" i="10"/>
  <c r="J9" i="40" s="1"/>
  <c r="AP30" i="10"/>
  <c r="J30" i="40" s="1"/>
  <c r="AP52" i="10"/>
  <c r="J52" i="40" s="1"/>
  <c r="AP21" i="10"/>
  <c r="J21" i="40" s="1"/>
  <c r="AP42" i="10"/>
  <c r="J42" i="40" s="1"/>
  <c r="AP40" i="10"/>
  <c r="J40" i="40" s="1"/>
  <c r="AP15" i="10"/>
  <c r="J15" i="40" s="1"/>
  <c r="AP31" i="10"/>
  <c r="J31" i="40" s="1"/>
  <c r="AP47" i="10"/>
  <c r="J47" i="40" s="1"/>
  <c r="AL26" i="10"/>
  <c r="F26" i="40" s="1"/>
  <c r="AL17" i="10"/>
  <c r="F17" i="40" s="1"/>
  <c r="AL10" i="10"/>
  <c r="F10" i="40" s="1"/>
  <c r="AL53" i="10"/>
  <c r="F53" i="40" s="1"/>
  <c r="AL43" i="10"/>
  <c r="F43" i="40" s="1"/>
  <c r="AL23" i="10"/>
  <c r="F23" i="40" s="1"/>
  <c r="AL45" i="10"/>
  <c r="F45" i="40" s="1"/>
  <c r="AL14" i="10"/>
  <c r="F14" i="40" s="1"/>
  <c r="AL35" i="10"/>
  <c r="F35" i="40" s="1"/>
  <c r="AL4" i="10"/>
  <c r="F4" i="40" s="1"/>
  <c r="AL20" i="10"/>
  <c r="F20" i="40" s="1"/>
  <c r="AL36" i="10"/>
  <c r="F36" i="40" s="1"/>
  <c r="AL52" i="10"/>
  <c r="F52" i="40" s="1"/>
  <c r="AK34" i="10"/>
  <c r="E34" i="40" s="1"/>
  <c r="AK25" i="10"/>
  <c r="E25" i="40" s="1"/>
  <c r="AK12" i="10"/>
  <c r="E12" i="40" s="1"/>
  <c r="AK50" i="10"/>
  <c r="E50" i="40" s="1"/>
  <c r="AK30" i="10"/>
  <c r="E30" i="40" s="1"/>
  <c r="AK10" i="10"/>
  <c r="E10" i="40" s="1"/>
  <c r="AK26" i="10"/>
  <c r="E26" i="40" s="1"/>
  <c r="AK48" i="10"/>
  <c r="E48" i="40" s="1"/>
  <c r="AK11" i="10"/>
  <c r="E11" i="40" s="1"/>
  <c r="AK28" i="10"/>
  <c r="E28" i="40" s="1"/>
  <c r="AK49" i="10"/>
  <c r="E49" i="40" s="1"/>
  <c r="AK39" i="10"/>
  <c r="E39" i="40" s="1"/>
  <c r="AN20" i="10"/>
  <c r="H20" i="40" s="1"/>
  <c r="AN47" i="10"/>
  <c r="H47" i="40" s="1"/>
  <c r="AN15" i="10"/>
  <c r="H15" i="40" s="1"/>
  <c r="AN21" i="10"/>
  <c r="H21" i="40" s="1"/>
  <c r="AN48" i="10"/>
  <c r="H48" i="40" s="1"/>
  <c r="AN23" i="10"/>
  <c r="H23" i="40" s="1"/>
  <c r="AN44" i="10"/>
  <c r="H44" i="40" s="1"/>
  <c r="AN13" i="10"/>
  <c r="H13" i="40" s="1"/>
  <c r="AN35" i="10"/>
  <c r="H35" i="40" s="1"/>
  <c r="AN16" i="10"/>
  <c r="H16" i="40" s="1"/>
  <c r="AN10" i="10"/>
  <c r="H10" i="40" s="1"/>
  <c r="AN26" i="10"/>
  <c r="H26" i="40" s="1"/>
  <c r="AN42" i="10"/>
  <c r="H42" i="40" s="1"/>
  <c r="AJ11" i="10"/>
  <c r="D11" i="40" s="1"/>
  <c r="AJ43" i="10"/>
  <c r="D43" i="40" s="1"/>
  <c r="AJ20" i="10"/>
  <c r="D20" i="40" s="1"/>
  <c r="AJ52" i="10"/>
  <c r="D52" i="40" s="1"/>
  <c r="AJ31" i="10"/>
  <c r="D31" i="40" s="1"/>
  <c r="AJ16" i="10"/>
  <c r="D16" i="40" s="1"/>
  <c r="AJ48" i="10"/>
  <c r="D48" i="40" s="1"/>
  <c r="AJ17" i="10"/>
  <c r="D17" i="40" s="1"/>
  <c r="AJ33" i="10"/>
  <c r="D33" i="40" s="1"/>
  <c r="AJ49" i="10"/>
  <c r="D49" i="40" s="1"/>
  <c r="AJ14" i="10"/>
  <c r="D14" i="40" s="1"/>
  <c r="AJ30" i="10"/>
  <c r="D30" i="40" s="1"/>
  <c r="AJ46" i="10"/>
  <c r="D46" i="40" s="1"/>
  <c r="AS31" i="10"/>
  <c r="M31" i="40" s="1"/>
  <c r="AS14" i="10"/>
  <c r="M14" i="40" s="1"/>
  <c r="AS50" i="10"/>
  <c r="M50" i="40" s="1"/>
  <c r="AS4" i="10"/>
  <c r="M4" i="40" s="1"/>
  <c r="AS52" i="10"/>
  <c r="M52" i="40" s="1"/>
  <c r="AS49" i="10"/>
  <c r="M49" i="40" s="1"/>
  <c r="AR34" i="10"/>
  <c r="L34" i="40" s="1"/>
  <c r="AR17" i="10"/>
  <c r="L17" i="40" s="1"/>
  <c r="AR7" i="10"/>
  <c r="L7" i="40" s="1"/>
  <c r="AR39" i="10"/>
  <c r="L39" i="40" s="1"/>
  <c r="AR32" i="10"/>
  <c r="L32" i="40" s="1"/>
  <c r="AO26" i="10"/>
  <c r="I26" i="40" s="1"/>
  <c r="AO25" i="10"/>
  <c r="I25" i="40" s="1"/>
  <c r="AO3" i="10"/>
  <c r="I3" i="40" s="1"/>
  <c r="AO35" i="10"/>
  <c r="I35" i="40" s="1"/>
  <c r="AO32" i="10"/>
  <c r="I32" i="40" s="1"/>
  <c r="AT35" i="10"/>
  <c r="N35" i="40" s="1"/>
  <c r="AT52" i="10"/>
  <c r="N52" i="40" s="1"/>
  <c r="AT24" i="10"/>
  <c r="N24" i="40" s="1"/>
  <c r="AT5" i="10"/>
  <c r="N5" i="40" s="1"/>
  <c r="AT53" i="10"/>
  <c r="N53" i="40" s="1"/>
  <c r="AT50" i="10"/>
  <c r="N50" i="40" s="1"/>
  <c r="AQ37" i="10"/>
  <c r="K37" i="40" s="1"/>
  <c r="AQ23" i="10"/>
  <c r="K23" i="40" s="1"/>
  <c r="AQ4" i="10"/>
  <c r="K4" i="40" s="1"/>
  <c r="AQ52" i="10"/>
  <c r="K52" i="40" s="1"/>
  <c r="AQ34" i="10"/>
  <c r="K34" i="40" s="1"/>
  <c r="AM39" i="10"/>
  <c r="G39" i="40" s="1"/>
  <c r="AM34" i="10"/>
  <c r="G34" i="40" s="1"/>
  <c r="AM24" i="10"/>
  <c r="G24" i="40" s="1"/>
  <c r="AM31" i="10"/>
  <c r="G31" i="40" s="1"/>
  <c r="AM52" i="10"/>
  <c r="G52" i="40" s="1"/>
  <c r="AM9" i="10"/>
  <c r="G9" i="40" s="1"/>
  <c r="AM25" i="10"/>
  <c r="G25" i="40" s="1"/>
  <c r="AU16" i="10"/>
  <c r="O16" i="40" s="1"/>
  <c r="AU8" i="10"/>
  <c r="O8" i="40" s="1"/>
  <c r="AU12" i="10"/>
  <c r="O12" i="40" s="1"/>
  <c r="AU22" i="10"/>
  <c r="O22" i="40" s="1"/>
  <c r="AU50" i="10"/>
  <c r="O50" i="40" s="1"/>
  <c r="AU17" i="10"/>
  <c r="O17" i="40" s="1"/>
  <c r="AU49" i="10"/>
  <c r="O49" i="40" s="1"/>
  <c r="AU27" i="10"/>
  <c r="O27" i="40" s="1"/>
  <c r="AU43" i="10"/>
  <c r="O43" i="40" s="1"/>
  <c r="AP49" i="10"/>
  <c r="J49" i="40" s="1"/>
  <c r="AP29" i="10"/>
  <c r="J29" i="40" s="1"/>
  <c r="AP25" i="10"/>
  <c r="J25" i="40" s="1"/>
  <c r="AP46" i="10"/>
  <c r="J46" i="40" s="1"/>
  <c r="AP37" i="10"/>
  <c r="J37" i="40" s="1"/>
  <c r="AP18" i="10"/>
  <c r="J18" i="40" s="1"/>
  <c r="AP27" i="10"/>
  <c r="J27" i="40" s="1"/>
  <c r="AP43" i="10"/>
  <c r="J43" i="40" s="1"/>
  <c r="AL6" i="10"/>
  <c r="F6" i="40" s="1"/>
  <c r="AL42" i="10"/>
  <c r="F42" i="40" s="1"/>
  <c r="AL33" i="10"/>
  <c r="F33" i="40" s="1"/>
  <c r="AL39" i="10"/>
  <c r="F39" i="40" s="1"/>
  <c r="AL9" i="10"/>
  <c r="F9" i="40" s="1"/>
  <c r="AL30" i="10"/>
  <c r="F30" i="40" s="1"/>
  <c r="AL16" i="10"/>
  <c r="F16" i="40" s="1"/>
  <c r="AL48" i="10"/>
  <c r="F48" i="40" s="1"/>
  <c r="AK24" i="10"/>
  <c r="E24" i="40" s="1"/>
  <c r="AK4" i="10"/>
  <c r="E4" i="40" s="1"/>
  <c r="AK21" i="10"/>
  <c r="E21" i="40" s="1"/>
  <c r="AK6" i="10"/>
  <c r="E6" i="40" s="1"/>
  <c r="AK22" i="10"/>
  <c r="E22" i="40" s="1"/>
  <c r="AK7" i="10"/>
  <c r="E7" i="40" s="1"/>
  <c r="AK44" i="10"/>
  <c r="E44" i="40" s="1"/>
  <c r="AK51" i="10"/>
  <c r="E51" i="40" s="1"/>
  <c r="AN52" i="10"/>
  <c r="H52" i="40" s="1"/>
  <c r="AN43" i="10"/>
  <c r="H43" i="40" s="1"/>
  <c r="AN17" i="10"/>
  <c r="H17" i="40" s="1"/>
  <c r="AN8" i="10"/>
  <c r="H8" i="40" s="1"/>
  <c r="AN29" i="10"/>
  <c r="H29" i="40" s="1"/>
  <c r="AN6" i="10"/>
  <c r="H6" i="40" s="1"/>
  <c r="AN22" i="10"/>
  <c r="H22" i="40" s="1"/>
  <c r="AJ3" i="10"/>
  <c r="D3" i="40" s="1"/>
  <c r="AJ12" i="10"/>
  <c r="D12" i="40" s="1"/>
  <c r="AJ44" i="10"/>
  <c r="D44" i="40" s="1"/>
  <c r="AJ8" i="10"/>
  <c r="D8" i="40" s="1"/>
  <c r="AJ13" i="10"/>
  <c r="D13" i="40" s="1"/>
  <c r="AJ42" i="10"/>
  <c r="D42" i="40" s="1"/>
  <c r="AS6" i="10"/>
  <c r="M6" i="40" s="1"/>
  <c r="AS30" i="10"/>
  <c r="M30" i="40" s="1"/>
  <c r="AS26" i="10"/>
  <c r="M26" i="40" s="1"/>
  <c r="AS35" i="10"/>
  <c r="M35" i="40" s="1"/>
  <c r="AS8" i="10"/>
  <c r="M8" i="40" s="1"/>
  <c r="AS40" i="10"/>
  <c r="M40" i="40" s="1"/>
  <c r="AS5" i="10"/>
  <c r="M5" i="40" s="1"/>
  <c r="AS37" i="10"/>
  <c r="M37" i="40" s="1"/>
  <c r="AS53" i="10"/>
  <c r="M53" i="40" s="1"/>
  <c r="AR5" i="10"/>
  <c r="L5" i="40" s="1"/>
  <c r="AR18" i="10"/>
  <c r="L18" i="40" s="1"/>
  <c r="AR14" i="10"/>
  <c r="L14" i="40" s="1"/>
  <c r="AR11" i="10"/>
  <c r="L11" i="40" s="1"/>
  <c r="AR38" i="10"/>
  <c r="L38" i="40" s="1"/>
  <c r="AR43" i="10"/>
  <c r="L43" i="40" s="1"/>
  <c r="AR20" i="10"/>
  <c r="L20" i="40" s="1"/>
  <c r="AR52" i="10"/>
  <c r="L52" i="40" s="1"/>
  <c r="AO49" i="10"/>
  <c r="I49" i="40" s="1"/>
  <c r="AO13" i="10"/>
  <c r="I13" i="40" s="1"/>
  <c r="AO45" i="10"/>
  <c r="I45" i="40" s="1"/>
  <c r="AO30" i="10"/>
  <c r="I30" i="40" s="1"/>
  <c r="AO7" i="10"/>
  <c r="I7" i="40" s="1"/>
  <c r="AO23" i="10"/>
  <c r="I23" i="40" s="1"/>
  <c r="AO4" i="10"/>
  <c r="I4" i="40" s="1"/>
  <c r="AO20" i="10"/>
  <c r="I20" i="40" s="1"/>
  <c r="AO52" i="10"/>
  <c r="I52" i="40" s="1"/>
  <c r="AT11" i="10"/>
  <c r="N11" i="40" s="1"/>
  <c r="AT7" i="10"/>
  <c r="N7" i="40" s="1"/>
  <c r="AT39" i="10"/>
  <c r="N39" i="40" s="1"/>
  <c r="AT9" i="10"/>
  <c r="N9" i="40" s="1"/>
  <c r="AS22" i="10"/>
  <c r="M22" i="40" s="1"/>
  <c r="AS39" i="10"/>
  <c r="M39" i="40" s="1"/>
  <c r="AS46" i="10"/>
  <c r="M46" i="40" s="1"/>
  <c r="AS34" i="10"/>
  <c r="M34" i="40" s="1"/>
  <c r="AS11" i="10"/>
  <c r="M11" i="40" s="1"/>
  <c r="AS43" i="10"/>
  <c r="M43" i="40" s="1"/>
  <c r="AS12" i="10"/>
  <c r="M12" i="40" s="1"/>
  <c r="AS28" i="10"/>
  <c r="M28" i="40" s="1"/>
  <c r="AS44" i="10"/>
  <c r="M44" i="40" s="1"/>
  <c r="AS9" i="10"/>
  <c r="M9" i="40" s="1"/>
  <c r="AS25" i="10"/>
  <c r="M25" i="40" s="1"/>
  <c r="AS41" i="10"/>
  <c r="M41" i="40" s="1"/>
  <c r="AR12" i="10"/>
  <c r="L12" i="40" s="1"/>
  <c r="AR13" i="10"/>
  <c r="L13" i="40" s="1"/>
  <c r="AR50" i="10"/>
  <c r="L50" i="40" s="1"/>
  <c r="AR49" i="10"/>
  <c r="L49" i="40" s="1"/>
  <c r="AR21" i="10"/>
  <c r="L21" i="40" s="1"/>
  <c r="AR53" i="10"/>
  <c r="L53" i="40" s="1"/>
  <c r="AR15" i="10"/>
  <c r="L15" i="40" s="1"/>
  <c r="AR46" i="10"/>
  <c r="L46" i="40" s="1"/>
  <c r="AR31" i="10"/>
  <c r="L31" i="40" s="1"/>
  <c r="AR47" i="10"/>
  <c r="L47" i="40" s="1"/>
  <c r="AR24" i="10"/>
  <c r="L24" i="40" s="1"/>
  <c r="AR40" i="10"/>
  <c r="L40" i="40" s="1"/>
  <c r="AO10" i="10"/>
  <c r="I10" i="40" s="1"/>
  <c r="AO42" i="10"/>
  <c r="I42" i="40" s="1"/>
  <c r="AO21" i="10"/>
  <c r="I21" i="40" s="1"/>
  <c r="AO53" i="10"/>
  <c r="I53" i="40" s="1"/>
  <c r="AO6" i="10"/>
  <c r="I6" i="40" s="1"/>
  <c r="AO38" i="10"/>
  <c r="I38" i="40" s="1"/>
  <c r="AO11" i="10"/>
  <c r="I11" i="40" s="1"/>
  <c r="AO27" i="10"/>
  <c r="I27" i="40" s="1"/>
  <c r="AO43" i="10"/>
  <c r="I43" i="40" s="1"/>
  <c r="AO8" i="10"/>
  <c r="I8" i="40" s="1"/>
  <c r="AO24" i="10"/>
  <c r="I24" i="40" s="1"/>
  <c r="AO40" i="10"/>
  <c r="I40" i="40" s="1"/>
  <c r="AT27" i="10"/>
  <c r="N27" i="40" s="1"/>
  <c r="AT43" i="10"/>
  <c r="N43" i="40" s="1"/>
  <c r="AT20" i="10"/>
  <c r="N20" i="40" s="1"/>
  <c r="AT15" i="10"/>
  <c r="N15" i="40" s="1"/>
  <c r="AT47" i="10"/>
  <c r="N47" i="40" s="1"/>
  <c r="AT8" i="10"/>
  <c r="N8" i="40" s="1"/>
  <c r="AT40" i="10"/>
  <c r="N40" i="40" s="1"/>
  <c r="AT13" i="10"/>
  <c r="N13" i="40" s="1"/>
  <c r="AT29" i="10"/>
  <c r="N29" i="40" s="1"/>
  <c r="AT45" i="10"/>
  <c r="N45" i="40" s="1"/>
  <c r="AT10" i="10"/>
  <c r="N10" i="40" s="1"/>
  <c r="AT26" i="10"/>
  <c r="N26" i="40" s="1"/>
  <c r="AT42" i="10"/>
  <c r="N42" i="40" s="1"/>
  <c r="AQ3" i="10"/>
  <c r="K3" i="40" s="1"/>
  <c r="AQ19" i="10"/>
  <c r="K19" i="40" s="1"/>
  <c r="AQ21" i="10"/>
  <c r="K21" i="40" s="1"/>
  <c r="AQ7" i="10"/>
  <c r="K7" i="40" s="1"/>
  <c r="AQ39" i="10"/>
  <c r="K39" i="40" s="1"/>
  <c r="AQ25" i="10"/>
  <c r="K25" i="40" s="1"/>
  <c r="AQ5" i="10"/>
  <c r="K5" i="40" s="1"/>
  <c r="AQ12" i="10"/>
  <c r="K12" i="40" s="1"/>
  <c r="AQ28" i="10"/>
  <c r="K28" i="40" s="1"/>
  <c r="AQ44" i="10"/>
  <c r="K44" i="40" s="1"/>
  <c r="AQ10" i="10"/>
  <c r="K10" i="40" s="1"/>
  <c r="AQ26" i="10"/>
  <c r="K26" i="40" s="1"/>
  <c r="AQ42" i="10"/>
  <c r="K42" i="40" s="1"/>
  <c r="AM18" i="10"/>
  <c r="G18" i="40" s="1"/>
  <c r="AM8" i="10"/>
  <c r="G8" i="40" s="1"/>
  <c r="AM12" i="10"/>
  <c r="G12" i="40" s="1"/>
  <c r="AM3" i="10"/>
  <c r="G3" i="40" s="1"/>
  <c r="AM46" i="10"/>
  <c r="G46" i="40" s="1"/>
  <c r="AM20" i="10"/>
  <c r="G20" i="40" s="1"/>
  <c r="AM42" i="10"/>
  <c r="G42" i="40" s="1"/>
  <c r="AM11" i="10"/>
  <c r="G11" i="40" s="1"/>
  <c r="AM32" i="10"/>
  <c r="G32" i="40" s="1"/>
  <c r="AM51" i="10"/>
  <c r="G51" i="40" s="1"/>
  <c r="AM17" i="10"/>
  <c r="G17" i="40" s="1"/>
  <c r="AM33" i="10"/>
  <c r="G33" i="40" s="1"/>
  <c r="AM49" i="10"/>
  <c r="G49" i="40" s="1"/>
  <c r="AU24" i="10"/>
  <c r="O24" i="40" s="1"/>
  <c r="AU26" i="10"/>
  <c r="O26" i="40" s="1"/>
  <c r="AU28" i="10"/>
  <c r="O28" i="40" s="1"/>
  <c r="AU6" i="10"/>
  <c r="O6" i="40" s="1"/>
  <c r="AU38" i="10"/>
  <c r="O38" i="40" s="1"/>
  <c r="AU34" i="10"/>
  <c r="O34" i="40" s="1"/>
  <c r="AU9" i="10"/>
  <c r="O9" i="40" s="1"/>
  <c r="AU25" i="10"/>
  <c r="O25" i="40" s="1"/>
  <c r="AU41" i="10"/>
  <c r="O41" i="40" s="1"/>
  <c r="AU3" i="10"/>
  <c r="O3" i="40" s="1"/>
  <c r="AU19" i="10"/>
  <c r="O19" i="40" s="1"/>
  <c r="AU35" i="10"/>
  <c r="O35" i="40" s="1"/>
  <c r="AU51" i="10"/>
  <c r="O51" i="40" s="1"/>
  <c r="AP17" i="10"/>
  <c r="J17" i="40" s="1"/>
  <c r="AP6" i="10"/>
  <c r="J6" i="40" s="1"/>
  <c r="AP13" i="10"/>
  <c r="J13" i="40" s="1"/>
  <c r="AP45" i="10"/>
  <c r="J45" i="40" s="1"/>
  <c r="AP14" i="10"/>
  <c r="J14" i="40" s="1"/>
  <c r="AP36" i="10"/>
  <c r="J36" i="40" s="1"/>
  <c r="AP5" i="10"/>
  <c r="J5" i="40" s="1"/>
  <c r="AP26" i="10"/>
  <c r="J26" i="40" s="1"/>
  <c r="AP48" i="10"/>
  <c r="J48" i="40" s="1"/>
  <c r="AP3" i="10"/>
  <c r="J3" i="40" s="1"/>
  <c r="AP19" i="10"/>
  <c r="J19" i="40" s="1"/>
  <c r="AP35" i="10"/>
  <c r="J35" i="40" s="1"/>
  <c r="AP51" i="10"/>
  <c r="J51" i="40" s="1"/>
  <c r="AL37" i="10"/>
  <c r="F37" i="40" s="1"/>
  <c r="AL27" i="10"/>
  <c r="F27" i="40" s="1"/>
  <c r="AL21" i="10"/>
  <c r="F21" i="40" s="1"/>
  <c r="AL11" i="10"/>
  <c r="F11" i="40" s="1"/>
  <c r="AL7" i="10"/>
  <c r="F7" i="40" s="1"/>
  <c r="AL29" i="10"/>
  <c r="F29" i="40" s="1"/>
  <c r="AL50" i="10"/>
  <c r="F50" i="40" s="1"/>
  <c r="AL19" i="10"/>
  <c r="F19" i="40" s="1"/>
  <c r="AL41" i="10"/>
  <c r="F41" i="40" s="1"/>
  <c r="AL8" i="10"/>
  <c r="F8" i="40" s="1"/>
  <c r="AL24" i="10"/>
  <c r="F24" i="40" s="1"/>
  <c r="AL40" i="10"/>
  <c r="F40" i="40" s="1"/>
  <c r="AK8" i="10"/>
  <c r="E8" i="40" s="1"/>
  <c r="AK45" i="10"/>
  <c r="E45" i="40" s="1"/>
  <c r="AK36" i="10"/>
  <c r="E36" i="40" s="1"/>
  <c r="AK20" i="10"/>
  <c r="E20" i="40" s="1"/>
  <c r="AK5" i="10"/>
  <c r="E5" i="40" s="1"/>
  <c r="AK41" i="10"/>
  <c r="E41" i="40" s="1"/>
  <c r="AK14" i="10"/>
  <c r="E14" i="40" s="1"/>
  <c r="AK32" i="10"/>
  <c r="E32" i="40" s="1"/>
  <c r="AK53" i="10"/>
  <c r="E53" i="40" s="1"/>
  <c r="AK15" i="10"/>
  <c r="E15" i="40" s="1"/>
  <c r="AK33" i="10"/>
  <c r="E33" i="40" s="1"/>
  <c r="AK27" i="10"/>
  <c r="E27" i="40" s="1"/>
  <c r="AK43" i="10"/>
  <c r="E43" i="40" s="1"/>
  <c r="AN41" i="10"/>
  <c r="H41" i="40" s="1"/>
  <c r="AN9" i="10"/>
  <c r="H9" i="40" s="1"/>
  <c r="AN36" i="10"/>
  <c r="H36" i="40" s="1"/>
  <c r="AN27" i="10"/>
  <c r="H27" i="40" s="1"/>
  <c r="AN7" i="10"/>
  <c r="H7" i="40" s="1"/>
  <c r="AN28" i="10"/>
  <c r="H28" i="40" s="1"/>
  <c r="AN49" i="10"/>
  <c r="H49" i="40" s="1"/>
  <c r="AN19" i="10"/>
  <c r="H19" i="40" s="1"/>
  <c r="AN40" i="10"/>
  <c r="H40" i="40" s="1"/>
  <c r="AN37" i="10"/>
  <c r="H37" i="40" s="1"/>
  <c r="AN14" i="10"/>
  <c r="H14" i="40" s="1"/>
  <c r="AN30" i="10"/>
  <c r="H30" i="40" s="1"/>
  <c r="AN46" i="10"/>
  <c r="H46" i="40" s="1"/>
  <c r="AJ19" i="10"/>
  <c r="D19" i="40" s="1"/>
  <c r="AJ51" i="10"/>
  <c r="D51" i="40" s="1"/>
  <c r="AJ28" i="10"/>
  <c r="D28" i="40" s="1"/>
  <c r="AJ7" i="10"/>
  <c r="D7" i="40" s="1"/>
  <c r="AJ39" i="10"/>
  <c r="D39" i="40" s="1"/>
  <c r="AJ24" i="10"/>
  <c r="D24" i="40" s="1"/>
  <c r="AJ5" i="10"/>
  <c r="D5" i="40" s="1"/>
  <c r="AJ21" i="10"/>
  <c r="D21" i="40" s="1"/>
  <c r="AJ37" i="10"/>
  <c r="D37" i="40" s="1"/>
  <c r="AJ53" i="10"/>
  <c r="D53" i="40" s="1"/>
  <c r="AJ18" i="10"/>
  <c r="D18" i="40" s="1"/>
  <c r="AJ34" i="10"/>
  <c r="D34" i="40" s="1"/>
  <c r="AJ50" i="10"/>
  <c r="D50" i="40" s="1"/>
  <c r="AS7" i="10"/>
  <c r="M7" i="40" s="1"/>
  <c r="AS27" i="10"/>
  <c r="M27" i="40" s="1"/>
  <c r="AS36" i="10"/>
  <c r="M36" i="40" s="1"/>
  <c r="AS33" i="10"/>
  <c r="M33" i="40" s="1"/>
  <c r="AR42" i="10"/>
  <c r="L42" i="40" s="1"/>
  <c r="AR37" i="10"/>
  <c r="L37" i="40" s="1"/>
  <c r="AR23" i="10"/>
  <c r="L23" i="40" s="1"/>
  <c r="AR16" i="10"/>
  <c r="L16" i="40" s="1"/>
  <c r="AO33" i="10"/>
  <c r="I33" i="40" s="1"/>
  <c r="AO5" i="10"/>
  <c r="I5" i="40" s="1"/>
  <c r="AO22" i="10"/>
  <c r="I22" i="40" s="1"/>
  <c r="AO51" i="10"/>
  <c r="I51" i="40" s="1"/>
  <c r="AO48" i="10"/>
  <c r="I48" i="40" s="1"/>
  <c r="AT31" i="10"/>
  <c r="N31" i="40" s="1"/>
  <c r="AT21" i="10"/>
  <c r="N21" i="40" s="1"/>
  <c r="AT18" i="10"/>
  <c r="N18" i="40" s="1"/>
  <c r="AQ27" i="10"/>
  <c r="K27" i="40" s="1"/>
  <c r="AQ41" i="10"/>
  <c r="K41" i="40" s="1"/>
  <c r="AQ36" i="10"/>
  <c r="K36" i="40" s="1"/>
  <c r="AQ50" i="10"/>
  <c r="K50" i="40" s="1"/>
  <c r="AM22" i="10"/>
  <c r="G22" i="40" s="1"/>
  <c r="AS15" i="10"/>
  <c r="M15" i="40" s="1"/>
  <c r="AS38" i="10"/>
  <c r="M38" i="40" s="1"/>
  <c r="AS47" i="10"/>
  <c r="M47" i="40" s="1"/>
  <c r="AS10" i="10"/>
  <c r="M10" i="40" s="1"/>
  <c r="AS42" i="10"/>
  <c r="M42" i="40" s="1"/>
  <c r="AS19" i="10"/>
  <c r="M19" i="40" s="1"/>
  <c r="AS51" i="10"/>
  <c r="M51" i="40" s="1"/>
  <c r="AS16" i="10"/>
  <c r="M16" i="40" s="1"/>
  <c r="AS32" i="10"/>
  <c r="M32" i="40" s="1"/>
  <c r="AS48" i="10"/>
  <c r="M48" i="40" s="1"/>
  <c r="AS13" i="10"/>
  <c r="M13" i="40" s="1"/>
  <c r="AS29" i="10"/>
  <c r="M29" i="40" s="1"/>
  <c r="AS45" i="10"/>
  <c r="M45" i="40" s="1"/>
  <c r="AR9" i="10"/>
  <c r="L9" i="40" s="1"/>
  <c r="AR25" i="10"/>
  <c r="L25" i="40" s="1"/>
  <c r="AR26" i="10"/>
  <c r="L26" i="40" s="1"/>
  <c r="AR8" i="10"/>
  <c r="L8" i="40" s="1"/>
  <c r="AR6" i="10"/>
  <c r="L6" i="40" s="1"/>
  <c r="AR29" i="10"/>
  <c r="L29" i="40" s="1"/>
  <c r="AR3" i="10"/>
  <c r="L3" i="40" s="1"/>
  <c r="AR22" i="10"/>
  <c r="L22" i="40" s="1"/>
  <c r="AR19" i="10"/>
  <c r="L19" i="40" s="1"/>
  <c r="AR35" i="10"/>
  <c r="L35" i="40" s="1"/>
  <c r="AR51" i="10"/>
  <c r="L51" i="40" s="1"/>
  <c r="AR28" i="10"/>
  <c r="L28" i="40" s="1"/>
  <c r="AR44" i="10"/>
  <c r="L44" i="40" s="1"/>
  <c r="AO17" i="10"/>
  <c r="I17" i="40" s="1"/>
  <c r="AO18" i="10"/>
  <c r="I18" i="40" s="1"/>
  <c r="AO50" i="10"/>
  <c r="I50" i="40" s="1"/>
  <c r="AO29" i="10"/>
  <c r="I29" i="40" s="1"/>
  <c r="AO9" i="10"/>
  <c r="I9" i="40" s="1"/>
  <c r="AO14" i="10"/>
  <c r="I14" i="40" s="1"/>
  <c r="AO46" i="10"/>
  <c r="I46" i="40" s="1"/>
  <c r="AO15" i="10"/>
  <c r="I15" i="40" s="1"/>
  <c r="AO31" i="10"/>
  <c r="I31" i="40" s="1"/>
  <c r="AO47" i="10"/>
  <c r="I47" i="40" s="1"/>
  <c r="AO12" i="10"/>
  <c r="I12" i="40" s="1"/>
  <c r="AO28" i="10"/>
  <c r="I28" i="40" s="1"/>
  <c r="AO44" i="10"/>
  <c r="I44" i="40" s="1"/>
  <c r="AT3" i="10"/>
  <c r="N3" i="40" s="1"/>
  <c r="AT19" i="10"/>
  <c r="N19" i="40" s="1"/>
  <c r="AT36" i="10"/>
  <c r="N36" i="40" s="1"/>
  <c r="AT23" i="10"/>
  <c r="N23" i="40" s="1"/>
  <c r="AT12" i="10"/>
  <c r="N12" i="40" s="1"/>
  <c r="AT16" i="10"/>
  <c r="N16" i="40" s="1"/>
  <c r="AT48" i="10"/>
  <c r="N48" i="40" s="1"/>
  <c r="AT17" i="10"/>
  <c r="N17" i="40" s="1"/>
  <c r="AT33" i="10"/>
  <c r="N33" i="40" s="1"/>
  <c r="AT49" i="10"/>
  <c r="N49" i="40" s="1"/>
  <c r="AT14" i="10"/>
  <c r="N14" i="40" s="1"/>
  <c r="AT30" i="10"/>
  <c r="N30" i="40" s="1"/>
  <c r="AT46" i="10"/>
  <c r="N46" i="40" s="1"/>
  <c r="AQ35" i="10"/>
  <c r="K35" i="40" s="1"/>
  <c r="AQ51" i="10"/>
  <c r="K51" i="40" s="1"/>
  <c r="AQ29" i="10"/>
  <c r="K29" i="40" s="1"/>
  <c r="AQ15" i="10"/>
  <c r="K15" i="40" s="1"/>
  <c r="AQ47" i="10"/>
  <c r="K47" i="40" s="1"/>
  <c r="AQ33" i="10"/>
  <c r="K33" i="40" s="1"/>
  <c r="AQ45" i="10"/>
  <c r="K45" i="40" s="1"/>
  <c r="AQ16" i="10"/>
  <c r="K16" i="40" s="1"/>
  <c r="AQ32" i="10"/>
  <c r="K32" i="40" s="1"/>
  <c r="AQ48" i="10"/>
  <c r="K48" i="40" s="1"/>
  <c r="AQ14" i="10"/>
  <c r="K14" i="40" s="1"/>
  <c r="AQ30" i="10"/>
  <c r="K30" i="40" s="1"/>
  <c r="AQ46" i="10"/>
  <c r="K46" i="40" s="1"/>
  <c r="AM28" i="10"/>
  <c r="G28" i="40" s="1"/>
  <c r="AM19" i="10"/>
  <c r="G19" i="40" s="1"/>
  <c r="AM23" i="10"/>
  <c r="G23" i="40" s="1"/>
  <c r="AM14" i="10"/>
  <c r="G14" i="40" s="1"/>
  <c r="AM4" i="10"/>
  <c r="G4" i="40" s="1"/>
  <c r="AM26" i="10"/>
  <c r="G26" i="40" s="1"/>
  <c r="AM47" i="10"/>
  <c r="G47" i="40" s="1"/>
  <c r="AM16" i="10"/>
  <c r="G16" i="40" s="1"/>
  <c r="AM38" i="10"/>
  <c r="G38" i="40" s="1"/>
  <c r="AM5" i="10"/>
  <c r="G5" i="40" s="1"/>
  <c r="AM21" i="10"/>
  <c r="G21" i="40" s="1"/>
  <c r="AM37" i="10"/>
  <c r="G37" i="40" s="1"/>
  <c r="AM53" i="10"/>
  <c r="G53" i="40" s="1"/>
  <c r="AU32" i="10"/>
  <c r="O32" i="40" s="1"/>
  <c r="AU4" i="10"/>
  <c r="O4" i="40" s="1"/>
  <c r="AU36" i="10"/>
  <c r="O36" i="40" s="1"/>
  <c r="AU14" i="10"/>
  <c r="O14" i="40" s="1"/>
  <c r="AU46" i="10"/>
  <c r="O46" i="40" s="1"/>
  <c r="AU42" i="10"/>
  <c r="O42" i="40" s="1"/>
  <c r="AU13" i="10"/>
  <c r="O13" i="40" s="1"/>
  <c r="AU29" i="10"/>
  <c r="O29" i="40" s="1"/>
  <c r="AU45" i="10"/>
  <c r="O45" i="40" s="1"/>
  <c r="AU7" i="10"/>
  <c r="O7" i="40" s="1"/>
  <c r="AU23" i="10"/>
  <c r="O23" i="40" s="1"/>
  <c r="AU39" i="10"/>
  <c r="O39" i="40" s="1"/>
  <c r="AP38" i="10"/>
  <c r="J38" i="40" s="1"/>
  <c r="AP28" i="10"/>
  <c r="J28" i="40" s="1"/>
  <c r="AP24" i="10"/>
  <c r="J24" i="40" s="1"/>
  <c r="AP50" i="10"/>
  <c r="J50" i="40" s="1"/>
  <c r="AP20" i="10"/>
  <c r="J20" i="40" s="1"/>
  <c r="AP41" i="10"/>
  <c r="J41" i="40" s="1"/>
  <c r="AP10" i="10"/>
  <c r="J10" i="40" s="1"/>
  <c r="AP32" i="10"/>
  <c r="J32" i="40" s="1"/>
  <c r="AP53" i="10"/>
  <c r="J53" i="40" s="1"/>
  <c r="AP7" i="10"/>
  <c r="J7" i="40" s="1"/>
  <c r="AP23" i="10"/>
  <c r="J23" i="40" s="1"/>
  <c r="AP39" i="10"/>
  <c r="J39" i="40" s="1"/>
  <c r="AL5" i="10"/>
  <c r="F5" i="40" s="1"/>
  <c r="AL47" i="10"/>
  <c r="F47" i="40" s="1"/>
  <c r="AL38" i="10"/>
  <c r="F38" i="40" s="1"/>
  <c r="AL31" i="10"/>
  <c r="F31" i="40" s="1"/>
  <c r="AL22" i="10"/>
  <c r="F22" i="40" s="1"/>
  <c r="AL13" i="10"/>
  <c r="F13" i="40" s="1"/>
  <c r="AL34" i="10"/>
  <c r="F34" i="40" s="1"/>
  <c r="AL3" i="10"/>
  <c r="F3" i="40" s="1"/>
  <c r="AL25" i="10"/>
  <c r="F25" i="40" s="1"/>
  <c r="AL46" i="10"/>
  <c r="F46" i="40" s="1"/>
  <c r="AL12" i="10"/>
  <c r="F12" i="40" s="1"/>
  <c r="AL28" i="10"/>
  <c r="F28" i="40" s="1"/>
  <c r="AL44" i="10"/>
  <c r="F44" i="40" s="1"/>
  <c r="AK16" i="10"/>
  <c r="E16" i="40" s="1"/>
  <c r="AK9" i="10"/>
  <c r="E9" i="40" s="1"/>
  <c r="AK46" i="10"/>
  <c r="E46" i="40" s="1"/>
  <c r="AK29" i="10"/>
  <c r="E29" i="40" s="1"/>
  <c r="AK13" i="10"/>
  <c r="E13" i="40" s="1"/>
  <c r="AK52" i="10"/>
  <c r="E52" i="40" s="1"/>
  <c r="AK18" i="10"/>
  <c r="E18" i="40" s="1"/>
  <c r="AK37" i="10"/>
  <c r="E37" i="40" s="1"/>
  <c r="AK3" i="10"/>
  <c r="E3" i="40" s="1"/>
  <c r="AK19" i="10"/>
  <c r="E19" i="40" s="1"/>
  <c r="AK38" i="10"/>
  <c r="E38" i="40" s="1"/>
  <c r="AK31" i="10"/>
  <c r="E31" i="40" s="1"/>
  <c r="AK47" i="10"/>
  <c r="E47" i="40" s="1"/>
  <c r="AN4" i="10"/>
  <c r="H4" i="40" s="1"/>
  <c r="AN31" i="10"/>
  <c r="H31" i="40" s="1"/>
  <c r="AN5" i="10"/>
  <c r="H5" i="40" s="1"/>
  <c r="AN32" i="10"/>
  <c r="H32" i="40" s="1"/>
  <c r="AN12" i="10"/>
  <c r="H12" i="40" s="1"/>
  <c r="AN33" i="10"/>
  <c r="H33" i="40" s="1"/>
  <c r="AN3" i="10"/>
  <c r="H3" i="40" s="1"/>
  <c r="AN24" i="10"/>
  <c r="H24" i="40" s="1"/>
  <c r="AN45" i="10"/>
  <c r="H45" i="40" s="1"/>
  <c r="AN53" i="10"/>
  <c r="H53" i="40" s="1"/>
  <c r="AN18" i="10"/>
  <c r="H18" i="40" s="1"/>
  <c r="AN34" i="10"/>
  <c r="H34" i="40" s="1"/>
  <c r="AN50" i="10"/>
  <c r="H50" i="40" s="1"/>
  <c r="AJ27" i="10"/>
  <c r="D27" i="40" s="1"/>
  <c r="AJ4" i="10"/>
  <c r="D4" i="40" s="1"/>
  <c r="AJ36" i="10"/>
  <c r="D36" i="40" s="1"/>
  <c r="AJ15" i="10"/>
  <c r="D15" i="40" s="1"/>
  <c r="AJ47" i="10"/>
  <c r="D47" i="40" s="1"/>
  <c r="AJ32" i="10"/>
  <c r="D32" i="40" s="1"/>
  <c r="AJ9" i="10"/>
  <c r="D9" i="40" s="1"/>
  <c r="AJ25" i="10"/>
  <c r="D25" i="40" s="1"/>
  <c r="AJ41" i="10"/>
  <c r="D41" i="40" s="1"/>
  <c r="AJ6" i="10"/>
  <c r="D6" i="40" s="1"/>
  <c r="AJ22" i="10"/>
  <c r="D22" i="40" s="1"/>
  <c r="AJ38" i="10"/>
  <c r="D38" i="40" s="1"/>
  <c r="S12" i="40"/>
  <c r="S46" i="40"/>
  <c r="S40" i="40"/>
  <c r="S5" i="40"/>
  <c r="S3" i="40"/>
  <c r="S18" i="40"/>
  <c r="S10" i="40"/>
  <c r="S4" i="40"/>
  <c r="S44" i="40"/>
  <c r="S6" i="40"/>
  <c r="S36" i="40"/>
  <c r="S39" i="40"/>
  <c r="S48" i="40"/>
  <c r="S42" i="40"/>
  <c r="S38" i="40"/>
  <c r="S52" i="40"/>
  <c r="S25" i="40"/>
  <c r="S35" i="40"/>
  <c r="S31" i="40"/>
  <c r="S9" i="40"/>
  <c r="S13" i="40"/>
  <c r="S15" i="40"/>
  <c r="S17" i="40"/>
  <c r="S34" i="40"/>
  <c r="S41" i="40"/>
  <c r="S21" i="40"/>
  <c r="S28" i="40"/>
  <c r="S45" i="40"/>
  <c r="S26" i="40"/>
  <c r="S16" i="40"/>
  <c r="S30" i="40"/>
  <c r="S7" i="40"/>
  <c r="S20" i="40"/>
  <c r="S33" i="40"/>
  <c r="S43" i="40"/>
  <c r="S37" i="40"/>
  <c r="S19" i="40"/>
  <c r="S32" i="40"/>
  <c r="S27" i="40"/>
  <c r="S23" i="40"/>
  <c r="S14" i="40"/>
  <c r="S8" i="40"/>
  <c r="S11" i="40"/>
  <c r="S47" i="40"/>
  <c r="S49" i="40"/>
  <c r="S24" i="40"/>
  <c r="S22" i="40"/>
  <c r="S51" i="40"/>
  <c r="S29" i="40"/>
  <c r="S50" i="40"/>
  <c r="Q23" i="40" l="1"/>
  <c r="V23" i="40" s="1"/>
  <c r="R23" i="40"/>
  <c r="W23" i="40" s="1"/>
  <c r="Z23" i="40" s="1"/>
  <c r="Q10" i="40"/>
  <c r="V10" i="40" s="1"/>
  <c r="R10" i="40"/>
  <c r="W10" i="40" s="1"/>
  <c r="Z10" i="40" s="1"/>
  <c r="Q24" i="40"/>
  <c r="V24" i="40" s="1"/>
  <c r="R24" i="40"/>
  <c r="W24" i="40" s="1"/>
  <c r="Z24" i="40" s="1"/>
  <c r="Q3" i="40"/>
  <c r="V3" i="40" s="1"/>
  <c r="R3" i="40"/>
  <c r="W3" i="40" s="1"/>
  <c r="Z3" i="40" s="1"/>
  <c r="Q36" i="40"/>
  <c r="V36" i="40" s="1"/>
  <c r="R36" i="40"/>
  <c r="W36" i="40" s="1"/>
  <c r="Z36" i="40" s="1"/>
  <c r="Q6" i="40"/>
  <c r="V6" i="40" s="1"/>
  <c r="R6" i="40"/>
  <c r="W6" i="40" s="1"/>
  <c r="Z6" i="40" s="1"/>
  <c r="Q37" i="40"/>
  <c r="V37" i="40" s="1"/>
  <c r="R37" i="40"/>
  <c r="W37" i="40" s="1"/>
  <c r="Z37" i="40" s="1"/>
  <c r="Q49" i="40"/>
  <c r="V49" i="40" s="1"/>
  <c r="R49" i="40"/>
  <c r="W49" i="40" s="1"/>
  <c r="Z49" i="40" s="1"/>
  <c r="Q31" i="40"/>
  <c r="V31" i="40" s="1"/>
  <c r="R31" i="40"/>
  <c r="W31" i="40" s="1"/>
  <c r="Z31" i="40" s="1"/>
  <c r="Q21" i="40"/>
  <c r="V21" i="40" s="1"/>
  <c r="R21" i="40"/>
  <c r="W21" i="40" s="1"/>
  <c r="Z21" i="40" s="1"/>
  <c r="Q34" i="40"/>
  <c r="V34" i="40" s="1"/>
  <c r="R34" i="40"/>
  <c r="W34" i="40" s="1"/>
  <c r="Z34" i="40" s="1"/>
  <c r="Q22" i="40"/>
  <c r="V22" i="40" s="1"/>
  <c r="R22" i="40"/>
  <c r="W22" i="40" s="1"/>
  <c r="Z22" i="40" s="1"/>
  <c r="Q7" i="40"/>
  <c r="V7" i="40" s="1"/>
  <c r="R7" i="40"/>
  <c r="W7" i="40" s="1"/>
  <c r="Z7" i="40" s="1"/>
  <c r="Q41" i="40"/>
  <c r="V41" i="40" s="1"/>
  <c r="R41" i="40"/>
  <c r="W41" i="40" s="1"/>
  <c r="Z41" i="40" s="1"/>
  <c r="Q28" i="40"/>
  <c r="V28" i="40" s="1"/>
  <c r="R28" i="40"/>
  <c r="W28" i="40" s="1"/>
  <c r="Z28" i="40" s="1"/>
  <c r="Q51" i="40"/>
  <c r="V51" i="40" s="1"/>
  <c r="R51" i="40"/>
  <c r="W51" i="40" s="1"/>
  <c r="Z51" i="40" s="1"/>
  <c r="Q48" i="40"/>
  <c r="V48" i="40" s="1"/>
  <c r="R48" i="40"/>
  <c r="W48" i="40" s="1"/>
  <c r="Z48" i="40" s="1"/>
  <c r="Q14" i="40"/>
  <c r="V14" i="40" s="1"/>
  <c r="R14" i="40"/>
  <c r="W14" i="40" s="1"/>
  <c r="Z14" i="40" s="1"/>
  <c r="Q17" i="40"/>
  <c r="V17" i="40" s="1"/>
  <c r="R17" i="40"/>
  <c r="W17" i="40" s="1"/>
  <c r="Z17" i="40" s="1"/>
  <c r="Q43" i="40"/>
  <c r="R43" i="40"/>
  <c r="W43" i="40" s="1"/>
  <c r="Z43" i="40" s="1"/>
  <c r="Q46" i="40"/>
  <c r="V46" i="40" s="1"/>
  <c r="R46" i="40"/>
  <c r="W46" i="40" s="1"/>
  <c r="Z46" i="40" s="1"/>
  <c r="Q15" i="40"/>
  <c r="V15" i="40" s="1"/>
  <c r="R15" i="40"/>
  <c r="W15" i="40" s="1"/>
  <c r="Z15" i="40" s="1"/>
  <c r="Q52" i="40"/>
  <c r="V52" i="40" s="1"/>
  <c r="R52" i="40"/>
  <c r="W52" i="40" s="1"/>
  <c r="Z52" i="40" s="1"/>
  <c r="Q8" i="40"/>
  <c r="V8" i="40" s="1"/>
  <c r="R8" i="40"/>
  <c r="W8" i="40" s="1"/>
  <c r="Z8" i="40" s="1"/>
  <c r="Q11" i="40"/>
  <c r="V11" i="40" s="1"/>
  <c r="R11" i="40"/>
  <c r="W11" i="40" s="1"/>
  <c r="Z11" i="40" s="1"/>
  <c r="Q12" i="40"/>
  <c r="V12" i="40" s="1"/>
  <c r="R12" i="40"/>
  <c r="W12" i="40" s="1"/>
  <c r="Z12" i="40" s="1"/>
  <c r="Q53" i="40"/>
  <c r="V53" i="40" s="1"/>
  <c r="R53" i="40"/>
  <c r="W53" i="40" s="1"/>
  <c r="Z53" i="40" s="1"/>
  <c r="Q20" i="40"/>
  <c r="V20" i="40" s="1"/>
  <c r="R20" i="40"/>
  <c r="W20" i="40" s="1"/>
  <c r="Z20" i="40" s="1"/>
  <c r="Q38" i="40"/>
  <c r="V38" i="40" s="1"/>
  <c r="R38" i="40"/>
  <c r="W38" i="40" s="1"/>
  <c r="Z38" i="40" s="1"/>
  <c r="Q35" i="40"/>
  <c r="V35" i="40" s="1"/>
  <c r="R35" i="40"/>
  <c r="W35" i="40" s="1"/>
  <c r="Z35" i="40" s="1"/>
  <c r="Q26" i="40"/>
  <c r="V26" i="40" s="1"/>
  <c r="R26" i="40"/>
  <c r="W26" i="40" s="1"/>
  <c r="Z26" i="40" s="1"/>
  <c r="Q45" i="40"/>
  <c r="V45" i="40" s="1"/>
  <c r="R45" i="40"/>
  <c r="W45" i="40" s="1"/>
  <c r="Z45" i="40" s="1"/>
  <c r="Q27" i="40"/>
  <c r="V27" i="40" s="1"/>
  <c r="R27" i="40"/>
  <c r="W27" i="40" s="1"/>
  <c r="Z27" i="40" s="1"/>
  <c r="Q25" i="40"/>
  <c r="V25" i="40" s="1"/>
  <c r="R25" i="40"/>
  <c r="W25" i="40" s="1"/>
  <c r="Z25" i="40" s="1"/>
  <c r="Q40" i="40"/>
  <c r="V40" i="40" s="1"/>
  <c r="R40" i="40"/>
  <c r="W40" i="40" s="1"/>
  <c r="Z40" i="40" s="1"/>
  <c r="Q30" i="40"/>
  <c r="V30" i="40" s="1"/>
  <c r="R30" i="40"/>
  <c r="W30" i="40" s="1"/>
  <c r="Z30" i="40" s="1"/>
  <c r="Q44" i="40"/>
  <c r="V44" i="40" s="1"/>
  <c r="R44" i="40"/>
  <c r="W44" i="40" s="1"/>
  <c r="Z44" i="40" s="1"/>
  <c r="Q16" i="40"/>
  <c r="V16" i="40" s="1"/>
  <c r="R16" i="40"/>
  <c r="W16" i="40" s="1"/>
  <c r="Z16" i="40" s="1"/>
  <c r="Q39" i="40"/>
  <c r="V39" i="40" s="1"/>
  <c r="R39" i="40"/>
  <c r="W39" i="40" s="1"/>
  <c r="Z39" i="40" s="1"/>
  <c r="Q32" i="40"/>
  <c r="V32" i="40" s="1"/>
  <c r="R32" i="40"/>
  <c r="W32" i="40" s="1"/>
  <c r="Z32" i="40" s="1"/>
  <c r="Q50" i="40"/>
  <c r="V50" i="40" s="1"/>
  <c r="R50" i="40"/>
  <c r="W50" i="40" s="1"/>
  <c r="Z50" i="40" s="1"/>
  <c r="Q19" i="40"/>
  <c r="V19" i="40" s="1"/>
  <c r="R19" i="40"/>
  <c r="W19" i="40" s="1"/>
  <c r="Z19" i="40" s="1"/>
  <c r="Q5" i="40"/>
  <c r="V5" i="40" s="1"/>
  <c r="R5" i="40"/>
  <c r="W5" i="40" s="1"/>
  <c r="Z5" i="40" s="1"/>
  <c r="Q13" i="40"/>
  <c r="V13" i="40" s="1"/>
  <c r="R13" i="40"/>
  <c r="W13" i="40" s="1"/>
  <c r="Z13" i="40" s="1"/>
  <c r="Q18" i="40"/>
  <c r="V18" i="40" s="1"/>
  <c r="R18" i="40"/>
  <c r="W18" i="40" s="1"/>
  <c r="Z18" i="40" s="1"/>
  <c r="Q29" i="40"/>
  <c r="V29" i="40" s="1"/>
  <c r="R29" i="40"/>
  <c r="W29" i="40" s="1"/>
  <c r="Z29" i="40" s="1"/>
  <c r="Q47" i="40"/>
  <c r="V47" i="40" s="1"/>
  <c r="R47" i="40"/>
  <c r="W47" i="40" s="1"/>
  <c r="Z47" i="40" s="1"/>
  <c r="Q42" i="40"/>
  <c r="V42" i="40" s="1"/>
  <c r="R42" i="40"/>
  <c r="W42" i="40" s="1"/>
  <c r="Z42" i="40" s="1"/>
  <c r="Q9" i="40"/>
  <c r="V9" i="40" s="1"/>
  <c r="R9" i="40"/>
  <c r="W9" i="40" s="1"/>
  <c r="Z9" i="40" s="1"/>
  <c r="Q33" i="40"/>
  <c r="V33" i="40" s="1"/>
  <c r="R33" i="40"/>
  <c r="W33" i="40" s="1"/>
  <c r="Z33" i="40" s="1"/>
  <c r="Q4" i="40"/>
  <c r="V4" i="40" s="1"/>
  <c r="R4" i="40"/>
  <c r="W4" i="40" s="1"/>
  <c r="Z4" i="40" s="1"/>
  <c r="V43" i="40"/>
  <c r="B12" i="1" l="1"/>
  <c r="AB53" i="40"/>
  <c r="AB52" i="40"/>
  <c r="AB48" i="40"/>
  <c r="AB50" i="40"/>
  <c r="AB51" i="40"/>
  <c r="AB22" i="40"/>
  <c r="AB47" i="40"/>
  <c r="AB32" i="40"/>
  <c r="AB49" i="40"/>
  <c r="AB41" i="40"/>
  <c r="AB40" i="40"/>
  <c r="AB43" i="40"/>
  <c r="AB39" i="40"/>
  <c r="AB45" i="40"/>
  <c r="AB46" i="40"/>
  <c r="AB42" i="40"/>
  <c r="AB44" i="40"/>
  <c r="AB35" i="40"/>
  <c r="AB7" i="40"/>
  <c r="AB15" i="40"/>
  <c r="AB21" i="40"/>
  <c r="AB34" i="40"/>
  <c r="AB33" i="40"/>
  <c r="AB36" i="40"/>
  <c r="AB37" i="40"/>
  <c r="AB38" i="40"/>
  <c r="AB30" i="40"/>
  <c r="AB31" i="40"/>
  <c r="AB23" i="40"/>
  <c r="AB26" i="40"/>
  <c r="AB27" i="40"/>
  <c r="AB28" i="40"/>
  <c r="AB29" i="40"/>
  <c r="AB25" i="40"/>
  <c r="AB16" i="40"/>
  <c r="AB18" i="40"/>
  <c r="AB19" i="40"/>
  <c r="AB11" i="40"/>
  <c r="AB13" i="40"/>
  <c r="AB14" i="40"/>
  <c r="AB8" i="40"/>
  <c r="AB9" i="40"/>
  <c r="AB4" i="40"/>
  <c r="AB6" i="40"/>
  <c r="AB5" i="40"/>
  <c r="AB3" i="40"/>
  <c r="AB24" i="40"/>
  <c r="AB10" i="40"/>
  <c r="AB20" i="40"/>
  <c r="AB12" i="40"/>
  <c r="AB17" i="40"/>
  <c r="W56" i="40"/>
  <c r="Y61" i="40" s="1"/>
  <c r="E10" i="1" l="1"/>
  <c r="I10" i="1" s="1"/>
  <c r="E11" i="1"/>
  <c r="I11" i="1" s="1"/>
  <c r="E9" i="1"/>
  <c r="I9" i="1" s="1"/>
  <c r="E7" i="1"/>
  <c r="I7" i="1" s="1"/>
  <c r="E8" i="1"/>
  <c r="I8" i="1" s="1"/>
</calcChain>
</file>

<file path=xl/comments1.xml><?xml version="1.0" encoding="utf-8"?>
<comments xmlns="http://schemas.openxmlformats.org/spreadsheetml/2006/main">
  <authors>
    <author>JONBORER</author>
  </authors>
  <commentList>
    <comment ref="G45" authorId="0">
      <text>
        <r>
          <rPr>
            <b/>
            <sz val="9"/>
            <color indexed="81"/>
            <rFont val="Tahoma"/>
            <family val="2"/>
          </rPr>
          <t>0 = Indifferent
1 = Slight preference
2 = Important
3 = Essential</t>
        </r>
      </text>
    </comment>
  </commentList>
</comments>
</file>

<file path=xl/sharedStrings.xml><?xml version="1.0" encoding="utf-8"?>
<sst xmlns="http://schemas.openxmlformats.org/spreadsheetml/2006/main" count="501" uniqueCount="279">
  <si>
    <t>College Selection Model</t>
  </si>
  <si>
    <t>Jon Borer</t>
  </si>
  <si>
    <t>Scott Hansen</t>
  </si>
  <si>
    <t>School</t>
  </si>
  <si>
    <t>Boston College</t>
  </si>
  <si>
    <t>Student Athlete?</t>
  </si>
  <si>
    <t>SAT Score (0 - 1600)</t>
  </si>
  <si>
    <t>HS GPA (0.00 - 4.00)</t>
  </si>
  <si>
    <t>Diversity Index</t>
  </si>
  <si>
    <t>National merit scholar?</t>
  </si>
  <si>
    <t>Setting</t>
  </si>
  <si>
    <t>FACTOR</t>
  </si>
  <si>
    <t>Admit</t>
  </si>
  <si>
    <t>Type</t>
  </si>
  <si>
    <t>Priority</t>
  </si>
  <si>
    <t>Proximity to NYC?</t>
  </si>
  <si>
    <t>Tuition</t>
  </si>
  <si>
    <t>Student/faculty ratio?</t>
  </si>
  <si>
    <t>Classes under 20 ppl?</t>
  </si>
  <si>
    <t>Faculty</t>
  </si>
  <si>
    <t>Public/private?</t>
  </si>
  <si>
    <t>Type of collegetown?</t>
  </si>
  <si>
    <t>Undergrad population?</t>
  </si>
  <si>
    <t>Greek</t>
  </si>
  <si>
    <t>Underrepresented?</t>
  </si>
  <si>
    <t>Gender</t>
  </si>
  <si>
    <t>Sports level?</t>
  </si>
  <si>
    <t>Diversity index?</t>
  </si>
  <si>
    <t>Living off campus?</t>
  </si>
  <si>
    <t>Diversity</t>
  </si>
  <si>
    <t>Sports</t>
  </si>
  <si>
    <t>Type of climate?</t>
  </si>
  <si>
    <t>Climate</t>
  </si>
  <si>
    <t>Distance</t>
  </si>
  <si>
    <t>Enrollment</t>
  </si>
  <si>
    <t>Data Models &amp; Decisions</t>
  </si>
  <si>
    <t>Professor Juran</t>
  </si>
  <si>
    <t>Fall 2011</t>
  </si>
  <si>
    <t>Team 20</t>
  </si>
  <si>
    <t>No</t>
  </si>
  <si>
    <t>Yes</t>
  </si>
  <si>
    <t>Honor roll?</t>
  </si>
  <si>
    <t>Require loans?</t>
  </si>
  <si>
    <t>Harvard</t>
  </si>
  <si>
    <t>Princeton</t>
  </si>
  <si>
    <t>Yale</t>
  </si>
  <si>
    <t>Columbia</t>
  </si>
  <si>
    <t>CalTech</t>
  </si>
  <si>
    <t>MIT</t>
  </si>
  <si>
    <t>Stanford</t>
  </si>
  <si>
    <t>U. Chicago</t>
  </si>
  <si>
    <t>U. Penn</t>
  </si>
  <si>
    <t>Duke</t>
  </si>
  <si>
    <t>Dartmouth</t>
  </si>
  <si>
    <t>Northwestern</t>
  </si>
  <si>
    <t>Johns Hopkins</t>
  </si>
  <si>
    <t>Wash U. STL</t>
  </si>
  <si>
    <t>Brown</t>
  </si>
  <si>
    <t>Cornell</t>
  </si>
  <si>
    <t>Rice</t>
  </si>
  <si>
    <t>Vanderbilt</t>
  </si>
  <si>
    <t>Notre Dame</t>
  </si>
  <si>
    <t>UC Berkeley</t>
  </si>
  <si>
    <t>Georgetown</t>
  </si>
  <si>
    <t>Carnegie Mellon</t>
  </si>
  <si>
    <t>USC</t>
  </si>
  <si>
    <t>UCLA</t>
  </si>
  <si>
    <t>Virginia</t>
  </si>
  <si>
    <t>Wake Forest</t>
  </si>
  <si>
    <t>Michigan</t>
  </si>
  <si>
    <t>Tufts</t>
  </si>
  <si>
    <t>UNC</t>
  </si>
  <si>
    <t>Brandeis</t>
  </si>
  <si>
    <t>William &amp; Mary</t>
  </si>
  <si>
    <t>NYU</t>
  </si>
  <si>
    <t>U. Rochester</t>
  </si>
  <si>
    <t>Georgia Tech</t>
  </si>
  <si>
    <t>UC San Diego</t>
  </si>
  <si>
    <t>Case Western</t>
  </si>
  <si>
    <t>Lehigh</t>
  </si>
  <si>
    <t>UC Davis</t>
  </si>
  <si>
    <t>Miami (FL)</t>
  </si>
  <si>
    <t>UC Santa Barbara</t>
  </si>
  <si>
    <t>Washington</t>
  </si>
  <si>
    <t>Wisconsin</t>
  </si>
  <si>
    <t>Penn State</t>
  </si>
  <si>
    <t>UC Irvine</t>
  </si>
  <si>
    <t>Illinois</t>
  </si>
  <si>
    <t>Yeshiva</t>
  </si>
  <si>
    <t>GW Univ.</t>
  </si>
  <si>
    <t>Texas A&amp;M</t>
  </si>
  <si>
    <t>UT Austin</t>
  </si>
  <si>
    <t>Emory</t>
  </si>
  <si>
    <t>Rank</t>
  </si>
  <si>
    <t>Student Name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</si>
  <si>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</si>
  <si>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</si>
  <si>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</si>
  <si>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</si>
  <si>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</si>
  <si>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</si>
  <si>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</si>
  <si>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</si>
  <si>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</si>
  <si>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</si>
  <si>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</si>
  <si>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</si>
  <si>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306533e5-df95-417c-bb2d-04d9d2f54062</t>
  </si>
  <si>
    <t>CB_Block_0</t>
  </si>
  <si>
    <t>Decisioneering:7.0.0.0</t>
  </si>
  <si>
    <t>befe2aaa-5687-4059-9ef8-b144c4daf59c</t>
  </si>
  <si>
    <t>CB_Block_7.0.0.0:2</t>
  </si>
  <si>
    <t>Decisioneering:11.1.1000.0</t>
  </si>
  <si>
    <t>CB_Block_7.0.0.0:4</t>
  </si>
  <si>
    <t>㜸〱慤㔶捤㙥摢㐶㄰㈶㈹㔱㈲㈵搹㘶㙣戴㐰㠱ㅥ摣愲愷挶㘵愳㈴㐶散㠳㤱㐸戴ㅣㄹ㡤㘲㔵㜴㤳㐳て㡢ㄵ㌹戶㤸昰挷攰㤲㑡搴㜳慥㜹㠰昶㌵㝡敡ぢ攴ㄱ晡づ〵㡡摥㕡攴搶捥㔰愲㈴摡㠲ぢ〷ㄹ㔱换摤㥤㙦㝥㜷㜶㤷㤲㉣㐹搲扦㐸昴㈶㉡㔳攷㜳㝢㈲ㄲ〸㑣㉢昲㝤㜰ㄲ㉦ち㠵搹㡡㘳㍥㜹攲㠹愴㠴㠰ち昳㤰㉦㔴㈶扣㥦㐰㘳㘳㠸〵㠲㔴㐹搲㌴㕤㐱㍥㈹愱扦㤱て㜴㤲㙡㤴戱㌹戵摡㈷挳ㄷ愸搵㑥愲ㄸ㜶戶㥦㑤㘵て㥡㑤戳㘹摥扤户摦㌴敦散㙣㕢愹㥦愴㌱ㅣ㠴㤰㈶㌱昷㜷戶晢改搰昷㥣敦㘰㜲ㅡ扤㠴昰〰㠶㜷敥つ昹晤扤收晤摤摤戳晤晤扤〶㥡㤶㥥㕡敤㝥っ㘷攲㈳改㔴挹攵摤㐳㜰㍣㡡つ㈰昶挲㜳搳㙡攳戳攴扦㠹ㄶ㕤捦挱㔰捣ㄳ㥢晡昶〸㈰愹愳㘴㥤㘵摤捣愳㜵搶㜹敤㠰㙦㠱敦て搰挱㑤㠶㠹㑤㠳昰㈴昶㈰㑣㌸攵㔷㘷㈳㉥づ㜹〲愲㑥扤㉥㜰ㄷ昳戲挵戲㈴戹㔳戸㡤㉥㠰㌰㘶㜳㠳攸搵㜴愲〸敡㡣㔱攵㌲㘸㍡戱ㄶ晣㈰㘰挰挳㜳㜸捡〳㔰㠳挷愹攷㤶㘹㌹ㄴ㈴愹昴捤慡㌰㌳搷ㄷ〱㉥挲愱㘴㌷㔷㐹㉣㈷挶㙡㍦㌰ぢ㔱㤳㌵ㄹ愹㍥㉢慥捣〵㥣搳㉢搴㔴㠹㉢㐹㌵㈴愹晣ㅥぢ㜲ㄹ㐶昹㔴ㄸ㔷搸㔰㘱㡥挲㕣㠵㠱挲捥ㄴ㜶慥戰㤱挲㍣㠵扤㔰搸㑢挴攴愴㔵慢ㄴㄷ搱ㅦ摦扥㔳ㅦつ㝦戴㝥晤晤晤摢㌷敦扥昸慢愱㈳愸㙦戵扢攰㕦㘰㠶㍦㔶慤㔰っ㌷㑢攲㌶㑡㙣戲〱㥣挷㈰愸挰㝡㤰㡣㈲ㄷ㤷扦㡦换ㅣ戹愷㤳ぢ㘸㌰ㅢ戸㠸㐲敥㝢挹㘴㥤㑤ㄱ㜶慦搵㑡㤳攸搶㘲㌸ㄵ㄰㌹攰戰〸挰攱㈵㠰摤戱㐹挳㐶慥〱㠷晥挵㠸捦攵㡢散挳慢散㌶㈴㝣㉤㤷捥扣挹㘵敤㔶㐱㤵摤㝡捣㠳㘰慥戹晢㍣〳攷㠶㘹戸㙣ㄸ挷愴㜹㠹㥤㐹捦㉤昵挸敢戹愵㕥㐱搶敥㕤戲㤴㠱ㄷ慡㡡攸敥昳㕥搱搲㔴㝡㠳㤱㠵〰㌷愴搳ㅡㅣ昷㕡㥦搰づ㠰ㄸ㐲〷挴敤㤳搰ㅡ搱晥㜱扦㕣㥥㍤敢扣㑥㈰㜴挱敤挷ㄱ搶㔳㌲㌹攵㐳ㅦ㍥㉤㐰㕡㜸㠲㡥〱ㄹ㥦ㄵ愶㡦㈲㈷ㄵ㔶ㄴ㈶㜱攴ㄷ㌹㉤㜷捣搱愶摢㡢㕣㤰戲㕤㡡戵㜲㤵㑡㈵㔹㤶攴慦㔷㙤挴㔹㜵㥢㡢㕡敡㠴㘹㐰愵㝦晢㍡昸㔲戹㔱晤ㄱ㕥搶昰㔷㤱㉢戳㘷晥摡㥡敤攲散㜸改昲搰昵㈱扥昶摡㤰改搴㤰搴㝦㜰㙢摦挰㘵扡㐴慡㘳敥愷挰㤸愴㤱㐳㐴敡摦愸攵㈶㤱慣㔶㠳改挳〰戳㉢敡㤷㥦㠹㝥㝢㈸攷㥤晣晤晦ㄳㅦ㠰慣改つ戴㡣㈷㥤㑡挷摥捤㡦㔲㜲㔹捦捥㜰扣ㄱ㠵ㅡㅣ㐵戱㈸㤵㔶愵扦换挵㈸愱㤲扣㤶㐹㐷戳扥㐶捤㍡㌶㌲㌹㐷愹搱㌷戰挹愹㑣晣㙢戵㔰㉣戵㈷ㄱ㜷㡦㌸㕤㠸搵搹捤慥㔹㔱㜰挱㘳㠸つ㜲挶挲㥡挶扤㌲昶昰㝥搳㘸挲挶㉦㠸㌲㠵㔱㜹㐶换㉣㈴愹㔴㤲㔴戵慥慤戲㜵㥣敢晡㙡挵ㄷ捡昱ㄵ晤㝦㝥扦昷㤰晣慦搵攸〶搱つ㙡㙥㘱㈳㔳㤸ㄴ捦㈵挰㈶〱戶戰㌱昲挸つ㤲㈱㌲㐸㡥挸㈰㄰㤱㐱㐰愲晡㝦㘵㐳摡㍢</t>
  </si>
  <si>
    <t>VALIDATIONS</t>
  </si>
  <si>
    <t>Legend:</t>
  </si>
  <si>
    <t>Manual Inputs</t>
  </si>
  <si>
    <t>Validation Cells</t>
  </si>
  <si>
    <t>P(At least one success)</t>
  </si>
  <si>
    <t>PRIORITY (0-3)</t>
  </si>
  <si>
    <t>Public</t>
  </si>
  <si>
    <t>Private</t>
  </si>
  <si>
    <t>Chosen</t>
  </si>
  <si>
    <t>Close</t>
  </si>
  <si>
    <t>Regional</t>
  </si>
  <si>
    <t>Short Flight</t>
  </si>
  <si>
    <t>Very Far</t>
  </si>
  <si>
    <t>City</t>
  </si>
  <si>
    <t>Town</t>
  </si>
  <si>
    <t>Village</t>
  </si>
  <si>
    <t>Match</t>
  </si>
  <si>
    <t>Public/Private</t>
  </si>
  <si>
    <t>Pub/Priv</t>
  </si>
  <si>
    <t>Enroll</t>
  </si>
  <si>
    <t>Class</t>
  </si>
  <si>
    <t>OffCamp</t>
  </si>
  <si>
    <t>Matches</t>
  </si>
  <si>
    <t>Weighted</t>
  </si>
  <si>
    <t>Raw</t>
  </si>
  <si>
    <t>Factor</t>
  </si>
  <si>
    <t>Predicted</t>
  </si>
  <si>
    <t>Total</t>
  </si>
  <si>
    <t>Score</t>
  </si>
  <si>
    <t>SOLVER</t>
  </si>
  <si>
    <t>CELLS</t>
  </si>
  <si>
    <t>Total Apps</t>
  </si>
  <si>
    <t>P(&gt;=1 Success)</t>
  </si>
  <si>
    <t>P(No Success)</t>
  </si>
  <si>
    <t>Prob.</t>
  </si>
  <si>
    <t>No Success</t>
  </si>
  <si>
    <t>Total Score</t>
  </si>
  <si>
    <t>OBJECTIVE MAXIMIZE</t>
  </si>
  <si>
    <t>Name</t>
  </si>
  <si>
    <t>GPA</t>
  </si>
  <si>
    <t>SAT</t>
  </si>
  <si>
    <t>Class Size</t>
  </si>
  <si>
    <t>Faculty Ratio</t>
  </si>
  <si>
    <t>Gender Ratio</t>
  </si>
  <si>
    <t>Off Campus</t>
  </si>
  <si>
    <t>Rate</t>
  </si>
  <si>
    <t>Avg</t>
  </si>
  <si>
    <t>Alpha</t>
  </si>
  <si>
    <t>Order</t>
  </si>
  <si>
    <t>Importance ---&gt;</t>
  </si>
  <si>
    <t>Matches (by Traits)</t>
  </si>
  <si>
    <t>$40K plus</t>
  </si>
  <si>
    <t>$30K to $39K</t>
  </si>
  <si>
    <t>$0 to $29K</t>
  </si>
  <si>
    <t>Tuition/year max?</t>
  </si>
  <si>
    <t>Large</t>
  </si>
  <si>
    <t>Medium</t>
  </si>
  <si>
    <t>Small</t>
  </si>
  <si>
    <t>50% or less</t>
  </si>
  <si>
    <t>51% to 70%</t>
  </si>
  <si>
    <t>71% or more</t>
  </si>
  <si>
    <t>10:1 or less</t>
  </si>
  <si>
    <t>11:1 to 15:1</t>
  </si>
  <si>
    <t>16:1 or more</t>
  </si>
  <si>
    <t>15% or less</t>
  </si>
  <si>
    <t>Participate in greek system?</t>
  </si>
  <si>
    <t>16% to 24%</t>
  </si>
  <si>
    <t>25% or more</t>
  </si>
  <si>
    <t>40% or less</t>
  </si>
  <si>
    <t>41% to 50%</t>
  </si>
  <si>
    <t>51% or more</t>
  </si>
  <si>
    <t>Semitropic</t>
  </si>
  <si>
    <t>Temperate</t>
  </si>
  <si>
    <t>Very Cold</t>
  </si>
  <si>
    <t>Division 1-AA</t>
  </si>
  <si>
    <t>Division 2 or 3</t>
  </si>
  <si>
    <t>Division 1 (FBS)</t>
  </si>
  <si>
    <t>25% or less</t>
  </si>
  <si>
    <t>26% to 50%</t>
  </si>
  <si>
    <t>2011 P(Admit)</t>
  </si>
  <si>
    <t>㜸〱敤㕣㕤㙣ㅣ搷㜵摥ㄹ敥㉥㜷㤶愴㐸㡢戲㙣㌹戶挳挴㜶散㠴挲㐶㤴慤挶㑡慡挸晣ㄱ㈵挵㤲㐸㙢㈹㈹㑥㥣㔰挳摤ㄹ㜲慣㥤㔹㙡㘶㤶ㄲㄳ户㜶搳愴㙤㥡愴て㐶㥢搶昹㘹搲ㄴ㝤攸㑢㡡戶愹搳㌴昶㐳搰ㄶ㉤ち愷攸㐳㔰愰〵ち戸㐱搱㍥戴㈸〴ㄴ〵晣㄰㈰晤扥㜳㘷㜶㘷㜷戹㐳㝡㙤户㜴挱㤱昷昰捥戹昷捥摣㝢捦敦㍤攷㡥㌳㕡㈶㤳昹㈹㉥晥攵㤵㘵攱敥昲㘶㄰㕡㙥㘹戶㕥慢㔹㤵搰愹㝢㐱㘹摡昷捤捤㜳㑥㄰づ愰㐱㝥搹㐱㝤㤰㕢づ㥣㑦㔹㠵攵つ换て搰㈸㤷挹ㄴち㠶㡥㝡㍥㠴扦戱昸挶㘰慦攱㉣挰搲散捣挲捡搳㜸㙡㌹慣晢搶攱㠹换慡敦㠹愹愹搲㔴改攸挳挷愷㑡㐷づ㑦捣㌶㙡㘱挳户㑥㜸㔶㈳昴捤摡攱㠹挵挶㑡捤愹㍣㙥㙤㉥搵慦㔹摥〹㙢攵挸挳㉢收㈳㡦㑥㍤㜲散㤸㝤晣昸愳挳㜸㜵收挲散捣愲㙦搹挱㥢昴捣ㅣ㠷晣挸㥣㔵㜱㌸㌷换昲ㅤ㙦戵㌴㍢㠳晦ㄲ攳挷摤〷㑡攵㌵换ち昹㙡换户扣㡡ㄵㄸ攸㌸攴㑥〷㐱挳㕤攷攲ㄹ敥㍣愶㕡㌱㠳㌰攷捥㕡戵㥡攱挶㑦㉤戸ぢ㔸扢㥡戹㌹散㤶㉤㉦㜰㐲㘷挳〹㌷昳敥ㄲㅥ㔴ㅤ㜱㉦〵搶㐵搳㕢戵㉥㤸慥㤵㜳㑦㌷㥣㙡㔶㕤㤹㠱〷攳㐷㈴〷㈶搳㉦㑤〷敥散㥡改换㠸〲㉥㑣㑡摢㜹扦搲摥昶扥摥捦攵搰攵つ㝣收〳扤摢愱收戲改㌷㕢㑥昶㙥ㄹ㑤扥㝤〴敦敦摤㍥戱㐶敤㝤摥摢扢㡦㉣㘵㝢㙢㙤㈸攲㙦㔹㔱㑣挶挸ㄳっㄲㄴ〸㐸㐰愳㐸㌰㐴㌰っ愰㘵晦ぢ㔲㤲散挸㉡㝤搹搴㤷㔷昴攵㡡扥㕣搵㤷㉤㝤搹搶㤷㔷昵攵㌵㝤搹搱㤷㥦搶㤷慦愱㑤㝣ㄵ〶〷昵攸㝡敤ㅦ㕦㙥〴搷晥攸搴ぢ摦晦㑥戶㝡捦㠳晦㍤扣て㡤㥥㠸〶㌵攷㥢㌷挰㙡㉤㉥㍥㕡㍡挲㝦摢㑢〵㠴挲㍥㘶㝦挰㥥㥡慡ㅥ㍢㘲㍥㙣收㌸慤ㄴ攲户㌱捡ㄸ摡づ摢㔷ㅣ慦㕡扦㈱戴扢㝢挶っ慣搶挲㑤㐶㜵㌳昵㠶㔷つ摥戱㜵㘵㌹㌴㐳敢慥捥扡搶㐳扡扡㤵㈱㔶㔶㈰敦扢户戳摢㘵戳搶戰愶㙦㍡慡晡㥥㡥㙡㜷搱慦慦昴慥㥤昷慤敢捤摡慥ㄱ㑤㐳愹㙤挸戳扢㘶愹慡搴戸㈶㘶搷敡㠱攵挹昰㈶摤㐵愷㜲捤昲换ㄶ㔵愲㔵㤵愹摥捥慡㐸敡㈷ㄷ㍣㑣ㄴ搲㕡㝤㜷ㄲ㙢㥦扡ㄹ㐲㤸慤㉡挶扢㙥昹攱收㤲戹㔲戳づ戶㌵㔱敦㐴挵愱㌶昴㝣扤搲〸㘶敢㕥攸搷㙢敤㌵搳搵つㄳ㥡愶㝡扥㕥戵戲搹㡣㈸〵㈸摣㠱〱㑤换扣慦户㉣〸㈱ㄲ㈴愶㈰摦搹捥㜶愵㡢㤸ㅤ㘶㔱戳挸㤳晡晤摢㍣㡣攳ㄵㅤ㤳㈲㠱㠹㌹搱㝥昰愵て㙤昳搸㈶攵摥摡挶扡㍥ㅥ捤晥搴㠶攵㠵㘷㑣慦㕡戳晣㔴敢愷㜱㐴挶㈸㐰敥ㄶㄴ㐲捦搵愳愹搳㙥㙡㥢戹ㅢ㑥㌵㕣换慦㔹捥敡㕡〸ㅣ㉣㘴愱挰愵敤扡㡣摢㠰㌲昶ㄳ㡣〳ㄴ㡢㤹晣〱㌶捡ㄷ㜱㘵㜲搴㑥㈹戲摣愶挸搹慦㑤㤶㠷敤㜹愷ㄶ㕡㑡㈹㡦摡愰㠸戲㙡㐲扥ㄱ戲愸㙦㔶㤴挱㌸㘰捦㠲㑢㑤挷ぢ㌷㕢㜲摢㈵㈵㡡㠹昶㜴挱慥搳〵㔴〵敤晡㈰㐵搶挰㌴ㅤ摡㈰扤㜱㠲㠹㈸〶㈹㤶ㅤ㑦㙥㘷㌲戶㑦搱ㄱ㘸㥦㘴㐲戶㍥搲㕢㐷㤰搹扢㤹㤴㥤㝡捡攳㥥㌶摢捡㤷㔷摡散㜶㉣㥣㜱㤰攰づ㠲㍢〹づ〱㘸晦ちつ㐷㉤㠷㜲晢㘵扣〳昷挶摤〴昷〰㐰㍦ㄹ搴㌹㤱慡愲て戵ㄳ㍦㤲敤㐶攰㈷㡢㔳慣㔴ㄱ㍤攳愶㥦㌹攲ち愱㈳慦㜳㜷搸摡慣搸搸昷昴收捤攴㜴挸㤱㈹㑤㤳㜳摤愶㘹㜲㈱搸戴㑦扢昵㑥㜴㌵㈶〸摥〵愰っぢ㥤摤㥤㜹昳㜴㈷摦ㄶ㉥㤱㜲㠴晡㌴敥ㄱㄳ搳晤㑦㔱㜰㕤㕢㤷㍤晦㤹慥攰愴晤戶昷㥦て昷㤶敤㠸攸ㅤ㌶㜳捦收㌰㔶昴㍡㍤攸㜷㐳扣戴㝦敡㘹㕦敥㐷戵昱〰挱㝢〰㍡散ぢ㜷摥慦㌷㑡㈰㉥戱㥢愰摣㝥㐶㕣挴挳㕤摡㕣户挴晡っ摢㑢愶扦㙡㠵㠸㕥㥣㥤㠳ㅦ㕣昷㝤慢㠶つ㙤㔵㄰摣扢摣搱㡥っ收晤扡㑢晣㥥㝦ㅣ扣㉤っ㐳㌶慢て㘴㍡晣攳ㄴ㍦㌳ㄱ㙦㑡㜰づ敤敦挳扤㤵㐴愲㔳㍢㝢戱㕦晡摥㜲㑦㤳昴愱㐹ㅥ挲戲ㅡ敦〵㠰㤶搰晥扥愷㐶㤹㘴戳挳搲慣摤㕢㘵㜴㉦㘵㘷搲ㄱ㍦散搲㈳㐳㉡㔸㍢㠳搸㐱㌰攲㤶ㅤ户愹㉣㠶摣㐵换慦㈰慥攰搴慣愲ち挹㔲搵散改㡡户㠹慥ㄸㄸ攸摡㑢愷挴搶㠴㑦㍡戴㐴慡戴愷㔶愶散挳㕢㑣挵㄰㈴㤵㑡㑡㔸愸愹㠱挸㜹㙣扢愷㘲晡㔰㌱㈵㉣㥣昱㝥㠲㈳〴㔳〰戹扦㠵愶搹改挲㌳ㄵ㌶戸挱㜰昶昲㜲愶㐰㌲㐸㜸昰㠷㍤㤵搵㈳㝣捤㌱㠲㥦〱攸㜰㝦ㄸ㝣㑣㘱㐴㈱㜹㠲ㄱ改㉤ㄹ昶㘵挷扡㐱ㅥ搸㘷㈳愹㌴摢〸挲扡换慣搲㠸㍤㔷扦㔰て攷㥣㘰ㅤ㔹愸㜱㍢㉡㕣㔹戳㍣㜰㤷て摦愷〳㔷㕦㕦户慡㠶㕤慥㌷愰摡捥捥敤㠶㑤㌹收〷㕦㔲昶攵扡㠶慢扦扤㌱ㅥ愱挹㡥ㄸ戱㔶㐶㘲㜷ㄴ昹收愶㙦戴戵愲㑢㑥㔸戳㠶㙣㈵㜴㉣ㄷ㙣慣㈲戲〶搵㐱㝢㘹捤户慣戹ㄱ晢戴敦㔴㙢㡥㘷㤱ㄸ昰㌱㤹愸㍢㘷慤㈲㐳戰㔸㘷晥慦敥㡤搸㑢扥改〵敢㈶㤳㠹㥢晢摢敥㈴㈵㤲戳㘷ㅣ㉦挰㙢㠴㡡㉣㡦摡攵戵晡つ㘴㙢ㅢ慥㜷摡㕣て㜶〵㔵挸昴敡ㄲ搲㘸扡愶敢㕡㐱㉦昴㑢ㅦ㙥挸㌳㤹愳昸㘵〹㠴㔶㤹ㅣ攳攵㈹搶㥢㝥㝤㤴㥦愱㥦捥㌱つ㈳㜳搴㐴づ愴㙡㘱㑡慡昱㈸晢ㅣ〷昸挸改㑢㘷㕢㔹戹㌷㤴慦捥㌱挲㥦愲攳㠵㉤㥡㐹㄰挶攷昶㈹㔶㈱㡥㥣〳〹〴挵㜹搷挹㝥㐵㕢摡㤰晢昶戵㡡昳挸㈲つ摢攷捣ㄵ慢㠶㕣戴㙢㠶晢搴つ摤㔸搷慣〵㔱摤㙣摤㜵㑤戲ㄶ搹戲㕣㌱挹挱搳㡤戰㝥摥昱っㅢ㐰昸㉦㐲㤹㌷㠱㌲㙦ち㙡搸扥挸戴愰㤴昹慣晡慡改㍢攱㥡敢㔴ち扣㘱敡㙥㔷昰㈴㠴㥣㥡㌷扥㘲㥤㌱搱攱捤㕦㠲换ㄶ㤴㐰敥ㄲ昴㈸㤷㡥攴〷攷敡㕡ㅥ晦戴㍥〳㑢㔰㌰ㄲ㈵㌵㍥㠴愷攵攴㘴〴㔴㡥㕣户攲昳ㄷ户㥥〵㐶挵攵㐸昵ㄴㄶ㐱㐴㌰愱攴ㄹ摥捥摢㤷㍣㈷〴昵㐸戱㜹㈷㥣ぢ㐰㜲〰ㄴ㘵㝢㝢㤷㔰㌵搱㘹戲㘹ㄵ摥搹㕤搵㘶㈶敥敤慥㑦摡㡤晢户愸㔶ㄶ㈵㘱㐸戶㙢㈴㤶㘵㡢㌱敥㈶㔳愳㠹攱㡥慤㡤㤶ㄶ㌶㙤慤㍢戵挸ㅢ㌰㑣挲㌳ㄹ攳㠴㌰ち㤲扣攴づ搸㈸挶敢搳搹㈳㤱慤愱て㔰愴㥤㔲戸㤱㈸ㅤ㜸ㄶ㐷㑥慡㔶㌱扡㠳㝣敦㡢㡡ぢ㡤戰慤挶扣㌹ㅥ搵㑣搷㙡ぢㅥ扣㠴㡡改㔷㜷㠹㐸㘳㙥捡挲㠸㜴昶㙢晤搵昲㈶〴㌱ㄲ㐳愶㐴㔲攲挰㄰㐳〸㔷㈲㥢㑡敦㙣㠴㑢摤㐴ㄷ㜸㜷摥㌲㍤愱㐰㌹慣捥㔹ㅢ攲㠶戵㍣昹㜱改搰摣㉤㡡ㅥ㌵散改㤵〰㈶㍤愴ㅥ㡦㑡㈲攰㠶㝤㤱㘱㈹ㅣ㘰㠰摡㡤㑡㡢㤵㄰㘹摤收〳戸㌳搸㍤搴挱㡡愸戴〹扤㌳㙡搰㝣ち攳戶㑦㠲戲搳㈷㐵愱㐸㙤戹晥昳愴昶㤵ㄷ㜸晤晥挹㑣㕣㠸㠴㠸愹慥ㄴ敦〱挴㑤㘶㈵㈹㐵攳㜱戲㕣㘹㌶㔱㕡挳㌱㡥㉥挶〸㕤㍥㍦挴〹ㅥ收戱㐶㈹㌶㌵㥣㜱ぢㅤ㔸搳摡收㍥晢慣㔷愹㌵慡㤶㤸攲㔸㔷㡢㐵摥ㄵ昴㤲攳㝦㑡㥡㔲搶㈵㕡㤴戳搸㑡㜱捡㈴㔲晦㝥户昱㘱㜴ㄷ㈵㠷㘷㈸摤挶攴㘳㑡㔸㑥㤲㘱㕤㘷ㄴ攸ㅦ敥㙦ㅤ㕥㤰㠳㜳㔰㘹㕤㈸敡戲㜳㌸㡢搷捣㈰㡢戴㈵㥡㥤慢㥦慢搳㘷㑦愰捥㌸ち戵㉢㘸㠴㜹㉡㠵㤷捦挳ㄹ改㔳㍡昸㤰捣慤㈸戳㝢敢㔹戹捤摣㍡ㄹ㌹ㅦㅡ昳扢摣〵㘵戰慡㄰㈴㍡摣㝡换敢搶㤸昹愵攷㙤㍣〶愰㌱〵㑣㠷ㄶ㉤㤵㠳㌳㠳昲昶づづ㤳㤱㈹搹搱㘴㈲㤵㌹捡㜱〴散㐱㌴㐸ㄳ㌷搲㑢㜵ㄸ愱昰㠰ㅣち㡢捦㈵㑥扡搸〲搵晤㠳ㅤ挸㐵㌳挴搱ㄷ敦㔰〷㝡扡㕡愵扢㡢昸摣慥愰㉡㡥㙤㈸㜷昴㐰挷㠱㉣㤹ㄳ晤扢晢㍡㉡愲㠳㠲㐷攷㑡㘷捣戰戲㔶づ㌷搵愱慤㍥㔹㐲捦扤㡣㜸挴㤶㙦愷捦㥣昵㜸〸㜵㠳㙢㕦扣收搵㙦㜸㌲慥㕣挰ㄳ㝦昴㘲㡤挱㐱づ戲㤸昹㈹晥挹愵㘷㜲㉦攱㠹㍢ㄹ㌶ㅦ搰ち㤰昰㌹㜲ㄵ㡤㔳昸㑢㙦㘷〲㝦㔳㜸〵晥㝢昳搴〰㜹攵㐰〷慦㠸㌲搸㘳ㄶ㙦昵捤㘲㤶㡣昶㘷㈰㉤ㄹ〶〴㡦て㠸攸ㄹ敤㝢戸㈱搱㐱〳㄰捥㌸㐳〸昲扤ぢ㝦㔳挸㈷ち㍤㍡收挱㐳㈱晦㝦㈸ㄵ㑢昵㤶㘲昵扦㈰搴摡㜷㐱っ㈱ㄳ㘸搲㤴㑢敤挵㜶㌲㍤ㅥ㤱㠹㐹搹搷㤵晥收っ昶戶㥤㙦昹ㄱ摦晦挳㙤攷㜹㔰㤸㤷㜸㘶㐸戰摤㡦㜲搳㌱ㄸ攸㜲っㅥ㐰戵㌸〶ㄷ搸㠷戹㝢攵ㄸ㐴㤱㡦㐵㈰戶㜷っ㤸搱㑢㜱晦ㄲ〹搶㐴㌰㠳晢慥㠳㉥愳㘲㘷㜰搴搶ち㤰挵㠷愹ち㘶ㄱ㠷扡愳ㅢ扤㘸晡愶㝢㐸昰愷㝤ぢ㈶捣㕦挲搹㙤改挲ㅥ㜷㙤㔹㈳㥤戶㠸㔰挴戱昵扤㈸捡捥㑥慣㠳㔲敡㔲㐱㝢慤愰攵摦㐰㝣㐴攳㙥㈱昳改〳摦㍥晤捦㥦晡散㐹㥥㔱㡢㜸㌵挷愴㜰㍦㠹㝡㝡㄰㐸攵㈶㡥㠷摣捥㑦㜱捥攳愳㈴㘷扤㘶捤㤸扥昸㍥㠱攱挶㐵挵㜸〹挶㔴捣户ㅢㅣ㑢㥣㜶㔰㡥㘵愹㈳挸㈹㥦㌲㐹㘰戰㤴ㄸ戸㐴昲攲㘴愱搶搳㙣昵改㘳收晥〰㠶攷㜵づ愴摤㌷攴㕥㤳㤷愶㝤㍢戶㙣ち㤱挹ㅣ挳晥㐳㙤㈰戵㐹攰㘲㉤㠵慣〳㌹㈴戹㝤攱㌱〰搱㔲㘵ㄴ㜲㈵㠰㤴㝣㕡㘷㘲㤷㔱㠰㍤㈵㘰㌵㡦晡昵昹搹ち㔶ㄱ㔴㡣㈳昰晤敥㘳戹改㡦㑤ㄳㄳ戴戲ㄳ㔹㐲㐱戶㉣㐴㌰㘳㉢搸㑢㈸挴㔷㙥ち愵ㅤ〷愱昸㤲ㄱ㔷愵摢㤴㘰攷㕣㐶搸㡡敥㈹慦㠱昳ㅥ戰㌳㜹㌱ㄸ摥㝥愲戱つ㤵捣㥣㙡㕡㔴㈸挲㔱㔵㙣㜶ㅡ㡡慡㘰戳扣㐳搸㡢㈲攵挷㙦㠳㔸㍦搹㝡昴敤㥤㌵戴㜱摥㈰㈶挸ㅦ晣慦㝢㔳〴ㅢ㙦愵挴㐰挳敥愸㔵㐱ㅤ〸扦㡣㉥㥣㜴㐶㌳㕡㐵戹搷㤸㤹㡥㈵㙢㐰敦戲晦捣㔹㡢㘴㕤㘱㙦㈶慦摢散晦㤳㐰㙣㙢晦㌵㘶摣㠴㘴ㅦ㡢ち扣挹㌱㙢戲㙤愲㠶㉢㠲㜸㌶㔲㌶戲ㅤ㌶愴挸㐴户㉡㤵昱戹慡慡ㄶつ㡥㘸㔷戶昳㐰㐴戳㉦㝤摢愱㥥ち昰㌸㠷昴㝢㔰㐱㍤晢㜳搰摤㝢摡晣㔳㐰ㅦ㌸敦㔴晣㝡㔰户挳㠹㌲㔲扤ㄳ晣摡捣㠶捦㌳慤晤㙥愷㔲扢て㉢㌱晣㐹昴戹戰〰㠵㝤挱ち摦慣っ㈴昳〹㍢换㕦昰换愳戱㐴㔲㠹搶㈱戸捤㝥愲㘱搶昰戱敡〲㈲㥣㈱㔱扢挲搸愹㌸㜳攷戹っ㉥ㅤ㑥㘶㍤㡥㈸㤰㔵㉢㈱㈵㈶㔳昸昸㈷戸慥㥤㙢搰摥㌶㥡㕢挰㤶晤㐵摡㡡戹摦〱㑤㜷昶㤶㜶㤶攱㍢昹つ㜲搱戸㑡㠸㙤昴㠷昱㜷攷㘱㔹㍥㙤ㅣ㝣ㅥ㝤挲捤昰搷㘴つ㐱戳ㅤ攴扣㑤㜴搵ㅥ㈳挰捦㔸㠹ち扣搱ㄸ摢愳㈸㙡㕦挷戴㈸〰㈸㘷昲㔵㠰摥㕣晤搵慤戸㕡㘳㙣㐷㥥て搶捦搰㙦ㄳ摦㡤㈱〳挱慥㈶戱摣愱ち㜶㉤㠹攵收㠴㝣㕣搴㝥ㄳ㙦攰㍡慢昵㝡㥡㌸㙣㔶㘴ㄳ㠲戲㜱つ㈰扥㌴㙥㐲㘴〶扦㡥づ捤ㄹ戸挰昶㥥挱昳㕢捥㠰敥㠳㡣㉡昹晣戱搸晣ㄸ敢愸㌶慥ㄳ昸〴〱挰㔸㙣㠵㐶愹㔸愹慤昲㉡㈵昱扤㤳㈸攳晡扢攸敦慢㈷㝦昸ち慦晦㌸愹㠹㉡㐵㔵晢㉣愸㑡㘵ㄶ㕦㐸捥㘲〳搸摥戳昸晣㔶戳ㄸ愳㤶攵㐸㡣㥢〰㈳〳摡㔵晣㤱㔹㙤愲挰〵攵㑦㌳㘳㙣摢㕣挹ㅡ搲昷搳㈸㡣っ㡣㤱㤴㡣攰ㄸ捦㄰晣ㅣ挱捦ㄳ㍣㑢昰ㅣ挱㉦〰㡣攸㘳愴慥㌴晣っ㤱扦㐸昰㔹㠲捦ㄱ晣ㄲ挱㉦〳愰㈱〹㉥つ㝦㠵挸捦ㄳ晣㉡挱ㄷ〸扥㐸昰㈵㠰ㄱ㕤㈳搱㘵搸扦㠶㐲㍣散戱㜸戴㌹ㄲ㈳攵愳㈴昱昲㜸㠸㤳敦捡慢㐰㜲㕥搹昶㠲ㅢ㐵㤰㜷㠵㠶挳摣昸㤵㙦㑦挳㤴敦昳㜴㠲㜶㍤㘶㡥㌳㘷愲昸㕤㐶㡦昲㘵㘰㑥㐹捣㘸㘴㘶㉥愴戶ㅥ㌷晥挳ㄷ㕢㘱㈵㔴攰〲〷慢挶㘴㝡㘹㕣㡦ㅢㅦ挵搷㘴搲〶㑦㔶搷慢㜱㘳ち㠷㌴昶攲挶晦㝥昴㔰戳㜱㉣ぢ敡挹㌹㌲㙡㡡挷㉥㝢㤸挴㤷攵っつ攴㙣㝡〱㐳戶㐲㔳晦㑢摡扢㈶㝥挰㌰づ戲昸昸戶晢ㅣ捥㘵攱昸ち㑣㠵晡㕦㍣㥣挵㜹慤㌹㌳㌴昱改昶〶ㄲ攵扥㈱㜷散㥣户ㄷ㝣㈰〶敤戳〱㜶㠶搵㕤挵㈲㜰㙡戲㙡㝤户㐹㈸愴㌸挰慤昵㠸ㄳ㝣㍡捦扦昴㘷〲㈵㈹㤴搵㙡㌱㘵㌳捦戵㜸挶昸つ㄰〷慡ㅡ㤰〵攳换㠰㉡㠹㜴㠰㠸㌱敡㈰㔱㌰扦挵㡡ㄷ〸扥〲㔰搴愸㜰挸〷昹慦〲㡣挶晦㠳㡤㠹つ㠹晡攸㕡㌵㝥㔹㤲㡤㡣慦戳挳㙦〳っ㈰攴慣㐵㑣㔸㌴扥〱㑣攲愵㌹㉡慦て昵昶慡戹㘹㡥㍦晡㐷㉡戴敤敢晥㔳昸㕡㝦㤳てㅥ挰晦慣㈴㈷㕢㠰慣晥挱晥㥥㐵㐶愳昷㉥扦㘵㑣攸つ㍣㠷ぢ摣昲㐶昹㐴慡挸愲㐶ㄵ捤改㙡㥦挴昳昹づ㍡昷㐵㡤㑡㕢搰㥦㠸搰〷〵㑤㌵㉥攸愷㈲㌴㑦㐷ㄴ戵攷㘲昴挷㈳昴㐳㠲愶慡㤷搶ㅦ㡢搰っ挸ㄴ戵捦挴攸㈷㈳戴ㅡ〹㙤㠰戴晥㘸㠴㔶㈳愱㔵㄰昴㤵〸慤㐶昲戹ㄸ㝤㌹㐲慢㤱搰㜲㐸敢㑢ㄱ㕡㡤㠴戶㐴搰㑢ㄱ㕡㡤㠴㈶㐵搰攵〸慤㐶㐲㈳㈳攸㡢ㄱ㕡㡤㠴㘶㐷搰㑦㐴㘸㌵ㄲㅡ㈲㐱㉦㐶㘸㌵ㄲ㥡㈶㐱㉦㐴㘸㌵ㄲㅡ㉢㐱㕦㠸搰㌲㤲㌱摡㉣㘱昳㍦㐶挱昸づ挱㥦〰ㄴ㜳ㄴ㡦ㅤ换㈹㠹摣愷挷昷㈲扡㙡㕦㈶挰捦昸㙥㔴攰㡤㐶挹㤳㈱挳㉥〸㡢晣㉣㄰〵㍤慦㔱ㅡ愵攲㜴㔴㐱㕦慣㠰㔰ㅥ㈵㔴㉡收愳㡡㤳㐰ㄸ摦〷搰㈸㠱㥣㤳昱ㄲ敦㈸㜸昲挲㤷愳㠲扣㤰㙢㈰摤㘷㍡㕥挸㜵㤱㡡改㡥ㄷ㜲慤愴攲戱攴ぢ㝦挰㠷捡挴㔰㘸昳㥥挶㌸㐱㔹敦㍦㐷㘱㘴㘰㤴㘳扢㠲㥦㝥㔳慢㕣慤㕥扤晡摡㘸㜶攲慥散㐷ㅦㅢ㝥攱搵扦昹昱昳㍦㝡敡挴扦晤攴㙢㕦晢搱扦㍣晦捡㑦㕥㕡㌹昱㔷摦晡搶㕦㝣攴ㅢ慦晣㜸扦晤㑤晤挵搷捥㝤昳㤹愹㙢捦㕣户㉦扤敦昴㌳㑦㍥晤挴搴攲㙤㤳〳〳㠳㠳て㡥晦昵㥤て㡤㍤㜷晤㑦戵ㅦ晣挳ㅤ㥥㈶搳挵ぢ摡㠷挱㘹换㌰晥ㄲ〵っ㠳㈳㝥㑢㠷挱改捡㐲㝤㌰㕡愸ㄹ㈰ち㠸㥢㜱〰㔲㜱扣扤㘲攸㝦〰昴㐳㔸㘲</t>
  </si>
  <si>
    <t>㜸〱敤㕣㕤㙣ㅣ搷㜵摥㤹攵㉥㜷㤶㕣㤱ㄶ㘵搹㜲ㅣ㠷㠹敤挴〹㠵㡤㈸㕢㡤㤵㔴愱昹㈳㑡㡣㈵㤱ㄶ㈹㈹㑥㥣慣㠶扢㌳攴㔸㍢戳搴捣㤰ㄲㄳ户㜶搲愴㙤㝥摡〷愳㑤敢晣晦㈰て㝤㐹㔰戴戵ㅢ搷㜹〸摡愲㐵攱ㄴ㝤㐸ぢ昴愱㠰ㅢㄴ敤㐳㡢㐲㐰㕦昲㄰㌴晤扥㜳㘷㜶㘷㤷摣㈱扤戶㕢扡攰挸㝢㜸攷摣㝢㘷敥扤攷昷㥥㜳挷ㄹ㉤㤳挹晣〲ㄷ晦昲敡㘳攱敥挵捤㈰戴摣昲㜴愳㕥户慡愱搳昰㠲昲愴敦㥢㥢攷㥣㈰捣愲㐱扥攲愰㍥挸㔵〲攷ㄳ㔶愱戲㘱昹〱ㅡ攵㌲㤹㐲挱搰㔱捦㠷昰㌷ㅣ摦ㄸ散㌵搸〷戰㌴㍤㌵扦晣㈴㥥扡ㄸ㌶㝣敢攸攸㘵搵昷搴昸㜸㜹扣㝣晣挱㤳攳攵㘳㐷㐷愷搷敢攱扡㙦㥤昲慣昵搰㌷敢㐷㐷ㄷ搶㤷敢㑥昵㔱㙢㜳愹㜱捤昲㑥㔹换挷ㅥ㕣㌶ㅦ㝡㜸晣愱ㄳ㈷散㤳㈷ㅦㅥ挴慢㌳ㄷ愶愷ㄶ㝣换づ㕥愷㘷收㌸攴㠷㘶慣慡挳戹㔹㤶敦㜸㉢攵改㈹晣㤷ㄸ㍦敥摥㔷㕥㕣戵慣㤰慦戶㝣换慢㕡㠱㠱㡥〳敥㘴㄰慣扢㙢㕣㍣挳㥤挵㔴慢㘶㄰收摣㘹慢㕥㌷摣昸愹〵㜷ㅥ㙢㔷㌷㌷〷摤㐵换ぢ㥣搰搹㜰挲捤扣扢㠴〷搵㑡敥愵挰扡㘸㝡㉢搶〵搳戵㜲敥㤹㜵愷搶愷慥㑣昶㕤昱㈳㤲〳㤳改㤷㈷〳㜷㝡搵昴㘵㐴〱ㄷ㈶愵敤慣㕦㙤㙦㝢㙦昷攷㜲攸昲〶㍥昳晥敥敤㔰㜳搹昴㥢㉤挷扡户㡣㈶摦㍥㠲昷㜶㙦㥦㔸愳昶㍥敦敥摥㐷㤶戲扤戵㌶㄰昱户慣㈸㈶㘳攴〹晡〹ち〴㈴愰㔱㈴ㄸ㈰ㄸ〴搰晡晥ぢ㔲㤲散挸㉡扤㘲敡㤵㘵扤㔲搵㉢㌵扤㘲改ㄵ㕢慦慣攸㤵㔵扤攲攸㤵㈷昵捡㌵戴㠹慦㐲㝦扦ㅥ㕤㉦㑥㥦㌴晢晦㝥㘲敥㐵敤扦慦㑥㝦㝦晡㠵挱〳㘸昴㔸㌴愸ㄹ摦扣〱㔶㙢㜱昱昱昲㌱晥摢㔹㉡㈰ㄴ昶〹晢㝤昶昸㜸敤挴㌱昳㐱㌳挷㘹愵㄰扦㡤㔱㠶搱㜶搰扥攲㜸戵挶つ愱摤摤㔳㘶㘰戵ㄶ㙥㉣慡㥢㙡慣㝢戵攰㉤摢㔷㉥㠶㘶㘸摤搵㔹搷㝡挸㤶㙥㡢㄰㉢㉢㤰昷摤搳搹敤戲㔹㕦户㈶㙦㍡慡晡慤ㅤ搵敥㠲摦㔸敥㕥㍢敢㕢搷㥢戵㕢㐶㌴〹愵戶㈱捦摥㌲㑢㔵愵挶㌵㍡扤摡〸㉣㑦㠶㌷收㉥㌸搵㙢㤶扦㘸㔱㈵㕡㌵㤹敡敤慣㡡愴㝥㙣摥挳㐴㈱慤戵㜷㈴戱昶改㥢㈱㠴搹慡㘱扣㙢㤶ㅦ㙥㉥㤹换㜵敢㜰㕢ㄳ昵㑥㔴ㅣ㘹㐳捦㌶慡敢挱㜴挳ぢ晤㐶扤扤㘶戲戶㘱㐲搳搴捥㌷㙡㔶㕦㕦㐶㤴〲ㄴ㙥㌶慢㘹㤹昷㜴㤷〵㈱㐴㠲挴ㄴ攴㍢摢搹慥㝣ㄱ戳挳㉣敡ㄶ㜹㔲扦㙦㠷㠷㜱扣愲㘳㔲㈴㌰㌱㈷摡て扥昴㠱ㅤㅥ摢愴摣ㅢ摢㔸搷㐷愲搹㥦摥戰扣昰慣改搵敡㤶㥦㙡晤㌴㡥挸ㄸ〲挸摤㠲㐲攸扡㝡㌴㜵摡㑤㙤㌳㜷挳愹㠵慢昹㔵换㔹㔹つ㠱㠳㠵㉣ㄴ戸戴㕢㉥攳㌶愰㡣㠳〴㈳〰挵㘲㈶㝦㠸㡤昲㐵㕣㤹ㅣ戵㔳㡡㉣户㈹㜲昶㙢㤳攵㐱㝢搶愹㠷㤶㔲捡㐳㌶㈸愲慣㥡㤰慦㐴ㄶ昵捤慡㌲ㄸ㠷散㘹㜰愹改㜸攱㘶㑢㙥户㐸㠹㘲愲㝤㕤戰攷㜴〱㔵㐱扢㍥㐸㤱㌵㌰㑤㠷㌶㐸㙦㥣㘰㈲㡡㐱㡡㘵挷㤳摢㤹㡣敤㔳㜴〴摡㈷㤹㤰慤㡦㜵搷ㄱ㘴昶慤㑣捡㑥㕤攵㜱㕦㥢㙤攷换㉢㙤㜶㍢ㄶ捥㌸㑣㜰〷挱㥤〴㐷〰戴㝦㠵㠶愳㤶㐳戹晤㌲摥㠲㝢攳㙥㠲户〲㐰㍦ㄹ搴㌹㤱慡愲て戵ㅢ㍦㤲敤㑡昰㤳挵㈹㔶慡㠸㥥㜱搳捦㉣戹㐲攸挸敢摣ㅢ戶戶㑦㙣散㍢扢昳㘶㜲㍡攴挸㤴愶挹戹敥搰㌴戹㄰㙣摡愳摤㝡ㅢ扡ㅡ愳〴㙦〷㔰㠶㠵捥敥敥扣㜹扡㤳㙦ち㤷㐸㌹㐲㍤ㅡ昷㠸㠹改晥愷㈸戸㉤㕢㤷㝤晦㤹慥攰㤸晤愶昷㥦㡦㜶㤷敤㠸攸ㅤ㌶㜳摦收㌰㔶昴㉡㍤攸㜷㐰扣戴㝦敡㙡㕦敥㐳戵㜱㍦挱㍢〱㍡散ぢ㜷摥慦㌶㑡㈰㉥戱㥢愰摣㐱㐶㕣挴挳㕤摡㕣戳挴晡っ摡㑢愶扦㘲㠵㠸㕥捣捤挰て㙥昸扥㔵挷㠶戶㈶〸敥㕤敥㘸㐷〶戳㝥挳㈵㝥摦㍦づ摥ㄴ㠶愱慦㑦捦㘶㍡晣攳ㄴ㍦㌳ㄱ㙦㑡㜰づ敤敦㠳摤㤵㐴愲㔳㍢㝢戱㕦晡摥㜲㕦㤳昴愰㐹ㅥ挰戲ㅡ敦〶㠰㤶搰晥愱慢㐶ㄹ㘳戳愳搲慣摤㕢㘵㜴㉦㘵㘷搲ㄱ㍦摣愲㐷〶㔴戰㜶ち戱㠳愰攴㉥㍡㙥㔳㔹っ戸ぢ㤶㕦㐵㕣挱愹㕢㐵ㄵ㤲愵慡搹搷ㄵ㙦ㄲ㕤㤱捤㙥搹㑢愷挴搶㠴㑦㍡戴㐴慡戴愷㔶愶散挳㕢㑣挵㄰㈴㤵㑡㑡㔸愸愹㠱挸㜹㙣扢慦㘲㝡㔰㌱㘵㉣㥣昱㕥㠲㘳〴攳〰戹扦㠵愶搹敤挲㌳ㄵ搶扦挱㜰㜶愵㤲㈹㤰っㄲㅥ晣㜱㔷㘵昵㄰㕦㜳㠲攰㤷〰㍡摣ㅦ〶ㅦ㔳ㄸ㔱㐸㥥㘰㐴㝡㑢㠶㝤搹戱㙥㤰〷づ搸㐸㉡㑤慦〷㘱挳㘵㔶愹㘴捦㌴㉥㌴挲ㄹ㈷㔸㐳ㄶ㙡挴㡥ち㔷㔶㉤て摣攵挳昷改挰㌵搶搶慣㥡㘱㉦㌶搶愱摡收㘶昶挲愶ㅣ昳㠳㉦㈹晢㜲㕤挳搵摢摥ㄸ㡦搰㘴㐷㡣㔸㉢㈳戱扢㡡㝣㜳搳㌷搴㕡搱㈵㈷慣㕢〳戶ㄲ㍡㤶ぢ㌶㔶ㄱ㔹㠳㕡扦扤戴敡㕢搶㑣挹㍥攳㍢戵扡攳㔹㈴〶㝣㑣㈶敡捥㔹㉢挸㄰㉣㌴㤸晦㙢㜸㈵㝢挹㌷扤㘰捤㘴㌲㜱昳㘰摢㥤愴㐴㜲昶㤴攳〵㜸㡤㔰㤱攵㈱㝢㜱戵㜱〳搹摡㜵搷㍢㘳慥〵㝢㠲㉡㘴㝡㜵〹㘹㌴㕤搳㜵慤愰ㄷ㝡愵て㌷攴㤹捣㜱晣晡〸㠴㔶㤹ㅣ攳攵㈹搶㥢㝥㝤㤴㥦愱㥦捥㌱つ㈲㜳搴㐴㘶㔳戵㌰㈵搵㜸㤸㝤㑥〲㝣攸捣愵戹㔶㔶敥㌵攵慢㜳㡣昰愷攸㜸㘱㡢㘶ㄲ㠴昱戹〳㡡㔵㠸㈳攷㐰〲㐱㜱摥㜵戲㕦搱㤶㌶攴扥〳慤攲㉣戲㐸㠳昶㌹㜳搹慡㈳ㄷ敤㥡攱〱㜵㐳㌷搶㌵敢㐱㔴㌷摤㜰㕤㤳慣㐵戶㕣慣㥡攴攰挹昵戰㜱摥昱っㅢ㐰昸㉦㐲㤹㌷㠱㌲㙦ち㙡搰扥挸戴愰㤴昹慣挶㡡改㍢攱慡敢㔴ぢ扣㘱敡㙥㑦昰㈴㠴㥣㥡㌷扥㘲㥤㌱摡攱捤㕦㠲换ㄶ㤴㐱敥㌲昴㈸㤷㡥攴〷攷敡㕡ㅥ晦戴ㅥ〳㑢㔰㌰ㄲ㈵㌵㍥㠰愷攵攴㘴〴㔴㡥㕣户攲昳ㄷ户㥥〶㐶挵攵㐸昵ㄴㄶ㐱㐴㌰愱攴ㄹ摥捥摢㤷㍣㈷〴昵㐸戱㔹㈷㥣〹㐰㜲〰ㄴ㘵㝢㝢㤷㔰㌵搱㘹慣㘹ㄵ摥戶戵慡捤㑣摣戳戵㍥㘹㌷敥摢愶㕡㔹㤴㠴㈱搹愹㤱㔸㤶㙤挶戸㤷㑣㡤㈶㠶㍢戶㌶㕡㕡搸戴戵敥搴㈲慦挱㌰〹捦㘴㡣㔳挲㈸㐸昲㤲㍢㘰愳ㄸ慦㑦㘷㡦㐴戶㠶㍥㐰㤱㜶㑡攱㑡㔱㍡㜰づ㐷㑥㙡㔶㌱扡㠳㝣ㅦ㠸㡡昳敢㘱㕢㡤㜹㜳㈴慡㤹慣搷攷㍤㜸〹㔵搳慦敤ㄱ㤱挶摣㤴㠵ㄱ改散搵晡慢攵㑤〸㘲㈴㠶㑣㠹愴挴㠱㈱㠶㄰慥㐴㌶㤵摥㔹㠹㑢摤㐴ㄷ㜸㜷摥㌲㍤愱挰㘲㔸㥢戱㌶挴つ㙢㜹昲㈳搲愱戹㕢ㄴ㍤㙡搸㤳换〱㑣㝡㐸㍤ㅥ㤵㐴挰つ晢㈲挳㔲㌸挰〰戵ㅢ㤵ㄶ慡㈱搲扡捤〷㜰㘷戰㜷愸㠳ㄵ㔱㘹ㄳ㝡㘷搴愰昹ㄴ挶㙤㥦〴㘵愷㐷㡡㐲㤱摡㜲晤攷㠴昶攵攷㜸晤挱㐴㈶㉥㐴㐲挴㔴㔷㡡昷〰攲㈶戳㤲㤴愲㤱㌸㔹慥㌴㥢㈸慤挱ㄸ㐷ㄷ愳㐴㤷捦て㜱㠲㠷㜹慣㈱㡡㑤ㅤ㘷摣㐲〷搶戴扥㜹挰㥥昳慡昵昵㥡㈵愶㌸搶搵㘲㤱昷〴扤攴昸㥦㤲愶㤴㜵㠹ㄶ㘵づ㕢㈹㑥㤹㐴敡摤敦㌶㍥㠸敥愲攴昰っ愵摢㤸㝣㑣〹换㐹㌲㙣换ㄹ〵晡㠷〷㕢㠷ㄷ攴攰ㅣ㔴摡ㄶㄴ㜵搹㌹㥣挵㙢㘶㤰㐵摡ㄲ捤捥㌵捥㌵攸戳㈷㔰㘷ㅤ㠵摡ㄳ㌴挲㍣㤵挲换攷攱㡣昴㈸ㅤ㝣㐸收㔶㤴搹扤昵戴摣㘶㙥㑤㐴捥㠷挶晣㉥㜷㐱ㄹ慣㉡〴㠹づ户摥昲扡㌵㘶㝥改㜹ㅢ㡦〰㘸㑣〱搳愱㐵㑢攵攰㑣愱扣戳㠳挳㘴㘴㑡㜶㌴㤹㐸㘵㡥㜲〴〱㝢㄰つ搲挴㡤昴㔲〳㐶㈸㍣㈴㠷挲攲㜳㠹㘳㉥戶㐰つ晦㜰〷㜲挱っ㜱昴挵㍢搲㠱㥥慣搵攸敥㈲㍥户㈷愸㡡㘳ㅢ捡ㅤ㍤搴㜱㈰㑢收㐴晦敥摥㡥㡡攸愰攰昱㤹昲㔹㌳慣慥㉥㠶㥢敡搰㔶㡦㉣愱攷㝥㠸㜸挴戶㙦愷捦摣攷昱㄰敡〶搷扥㜸捤㙢摣昰㘴㕣戹㠰㈷晥攸挵ㅡ晤晤ㅣ㘴㌱昳ぢ晣㤳㑢捦攴㕥挲ㄳ㜷㌳㙣㍥愰ㄵ㈰攱㜳攴㉡ㅡ愷昱㤷摥捥㈸晥愶昰ち晣昷收愹〱昲捡愱づ㕥ㄱ㘵戰捦㉣摥捡敢挵㉣ㄹ敤㐵㤰㤶っ〳㠲挷〷㐴昴㡣昶〳摣㤰攸愰〱〸㘷㥣㈵〴昹摥㡥扦㈹攴ㄳ㠵ㅥㅤ昳攰愱㤰晦㍦㤴㡡愵㝡㕢戱晡㕦㄰㙡敤〵㄰㐳挸〴㥡㌴攵㔲㝢扥㥤㑣㡦㐶㘴㘲㔲昶㔵愵扦㌹㠳晤㙤攷ㅢ㝥挴昷晦㜰摢㜹ㅥㄴ收㈵㥥ㄹㄲ㙣昷愱摣㜴っ戲㕢ㅣ㠳晢㔱㉤㡥挱〵昶㘱敥㕥㌹〶㔱攴㘳〱㠸㥤ㅤ〳㘶昴㔲摣扦㐴㠲㌵ㄱ捣攰扥敢戰换愸搸㔹ㅣ戵戵〲㘴昱㘱慡㠲㘹挴愱敥搸㡡㕥㌰㝤搳㍤㈲昸㌳扥〵ㄳ收㉦攱散戶㜴㘱㡦扢戶慤㤱㑥摢㐴㈸攲搸晡㝥ㄴ㘵㜷㈷搶㐱㈹㜵愹愰扤㔶搰昲慦㈱㍥愲㜱户㤰昹攴愱敦㥤昹攷㑦㝣㘶㠲㘷搴㈲㕥捤㌱㈹摣㑢愲㥥ㅥ〴㔲戹㠹攳㈱户昳㔳㥣昳昸㈸挹㔹慢㕢㔳愶㉦扥㑦㘰戸㜱㔱㌱㕥㠲㌱ㄵ昳敤〵挷ㄲ愷ㅤ㤴㘳㔹敥〸㜲捡愷㑣ㄲㄸ㉣㈷〶㉥㤱扣㌸㔹愸㜵㌵㕢㍤晡㤸戹敦挳昰扣捡㠱戴晢㠶摣㙢昲搲戴敦挵㤶㑤㈱㌲㤹ㄳ搸㝦愸つ愴㌶〶㕣慣愵㤰㜵㈰㠷㈴户㉦㍣〶㈰㕡㙡ㄱ㠵㕣ㄹ㈰㈵㥦搶㤹搸㘵ㄴ㘰㕦〹㔸捤愳㝥㍤㝥戶㠲㔵〴ㄵ攳〸㝣慦晢㔸㙥晡㘳搳挴〴慤散㐴㤶㔰㤰㉤ぢㄱ捣搸ち昶ㄲち昱㤵ㅢ㐷㘹搷㐱㈸扥愴攴慡㜴㥢ㄲ散㥣换〸㕢搱㍤敤慤攳扣〷散㑣㕥っ㠶㜷㤰㘸㙣㐳㈵㌳愷㥡ㄶㄵ㡡㜰㐸ㄵ㥢㥤〶愲㉡搸㉣敦〸昶愲㐸昹昱摢㈰搶㡦戵ㅥ㝤㝢㘷つ㙤㥣搷㡦〹昲〷晦敢㥥ㄴ挱挶㕢㈹㌱搰戰扢㙡㔵㔰〷挲㉦愳ぢ㈷㥤搱㡣㔶㔱敥㌵㘶愶㘳挹捡敡㕢散㍦㜳搶㈲㔹㔷搸㥢挹敢㌶晢晦㌸㄰㍢摡㝦㡤ㄹ㌷㈱搹㐷愲〲㙦㜲捣㥡散㤸愸攱㡡㈰㥥㡤㤴㡤㙣㠷つ㈹㌲搱慤㑡㡢昸㕣㔵㔵㡢〶㐷戴慢慦昳㐰㐴戳㉦㝤摢㠱慥ち昰㈴㠷昴㕤愸愰慥晤㌹攸慤㝢摡晣ㄳ㐰ㅦ㍡敦㔴晤㐶搰戰挳搱㐵愴㝡㐷昹戵㤹つ㥦㘷㔲晢㑥愷㔲扢ㄷ㉢㌱昸㜱昴戹㌰て㠵㝤挱ち㕦慦っ㈴昳〹扢换㕦昰换愳攱㐴㔲㠹搶㈱戸捤㝥㙣摤慣攳㘳搵㜹㐴㌸㐳愲昶㠴戱㔳㜱收捥㜳ㄹ㕣㍡㥣捣㝡ㄴ㔱㈰慢㕥㐶㑡㑣愶昰搱㡦㜱㕤㍢搷愰扤㙤㌴户㠰㉤㝢㡢戴ㄵ㜳摦〲㑤㜷昷㤶㜶㤶攱㍢昹つ㜲搱戸㑡㠸㙤昴〷昱㜷昷㘱㔹㍥㙤〴㝣ㅥ㝤挲捤昰搷㔸ㅤ㐱戳㕤攴扣㑤㜴搵ㅥ㈱挰捦㔸㡥ち扣搱ㄸ摢愳㈸㙡㕦挳戴㈸〰㈸㘷昲㌵㠰敥㕣晤㤵敤戸㕡㘳㙣㐷㥥て搶捦搰㙦ㄳ摦㡤㈱〳挱慥㈴戱摣愱ち㜶㌵㠹攵收㠴㝣㕣搴㝥て㙦攰㍡慢昵㝡㤲㌸㙣㔶㘴ㄳ㠲戲㜱つ㈰扥㌴㙥㐲㘴〶扦㠳づ捤ㄹ戸挰㜶㥦挱戳摢捥㠰敥㠳㡣㉡昹晣攱搸晣ㄸ㙢愸㌶慥ㄳ昸〴〱挰㜰㙣㠵㠶愸㔸愹慤昲㉡㈵昱㠳〹㤴㜱晤㕤昴昷㤵㠹ㅦ扦捣敢㍦㈶㌴㔱愵愸㙡㥦〵㔵愹捣攲ぢ挹㔹㙣〰摢㝤ㄶ㥦摢㙥ㄶ挳搴戲ㅣ㠹㜱ㄳ愰㤴搵慥攲㡦捣㙡ㄳ〵㉥㈸㝦㥡ㄹ㘳摢收㑡搶㤰扥㥦㐴愱㤴ㅤ㈶㈹ㄹ挱㌱㥥㈲昸ㄵ㠲㕦㈵㜸㥡攰ㄹ㠲㑦〱㤴昴㘱㔲㔷ㅡ㝥㥡挸㕦㈳昸っ挱㘷〹㝥㥤攰㌷〰搰㤰〴㤷㠶扦㐹攴攷〸㍥㑦昰〵㠲㉦ㄲ晣ㄶ㐰㐹搷㐸㜴ㄹ昶㙦愳㄰て㝢㌸ㅥ㙤㡥挴㐸昹㈸㐹扣㍣ㅥ攲攴扢昲㉡㤰㥣㔷戶扤攰㐶ㄱ攴㍤愱攱㌰㌷㝥攵摢搵㌰攵㝢㍣㥤愰㕤㡦㤹攳散搹㈸㝥㤷搱愳㝣ㄹ㤸㔳ㄲ㌳ㅡ㤹㤹ぢ愹慤挵㡤晦昰昹㔶㔸〹ㄵ戸挰挱慡㌱㤹㕥ㅡ㌷攲挶挷昱㌵㤹戴挱㤳搵昵㑡摣㤸挲㈱㡤扤戸昱扦ㅦ㍦搲㙣ㅣ换㠲㝡㜲㡥㡣㥡攲戱换ㅥ㈶昱㘵㌹㐳〳㌹㥢㕥挰㠰慤搰搴晦㤲昶慥㡢ㅦ㌰㠸㠳㉣㍥扥敤㍥㠷㜳㔹㌸扥〲㔳愱晥ㄷて㜳㌸慦㌵㘳㠶㈶㍥摤摥㐰愲摣㌷攴㡥㥤昳昶扣て㐴扦㍤ㄷ㘰㘷㔸摢㔳㉣〲愷愶㑦慤敦づ〹㠵ㄴ〷戸戵ㅥ㜱㠲㑦攷昹㤷摥㑣愰㈴㠵晡戴㝡㑣搹捣㌳㉤㥥㌱㝥ㄷ挴㠱慡〶㘴挱昸ㄲ愰㑡㈲ㅤ㈲㘲㤸㍡㐸ㄴ捣敦戳攲㌹㠲㉦〳ㄴ㌵㉡ㅣ昲㐱晥㉢〰㐳昱晦㘰㘳㜴㐳愲㍥扡㔶㡢㕦㤶㘴㈳攳㙢散昰㜵㠰㉣㐲捥㕡挴㠴㐵攳ㅢ挰㈴㕥㥡愳昲晡㐰㜷慦㥡㥢收昸愳㝦愴㐲摢扥敥㍦㡤慦昵㌷昹攰㉣晥㘷㈵㌹搹〲昴改敦敦敤㔹㘴㌴㝡敦昲慢㘰㐲慦攱㌹㕣攰㤶㌷捡㈷㔲㐵ㄶ㌵慡㘸㑥㔷晢㌸㥥捦㜷搰戹㉦㙡㔴摡㠲晥㔸㠴㍥㉣㘸慡㜱㐱㍦ㄱ愱㜹㍡愲愸㍤ㄳ愳㍦ㅡ愱ㅦ㄰㌴㔵扤戴晥㐸㠴㘶㐰愶愸㝤㍡㐶㍦ㅥ愱搵㐸㘸〳愴昵㠷㈳戴ㅡ〹慤㠲愰慦㐴㘸㌵㤲捦挶攸换ㄱ㕡㡤㠴㤶㐳㕡㕦㡡搰㙡㈴戴㈵㠲㕥㡡搰㙡㈴㌴㈹㠲㕥㡣搰㙡㈴㌴㌲㠲扥ㄸ愱搵㐸㘸㜶〴晤㔸㠴㔶㈳愱㈱ㄲ昴㐲㠴㔶㈳愱㘹ㄲ昴㝣㠴㔶㈳愱戱ㄲ昴㠵〸㉤㈳ㄹ愶捤ㄲ㌶晦㈳ㄴ㡣㍦㈶昸ㄳ㠰㘲㡥攲戱㙢㌹㈵㤱㝢昴昸㥥㐷㔷敤㑢〴昸ㄹ㉦㐴〵摥㘸㤴㍣ㄹ㌲散㠲戰挸㉦〳㔱搰昳ㅡ愵㔱㉡捥㐴ㄵ昴挵ち〸攵㔱㐲愵㘲㌶慡㤸〰挲昸㌳〰㡤ㄲ挸㌹ㄹ㉦昱㡥㠲㈷㉦晣㘱㔴㤰ㄷ㜲つ愴晢㔴挷ぢ戹㉥㔲㌱搹昱㐲慥㤵㔴㍣㤲㝣攱㡦昸㔰㤹ㄸち㙤摥搳㌰㈷㈸敢晤攷㈸㤴戲㐳ㅣ摢ㄵ晣昴㥢㕡昵㙡敤敡搵㥦つ昵㡤摥搵昷攱㐷〶㥦㝢攵㙦㝥晡散㑦㥥㌸昵㙦㍦晦敡㔷㝦昲㉦捦扥晣昳㤷㤶㑦晤搵户扦晤ㄷㅦ晡挶换㍦㍤㘸㝦㔳㝦晥㘷攷扥昹搴昸戵愷慥摢㤷摥㜳收愹挷㥦㝣㙣㝣攱戶戱㙣戶扦晦㕤㈳㝦㝤攷〳挳捦㕣晦㔳敤㐷晦㜸㠷愷挹㜴昱㠲昶㘱㜰摡㌲㡣扦㐴〱挳攰㠸摦搰㘱㜰扡戲㔰敦㡦ㄶ㙡ち㠸〲攲㘶ㅣ㠰㔴㥣㙣慦ㄸ昸ㅦ㕤慡㔶攰</t>
  </si>
  <si>
    <t>2012 P(Admit)</t>
  </si>
  <si>
    <t>CB_Block_7.0.0.0:5</t>
  </si>
  <si>
    <t>CB_Block_7.0.0.0:6</t>
  </si>
  <si>
    <t>Decision</t>
  </si>
  <si>
    <t>2012 P(Reject)</t>
  </si>
  <si>
    <t>P(All Reject)</t>
  </si>
  <si>
    <t>P(&gt;/=1 Admit)</t>
  </si>
  <si>
    <t>ASSUMPTION</t>
  </si>
  <si>
    <t>FORECAST</t>
  </si>
  <si>
    <t>DECISION</t>
  </si>
  <si>
    <t>By Essential</t>
  </si>
  <si>
    <t>Eliminated</t>
  </si>
  <si>
    <t>DATA SOURCE:</t>
  </si>
  <si>
    <t>US NEWS &amp; WORLD REPORT 2012 COLLEGE GUIDE</t>
  </si>
  <si>
    <t>2011</t>
  </si>
  <si>
    <t>USE DROP DOWN LISTS</t>
  </si>
  <si>
    <t>Female % of undergrads?</t>
  </si>
  <si>
    <t>Religious affiliation?</t>
  </si>
  <si>
    <t>CB_Block_11.1.1000.0:3</t>
  </si>
  <si>
    <t>CB_Block_7.0.0.0:1</t>
  </si>
  <si>
    <t>Religion</t>
  </si>
  <si>
    <t>AF</t>
  </si>
  <si>
    <t>2012 #Admit</t>
  </si>
  <si>
    <t>2011 #Apps</t>
  </si>
  <si>
    <t>2011 #Admit</t>
  </si>
  <si>
    <t>2012 #Apps</t>
  </si>
  <si>
    <t>Note: Selecting more than one trait as Priority = 3 may result in errors</t>
  </si>
  <si>
    <t>Sample Student</t>
  </si>
  <si>
    <t>㜸〱捤㕡㘹㜰ㅣ挷㜵摥摥摤ㄹ㙣㉦慥㤵㐹ㅦ㤲㈸〹搴㘱捡〴戵〲㐸㠲〲慤㤲㡤㘳〹㡡ㄶ㐹搰㕡㠸㜲㘲扢戶〶扢㍤挴㡡扢㍢昰捣〰〴昲挳㤲㕣㑥攴搸戲㤲㤲捦㑡㝣㕢㐹㐵㤴㈳昹㉡挷㔶㉡戱㙣搱昶て㕢晡㘱㈷㤵㡡敤㔴㈹㐷㔵㥣换㤱㉡㤷㕤愹㤲昲㝤㍤㌳挰敥散攰㈰慤㔴愹㐹㍣扣㝥晤晡㜵扦昷扡㕦扦敥㐱㑡愴㔲愹㤷㔰昸㥢㈵㑢㘴㔷㜹搵昳㔵戳㌸敤㌴ㅡ慡敡搷㥤㤶㔷㥣㜴㕤㙢昵㜸摤昳㌳㘰㌰㉢㜵戴㝢㐶挵慢晦㠶捡㔵㤶㤵敢㠱挹㐸愵㜲㌹㤹愶㤴昰愷㄰㔵㈴㝢㐹㤲㈵戸㔲搲〴攸敢〱㤸㥢㥥㥡㥤扦〷㠳㤴㝤挷㔵晢㠶㑥〷愲㙥ㅢㅤ㉤㡥ㄶ昷ㅦ㌸㍣㕡ㅣ搹㌷㌴扤搴昰㤷㕣㜵㕢㑢㉤昹慥搵搸㌷㜴㙡㘹扥㔱慦摥愱㔶攷㥣戳慡㜵㥢㥡ㅦ㌹㌰㙦ㅤㅣㅦ㍤㌸㌶㘶ㅦ㍥㍣摥㤷㠳攴㤳搳㔳愷㕣㘵㝢㉦㤷㑣㐹㤹戳搳㔳挵㤳捡㝦戹㘴收㈱ㄳ㈲㑢㑥搳慡户㕥㈶愱〶㑤㍤㔶㔲搵㍡㝤愲㤴㕢㙦㥤㈹㘲摡ㅤ㠶㐶敤㤶攲愴攷㉤㌵ㄷ改摥㘹搵㘸摣愹㙣㥡㑤㌶㑢㥥㝦捡㜲㥢㕥㕦㤳昶㔳慥㙡㔵㤵㌷搰㍣戲㔲㔵㡤㤰搱换㌵㑦㕢敥㐹慢愹戲㐴〶㥢㠱て㡦搵㔴换慦晢慢晤捤扢㍣㜵愷搵㍡愳挸㘲㌴㡦㉥搵㙢㈲㥢挵晦㔴㘶㑦搲捣戴愳㌰㥦收昴㠲攵晡扡挶戹㡣㈶昱戶㉤ㄷ慤㐵挷扣戸愴㠶㘲扤攸戳㜲扤㜹㠷㜲㕢慡挱㐱攸挹攱ㄸ㤳㌶㔰攰㠷㌵㑢㐵敡搰㑢愲㌷摣ㄳ搴㠵愳㤸扤〰㔷㥤㜴摣㈶ㄶ攴〹㘵戵㙥㍢㜸昸攰㠱㝤㘵扦㔶㔲换挴㡢〷㘴ㅦ㔸㘴㍦㤹〷〰㌲㌳晢㙦㤱㠳㈴ㄵ〰㐴昶摦戱敤摡愵㔲㘰扡㘲愵㉢昳改㑡㌵㕤愹愵㉢㉡㕤戱搳㤵㌳改捡㐲扡㔲㑦㔷敥㐹㔷捥㠲㈷㉡戹㥥㥥㜴㔸戲㙦扡散挳ㅦ搸晤捣散㌷㥥散㝤昲㕦晣摢扦㉦戸搳昴㐶㝤ㄵ㤰㡥㔹ㅥㅥㅦㄹ㡢㘶〹扣㌸㈶㜷㠰㐵敥〴㌰㕦捤㕥㌳晢挷攴㙢㐸㝡㉤㠰㄰㍦挳㉣㌹搳㥦ㄸ戳捦捣扣㝢㜹晡攱〷捥㝤㌰戳摦㉤ち敥㘳㍤挴攵㐰慥㙣㌷挴攱㐳攳㙢㈳ㅣ㉡㡥换㉢㈸敤㑡〰㜳ㄷ晢捣㡣㡥换慢㐸扡ㅡ㐰㠸扦つ〷㜸㙣昶敡搶愹㝦㝢㝣昲㥢搶慥扦㌹昸㥦昷㤶〵㘳㠴ㅥ㘰〸挸㌵敤〳㡣ㅥㅥ㍦戴㘶㙡㔶㘰敢摤㘰㤲搷〲㤸搷〱㐰㡢〳昲㝡㤲㙥〰㄰攲挷攱㈰敦㜸昶㝦㝡ㅥ晤㡢㠳愵㈷捦敦㝤昴㐷搷扤戰搲户〷捤㙦つ㕤㕢㜲慤㜳搸㉣敢晢㜰㝦㜱㠴晦戶づ㐰㠸㍦昶㤸㝤㡢㍤㍡㕡ㅢㅢ戱づ㔸〶㍤扦摤㤵捥搵搰㘷摦㕤㙦搵㥣㜳㝡改敦㥡戲㍣戵扥ㄳ㠶挳戶㈹㘷愹㔵昳慥㑣㙥㉣晢㤶慦慥㠸户慤ぢ改敡㔶㐶㘰㔰㥥ㅥ敦敡㜸户搳㔶㘳㐹㑤慥搴㠳收慢㘲捤〸ぢ捥晣挶慤㌳慥㝡搷㕡㙢搷㡣㈶㜱㥣㉣㙢搹㕤㕡〶㑤挱扣㠶愶ㄷㅣ㑦戵昴昴㠶㥢愷敡搵戳捡㉤㉢ㅥ㐶慡愶㔵㝤㌵㥢挲搸㌴㍣摢㠲愲㠸㌶戵㙢摢愹昶㤱ㄵ㕦戵㙡慡㠶昹㉥㉡搷㕦㥤戳收ㅢ敡㌵ㅤ㉣挱㤸㘸戸扣㠳㍣攳㔴㤷扣㘹愷攵扢㑥愳戳㘵戲戶㙣㈱ㅥ搶㑥㌸㌵㠵㜰㤶㘵㐹㠹㔴㈶㈳㐴㙡㙦㔲㑣愱㕣慦愸ㅤ搱收㘲㐶户搷㜵㉥扢攲㥤搰づ㕡㌴ㄴ搷㘴晡晡㉤㠴㘹戹ㄴ昳㠶㡤ㄹ摢㜴攲挹㑤敥ㅢ㌷收搶㜳㕣昳摣晦㉦㜳㍡扤㈳搴晥挸㌲捥㡣摢慤㔶慤愱摣㑤昳づ挱ㄹ挹ㅢ〱㡣扦挲㙥摥搰㝡っ㝤㘲㐵慣ㅡ攷敡㌵㝦挱㕣㔰昵㌳ぢ㍥㘸挸㑤㜲㌹㥡戶慢挸扤㈰挹㘱㠲㝤〰昹㝣捡扣㠹㑣㘶㕥ㄶ㠳扡挱㈰㝥昱愷ㄱ戳ㅦ愹㑦㍦愴㉡㥥搱㥣㜱㕣㉦㤳㐹搲昲㜶换㕢昰戹㍣㌷㙤攴戹㈳㙦㈶ㄸ〱㌰㜸㤶㙣㜹搸㤱㈹换㌳扤扦㔹㔲戶㠵㑣㑡敦㙥㘱ㄹ捤攰㜰㉥㈹慦㉡㜹㡡ㅦ挳㕥㔹㌱㠱㘱昳昷㌵戹晡搵㡡㕦戲㝣慢愷㠹㝣〰㕥㤲㘰ㅡ搶扤〲㡣㍤晢㌵㉤敡㥤て㙢㤰㔰搰㘸㥢㤴㕥㑤〸㈴㘱攳㘰扦愴㌲㈱摣㕣〹捣㥤㈷戶ㄹ㕦攸㥤攷㍡搲㡤摡㔱搵㥡㕢㕤㔴ㅥ搹㜳收愶愶㡣㙦㉦ち㥢慤捥摦攵搷ㅢ㕥ㄱ㌳㍤敡㍡㑢㡢㉦愷ㅣ捡㤲愳〰㔱㌱㥥挵㉡摥扥㑥捣换㝢㤶改㥢㑡㈵㤵愳㌴㔲㈴ㄳぢ挹搵ち㘱㉦攱㤷㉥㜲っ扦昲㥢戵ㄹ㍣㜴㉥㈶〷攲㘹摦搷㠴㠵收㕣愵戳扡㥣慥挰摡晤捤扢ㅤ昷散扣攳㥣攵㝡ㅡ搰㌵㙦㐱㈹㥦㤹㔲㙦㤸ㄹ敡っ㔰㠸㑣愶㈳攱㘹㑢愹㤸㘳㤹㠷〱晡㈷ㅢ㡤愱㐸愲㘷扥ㄱ愴っ㜲㌶昳㔶㈰搷㑦㔹搵戳㜳㑥戹扡攰㌸㡤㑡改㐴㠵㔱戸㔱㤹ㄹㅤ慤扣㘵慡㔲扥扤戸搲昰㔶挴〵㔸㠲ㄹ换昹扤㉦晥昹〳愷㝦㙤攲㔳扦昸㔲改挲㡦晦敢ㄳ攲改戰愱㉢㕢㘲〶愴㜳戵㌷〱ㄱ摦〲ㅢ㈳っ昰捥㈲㈷㔰㤷㤳〴㔳〰㠸ㄳ摡昲〸ㄳ愵愰㉡㤸㐵㌱㔴挸㈳〴㌳〰㠲愹㤴㑥晡㡥〲㠹㡡昸㍡攴搳晦摡㠷㑣扢扡㝤㜸〷愸㜹戹㐹㥢㘰㠲㐶㍦㑡摡㑤搲㔲㤲㔶ㄲ㡦㐳㜰愲〱晥㌸㙣攸捡攵㤸愱㘹〳捣戱晦㘳㘰㑢㌶挰㘹㡥㜱㌷挱摢〰摡っ昰敢㐱㔵㌰换搳〶㜸㍢㤹摥〱㈰㤸敡㘹〳扣ㄳ㐸㔴挴攷㌰挶㥡〱㤸ㄶ㜶ㅢ挰〲㌵㉦㌷㘹ㄳ㑣㈰㤳っ昰昱㡤っ昰戱戰愱㉢搷摣つ㐹摡〰昷〰ㄱㅦ搹搰〰つ㌴换㈶㐱ぢ愰捤〰㡢㐱㔵㌰〳搵〶㜸ㄷ㤹㕣〰挱㌴㔴ㅢ挰〳ㄲㄵ昱㘰扢〱㤸戲㜶ㅢ攰ㅣ愸㜹戹㐹㥢㘰㜲㥢㘴㠰昷㙣㘴㠰晢挳㠶㜸ㅥ㙣昰㕣扤㠸晣愵㤷ㄳ戶㑦搷搵㌹〶摣〱ㅢ昷扤改㈵捦㜷昴改搰㙦㤷㥣㤳㡥㕦慡㝢㡢つ㙢㜵㠷ㅤ㈲㜷㉦愸ㄶ㜲㌷ㄷ㈹㕣㡣收㉣㉥慡㥡戴换捥㤲㕢㔵挷㑡慦㠴摣づ晡挱㜵㍡慤㑢ぢ㤴㑢㑢㔷㈰㐲㘰㤵愰愴っ㈶ㄹ昱㔳㐷摦㍡摢㌲㐴㡤搲愱㠳敢ㄶ㥤慢晢つ搵㙢敢散㑣攳㌹ㅢ㔶㐴㐲㕣敢戱攷ㄶ㄰㡤㑢晤昶㔱户㕥㙢搴㕢㡡捥搸ㄹ戰ㅥ㔷㘷㤰晣㥥㜲扣㍡㉦昸晤昶㥣㙢戵扣㐵㥥攳搵搵㔷㜵搴昴㠱㙦搸㔳昵㤶㠷㘱戴ㄷ㠹て摡攵〵攷ㅣ㥥㠰㤶㥡慤愳搶愲昷㡡昰ち攳㘵㔰戴㙢㐴㕡愴搳㈲㤷捥㕤慡㝦捣晢㈰㙤㐷㜰户ㅣ挲㍡昵摤晡晣ㄲつ愶〷搹て㤸㈵搰㍥㑣ㄹ㑣ㄱ攳㈷㜶㥢ぢ㘳改㌶攷摡昱㠶㤲㤸昹慤扤慢改昴昶㝥昶㜹て挰㕢㡥摥㜵㙣晤㈲晡㉢扤㠶ㄹ晢㈰㙦摢㜹㍦て㥣㠱㘰〹昱㉥挰ㄵ㠵㥤㠹㤵挰㕡㝣㔹收㙤捤挳ㄵ㍡戰㡥捥㈰㜵散戳㡦㕢昳慡㠱㡣户㘹昹〳㐱㠵㔷て扣㤶㜸㘱摢戴搳㙣㕡㕣㜲㝣昳㈹㔷慤㠶捡搹㤳㑢扥㜳愲摥㤲㌶㠰㕥㤷㈱挹㕡〱挹㕡〹㜲㔳晢㑥摥㠴㌵㑥㔹捥ㄹ换慤晢ぢ捤㝡㌵挷ち㙦慢慦㠸戵㡡捤捦扢㐸㔴愲㔸ㄲ㑦㜶㠳㤴ㄳ敥㉥攲㝥㐸搳搱晤㔸搱㘹㘱攲㥦戸挴㡢ㄲ〲㡦㍥㔰攴㝢㈱捤㐸〳㈰㠸〵㔳㜹㍥㝡散㝤晥㕥㔰㜴㜰ㄲ扣攷戰㔹晥㘶㠸戰㤲扤ㄹ㘰搳㉣㥡ㄷ㤲晣㜱挷慡捤㔸㔵扣摦昶㠴慦户㌹戸㤶愱挶㉤昰㕥㌳㡤㈴つ㔷昰攵㝡㑤戹㌹ㄲ捡㜸㌴捥昲㐶㘴〶㍥㐴㠶㤷㐹ㄹ㐶㙦㉥㘹慣㘳㤱慣敢挳㙣戱晤㔱晡㔸㤷晣㝦㝤敢昸㥢㌱㈹愸愵㡦愸摦〲㉡ㅦ〰㄰㈳〰搴㈷挶昰㍥㌲晣㌶㠰挱摣㍣敥㥢捥㉢㐶㜸ㄱ挹敡㜷㑦㕥㝥㜲戸㈸攸㕢㤳愱ㄵ改㙤扢敤㤸挱㐵㈷ㄷ㍤愶㥡㘵慣㜲㔵换〷昱㤵户㉡扡㈳㥤捥挲搵㘶晣愵愸㙢㔸〸㙢㤶㤵扥〶〹愶晥收晢〱㝡戹㔹㈰扦挲㜷挵㥢㐰挰搹扥㤶戴收昳昲㐱㤰㔲㜹挱扢㐰愴㌸戳散搰㌲ㅦ〴㉡ㅦ〲㄰㑣㝡㜹晣㜳㠹攸攵㤰㑦㠹〹搴㜸㘰愵捣摦〱搸㙥㠰ㄴ㤳㘰㘶㤰㤴扦ぢ㈰愶〰ㄸ㝢搶搶攲挳挰户㕥㡢㑣愶昵㕡晣㔰㠸戰㈲㤸㔱㐷㙡〰㡤搴昸㌰㔰昹ㄱ〰挱㙣㍢㠱攱愳㘴昸ㄸㄹ㤸㠰搳挹收挷〱摡㡣㌷㤶㘴扣摦〳て㡣㜷〷㘰㈴戴捤㜸扦て戲晣〴㠰㘰挲ㅣ㌷ㅥ戳攴挰㜸㥦〴戶㙤攳㌱慦搶挶晢ㄴ㄰挱〴扢挳㜸㥦〱㘱㙢攳㌱ㄱ搷挶晢㙣㠸㘸攳㌱ㅢ㡦搴〰ㅡㄹ敦㜳㐰攵攷〱〴㌳昵〴㠶㐷挸昰〷㘴㘰昲慥㡤昷㠷㐰搶㡤㠷愷摣㠴㤵昷㐷攰㠱昱㉣挰㐸㘸㥢昱ㅥ〵㔹㥥〷㄰昷〰挴㡤搷〰㉤㌰摥㘳挰戶㙤扣㈶㤸戵昱扥〰㐴昰昸敥㌰摥攳㈰㙣㙤扣㐵昶挵㡦㝣㈲㐴戴昱㤸挹㐷㙡〰㡤㡣昷㐵愰昲㑢〰㠲㔹㝥〲挳㤷挹昰ㄵ㌲㌰昱搷挶晢㉡㤰㜵攳攱㠹㍡挱㜸㕦〳て㡣挷攴㍦ㄲ摡㘶扣㍦〱㔹㝥ㅤ㐰摣㑦挰摡㌷㐲㈴㠳摦〶挳㝤㍣㡡㜵㥤㌰㔹㌰攵㙤㥥㌵㘵㝦戵㠱昳㥤㈸愳㕡㠰㌱㍥〷捤㠸戵㡥㡢㑦㠲搹昸㙢摢㕡摦㍤㄰搵扢㌳昶㤲愹扢戱㠵㐷㤹㌱㠳戰戴㘱㝦㙡戰晥慣挱㍥㉣收㥦〲散㍣㔱慦扡㡥攷搸晥㔰ㄹ戹敢㄰㕦㠶敤㔴㙡㘴搲㈸㐱㘲攲㤸㔴㉣摢攲㌷愷㘵扥㤴攴捦戶㥣㜳㉤㍤ㅢ挳攳〳戹戶㔷㑦て㠷愱㑤㜵戹づ㔶㉣昰搸㘳㘷昹㘷〰晤㤹〲捦つ㤶挲〳挱敦㔴攱㝤ㄱ挲挳㠲挵㜸㄰㘰扢㤱㥢戲挵扣愸㡡㥡㔰搹㥥ㅥ㜱㐳散ㄹ戶㉢攲慦扤㘳㤹㈶〳扥㌱〵㤵户搷愹搳愲散捣㠵㈱扦㐹昰ㄴ㐰扥挰搰㑦㥡昹㉤㠰换愶愷㉡㥤㕦敦捣㙦㠳摣〷戲㍥搴昰㔹搰㌳㥦〶㘵〰㤴戶っ户挰戳㐳㑢扥〰㐴㝦攵搲摦扢㠴づ晤㈴㝤て㠰㤳㈱㤳㘰攸㝦㉦㤱㜱㈸挲ㄵ〱㍣㈵改㘶㝡㔴ㅣ〲㠵㕥敤昴ちて〰敤㤵敦〳㠱㔷ㄸ散㔹ちっ昸㉣〵㐶㜷㤶〲㈳㍣㡢㘰攰愶㘷挴㐱㠸愳搵昴ㅣ㥦〱㐵㍥ぢ㤰㉦㌰㜶㙢ㅡ戵㤷搴㔵㍥つ㔰㘰㌸搷昴ㅦ㤲戴㤳㘰〷㠰搰搱㤸戵扦㘴つ㍦㘴ㄲ㥦〱搰晡散挵㄰摤晡摣〸㙡户㍥㥦㐵㈷慤捦㕦〳㠱㍥㡣扦㉣㠵捦〷扦㔳㠵㐷㈲㠴㐱㤷㐵㌰㤶㙡㝤㕥摦慥捦㑦㐰㤵㍦〵挸ㄷㄸ㑥昵扣㘳晡㥣㡦攸捦〱搱㥦摦昴㠷㌸昱〵㔴愹㠶晣晢㄰搱晡㌰㐰㙡㝤㜶㈵敡㜳㐵愲㍥㑦愰㤳搶攷ㅦ㠱㐰ㅦ㠶㐴㤶〲挳㈲㑢㠱㌱㤰愵挰㌸挸㈲ㄸ摥戴㍥慦㙢搷攷㥦㐰㤵晦っ㤰㉦㌰挲㈵改挳愰愷改㍦㈷敦戵〴扢〱ちっ㝦㝡ㄲ㉦〰改捦ㄸ摣挱户挶戶㔷昲㈵㙤㌸晥㠱攸〸㍥昸慣愶搱㍦㠳散㌴挸改戲改㌷㕥㥡㉣㙥攰ㅣ㐴昱挷ㄸ㠰慥扦㠲ㅣ扡㙢㍤㐸㔲攲㌵昸㤱晦〱㌰挸㝤㙤攰挷挴㑦㕢㜹晥捤㘱㘵㈲昸㥤ぢ㝦ㄷ㈶〶㥦〲㐵昷㜸愷搸晤昰愴昱摣扤㥦㝥攱晣慤㌷㝣昲㠹㤷挲摦昷敡ㅥ戳㕦㤹㜸收〷㈸晦昰敥〹㜱〱㤴〲㝥攲て㡤ㄲ㙡㈵㍥㌴收挲㠶昸㑢㙢㠱㌱㐱㍢敢㤷㐰晡㌳㠲ㅢ㥢づㄳ㈶㝡搰㑡㕡戱晦〵㘵㤰㕢昶攲ㄴ攳晥摥㔲戱晢㕥晦昴〴昸㔲愹㐷ㅥ㥡㄰摣敡㐹㡡㠹㡤ㄴ㘳㡥㥤昴㌵扣挰攰愰ㄵ㘳㕡て挵戸挳戵㘲㉦扥搸愶㔸〶㡤㠳摣扢ㄷ愷ㄸ㌷晡㤶㡡愵㈶ㅥ㥡㌸愰换摢㈶挴㜳攸㤱愴搸㉦㌱㥢㐴㡦晤㈲㙣㠸扦㡣ㄶㄸ㈵戴㘲㌲㔰㡣㕢㕤㉢昶摦敤㡡昵㔲㌱㙥攲㡢㔳㡣㍢㝥㑢挵㥥㔲㍦ちㄴ㤳㥦㥥㄰摣晣㐹㡡扤戰㤱㘲捦㠷つ㕤㉦㥥っㄷ㕢扤㜸戶㝤㈴ㅦ攴㔴㙤㈶㐹扤㜶㐰收づ㐷㥡㔴㙦㌴㜴㠶搱㠷〷ちㄷ㥦愹㡦攳ㅤづ捦ㄲ昸㡢㤳昰㔸挵晢ㅣ敦㝢搱ㄵ㔸敡ㅡ㍢㥢昶慣㡢㍢㜱㡦㝤捣挳晢㘹㉤㠷捦㙣扥㡦扦㔲㜹㈵扣㕥㈰攷换㌲ㄲ㈲ㄶ昲搳㜶㍡㌱摤摡㠳收㑤ㅥ㤶搶敤ㄱ㝤㝤㑥昳㕤攳搲㥥㔲捤换戰挴愲敢㐰慤敤愵㉥㉢㝥づㄷ〷㠷敤㝤愹㤷昴㥣㔳㘹ㅣ摥攰㌷㜷〲昰昳㤱㍥昱〰昰㐱〵ㄴ㥤㜶㙢㤰㌲ㄸ㐴攳捡㌱〱㥥愱昶戱㙦挸扤扤搴㌸㉡㠲㌱㡣慢挸㝣敤㠶㔳晢㔹攲搴㉥攷ㅣ㌸戵昵㘹㕤搹㌹㉤挱㄰挸愹㐵㐵扦摥攸挱慥摡㜰戰扦㑢ㅣ散㥡敥挱㜶挷〶㘳㔸敡ㄸ㡣㝢㕤て㜶ㅤ㤰㘴愳晦㌴㜱戰ㅢ㈸戹㔳戳㍤㈴昱㥥ㄳㄸ㕣㌰㔴戴て㘶搰㔱摢㕥㐵攰㑤敤挰㝥ぢ晦㉥㤱㡦㝤挳つ晥㔵㘲搲摢㔱攷摢敡ㅢ搰㔷搰晤㤴㈱昷㠶〸㉢㠲づ攱㌴攴㌰愹昴〵晥攳慦〱㐲㠴ㄵ㐱㍢㙡㥥㥢㐸愵〹㐹㤶挵㄰㘱㐵㔰㝤捤㜳㌳愹搴㥣㘴㌹ㄲ㈲慣〸㍤つ㔲㐷㔹つ㑢㠱搳搱㘱㜶㍦㄰㥣ㅦ㝡㈲㘸散攴攲㠴㌴搷挱㠰㑢㑦愵㡢㡢㔳搲㕣㠷〲㉥㍤㤹㉥㉥㑥㑡㜳㡤㙢慥㐲㌴ㅤ挱ㄹ攸〸晦㍤戸㤸㘷昲ㄴ晡收〴㌲敡愸攱扢戱〶㡥愳㝢㝣㈷搶㐰搱扡攱㐲㘷㐳敦晦〱㕥㤵㈹挸</t>
  </si>
  <si>
    <t>㜸〱捤㝤〷㜸㔴㔵晡㝥㑥捡㤰㌳㤴㕣ㄴぢ㐵㈱㐸㤶㙡㑣㉦㉡ㄲ㐲〸ㅤ㤴〰敡㕡挲㤰㑣㈰㤲㠲㌳〹挵〶㙢㘳㉤戸搶戵愱㔸㔶散搸戰㘲㔹㝢㔹㕤摢㕡搰戵㤷戵敥摡搶㉥晥摦昷扢昷㑣敥摣戹㌳〹晢摢晦昳散㘵收攳㥣敦扣攷㍢攷㝤敦扤㔳捥晤收㈶㑤愵愵愵晤㡡㡤晦㜳换㘴㘱㐸摤慡㘸㐷戸㌵㝦㔲㝢㑢㑢戸愱愳戹扤㉤㥡㍦㌱ㄲ〹慤㥡搹ㅣ敤挸〰㈰㔰摦㡣昶㘸㔶㝤戴昹愸㜰㜶晤昲㜰㈴ち㔰㔶㕡㕡㜶戶㑥㐷晢㐰攷㘹㤹㡡㘶㉦㥤㐹〳㔴㥡づ搰昴愲挹愶搱㌴㐱㥡摥㌴㝤㘸晡搲昴愳挹愱戱㘸晡搳散㐰戳㈳捤〰㥡㥤㘸㜶愶搹㠵㘶㔷ㅡ㡥慦〷搱っ㠶改㌳〴㘶摥愴敡㌹㡢㡥〰㥢扡㡥昶㐸㜸摣戰〵昶㥣挷ㄷㄶ收ㄷ收ㄷㄵ㔷ㄶ收ㄷ㡣ㅢ㌶愹戳愵愳㌳ㄲㅥ摦ㄶ敥散㠸㠴㕡挶つ摢扦㜳㔱㑢㜳挳㡣昰慡㜹敤㑢挳㙤攳挳㡢ち㡡ㄷ㠵㑡㉡ち㑢㑡㑢㥢㉡㉢㉢晡散㠶挸戳㈷㔵敦ㅦ〹㌷㐵晦㕢㌱㜷㘷捣㌹㤳慡昳㘷㠷㍢晥㕢㌱㠷㈲㈶㐲搶戴户㠶㥡摢晥㑢㐱戳戸㑦㑢㙢挲つ捤摣昹攱㜰愴戹㙤㜱㍥愶ㅤ㈷㌴㙡攵昹ㄳ愳搱捥搶㘵㍣㡥㈶㠵㕢㕡收㠶㥢㘴愷户搶㐴㍢昶て㐵㕡愳㝤㕡愹㕦㌸ㄲ㙥㙢〸㐷晢戵㑥㕥搹㄰㙥㜱㠰搱散搶〵愱挸散㔰㙢㌸㤳㠵㥣㔶㝢ㅦ㑥㙢っ户㜵㌴㜷慣敡摢㍡㍦ㅡ㥥ㅢ㙡㕢ㅣ㈶㈴慢㜵㑡㘷㜳愳捡捣挴㈳㉤㘳愴摦捣㘴㐷㘱㍥慤㤳㤶㠴㈲ㅤ㔲攳㉥㉣昴挳扡づㄷ㘱ㄱ㌷㉦ㅥ㔲挳㍣扤戸捦敡㥡㕢㘷㠴㈳㙤攱ㄶづ挲㍤㌹搶〳ㄲ㠱散晤㄰㔳捡搰攱㕥㔲扤㥤㤳㡦㕣㌸㑡㘰ㄸ捣㙥戳摢㈳慤㌸㈰㘷㠵㐳㙤攳㡢ぢ㉢㉢挶搵㜵㌴搶㠴㤷戳㥣㕦愱㜳〱搱挳〹摥〳㈶愳戶戰㔴㡦愰㉢て㐶㘵扥㠶昳摢ㅤ㤵攷㔸㝡㝤㈸扤㝥㔱㝡㝤㐳㝡㝤㘳㝡㝤㌸扤扥㈹扤㝥㜱㝡晤㤲昴晡收昴晡㈳搲敢㤷〲㘳戶散㕥扤搲㥤敤㡢ㄱ㉤慢昲㙦晡晢攴戵ㄳ㠶愶㑤㝦㘶㤷㈵㡡愷戴扣㈲㡣㐴㈱㙥㤶攵㈵㐵㠵㘶㤶㈸攷ㄷ敡㔱㠰攸搱㌰㠱㌱散㔵㕢㔸愲挷搲㌵づ㐶愹ㄷ㌱㑢捥㌴攷愶㠹㠷㙣慡㉣慡㌹攱㝤㍤㙤捦㝢㍥慤㔶㝣挱㤰㈱昲㔱㠸ㅢ愲愸愲㈴㌶〴捡ㄸ㘲㉦挶㉢㠰〹ㄴ挲愴搷㤶改㈲㝡㡡㘱㤴㝡摡ㄹ愱晥摡㝦摦愸〶ㅦ㍥㜱搳搹晢㥦搱㍥㘴捣㜷㡡慦㐶㌲㐲㈹ち㜱㈳ㄴ㔷㜶㤱㐰ㄹ㈳㤴㌱㕥㌹㑣愰㠲扤㙡㡢ち㜴㈵㕤㝢挳㈸昵愸㌳挴戶攳㠳搳㝡㉤㡢㑥扡昸戰换晢㍣戸戸㝣㥤攲㙢㥤っ戱㉦ち㜱㐳ㄴㄶ㔵挴㐸愰㡣㈱挶㌳摥㝥㌰㠱〹散㔵㕢㔸愰慢攸㥡〸愳搴晤捥㄰挱㙢㍢㔷ㅦ㜴摦慢戳慥ㄹ昲扢㠳㉥摡㍣昰ㄶ挵㤳㑡㠶㤸㠴挲㘰昷〱㔳㔶㕣㘲昶㐴㔹㜱㝥㠹慥㘱戴挹㌰㠱㕡㤸昴摡㜲㍤㠵㥥愹㌰㑡摤改挴ㅦ㝤挷愸挶摤挶㥥㌷昵搶㙢捥晡昱搱㤲㥢㉦㔳㝣㤱㤶昸搳㔱ㄸ敡㡥㕦㔸㔴㔰ㄹㅢ㠱ㄵ㡣㌱㠳ㄱ㘷挲〴㘶戱㕦㙤㜱愵㥥㑤搷ㅣㄸ愵㙥㜶〶昹攰搳晡搹て敦昹昴㤴㜳づ㙡摡昳㤲つ搷收㉢扥〹挸㈰〷愰㄰愷㔳㘹㘵㔹㙣っ㤴㌱挴㕣挶慢㠳〹捣㘳慦摡挲㜲㍤㥦慥〵㌰㑡㕤敢っ昱挸㉤㍢㥤昷搴㐵㌳㈷摦昷收捡慡捡〹㉦〴㔴㙦㠲昱っㅣ〴ㄳ捦愳愰愲愰挸㈸㔵㠸㑡㝥㤱㍥ㄸ㈰晤㕢挲て㠱挹愸㉤㈹搴㠷搲㜵ㄸ㡣㔲㔷㌸㠳㕣戶攸㥦㕦㡦戸攰收㤹㙢扦㍥㝣挰摣捣㙦㍥㔶㝣ぢ㤳㐱敡㔱㠸ㅦ愴愸戴愲㌸㌶〸㉡昹挵㝡㈱㐰㍡〴ㄳ㔸〴㤳㔱㕢㕡愰ㅢ攸㙡㠴㔱敡㘲㘷㤰㌱㔳昶㝤晢敤㔳㈶㑣扥改昰搹慦㍤㜰㔴㝡㤵攲㕢愴っ搲㠴㐲㥣㔸㈵㈵〵攵㘶っ㤴昳换昵㘲挶㕢〲ㄳ㘸㘶慦摡挲㈲㝤〴㕤㑢㘱㤴㍡搷ㄹ攲扥挹昷㥣昹昳戹愷捥扥昷摤〹慤㉤搶㈳扢㈸扥〱换㄰慤㈸挴て攱搲慡㐴愴㙡㘳扣㜶㤸挰㌲昶慡㉤㉣搴㐷搲ㄵ㠱㔱㙡㥤㌳挴挲㑤㉦つ㜸昴捡㉤㤳搷㡥㥡戱昶愰搱㔹户㈹扥扤换㄰ㅤ㈸挴㑢㔵㔸㔶ㅥ摢攷㠵愸㘰愷㜷㌲攲㜲㤸挰ち昶慢㉤㉣搳㉢改㕡〵愳搴挹捥㈰挷㤴㕦戹敥㡢敢㔷搴慥ㄹ㜴㜶摤㥢㙢搲ちㄵ㍦㍥挸㈰㐷愳㄰挷〳愷㜵愹㤱㡡愷㜸愹㍥㠶昱㡥㠵〹ㅣ挷㕥戵㐵㠵㝡㌵㕤㙢㘰㤴㕡敤っ㌱㙤㡦ㄷ㝢㤷扣扥㜵挶㤹てㅣ㕣晥晤摡㝥扦㉡㝥㌸㤱㈱㡥㐷㈱㙥㠸戲戲㡡搸摥㐰ㄹ㝢攳〴㐰昴㠹㌰㠱㤳搸慢戶愸㐸㥦㑣搷㕡ㄸ愵㔶㍡㐳㔸摦つ搹昷晡㔳ㄶ捣摥戲换㡢搱〳〷ㅥ慣ㄵ㍦晡挸㄰愷愰㄰㌷㐴㘵㔱㘵㤹㘱㠱㜲㝥㤹㍥㤵昱㑥㠳〹㥣捥㕥攳㙢㡢昵㍡扡捥㠰㔱敡㐸㘷㠸㌷ㅥ㝢㍥㙦摡晢搷㑣扥户昷㍥晤昷つ㝦ㄳ㔶晣㘰㈵㐳㥣㠹㐲摣㄰㘵㈵㤵戱攳ㄶ㘵ㅣ戶㘷㌱摥搹㌰㠱㜳㘰搲㙢㉢昵戹昴㥣〷愳搴ㄱ捥〸㝦摢㜲搴㜳敢收㙦慢扡㝣㑡晦㔵摢㕥㝥攳㈷挵㑦㙤㌲挲昹㈸挴㡤㔰㕡㔴ㅥ㈳㠱㌲㐸㕣挰㜸ㄷ挲〴㉥㠲㐹慦慤搰ㄷ搳戳ㅥ㐶愹〶㘷㠴㤳㘶ㅣ昵挰晤搵攳慢㙥㔸扦㘵换㉦㥤㡢摥㔰㍢愱㔹㐶戸ㄴ㠵戸ㄱ㑡㡡㉡㘲㈷㌸捡㌸扦㌷㌰摥㘵㌰㠱换㘱昰㍡㔵慥慦愰敢㑡ㄸ愵づ㜵㠶㌸敡改慦晦搵㉦㜰捦昴㑢摢扦㕢㜶晤挵㍦ㅥ慤昸㠱㔳㠶戸ち㠵戸㠳戶愸愰愴㌴㌶〶㉢ㄸ㘴㈳㈳㕥つㄳ戸㠶晤㙡ぢ㉢昵戵㜴㕤〷愳搴㝣㘷㤰㘵扤ㅦ扦敦㠷ㅦ㉥㥦㜸敥㡥つ㈷ㄴ昴捤㕤愲昸㠱㔶〶戹〱㠵㌸ㅥ挵㠵愵戱ㄳ〳㘵㥣ㄷ㌷㌲摥㈶㤸挰㑤散㔵㕢㔸慣㙦愶敢ㄶㄸ愵㘶㍢㐳ㅣ晤攵愰㐳㑦摣㜲㝢捤扤㥢〷㡣晤㘰敢搶㠵㙡㔷㠲昱っ摣〶ㄳ㌷〴㤴㡡つ㠱㌲㠶搸っ㠸扥㥤攰㍢㘰搲㙢㑢昵㥤昴摣〵愳搴ㄴ㘷㠴扦摥昸㘵敤㉤〵ㅢ㈶㕥㍦收挵て㜶㍤㙢扦㑦搴㐰㌴换〸昷愰㄰愷㔴㘱㐵㐹㐱散㠸㘲〵㠷搴ㄶ㐶扣ㄷ㈶㜰ㅦ晢搵ㄶ㔵攸晢改㝡〰㐶愹㉡㘷㤰㈷㡦捡㥥戱慤摦㈹㌳搷㍤㥥晦搱㕤捦摤㌵㔲つ㈲ㄸ捦挰㠳㌰㜱㌴捡换ち㘳㝢〳㘵散㡣㠷〰搱てㄳ晣〸っ㠶㈸搳㡦搲昵ㄸ㡣㔲㤵捥㄰㤷㥣晤挴㈹㤱攳㙥慡扥晡摢昷㌶㍤㤳戱㌵愸〶ㄳ㡣㘷攰〹㤸戸㈱昰搱㈳㐶㠳ㅦ㐳㡡昵㤳㠰攸愷〸晥ぢっ㠶㈸搱㑦搳昵っ㡣㔲㐵捥㄰㘷㔷㝣扢昵挳㈷慦㥦扤㜶搸㡥戹㤷慣ㄸ㜲㘰㥦㘷搱㝣㠰昳昱慦㈶ㄲ㕡㠱て搴㕤㥦搵㡢昲ぢ昸慦晢㉦㈹昸㡥搲㔴摡㔴摥㔴㔸搸㔸㕡㄰㉡づ㘵攵㈲㙣㑦㍦つ昳㜵戲㑦搳㠱捤㙤㡤敤㉢攴攳昱㤰敡㔰㌴摣昵㘹㜹慣搳㔶摤摥搹搶ㄸㅤ散摦㔸搷ㄱ敡〸て昲戶㜵〵㐹攸㔶㠷㉦て攱愸㡣户扢户摢㠲㔰㑢㘷㜸攲捡㘶扢㜹㌷㑦㌳扥㍡戴㉦㑡摥㕡ㅢ〹ㅦㄹ㙢㑤㤸搱㐴㝣户㕤㉥戱ㄳ㔸摡㑤昶扣㠶㑤㕡搲ㅥつ户挹昴挶戶敥摦摣戰㌴ㅣ愹ぢ昳㥢㜱戸㔱愸敥挴㈶攷晢换搸㌹㙤㈰㡡㙦㈴㡤挳摤摥愶挹㉢㍢挲㙤㡤攱㐶捣㜷㔹㌸搲戱㙡㕥㘸㔱㑢㜸攷㌸㠸㍤㈶ㅡ〶挶戹㙢摢ㅢ㍡愳㤳摡摢㍡㈲敤㉤昱㉤ㄳㅢ㤷㠷昰㥤愹㜱㔶㝢㘳ㄸ㕦㜹㌲戹愵愹戴㡣っ愵搲挶昸㝤敦㘰摣㘸扥散〸搷㉥摥つ晢㝣搷昸挳㉥㝦㉥搸㠱㐵㑢㤸挷㘴晡㠸㙥㠲㐹㕣㠶ㄹ㥤ㅣ攸攲挴㘵〴愲㐷㈵㐷换ㅣ㘳㝢敥晦㉦㌸㍤㝤㐷㠷晤攴攵昸㕥㌹㌵搴搶搸ㄲ㡥愴㕣〴㔱㥣㤱㝥づ㈶㙢㉦㥣捤㐹搵换〴㐲慤㔴慢戲㔶㌴㌷㜶㉣〹㉣〹㌷㉦㕥挲㡦㌹㔸㈸挹捥愶戴〹㥢㝥〱㉥晤㈲捤摦㘰㠲挱戴挰㑢〴〵㠲晡㘵扢㥥㌵ㅣ晦㙦晦㌷搶㜴昴搲昲つㄹ换ㄹ搱慣搶摡昶㐸㌴㈳挳㡦攵搴㔰㜴㐹〷て捦搴㡤㡣昷ち捤慢㌰㔹㈳㘰扡晤㐲㥣〳㔰㈶扦昷昷㙤慤〹㌷㠵戰摡㈲㘷户ち㘵戵摡㕦攰㙢挲搱〶捤㙦晡搳㜰慥慣っ愰㠴㤳扦㑦㉢㡦晥昰捡㡥㥡㔰㐷愸㔷㉢搶っ戰㤷㌴㐰㘳愵㤷㕤㘲捦扥攲㌳扤㠳㑥つㄱ㉣㈹扡愲昴ㄶ㠷ㅤ〹㈷づ捥㤷戴っ挷愶㈶㠱戹敦づㄲ〱敦㠱ㅥ晦摤ㅦ㑢ㄲ㡤㔳挲㙤昳㔶㉤ぢ㐷〹捦づ愴㤴搲㝢㝡㌱搸㥣㠶㐵昳㍢㥡㕢愲昹㤸改㤴㐸㝢攷戲晦㘶ㅣ挶搲㕢㘱捣㤶昵ㅢㅣ挵㍤攷〴戹搲㝡㉤攷扥愹慦㑦换㘶㌴㝡昴ㅥ㌴㍣㕡ㄱ散㔷晣㈷㥢㝥〳晦〵㔳戵㘵攵〱戱㍤敢㈴㔹挰昷㘹㠵㐲昳㈲㘱㔹昹挹㤶ち搴敥摢㝡㘰㝢㘴改愲昶昶愵㍣㥥晡㐹㉤扡㈴ㅣ敥攰㙡㑡㙦㘷昵㐸㔶㠹㤴捡挸㠸㕢ㄴ㜱㉤扢っ㐵晣挰㍢㌰㝤㈷戶戴っ㌳ㄱ愳㠱㜷攱捡挰扡㑥攰㍤ㄴ㐶㔴㠷ㅡ㤶捥㙢慦㙢㔸搲摥摥㔲㕦㌳慢㥥慦挲㉤昵昸搶㔳㍦扤扡扥㙥㙡晥捡㤶攸㑡㌵〴㑡㜰㔵攳扡㌱摢敥㕦扢攰攰慡㑢扦扦愵收㤱搷晥扤㕥つ㜶ㅡㄲ㔶㔴㐶㈱㜶㉥㥥晡㐳ㄸ㌵㄰㌰扥挲愰ㅣ扦改㡦㔰搷ㅦ搳㝣〲㠳搷〹㔱ㅥ㉦ㄳ㥦搹㔵㌵ㅡ晦昳愵㐲㝦㑥昳㑦ㄸ㌵ㄶ㠶㈷慡晥ㄷ㡣搹㤴㠵昸摣晦戲て挷挰㥤戸て扦㠶㌷愸㔳戴愹㜱㐰㜰㍦㙡敡愶愹㤴愶㑡㉡㠰挰扥〲㘴㌹つ〹敢㍤㝢愱㥢〸昰㌳晢㘷〰收㉦挰㌶㡥㐱㘱㌴㡦㍥㤷〰改㜶㔵ㄵ愰㑤〴挸㠰㐳㜳㘵㕢ㄵ挱㈵〲㘴愱㘶㌶昵攳㌶㤷〰㠵㜰㈷ち愰ㄹ㔳愷㘸㔳挵攸攷㈷挰ㄷ〸敥㉢挰扦㥣㠶㠴攵愸㌲㐴捡攵㉣㜶攰㤴㍦〷捣㕦㠰〱㘸搶㍢搱散っ攳ㄲ㘰㔷扢慡捡ㄱ㐴〴ㄸ㐸搰㈰ㄸ㔵〹㤷〸㌰ㄸ㌵戳愹昷摤〲㔴挰㥤㈸挰㔰挶搴㈹摡搴摥攸攷㈷挰㙢挹〴搸敡㌴㈴㉣㤶㡤㐷愴㕣捥㘲ㄴ愷晣㑡㔲〱挶愰㔹㡦愵ㄹ〷攳ㄲ㈰摦慥慡晤㄰㐴〴搸㡢愰〲ㄸ㔵〵㤷〸㔰㠸㥡搹搴㕦摤〲㑣㠰㍢㔱㠰㔲挶搴㈹摡搴㐴昴昳ㄳ攰㤱㘴〲㍣散㌴㈴㉣攵搵㈰㔲㉥㘷戱ㅦ〶㔵て㈶ㄵ愰ち捤㝡㈲㑤㌵㡣㑢㠰ㅡ扢慡㈶㈳㠸〸㌰㤹愰㕡ㄸ挵愵㍥ㄱ㘰ち㙡㘶㔳㜷戹〵愸㠵㍢㔱㠰ㄹ㡣愹㔳戴愹愹攸攷㈷挰愶㘴〲摣攸㌴㈴慣㌵捥㐰愴㕣捥㘲ㅥ愷㝣㝤㔲〱ㄶ愰㔹ㅦ㐸㜳㄰㡣㑢㠰摦摡㔵㌵ㄳ㐱㐴㠰㐳〸㍡ㄴ㐶捤㠶㑢〴㌸っ㌵戳愹㉢摣〲捣㠲㍢㔱㠰㄰㘳敡ㄴ㙤㙡づ晡昹〹㜰㐱㌲〱捥㜷ㅡㄲ搶㐱攷㈲㔲㉥㘷㜱〴愷㝣㕥㔲〱㕡搰慣㕢㘹摡㘰㕣〲㉣戳慢慡づ㐱㐴㠰㈳〹㡡挰愸昹㜰㠹〰㔱搴捣愶㑥㜷ぢ㌰て敥㐴〱㔶㌰愶㑥搱愶ㄶ愰㥦㥦〰挷㈷ㄳ攰㜷㑥㐳挲㉡敤挱㠸㤴换㔹慣攱㤴㔷㈷ㄵ攰㜸㌴敢ㄳ㘸㑥㠴㜱〹㜰戲㕤㔵扦㐵㄰ㄱ㘰㉤㐱扦㠷㔱㠷挲㈵〲㥣㠲㥡搹搴㜲户〰㠷挰㥤㈸挰㍡挶搴㈹摡搴㘱攸攷㈷㐰㑢㌲〱㤶㍡つ〹㉢挸ぢㄱ㈹㤷戳昸㈳愷摣㥣㔴㠰ぢ搰慣㉦愴戹〸挶㈵挰㝡扢慡㐲〸㈲〲㕣㐲搰愵㌰慡〱㉥ㄱ㘰〳㙡㘶㔳ぢ摤〲㉣㠲㍢㔱㠰㉢㠱て敡ㄴ㙤慡ㄱ晤晣〴㔸㤰㑣㠰昹㑥㐳挲敡㌶㔷慣㜳㌹㡢ㅢ㌸攵扡愴〲㙣㐲戳扥㠹收㘶ㄸ㤷〰户摡㔵戵〴㐱㐴㠰摢〸摡っ愳㡥㠰㑢〴戸ㅤ㌵戳愹改㙥〱㥡攱㑥ㄴ攰㙥挶搴㈹摡搴㔲昴昳ㄳ愰㉡㤹〰ㄳ㥣㠶㠴戵昷㌶㐴捡攵㉣ㅥ攲㤴挷㈷ㄵ攰ㄱ㌴敢㐷㘹ㅥ㠳㜱〹昰㠴㕤㔵敤〸㈲〲㍣㐹搰㔳㌰敡㐸戸㐴㠰扦愰㘶㌶㔵攲ㄶ㘰ㄹ摣㠹〲㍣换㤸㍡㐵㥢㡡愰㥦㥦〰㘳㤲〹㌰摡㘹㐸戸㌲搰㠹㐸戹㥣挵慢㥣昲挸愴〲扣㠶㘶晤㍡捤摦㘱㕣〲扣㘹㔷搵㜲〴ㄱ〱摥㈲攸㙤ㄸ戵ㄲ㉥ㄱ攰ㅤ搴捣愶㜶㜷ぢ戰〲敥㐴〱㍥㘰㑣㥤愲㑤慤㐲㍦㍦〱〶㈴ㄳ㘰㐷愷㈱攱慡挵㌱㠸㤴换㔹晣㤳㔳敥㥦㔴㠰㉦搰慣扦愴昹ち挶㈵挰㌷㜶㔵ㅤ㡢㈰㈲挰扦〹晡ㄶ㐶慤㠶㑢〴昸づ㌵戳愹㙣户〰挷挱㥤㈸挰㑦㡣愹㔳戴愹㌵攸攷㈷挰戶㕦㤲㝣ㄴ晥挵㘹㐸戸愶㜲〲㈲攵㜲ㄶ㤹改㤸昲㑦㠰昹㝦ㄴづ愰㔹昷愲挹㠶㜱〹㄰戴慢敡㐴〴ㄹ捥㐰扤〹敡〳愳㑥㐶㔵〴攸㡢㥡搹搴㔷ㄸ㈳昶㘵攸㈴戸ㄳ〵攸て㝣㔰愷㘸㔳扣㡣攳㈷挰㐷挹〴昸㠷搳㤰㜰挵攷㔴㐴ㄲ〱〶㜱捡ㅦ㈴ㄵ㘰〸㥡昵㙥㌴扢㜳㜶㕤摦〶㠷搹㔵㜵ㅡ〲つ㈷㥤㕣㠲㠶挳愸㜵愸㡡〰㝢愰㘶㌶昵㜷户〰愷挳㥤㈸挰㐸攰㠳㍡㐵㥢㍡〳晤晣〴㜸㈱㤹〰捦㍢つ〹搷愳捥㐲㈴ㄱ愰㠰㔳㝥㌶愹〰㐵㘸搶挵㌴㈵㥣㕤㤷〰㘵㜶㔵㥤㡤㐰挳㐹愷㥣愰ちㄸ㜵㉥慡㈲㐰㈵㙡㘶㔳㡦戹〵㌸〷敥㐴〱挶〳ㅦ搴㈹摡搴㜹攸攷㈷挰扤挹〴搸攲㌴㈴㕣㉥扢〰㤱㐴㠰㕡㑥昹敥愴〲㑣㐵戳㥥㐶㌳㥤戳敢ㄲ㘰愶㕤㔵ㄷ㈲搰㜰搲㤹㐵搰㙣ㄸ㜵㌱慡㈲挰ㅣ搴捣愶㙥㜶ぢ㜰ㄱ摣㠹〲搴〱ㅦ搴㈹摡搴㝡昴昳ㄳ㘰㘳㌲〱慥㜲ㅡㄲ慥收㙤㐰㈴ㄱ攰㔰㑥昹捡愴〲ㅣ㡥㘶㕤㑦戳㤰戳敢ㄲ㘰㤱㕤㔵㤷㈱搰㜰㍣㜵〳㐱㡤㌰敡ち㔴㐵㠰㌰㙡㘶㔳ㄷ戹〵戸ㅣ敥㐴〱㥡㠱て敡ㄴ㙤敡㑡昴昳ㄳ攰捣㘴〲晣挱㘹㐸戸搶戸ㄱ㤱㐴㠰〸愷扣㉥愹〰ㅤ㘸搶㥤㌴换㌹扢㉥〱㔶摡㔵挵㉢㤰挳㐹㘷ㄵ㐱㐷挱愸㙢㔱ㄵ〱㡥㐶捤㙣敡㐴户〰搷挰㥤㈸挰㙡攰㠳㍡㐵㥢扡づ晤晣〴㌸㉡㤹〰慢㥣㠶㠴敢愰㌷㈲㤲〸昰㝢㑥㜹㐵㔲〱㑥㐵戳㍥㡤收㜴捥慥㑢㠰㌳散慡摡㠴㐰挳㐹攷て〴㥤〹愳㙥㐶㔵〴㌸ぢ㌵戳愹㌶户〰㌷挱㥤㈸挰㜹挰〷㜵㡡㌶㜵ぢ晡昹〹搰㤸㑣㠰〶愷㈱攱㉡敤㘶㐴ㄲ〱㉥攵㤴㐳㐹〵戸っ捤晡㜲㥡㉢㌸扢㉥〱晥㘴㔷搵敤〸㌴㥣㜴慥㈲㘸㈳㡣扡ㄳ㔵ㄱ攰㙡搴捣愶づ㜲ぢ㜰〷摣㠹〲㕣て㝣㔰愷㘸㔳㜷愱㥦㥦〰戳㤳〹㌰换㘹㐸戸㠸扣〵㤱㐴㠰捤㥣昲㡣愴〲摣㠱㘶㝤㈷捤㕤㥣㕤㤷〰昷搸㔵㜵㉦〲つ㈷㥤㉤〴摤ぢ愳敥㐷㔵〴戸て㌵戳愹㙡户〰昷挱㥤㈸挰㠳挰〷㜵㡡㌶昵〰晡昹〹㔰㤱㑣㠰㜲愷㈱攱〲昷㐳㠸㈴〲㍣挵㈹㤷㈶ㄵ攰㘹㌴敢㘷㘸晥ち攳ㄲ攰㌹扢慡ㅥ㐶愰攱愴昳㍣㐱㉦挰愸㐷㔱ㄵ〱㕥㐴捤㙣㙡㥣㕢㠰㐷攰㑥ㄴ攰ㄵ攰㠳㍡㐵㥢㝡っ晤晣〴ㄸ㥥㑣㠰㕣愷㈱攱昲晢㤳㠸㈴〲扣捤㈹て㑤㉡挰扢㘸搶敦搱扣捦搹㜵ㅤ〱ㅦ摡㔵昵ㄴ〲つ㈷㥤㝦㄰昴ㄱ㡣㝡ㅡ㔵ㄱ攰㘳搴捣愶㜶㜶ぢ昰ㄷ戸ㄳ〵昸ㅣ昸愰㑥搱愶㥥㐱㍦㍦〱晡㈴ㄳ愰户搳攰㑤づ挸㝡づ㤱戶攳愲㙥㙦㑥戸㘹㐱㜳㜸〵慦㐲昵㙢㐲愲散愴捥㘸㐷扢㕣㌲敢摢㔴搳㍥扢扤愳愶㌹扡慣㈵戴㙡挷㈶愷㜰攰㤲㜰ㅢ㉥㘸㐷㜰㕤摢攳㙢㕦戶㉣摣愸㥢敡摡㍢㈳つ攱㘹㌵晦ぢㄷ扣挱て扢㑥慥㜵愷㉢㙣晦搹㌵㕣㠴㔰㌸㑡戰愵㘵扤㠰㠰摥㑢㜱㤲慥敢扡㙣㉥㐵ぢ挰㥣㉥㐵攷㌵㜷戴㠴㝢㌷挹㈵㙢㈹㘷㌷㐱㐵㘴〹㌴昶㙡㥡户〴㤷愸㙡晡㌶㑤㠹㌴㌷戶㌴户㠵戹㌳〶搸搰㤹攱挵挸〸搸扦㍤摡捣捣攸扥㑤昳㈲愱戶攸㌲㕥摣㙣㔸戵㐳㕣㑤慥㠲㘶㌵㔵㌷户㐵㌱㡣散㐵㤶㜳㥡敡㤶戴慦㐰㤲㝥㘷㙢摢㤴搰戲攸晦挴㕥㔱摣㉤戲挹慥㔱改㉡㍤㕤㘵愷㘷晦愷晢㈷昰㉤捥戱ㅤ敤㙣搳㘱㌸㑥㍢㈲捤㡢㍡㈹㤸㡣㔱〴㥢㐹㈳晢㌰㉤敢㐵㤴扣㤷㌱㕤扢搰㤳㠳挰戹挶㈵㥦晢㕥づ㡦晤昲㘱㌷挰昵㜷㤸㑥㥦敦㘱愶㑦㤹㍦慤㉢㍢攷晦昴㌳㠲慣扦㈱㜲㡦㤳㈱㜶〲戸㥦㝤〸㌱㐱㠲㐷ㄴ捥㑣ㅣ〹慣㜹て换㘰㤳㘰㜸㠴昶敢㉡搶攲㝡㝡㥦愶㤹愱㐵攱ㄶ愴〱戴㠶㍡晡搹ㄵ收㘳㈰捤㍣敡戴㑤㙡㙦㙤つ昱㤰㘳戲㝣㕤㐳愸㈵㥣摤㌴戱戳愳㝤㔶㜳㥢㙥㠲㤱攳搲㜱㠵㔶挲ㄵ㕡㘹㕦戰㙦㥡换昴㈰㈹㌳㔶晢攲㔰愴戹㘳㐹㙢㜳㐳㌶㉢㑣攱昹㥦㌸㔶㜱昲㘷㐲㑣戳㤹搷ㄲ㙦〶㠰㝤ㅤㅥ扢㍢ㅦ㐹㌳㤴㡥扢ㅦ㐷㜴扡ち攰㥦晡て戳㐷昰挲㈳㙦㈸晡㐷㐴换挲ㄳづ攷攴昹㐲㉥挵挲昳挵㙡㜸攴挵㐹扤㑣〰㥥晡㈷㐰㔹攰㌳昳ㄵ㤸㤴愹〵扤〰〸捥㙣て㌵搶㠶ㅡ昰挳㤷㕥捥捦㕥戲戱㙢昹㔲ㄳ戱㤸散㌱〹㔷慥㤱㤷戴扣戹㌱ㅣ挹愶愳づ㍦敢挹㘴㥡㐸挰摥㠷戸散㥤㤱㤶㤵搵㍢摢㙦慣㘹㈶搶〸攷ㄲ扡晢㘷㐳搳ㄲ攲㝦㜶㐰〵㉦愲㠱㤶扣㐵晤っ㍡晡ㄷ㜲㝡ㄵ㑥昲昱〰戶ㄱ昰㉢㑣搶㔶㌴㝡昷㑤㝣摥〵戲㌳㌴㐰㤹昲㠳ㄱ㘶㠴㘴㈳㝢㐲㔲㐹戲㠴㐸㙦㔷ち㐸挰捥晥挸㐶ㅦ㤴㕡愳㠱㍡ㅣ攵攱挶愰晤晡捡㔴ㄳ敥㡥昴昴㑣散敡㠰㌷㝤㉥㘱㔸㠶愸ぢ㑢㙥㠸摡ㅤ㔳〸㌰㔷戰㌷㑦ㄶ挴㐷㔲㐰㘹挲㠷㠷㘰㔰愷〳㤳ㄶ㔴㙦挰ㅡ攲㐱㝡㙣㘵㈰㌹搶扤㘰搴㠷㜰昲敤ㅦ㐵昳㘶愵㍥㐲㡤㙦㔸㘹〱晥づ愷愷㉦㤰敡㘳昴攰㡢愴づ㌰昰㈷㈸昱戵㈷㜶㉣㘶挳摢晤戱昸ㄹ㝢攰愹昹戳㉥㜳㉣慡捦攱㌱㌴㔰㌴㌴㠲挰攸摥〴晥搳ㅦ搰㠷㠰扥〴晣ぢ〰敥攴㐰㍦搴㕣攲㤵昸㠹㘷〱〳昱扥㜶〵㜵㠹搷㥦㐱㜷㘰搰㥦〱昰㡡户つ㍥㕢扣ㅤ〱改戱㜸扦愲㥢㠸㌷㠰㠱挹㍣㑥扣㥤攱敤㕥扣㜴㜴ㄳ昱㜶㤱㈰㜶㐵㌱㐵挱㐷扣㕤㠱搱〳〹㘴晡㠲て㘰㄰〱㠳〹㘰㐶㠳㠸㌷〴戵㘰散挸㉢昳搳㙥㜷㐰愰ㅤ㤳ㅡ㑣㑣㤷㜶㐳ㄹ㜳ㄸ㘳㌲〱挱慢ㅤ戳づ㙣敤㜲〱改戱㜶捣㔳㄰敤㠶㌳㌰ㄳㄶ攲戴ㅢ〱㙦昷摡㌱戱〱て晣戰㠹㐱㔰㤰㈷戳ㅢっつ昸捣㠱昷ㅢ㘰昴㐸〲㤹昹攰〳ㄸ㐵挰㘸〲㤸っ㈱摡㡤㐱慤敢挰挳㙦㝢㕥㐲㍣㘴愰㜰捦换㠶戳㜶ㅣ㌰㄰㙦愸㉢愸㑢扣㍤ㄹ㌴㥦㐱㤹扣攰ㄵ㡦ㄹぢ戶㜸㝢〱搲㘳昱㤸攳㈰攲ㄵ㌰㌰㤳ㅤ攲挴㉢㠲户㝢昱㤸ㄴ㠱〷㔶㐹ㄹ〴〵㜹㌲㌳挲㐷㥢ㄲ㘰㜴㈹㠱捣㥡昰〱㤴ㄱ㔰㑥〰ㄳ㈹㐴扣ち搴扡挴挳慦㤶㝣挴摢ㅢㄸ㠸挷㘴ちㄳ搴㈵摥㍥っ扡㉦㠳㌲昱挱㉢㕥ㄵ㝣戶㜸攳〱改戱㜸ㄳ搱㑤挴摢㡦㠱慢㔱㡢ㄳ慦ち摥敥挵㘳㐲〵ㅥ挸戶㘰㄰㈳ㅥ戳㉡っつ昸捣㤱㔷つ㡣㥥㐴㈰㌳㉥㝣〰㌵〴㑣㈶㠰㐹ㄸ㈲㕥㉤㙡㕤㘷㙤戹㥦㜶㔳〱㠱㜶捣挳㌰㌱㕤摡㑤㘳捣改㡣挹㥣〹慦㜶㑣㤴戰戵㥢〱㐸㡦戵㘳㙡㠵㘸㌷㤳㠱㤹㘳ㄱ愷摤㙣㜸扢搷㡥戹ㄸ㜸攰户㕦っ㠲㠲㍣㤹㤰㘱㘸挰㘷戴摢ㅦㄸ㝤〰㠱㑣搶昰〱捣㈵愰㡥〰收㙦㠸㜶昳㔰敢㍡昰昰㑢㌳㥦〳㙦〱㌰㄰㉦攴ち敡ㄲ敦㐰〶㍤㠸㐱㤹㙦攱ㄵ㡦㐹ㄶ戶㜸〷〳搲㘳昱㤸㤶㈱攲晤㤶㠱㤹㥦ㄱ㈷摥愱昰㜶㉦ㅥ昳㌸昰挰て捥ㄸ〴〵㜹㌲㤹挳㐷㥢挳㠱搱昵〴㌲搱挳〷戰㤰㠰㄰〱捣晤㄰昱ㄶ愱搶㈵ㅥ㝥㐳攷㈳㕥㈳㌰㄰㡦昹ㅦ㈶愸㑢扣㌰㠳㌶㌱攸ㅡ〰扣攲ㅤて㥦㉤摥㘲㐰㝡㉣ㅥ㔳㍡㐴扣㈵っ捣摣㡥㌸昱㡥㠰户㝢昱㤸〳㠲〷㝥攵挶㈰㐶㍣㈶㠲ㄸㅡ昰㤹㈳慦〵ㄸ摤㑡㈰㤳㐴㝣〰㙤〴戴ㄳ挰扣ㄱㄱ㙦ㄹ㙡㕤攲攱户㠱㍥攲㐵㠰㠱㜸捣ㅤ㌱㐱㕤攲㐵ㄹ㤴㍦慡㔷捣昳昰㡡挷攴づ㕢扣㑥㐰㝡㉣ㅥ搳㐱㐴扣攵っ捣扣㤰㌸昱㔶挲摢扤㜸捣ㅦ挱〳㔷ぢㄸ〴〵㜹㌲㠹挴搰㠰捦㠸㜷ㄴ㌰晡㘸〲㤹㘰攲〳㌸㠶㠰㘳〹搸〰㠰㠸㜷ㅣ㙡㕤攲攱㌷㡦㍥攲慤〱〶攲㌱敦挴〴㜵㠹昷㍢〶㍤㥥㐱㤹㈳攲ㄵ㡦㠹㈱戶㜸㈷〰搲㘳昱㤸㑡㈲攲㥤挸挰捣㈹㠹ㄳ敦㘴㜸扢ㄷ㡦戹㈷㜸攰ㄷ㝤っ㠲㠲㍣㤹㠰㘲㘸挰㘷挴晢㍤㌰晡ㄴ〲㤹㥣攲〳㌸㤵㠰搳〸㘰扥㡡㠸㜷㍡㙡㕤攲攱搷㥣㍥攲㥤〱っ挴㘳捥㡡〹敡ㄲ敦てっ㝡㈶㠳㌲扦挴㉢ㅥ㤳㑡㙣昱捥〲愴挷攲㌱つ㐵挴㍢㥢㠱㤹㡦ㄲ㈷摥戹昰㜶㉦ㅥ昳㔶昰挰㉦〹ㄹ〴〵㜹㌲㜹挵搰㠰捦㠸昷㐷㘰昴昹〴㌲戱挵〷㜰〱〱ㄷㄲ挰㕣ㄷㄱ敦㈲搴㕣攲昹㥥戶敢㠱㠱㜸捣㜷㌱㐱㕤攲㕤挲愰㤷㌲㈸㜳㔳扣攲㌱㈱挵ㄶ㙦〳㈰㍤ㄶ㡦㈹㉣㈲摥㘵っ捣㕣㤶㌸昱慥㠰户㝢昱㤸昳㠲〷㝥挱挸㈰㈸挸昳㉤㔸㐳〳㍥㈳摥㥦㠰搱㔷ㄱ昸戶㍦㘰㈳〱㔷ㄳ昰づ〰㈲摥㌵愸戹挴昳晤㠲㜱ㅤ㌰㄰㡦戹㌲㘶㔴㤷㜸搷㌳攸つっ捡扣ㄶ慦㜸㑣㘶戱挵扢ㄱ㤰ㅥ㡢挷昴ㄷㄱ㙦ㄳ〳㌳て㈶㑥扣㥢攱敤㕥㍣收换攰㠱㥦㑤㌲〸ち昲㘴搲㡣愱〱㥦ㄱ敦㔶㘰昴㙤〴㌲愱挶〷戰㤹㠰摢〹㘰㡥㡤㠸㜷〷㙡㕤攲攱㤷挵㍥愷敤㕤挰㐰㍣收搹㤸愰㉥昱敥㘶搰㝢ㄸ㌴ㄳ㡢㈲㕥昱㤸〸㘳㡢户〵㤰ㅥ㡢挷搴ㄹㄱ敦㕥〶㘶づ㑤㥣㜸昷挳摢扤㜸捣戵挱㥣昱㘳㑤〶㐱㐱㥥㑣戸㌱㌴攰㌳攲晤ㄹㄸ晤㈰㠱㑣挶昱〱㍣㐴挰挳〴㌰㍦㐷挴㝢〴㌵㤷㜸扥慦㜹㡦〱〳昱㤸愳㘳㠲扡挴㝢㥣㐱㥦㘰㔰收搳㠸㜸㕣㜵戳㉦〰㈸㈶搱搸攲㍤〹㐸㡦挵㘳摡㡤㠸昷ㄴ〳㌳晦㈶㑥扣愷攱敤㕥㍣收改㠸㜸捦㌰㠸ㄱ㉦ㄷ㕥㐳㠳㑥㘷㘹攸慦挰攸㘷〹㘴㈲㡦て攰㌹〲㥥㈷㠰戹㍤㈲摥ぢ愸敤㘰㤶〵㡡ちち㡢㠶㑤㙣㙣㙤敥昰㍢〰晦〶㈸㌴㘴㥡㡦㠹敤搲昰㈵挶㝥㤹戱㤹㤲攳㍤〰㤹㠷㘳㙢昸ち㈰㍤搶㤰㤹㍢愲攱慢っ捣ㄴ㥥㌸つ㕦㠳户㝢つ㤹敡㈳ㅡ扥捥㈰㐶㐳收晢ㄸㅡ昰ㄹつ晦づ㡣㝥㠳挰ち㝦挰㥢〴扣㐵〰搳㠳㐴挳户㔱敢晡㤲收晢㍤攳㕤㐰愰ㅤ㌳㠴捣愰㉥敤摥㘳捣昷ㄹ㤳搹㍣㕥敤㤸挲㘳㙢昷〱㈰㍤搶㡥㐹㍦愲摤㠷っ捣散㥦㌸敤㍥㠲户㝢敤㤸㈵㈴摡㝤捣㈰㐶㍢愶ちㄹㅡ㉥敤㍥〱㐶㝦㑡㈰搳㠸㝣〰㥦ㄱ昰㌹〱捣㉣ㄲ敤晥㠹㕡㤷㜶ㄵ㝥挷摤ㄷ㠰㐰㍢㈶ㄷ㤹㤸㉥敤扥㘴捣慦ㄸ㤳㠹㐰㕥敤㤸晤㘳㙢昷㌵㈰㍤搶㡥昹㐲愲摤㌷っ扣㄰戵㌸敤扥㠵户㝢敤㤸㘰㈴摡㝤挷㈰㐶㍢㘶ㄹㄹㅡ㉥敤扥〷㐶晦㐰㘰愳㍦攰㐷〲㝥㈲㈰っ㠰㘸昷㌳㙡㕤㉦㝣戸㐵㠱捦扢挶㌶㘰㈰ㅥㄳ㤳捣愸㉥昱㝥㘵搰㌴㕣敤㔰㑣㈲昲㡡挷捣㈱㕢㍣㕥㄰改戱㜸捣㌵ㄲ昱戰㐸㥥愶㤸㜴ㄴ㈷ㅥ㝥㡣摣〳昱㔶愲㥢㠸㤷挵㈰㐶㍣㘶㈸ㄹㅡ㉥昱〲挰攸㕥〴㌲㝢挹〷㤰㑤〰㙦㌴愶㤸搰㈴攲〵㔱敢ㄲて户㕥昰ㄱ慦て㌰㄰㡦㐹㑤㈶愸㑢扣扥っ摡㡦㐱㤹㠰攴ㄵ㡦㔹㐷戶㜸㌹㠰昴㔸㍣收㈹㠹㜸ㄶ〳㌳㘱㈹㑥扣ㅤ攰敤晥挸㘳㘲㤳㠸户㈳㠳ㄸ昱㤸摤㘴㘸戸挴ㅢ〰㡣摥㠹㐰㘶㍥昹〰㜶㈶㘰ㄷ〲㤸っ㈵攲敤㡡㥡㑢扣㘲㍦昱〶〱〳昱㤸㄰㘵㠲扡挴ㅢ捣愰㐳ㄸ㤴挹㑢㕥昱㉥㠳捦ㄶ㙦㌷㐰㝡㉣摥攵攸㈶攲敤捥挰㑣㜶㡡ㄳ㙦ㄸ扣摤㡢挷愴㈸ㄱ㉦㤷㐱㡣㜸㔷挱㙢㘸戸挴ㅢづ㡣摥㠳㐰㘶㑤昹〰㐶㄰㤰㐷〰ㄳ愹㐴扣摦愰搶昵㤲攷㝢〹㘸ㄴ㈰搰㡥戹㔴㈶愶㑢扢搱㡣㌹㠶㌱㤹昷攴搵㡥挹㑥戶㜶㘳〱改戱㜶㑣㡦ㄲ敤挶㌱昰㕤愸挵㘹㤷て㙦昷摡㌱㥦㑡戴摢㡢㐱㡣㜶㑣慡㌲㌴㕣摡ㄵ〰愳ぢ〹㘴挲㤵て愰㠸㠰㘲〲㤸㠳㈵摡㤵愰搶㜵攰攱㌶㈰㍥㘷㙤ㄹ㌰㄰敦㐱㔷㔰㤷㜸攵っ㕡挱愰捣㤹昲㡡挷㐴㈹㕢扣㑡㐰㝡㉣ㅥ㔳慢㐴扣扤ㄹ㤸㌹㔶㜱攲敤ぢ㙦昷攲㌱ㄷ㑢挴ㅢ捦㈰㐶㍣㈶㘴昹㘸戳ㅦ㌰㝡〲㠱㑣搶昲〱㔴ㄱ㌰㤱〰收㙦㠹㜸搵愸戹挴昳晤㡡㔶〳っ挴㘳づ㤷〹敡ㄲ㙦㌲㠳搶㌲攸摢〰㜸挵㘳㤲㤵㉤摥ㄴ㐰㝡㉣ㅥ搳戲㐴扣愹っ捣晣慣㌸昱愶挳摢扤㜸捣攳ㄲ昱㘶㌰㠸ㄱ㡦挹㕣㠶〶㝣收㐳摥㑣㘰昴㉣〲㤹攸攵〳㤸㑤挰ㅣ〲㤸晢㈵攲敤㡦㥡㑢㍣摦㡢㡦㜳㠱㠱㜸捣晦㌲㐱㕤攲搵㌱攸㍣〶㘵戶㠸㑣㜶㍥㙢攸挳㌷改㉣㕥昱昷㕥挸㑥㐸㌲㤰ㄱ㥡㤸㙥㔰搷戱慡〵㈹ㅥ㉣昲挲戶㕤攲㈵晡愰昸㜰戹扤㍤㠲换㠳㤹摥扢㔰挴晡㍥㡢㐱㝢て昰摣攱㐳扡戱㠵搹っ㔹搷晤㤴㜸ㄷ㡢㔸㝦㑥扣敢攷晥散挳㉤㜰㈰愶㌸㘰㔶㜳㐳愴㍤摡摥搴㌱慣づ改㑢挳㜸挷㤴愶戴戴㠲㠹㔹搷㈰愲敦㤸㈴㤶搹挶晢㌵㉥攷ㅤ〴㠲㑢摢摡㔷戴挹㙣戲愲扣㜱㡣攸搵慢ㄷ㠷愱愶戲敤〱昱㉣㘶㍥戰戳㍥ㄸ戶㙦㠶挵搴〱㙥ㄶ搳〷愴挰㕣〱㈹㌰㕦㠰㕢㔶㍡〴敦改挵㝢挶㔶㡢㔴㠳㙡㔴攱捣㕥扤㔴㥥攷昶㈴〹ㄷ晤㘳昷㜷〸〴㜸捤㍦㙢㈳㈸昷慣㔳扣愲散捣〳㐳ㅦ㠲㈹攸㐳㘱㠲㔶〶ㅣ昴〵づ㐳戵晦愴敡晡昸㍢㕦〶づ㠷扢て摣㤲搷㠰㕢㙡㐶〳昵昰昴㠳挷㤵攴㘴㘵㍡㔱昴㐲㌴敡攱ㅣ㈳ㄷ㐶〵攰ㄷ㥤ㅢ攰㘷㠱㐳愹㙣㔸ㅥ㥢㙡㍤㠸昰㠸㠰ㄳ㍦慦〵㠴㝢㔴㕤〴て昷㙡晣㕥搱攸㐴㠴㕥っ㡢扤ㄲ㘴㈸㙣㔶㙦㔳攸㘳ち㝤㥤㠲戲㔰攰㥥㔱ㄷ㈰ㅣ㔵㘳㠳㙥㐶〰㝤〴㑣搰敡て㠷昸挸㕥㤳慢㈶㍤㙢〷攳㙦愳㙢㌴㝢㡤㠲㔱〳攰ㄷ㍥㐷挲ㅦ攳戳㌳扣挲攷っっ㤱挸攷㜴㜸ㄳ昹散㠲㑥〸㠲㑣㝡㔸昰搹ㄵ㜵㙥搶㐰㔳ㄸ㘴ち㠳㥤㠲摡ㅤ〵攱㜳慡㥢捦ち捥㜱㈵㑣搰ㅡち〰挱摡挳㘷㤸昱ㅦ㐳㙣〱ㄱ㝢挱愸攱昰ぢ㥦搵昰挷昸㡣㠰㔷昸慣昱攵㜳㥣㉦㥦㍣㜴㐲㄰晣㐸ㄶㄶ㝣㝥㠳㍡㌷㙢愴㈹㡣㌲㠵搱㑥㐱㡤㐳㐱昸ㅣ攳收㜳ㄲ攷㜸㌲㑣搰摡ㄳ〰㠲扤㝣昲㡤晦㔴㘲换㠹㈸㠳㔱〵昰ぢ㥦㜵昰挷昸ㄴ挱㉢㝣㈲扥㝣㤶昹昲㈹㐶㈷〴㐹搳㘷挱㠲㑦〹敡摣慣㔲㔳㈸㌳㠵㜲愷愰昶㐶㐱昸戴戹昹㥣挳㌹㥥ぢㄳ戴昶〱㠰㘰㉦㥦㝤㡤晦〲㘲昷㈳㘲㍣㡣摡て㝥攱㜳㌱晣㌱㍥㔵昰ち㥦㐶㕦㍥㡢㝣昹昰㠲㌲㠲愴改つ戰攰㔳㡤㍡㌷㙢㤲㈹搴㤸挲㘴愷愰愶愲㈰㝣ㄶ扡昹㕣捥㌹㕥〱ㄳ戴愶〱㐰戰㤷捦㜴攳摦㐸散㘴㈲㙡㘰搴㑣昸㠵捦戵昰挷昸捣㠶㔷昸㉣㜰昱〹㕣て㐸搲㤷㝤㌵捦㤷㈴慦晣愲㕢㥡扥ㄱㄶ㈴昷㐷㥤㥢㜵㠰㈹捣㌵㠵㍡愷愰ㄶ愰㈰㈴攷扡㐹摥㠴〰晡㘶㤸愰㜵㈰〰〴〷㙥㐱搵攷㈵昲㔶戸攳㕦㈲㙦㠳挷晢ㄲ㜹㤰ㄳ㐵㙦㐶愳摣戱㔴敥㕤慡㝥ぢ扦㐸㜲㈷晣㌱㐹づ㠵㔷㈴㤹敡㤲愴敢㈵戲搶㤷㍤㉦摤㈲〸㝥㜴〰ぢ昶㠷愳捥捤慡㌷㠵㠵愶挰㙢戳摣㔴㈳ち挲扥挶捤晥㍥捥昱㝥㤸愰ㄵ〶㠰㘰敦㉥㙥㌲晥㠷㠸慤㈳㘲㉥〳㉥㠱㕦昸㍣ち㝦㡣捦ㄱ昰ち㥦扤摤㝣戸㡢攵㈵扦挲㤷捦㔲㜴㈲㐲㍦〹ぢ㍥㉤愸㜳戳㕡㑤愱捤ㄴ㜸戹㤴㥢㡡愰㈰㝣捡摣㝣晥㠲〰晡㘹㤸愰ㄵ〵㠰㘰捤扤愹戹敦㌴㜷㤷搵㘱晣捦搱挵㕦昳换㍤㔹搵㜲昸㠵捦㡢昰挷昸慣㠴㔷昸㡣昳攵㌳挶㤷捦㉡㜴㐲㄰摣捥ちㄶ㝣㡥㐲㥤㥢㜵戴㈹ㅣ㘳ち扣㠲挹㑤慤㐱㐱昸㡣㜲昳搹捡㌹扥〶ㄳ戴㜸㙤㤲㘰㉦㥦攳㡤晦㑤㘲㐳㐴㉣㘴挰ㄳ攱ㄷ㍥敦挰ㅦ攳㜳㌲扣挲㘷㜷㌷㥦搸㕢昲㄰㕦㍥扣收㠸㈰㘹晡〳㔸昰昹㍤敡摣慣㔳㑣攱㔴㔳㌸捤㈹愸㌳㔰㄰㍥㠳摣㝣晥挱㌹㝥〴ㄳ戴㜸戹㤰㘰敦昱㜶愶昱㝦㐶散ㄲ㈲昸换㝤㜵㌶晣挲攷㕦昰挷昸㥣ぢ慦昰戱㝣昹昴昳攵挳换㠰〸㤲愶扦㠶〵㥦㍦愲捥捤㍡摦ㄴ㉥㌰㠵ぢ㥤㠲㕡㡦㠲昰改攳收昳㙦捥昱㕢㤸愰挵㉢㜸〴㝢昹㕣㙡晣㍦ㄲ摢㑥〴㜳捤搵㘵昰ぢ㥦㕦攰㡦昱戹〲㕥攱㤳敥换㈷捤㤷捦㤵攸㠴㈰㘹㕡㘵〹㥦㍦愱捥捤扡捡ㄴ㌶㥡〲㉦扤㜱㔳搷愱㈰㝣戶晤攸晡挸㤴㠱〰㍡ㄳ㈶㘸㕤て〰挱㕥㍥㌷ㄸ㝦㌶戱换㠹攸㘴挰㑤昰ぢ㥦摥昰挷昸摣っ慦昰昹〶挳㈴㝥㘴晡ち摥挴㡦㑣户愰㤳昰挹㐱㈸散㥦㕢㔱攷㘶摤㘶ち㥢㑤㠱㔷挳戸愹扢㔰㄰㍥㕦戸昹昴攷ㅣ㜷㠰〹㕡㜷〳㐰戰㤷捦㍤挶扦㌳戱挷ㄲ挱㥦挹慢㝢攱ㄷ㍥〳攱㡦昱戹ㅦ㕥攱昳愱㉦㥦昷㝤昹㍣㠰㑥挲㘷㌷㠴〲㥦㍦愳捥捤攲昵㉡㈹㍣㘴ちて㍢〵昵ㄸち挲攷㕤㌷㥦愱㥣攳㌰㤸愰挵㑢㑦〴㝢昹㍣㘱晣㈳㠸㍤㤱㠸ㄳ㘰搴㔳昰ぢ㥦㤱昰挷昸㍣つ慦昰㜹搵㤷捦换扥㝣㥥㐱㈷攱㌳ㄶ愱挰攷慦㑥攸挰㌸搴昳㈶㔵㑦㥡㕢㕦㔰摣㔸㕣㔸㕣㕥搶㔸㔶㔱㔰㔲㔹㔹戰愸愲㉣搴搴㔴㕥㔸㕡㔸㔰㔹㔹㔶㔹㘶挹搵㈶㑥㙥㑦昴戱㥥㌳㤳换㘷敤㜹㔳㘳㥢晡ㅢ㙡愲挴㜳㙥㈵ち搱愴㡢㘰㠲ㄶ㉦㈰攱㤱愰挴换挶㕦㐶散㘹㐴㥣㑡㈵㕥㠵㕦㤴愸㘴㜸㜸搸㔹扤〶㉢㑡㍣收慢挴㈳扥㑡扣㡥㑥愲挴㜸㠴㠲ㄲ㝦㘷㈸㙣ㄶ㉦〴㐹攱㑤㔳㜸换㈹愸㜷㔱㄰㍥て戹昹㑣攰ㅣ慢㘰㠲搶㝢〰㄰散摤戳敦ㅢ㝦つ戱㘷ㄳ挱㕦戳慢て攱ㄷ㍥㔳攰㡦昱昹〸㕥攱㜳㤷㉦㥦㍢㝣昹㝣㡣㑥挲㘷〶㐲㠱捦㈷愸㜳戳㍥㌵㠵捦㑣攱㜳愷愰扥㐰㐱昸㙣㜶昳㤹挵㌹捥㠶〹㕡㕦〲㐰戰㤷捦㔷挶㍦㤷搸ぢ㠹攰㡦搳搵㌷昰ぢ㥦昹昰挷昸㝣ぢ慦昰戹捥捤㈷昶挹攲ㅡ㕦㍥摦愱㤳昰㌹ㄸ愱挰攷㝢搴戹㔹㍦㤸挲㡦愶昰㤳㔳㔰摢㔰㄰㍥ㅢ摤㝣づ攱ㅣて㠵〹㕡扦〲㐰戰昷㥤㤸㈳㠹㝦㈱戱㤷ㄱ戱〱㐶愵挳㉦㝣ㅡ攰㡦昱攱搵っ攱戳摥捤㈷昶㑥㝣㤱㉦㥦㉣㜴挲〳㙦㠹〸〵㍥〱㔶戰㔹扣㠶㈱〵㕥戰㤰㠲㜶ち慡てち挲攷〲㌷㥦㘶捥昱〸㤸愰搵ㄷ〰㤹户攷换㈴慦㔰㠸㥦㝦㠹㐵㙥㌷㉤㌷㥥㔶ㄶ晣挲攷㐸昸㘳㝣㜶㠰㔷昸㥣攱换攷㜴㕦㍥㍢愲ㄳㅥ㜸ぢ㐱㈸昰ㄹ挰ち㌶㡢㤷ㄵ愴挰㙢〸㔲搸挵㈹㈸㕥ㅥ㄰㍥愷扡昹慣攰ㅣ㔷挲〴㉤㕥㈱昰攳挳㡢〶攲㍦㠶㔸晥㜶㕢敥㜲慤㜶㠷㕦昸慣㠶㍦挶㘷ㄸ扣挲㘷㡤㉦㥦攳㝣昹㜰攵ㅦ㡦㌴㝤〲㐲㠱捦㜰㔶戰㔹㕣改㤷〲㤷昵愵㤰攷ㄴㄴ㤷散㠵捦㌱㙥㍥㈷㜱㡥㈷挳〴慤搱〰昸昱攱㐲扥昸㑦㈵昶㜶㐴㤵㕢㙡慢㜱昰ぢ㥦㜵昰挷昸㜰ㅤ㕥昸㐴㝣昹㉣昳攵挳搵㜸㍣昰㐲㠳㔰攰㔳挰ち㌶慢搰ㄴ㡡㑣愱搸㈹㈸慥愲ぢ㥦㌶㌷㥦㜳㌸挷㜳㘱㠲㔶㌹〰㝥㝣戸戶㉥晥ぢ㠸攵㉦慢攵昶摤㑡㤶挶㔹扢ㄸ晥ㄸㅦ㉥㡤ぢ㥦㐶㕦㍥㡢㝣昹㡣㐷㈷㍣㜰㘲㈲ㄴ昸散挷ち㌶㙢㠲㈹㔴㤹〲㔷挰戹㈹㉥㙣ぢ㥦㠵㙥㍥㤷㜳㡥㔷挰〴慤挹〰昸昱攱㜲户昸㌷ㄲ晢㌰㘲改㠷ㄸ㔰㔶慢㔹扢ㄶ晥ㄸㅦ慥㔶ぢ㥦〵扥㝣收昹昲㤹㠱㑥㜸攰㐰㐶㈸昰㤹挹ち㌶㙢㤶㈹㜰㐱㕡㍣㕣㤴收愶收愲㈰㝣收扡昹摣挴㌹摥っㄳ戴敡〰昰攳挳ㄵ㘸昱㙦㈶昶㈹挴㤲ㅢ㤳㕢㕣㡢挶〳㍦㤴㤷㐹㘴㜱㌹㜵ㅦ捦㕡愷晦㡦㈶挷㝡敦㘲㍤ㄹ㜷愵收愵摡戴っ晣㕡捣晥㡤㔵㘶晡摥晦㔹㉣慥愶昲㈷㤶㝣㘶㑤〵搷晦㐳ㅣ敥愵慥ㄵ㙢㐶ㅣ㡡愷扥ㅢ㠴㜳戸挸㡡晦昱ㄳ慤戸敤㡢〹㑥戵捡晥㍦摢昹摦慡捡攱㡡慣昴㌸㑣攵㥥㍤㌱敢敤搵ㅢ扥扣㙥㥦扣㑢㙥晡搵昹㝦戵昴昸昹㥡慡㘷㥥挶昶㜳戴㑡㉤㐴㡦㍣㜸昵㍢㌴敦搲扣〷愳㈶㠱搶㙢昸㌹㐹挲敤㘰慢㥤〶敦敤㘰㉤㉥搰攲㠱愴㉡捣愰㙦㠶攲㉡㉢㜷㤸慡㐲て慡㈴挴ㅥ㐴㘳㑥㌳摣㌲㑤挰㕤㕢ち㘲㕣㙣㤵ㅥ㈹㠹晤㜲慦㑤慣㘰㙤㤵攲扡㙢ㅥ㠲㝢㠹敤攳捣㍦㠱搸摥㑥㠳昷㌶慦搶㤱㠸㠴㐷㥡㝥ㅣ㌳〰㌱㉥户ち戱ち㌷戱㈷搱㤸戳〲㑤㌲㑤ㄷ㉢ㄴ㔳㄰攳慡慢昴㐸㐹慣㘸㘳搵㐵ㄷ㘲㝢昰挸㉡挵〵搸㍣ㅦ㘲挵挹㠸ㄵ㌹つ摥摢户㕡㕣戲挵〳〹㕡㤸〱㠸㜱摤㔵㠸ㄵ戸㠹㍤㡦挶㥣㤳搰㈴搳散㌱㌱㉥扦㑡㡦㤴挴慥搸㘴ㄳ晢摤捡㉡挵㤵搸㍣ㅦ㘲㘳㤳ㄱㅢ攳㌴㜸㙦换㙡慤㐳㈴㍣戰㑣㠲ㄹ㠰搸㔹愸〸戱㔱㙥㘲㕢搱㤸㜳づ㥡㘴㥡㍤㈶挶㜵㔸改㤱㤲㔸收戹㔵挵摣㌲ㄶ㔶㈹㉥挹收昹㄰摢㈳ㄹ戱攱㑥㠳昷㜶慢ㄶㄷ㜱昱㐰戶ㄷ㘶〰㘲㕣㠹ㄵ㘲挳摣挴摥㐱㘳づ搷㔸㘵㥡㍤㈶挶〵㔹改㤱㤲搸㜳㈷搸挴㙥㥢㔳愵戸㌶㥢攷㐳㙣㜰㌲㘲㠳㥣〶敦㙤㔴慤㙢ㄱ〹て摣敢〲㌳〰戱ㅢ㔱ㄱ㘲扢扡㠹㝤㡣挶ㅣ慥慢捡㌴㝢㑣㡣㡢戰搲㈳㈵戱つ㡦摢㠷攲〷㘷㔷㈹慥戰收昹㄰摢㌱ㄹ戱ㅤ㥣〶敦敤㔱慤㍢ㄱ〹て摣挸ㅡ㌳〰㌱㉥慣ち㌱换㑤散㑢㌴收㜰挹㔴愶搹㘳㘲㕣㕦㤵ㅥ㈹㠹捤扣搳摥㘳㔷ㅥ㕦愵戸搴㥡攷㐳慣㜷㌲㘲㐱愷挱㝢摢㔳敢㔱㐴挲〳昷ㄹ挰っ㐰散㐹㔴㠴㔸戶㥢搸て㘸捣攱摡愹㑣戳挷挴㥥㌶㍤㔲ㄲㅢ昸愸晤㜲晦昶㤹㔵㡡㙢慥㝥挴㌲㤲ㄱ㑢㜷ㅡ扣户㌳戵㕥㐴㈴㍣昰㔳㙥㥢搸㉢愸〸戱㌴㌷㌱晥㈹戶㥣慤㘸摡㍥㘲㕣㜱㤵ㅥ愹㠸慤㌹攷〹㝢㡦㕤㝢㑥㤵攲攲慢ㅦ戱㥦㝥㐸昲〶晤愳搳攰扤㑤愹挵攵㕡㍣㤰㤶㠶戹㘳㡦㝤㠰㡡㄰晢ㅥ㍤㘲㙦搰晣㡢㤷㌹㕣㑤摤㍥㘲㕣㝡敤㤶㔸㕡昹㉤㌶戱搳㡥慥㔲㥦愱㠷ㅦ戱慦㤳ㄱ晢捡㘹昰摥㝥搴攲扡㉤ㅥ昸晢㥢㌶戱慦㔱ㄱ㘲㕦戸㠹昵㈷㌱㉥慢㙥ㅦ㌱慥挱㜶㑦散愱㕢㙤㘲ㄹ挷㔵㈹㉥挷晡ㄱ晢㌴ㄹ戱㑦㥣〶敦㙤㐵㉤㉥攰攲㠱㔴㌷㥢㤸挲㐴㠴搸㐷㙥㘲〳㐹㡣敢慢㌲㑤挰㕤㕢㡡㑦ㅥ㕣㡣㤵ㅥ愹づ挵戴㘷ㅥ戳㕦ㄵ挷攳㔵㤱敢戲㜹〸敥晤㐸昵㕥㌲㘲敦㍡つ摥摢㠵㕡㕣挹ㄵ㘲㐳㙤㘲㕣㡥ㄵ㘲㙦扢㠹攵㤲㔸㝦㌴攱戱ㅤㅦ㠲戹㉡㉢㍤㔲ㄲ扢㙥㔳㤵攸昴㝢㝣昲攰〲㙤㥥て戱搷㤳ㄱ㝢捤㘹昰摥〶搴ㅡ㠸㐸㐲㙣愴㑤㡣敢戲㐲散㔵㌷戱搱㈴㌶ㄴ㑤㜸㙣〷戱㘱愶㐷㑡㘲㐳敦㜱摥挷㑥慣㔲㕣愹捤昳㈱昶㘲㌲㘲㉦㌸つ摥摢㝢㕡㈳ㄱ㐹㠸敤㘵ㄳ攳〲慤㄰㝢捥㑤慣㄰㡤㔹㕣㕢㉤昰晢㘶㤵敡敦㤴愲㘳摡㑥慤搳愲㐸㄰挱摦扢㥤搷㍥㌱昶挷㔲晢㥢挴㤱戱收㙦挲攴㜵㜹㈶㉥㡡攲慥㐲ㅤ㘱搳㙤㑥㈴搶て㝦㘳〵㐹㍢㘸ㄸ换扦㈰戳㔳㔷捤㜵㙢㡤挱㕤摥㘹㙤㔱晣戵愳㜰愳㠹ㄸ挵慤㈶㌲搳㌳㤴敦㥤慣㥣㍦㡢㡡扦戰㘱〲㑣㙥敢㙣攵ㄷ㥣挱㍥户ㄶ愹㙥敥㤰㕢昳っ㐱扢搲㕣捡づㄴ㔳愸昱㈳㙡㐷ㄴ㘷㍤つ〱户㘳㤰昸㉦㡣ㅣ㤲㕢㔰㤷㈲愲攲㈲㌷攳搱㤵㔳㠸ちㅥ摢㜱㠰㜱搵㕢㝡愴㍣挰㐶㍤㘴扦敤昶㔹㔷愵戸〰㥥㠷㌱扣㉦〹㡦㍢挷㔱挲户慣挷㥣〶敦敤㔳慤㑡㐴㤲〳㙣ㅦ㄰挱扢ㄳ搷扤攵〰㝢〴㍤㘲敦㑥攳搱㤸㌳〱㑤㜸㙣〷戱㉡搳㈳㈵戱挳敥慥㙡攲㌶ㅤ㘷づ㔷挲昳㝣㠸㍤㤰㡣搸晤㑥㠳昷戶愸搶ㄴ㐴ㄲ㘲㤳㙣㘲㕣〰ㄷ㘲昷扡㠹㑤㈶㌱㉥㙤攳戱ㅤ挴戸づ㉥㍤㔲ㄲ㕢扦搹摥㘳挷慣愹㔲㕣ㄲ捦昳㈱㜶㘷㌲㘲㜷㌸つ摥摢㥤㕡㕣㐴ㄷ㘲㌳㙣㘲〷愳㉥挴㌶扢㠹捤㈲㌱慥㜱攳戱ㅤ挴戸㈰㉥㍤㔲ㄲ扢攷㘶晢㙤昷攱愳戰㤲〱㜸㥥て戱㥢㤲ㄱ摢攴㌴㜸㙦㘳㙡㜱㌵㕤㠸搵搹挴ㄶ愳㉥挴㙥㜰ㄳ㥢㑦㘲㕣散挶㘳㍢㠸㜱㘵㕣㝡愴㈴昶挳㡢昶ㅥ晢㘶〳㔶㌲〰捦昳㈱㜶㜵㌲㘲ㅢ㥤〶敦敤㐹慤㈳ㄱ㐹㠸ㅤ㘲ㄳ攳摡戸㄰晢㤳㥢搸㘱㈴挶㔵㙦㍣戶㠳ㄸ㤷挸愵㐷㑡㘲㝦扡挶㍥挷敥挰摡ㄳ㔷换昳㝣㠸㙤㐸㐶散㔲愷挱㝢摢㔱㙢㌵㈲〹戱〶㥢ㄸㄷ挹㠵搸㝡㌷戱㌰㠹㜱昹ㅢ㡦敤㈰挶戵㜲改㤱㤲㤸戵搱㈶戶ㄱ㑢㌴㕣㌶捦昳㈱㜶㝥㌲㘲㝦㜴ㅡ扣户ㄳ戵戸搰㉥挴㤶摡挴捥㐲㕤㠸㥤敢㈶搶㑡㘲㕣〷挷㘳㍢㠸㜱搱㕣㝡愴㈲昶攷敦㥦户捦戱〷搷㘳㈵〳昰㍣ㅦ㘲㝦㐸㐶散っ愷挱㝢㥢㔰㡢㉢敥㐲㉣㙡ㄳ摢㠰扡㄰㍢摤㑤慣㤳挴㉥㐷ㄳㅥ摢㐱㡣慢攷搲㈳ㄵ戱戴㝢敦戳㍦㈸㍤㠹搵㐲㉥愴攷昹㄰㕢㥢㡣搸挹㑥㠳昷昶㥦ㄶ㤷摥㠵搸搱㌶戱ㅢ㔱ㄷ㘲㈷扡㠹ㅤ㑢㘲㕣ㄹ挷㘳㍢㠸㜱ㄹ㕤㝡愴㈴㔶戶搱㝥昱㜸〴㠷㈲㔷搴昳㝣㠸慤㑥㐶散㌸愷㈱攱戶㥥㕣㠳昷晤㥣㈲㜷㥡戴晦㔶愳敢捦㘳收㘰搰慣㈶愶㠱昷㙥戲摤㕣㌶㐷㈲㜸㜳㑢㡢攴㔰昷挱㕤昸㈲昸〳㤵㌳㜱戳㐹摣㝢て㝦㡦摥㐹ㅣ挶㑤㈸㜹㔳㌳㜳㥦㌷㉤㌵㜶づ㌴捤㠹攰挶㙦扤㥡愶㐵㜱㤳搰挶㙣晣㠱扤㡥づ晣つ晢晦㠵㕢昴㈱慢㥤扦㜲挶㘶摦㥣捦㌷愱㥣㤹攲㈹敥㥥搸愵㠷昹扢㤳改扣㜹摦㝦㜶扦搰挰〹㌸挴捣てㅥㅡ㕤户愳捣㔴挷㘰ㄷ摢戹㌱㙢搲攴愳㈲㉥摢愴改㤳㠰て㥣っ挳㍦ㅣ㈷㔷㡦㘰㠲㝡㉤㍣昲㤳ㄶ㌱㘹㔹㜷攳㌰昰㤲㘳㡡㍦㝦㈶㥡收昹敢㤱扤㝢㤳戱搹搴〳攸捡愳㈸㜰㑡搲愹㉤昷㥤摡㘹㥣〳愷搶㌵慤㜵昱搳㔲て㈲㉥愷㘶㌶昵戸ㄹ散て㐹〷㕢收㍢搸㔹㠹㠳㥤攳ㄹ㡣㙢晤㜱㠳㜱〱㕤㤸㥤㤷㜴戰㈳㝣〷㍢㍦㜱戰ぢ㍤㠳㍤敦ㅤ散ㄵ㌳搸挵㐹〷㙢昴ㅤ散㤲挴挱㌶㜸〶摢敡ㅤ散㉤㌳搸攵㐹〷㍢摣㜷戰㉢ㄳ〷扢捡㌳搸㍢摥挱晥㘱〶扢㍡改㘰〷昹づ㜶㉤昰㠱敢㘰攲㡦摤敢㍤〳㜲晤㌸㙥扦㜱㔱㔶昶摢㡤㐹〷㥣敢㍢攰㑤㡣ㅣ㝦㐴摥攲ㄹ散㑢敦㘰摦㤹挱㙥㑢㍡搸㑣摦挱㙥㘷㘴戲敢㍡晣敦昴っ昶㠳㜷戰㕦捤㘰㜷㈷ㅤ慣搶㜷戰㉤㠹㠳摤攷ㄹ㡣㙢㥦㜱㌲㜲㐱㔱㘴㝣〰〵晦搷㥣㉡摦挱ㅥ㘴攴㜸ㄹㅦ愶㡢㍦愱戳㕦㙦ㄴ搷㈳攳〶攳㈲㥦っ昶㈸ち晥㠳敤敤㍢搸攳㡣ㅣ㍦搸㤳㜴戹〶攳ㅡ㘱摣㘰㕣㜸㤳挱晥㠲㠲晦㘰㈵扥㠳㍤挳挸昱㠳㍤㑢㤷㙢㌰慥摢挵つ挶挵㌰ㄹ散㜹ㄴ晣〷换昷ㅤ散㐵㐶㡥ㅦ散㈵扡㕣㠳㜱㉤㉤㙥戰㤱㜰挸㘰慦愰攰㍦搸㈸摦挱戶㌲㜲晣㘰慦搳攵ㅡ㙣㌴敡㜱㠳敤〵㠷っ昶〶ち晥㠳つ昷ㅤ散㉤㐶㡥ㅦ散ㅤ扡㕣㠳ㄵ愲敥ㅥ㉣戳ㄴ㡥㔴换㌰捣㌴攸搵㕡ㅦ㡡㐴㐲慢戲㕢敢㕢挲㙤㡢㍢㤶㘴搷㉦挷扡ㄳ敥搶㡣晢搰攲㉦ㅥ敢昷㄰㠴敦㘸㝣慡㝤㔰㤱改扦㡦㠲晦昴〷晢㑥晦㐳攰㍤搳晦㠸㉥搷昴挷愳敥㥥扥㥡〴㠷っ昶〹ち晥㠳敤攴㍢搸㘷㡣ㅣ慦搵㍦改㜲つ㌶ㄹ昵戸挱㘶挰㈱㠳㝤㠱㠲晦㘰㌹扥㠳㝤挵挸昱慦㐹摦搰攵ㅡ㙣ㄶ敡㜱㠳搵挱㈱㠳㝤㡢㠲晦㘰摡㜷戰敦ㄹ㌹㥥搹㡦㜴戹〶㥢㡦㝡摣㘰㠷挰㈱㠳晤㡣㠲晦㘰ㄹ扥㠳㙤㘳攴昸挱搲㜰㔰戸〷㍢捣㍢㔸㠳ㄹ㉣ㅤ㐸晦挱㝥昹摥敦㐳㔷㈶㈳挷てㄶ昰っㄶ昶づ戶搴っ㤶㥤㜴戰敦㝣〷ぢ㈶づ搶挷㌳㔸慢㜷戰愸ㄹ慣㕦搲挱扥昴ㅤ捣㑡ㅣ㙣〷捦㘰㥤摥挱㡥㌶㠳つ㐸㍡搸愷扥㠳敤㥣㌸搸慥㥥挱㡥昵っ㤶㜵ㄲㅣ㍤晥㌰捥㔵搷ㅤ昱戵愵〵㝦㙤ㅥ㉦ㄲ搵戸㌱昸搸ㄶ㝣愸敥挱㝤搸〷㘱㈲㙡㉤〶㘳っ㍤㤸㌵扥愶昰㜹ㅡ扣㥣㠶ㅥ㐲敦㍡㠳搹捤㡤㌹换㘰㜶愷昷ㅣ㠳ㄹ敡挶昰㔳愴挴ㄹ㐶㉦㍦㐰捡㔸戹㙥捣㈵〶㌳㥣㕥㝥敥ㄳ捣ㅥ㙥捣㤵〶㌳㠲摥慢っ㈶捦㡤攱㐷㉤ㄹ敢㌷昴㕥㙦㌰㈳摤ㄸ㝥㍡ㄲ捣㈸㝡㙦㌱㤸搱㙥捣敤〶㌳㠶㕥㝥㥥㤱昹㡣㜵㘳戶ㄸ捣㌸㝡敦㌳㤸㍤摤ㄸ㝥㠴㤰戱昲改㝤搸㘰昶㜲㘳昸捥㉦㤸〲㝡昹愶㉦㘳ㄵ扡㌱㝣挳ㄶ㑣ㄱ扤㝣慦ㄶ㑣戱ㅢ挳昷㔹挱㤴搰晢㤲挱㤴扡㌱㝣㝢ㄴ㑣ㄹ扤慦ㅢ㑣戹ㅢ挳㜷㌵挱㔴搰换㌷㌴ㄹ慢搲㠵挹㜹捦昱㘶昳敤㑡㝤㘸㝡散㑤っ摦㐳愴挷㍥慥ㅥ㡡慦晦ㄲ㜵㕦㝡昹搲㉦㤸昱㙥っ㕦戶〵戳ㅦ扤㝣挵ㄶ捣〴㌷㠶慦戶㠲愹愲㤷㉦戴㠲㤹攸挶昰㐵㔲㌰搵攲㜵㥡昴㈴㌷㠶慦㙤㠲愹愱㤷㉦㙢ㄲ㘷戲ㅢ挳㤷㈴挱搴搲换㔷㈳挱㑣㜱㘳昸㑡㈲㤸愹昴昲㐵㐴㌰搳摣ㄸ扥〰〸㘶㍡扤㍣昷〵㌳挳㡤㤱ㄳ㤱攷攰㑣㜸捤㘶昱㠴㤴昵㥡㔹㈸攰扡㠳㥣㡡〹㈸㥥㤲㠲㥡㘳愳攴㘴㑣㐰昱愴ㄴ搴〱㌶㑡㑥挷〴ㄴ㑦㑢㐱搵搹㈸㌹㈱ㄳ㔰㍣㌱〵㌵摦㐶挹㈹㤹㠰攲愹㈹愸〳㙤㤴㥣㤴㐴ㅤ㠴扡搹㉣㥥㥣㠲㍡搸㐶挹㘹㐹㔴㥣ㄲ㍣㍤〵㜵㠸㡤㤲ㄳ㤳愸戸㔸㍣㐱〵㜵㤸㡤㤲㔳㌳〱挵㔳㔴㔰昵㌶㑡㑥捥㠴ㄱ㜹㤲ち㉡㘴愳攴昴㑣㐰昱㌴ㄵ㔴㠳㡤㤲ㄳ㌴〱挵ㄳ㔵㔰㘱ㅢ㈵愷㘸〲㡡愷慡愰ㄶ摢㈸㌹㐹ㄳ㔰㍣㔹〵搵㙣愳攴㌴㑤㐰昱㜴ㄵ搴㔲ㅢ㈵愷㘶〲㡡愷愸愰㕡㙤㤴㥣㥣〹㈸㥥愴㠲㙡户㔱㜲㝡ㄲㄵ愷㍤㑦㔳㐱ㅤ㘹愳攴〴㑤㠸挵ㄳ㔵㔰㔱ㅢ㘵㥦愲摥扤捤㔳㔵㔰㥤㌶㑡㑥搲㠴㔸㍣㔹〵戵挲㐶挹㘹㥡㠰攲改㉡愸㔵㌶㑡㑥搴〴ㄴ㑦㔸㐱ㅤ㙤愳攴㔴㑤㐰昱㤴ㄵ搴戱㠲戲捣㈱慡㜸㝥捡㐲敡昱昸〸挰ぢ㠲搵攸㥢㡤㥢摢昳㤴㤴㠶摦㜹ㅡ㜸ㄶ㑡挳ㅡ㑦〳㑦㍣㘹㔸敤㘹攰戹㈶つ挷㜹ㅡ㜸㝡㐹挳戱昱つ㤶搹㍦㡡愷㤶㈰㡥㠹㐷㈸㥥㑤搲㜰戴愷㠱㈷㤰㌴ㅣ攵㘹攰㌹㈳つ慢㍣つ㍣㑤愴㘱愵愷㠱㘷㠶㌴慣昰㌴昰㘴㤰㠶攵㥥〶ㅥ晦搲搰改㘹攰㈱㉦つㅤ㥥〶ㅥ攵搲㄰昵㌴昰挰㤶㠶㠸愷㠱挷戲㌴ㅣ改㘹攰攱㉢つ换㍣つ㍣㘲愵愱摤搳挰㠳㔴ㅡ摡㍣つ㍣㉥愵愱搵搳挰㐳㔱ㅡ㕡㍣つ㍣晡愴㘱愹愷㠱〷㥣㌴ㅣㄱ摦搰晢晦〱挸慦扣昲</t>
  </si>
  <si>
    <t>㜸〱敤㝤㜹㝣ㄴ㐵ㅡ昶㔴㤲ㄹ㔲㐳㈰愳㠰㈸㈸〶㐵㐱挰㐸ㄲ㑥ㄵ㐹〸㠴晢㤰㔳〴㡤㤳㘴〲㤱㈴㠳㤹〹㠷ㄷ㈸ち摥户愲〲㠲昷〵慢㜸㠱扡敡敡慥㌷㉡敢戱慣攲㉤敡㝡慣慢敢㝤慣㝥捦昳㜶昷㑣㜷㑦捦㈴昸改敦昳㡦慦㤹扣㔴扤昵搴㕢昵㍥搵㕤摤㕤晤㑥㡦㑦昹㝣扥㕦戰昱㝦㙥㌹㑣散㍤㜵㐹㉣ㅥ㘹㈸㉣㡦搶搷㐷慡攳㜵搱挶㔸㘱㔹㔳㔳㜸挹昸扡㔸㍣ㅢ㠰㐰㘵ㅤ捡㘳晥捡㔸摤㠹㤱摣捡㠵㤱愶ㄸ㐰㝥㥦㉦㌷㔷㘷愱㝣㉦昳㉦㘴㘵㌴㙢改ㅣち愰㝣㍡㐰搱㠶㈲㤷㐲㔳〴㈹摡㔲攴㔱戴愳㘸㑦㤱㑦ㄱ愲搸㡤㘲㜷㡡づㄴㅤ㈹㍡㔱散㐱搱㤹㘲㑦ち戶慦扢㔰㜴㠵挸摢ㅢ㘲㕡昹昰㐹㔵挷挳㥢愹昱㘸㔳愴㙦挱っ愳捦㐳㡢㡡ち㡢ち㡢㑢㠶ㄴㄵ昶敢㕢㔰摥㕣ㅦ㙦㙥㡡っ㙤㡣㌴挷㥢挲昵㝤ぢ㈶㌷㔷搵搷㔵㡦㡢㉣㤹ㄶ㥤ㅦ㘹ㅣㅡ愹敡㔷㔲ㄵ敥㍦戸愸晦㠰〱戵㐳㠶っ捥摢〷㤶㈷㤶て㥦摣ㄴ愹㡤晤㔶㌶扢搱收愴昲攱㠵ㄳ㈳昱摦捡收扥戰〹㤳㈳愲つ攱扡挶摦挸愸㥦㘳㕡㌲㈲㔲㕤挷挱㡦㐴㥡敡ㅡ攷ㄶ愲摢づ愲㤱ㅢ㔴㔸〱挶慢挳戱㜸㜹愴扥㝥㑡愴㤶攳㥥搷㐰捥㈲㑤㤱挶敡㐸慣㝤挳挸挵搵㤱㝡戳㌸㤶摢㌰㈳摣㌴㌱摣㄰挹㘱㈲扦挱ㄸ户㌱㌵㤱挶㜸㕤㝣㐹扢㠶改戱挸㤴㜰攳摣〸㈱晥㠶㔱捤㜵㌵㌹㌹㉡㈷挷㤷摤搳慢㌳㌲㌶㠵ㄵ㑤搵攵昳挲㑤㜱挹㜱搴㡡扣戰戶㍤㐴㍡敥攸ㄶ昷愲〲㔷㉤づ搳搴扡㠶㜱㤱愶挶㐸㍤ㅢ攱攰昵㜱㠱㠴ㄳ㠳晡〴㌹㤶㌷ㅣㄸ搵搶㍣摥攸ち㕢搱〵ㄴ摤㈱〲晢㐱㘴㡤ㅡ愲昷愷愶〷㠴捡搹㠱挳搵㕥㠳㠷㑣㔶㘵㌸慢戲㉡慢戲㍡慢戲㈶慢㌲㤲㔵㔹㥢㔵㌹㌷慢㜲㕥㔶㘵㕤㔶攵昱㔹㤵昳㠱戱戶摣㌶㙤戲捣㙤晤㤴㔵摤㥦扥昲㤱昲つ敤戶挴扦㘹戳㘴慣㥦㐷攸〰慦敥扢㤹㈹㡢挵㥡ㅢㄶ㜰㙡㌰㐷㑤㡥攳㠶ㄱ戱昸攴㜰㔳㐳散户ㅤ㕥っ㙥㑢攳㕢ㄶ㙢昸晤挷ㄷ㡤晣㈶攳ㅢ㌸㄰㌴敦㌳㌱摡搴㠰㌹㘶㐲㈴摣㌸戴愴㜸挸攰扥㔳攳㌵㈳㈲ぢ㤹㉥ㅣ慣㝢〲愲㝢㐱〴づ㠲挸慥㈸改愷㝢㔳搵〷㐲愹㤷戱て㜰㍦㔸㜱挵ㅢ摦敥㜷摡㤲戲㉤敤㥦㔹㜱搲㥣昲昹㡡戳㉢〷㌱㜰㌰㠴愳㠹㠱㠳〷て戰㥡㐰扡㜰㠰㉥〴㐴ㅦ㐲㜰㍦〸㌴㌱㐰ㄷ㔱㔵っ愱搴㜳㘶ㄳ㐷㐵㑦戹昵㡣挶㘷换捥昲㙦㝡愲㑦攳て㉢ㄵ攷㙥㘹愲㍦ㄲ㡥㈶㡡㡢㡡ㄳ㑤㈰㡤㈶〶搰摥㐰㠸挰㈰㠸散㡡〱㈵㝡㌰㔵㐳㈰㤴㝡挲㙣愲摤攴㡤晢扣㍥捤㌷㜱㑤晢捦搶ㅣ搱㜳晤㑡挵ㄹ㐲㥡㌸っ〹㐷ㄳ〳〶昴㉢戶扣㐰扡戰㔸ㅦ㑥㝢㐳㈱〲㐷㐰㘴㔷昴ㅦ愲㠷㔱㔵ち愱搴㈳㘶ㄳ换㝦晣昴昹〷㠷摦㔴㜱昷㤴搰㔳㠱ㄵ㉦㝣愱戸扦㑡ㄳ挳㤱㜰㌶㌱愸㜸㔰愲㠹㐱挵㠵㠳㜴㌹㈰㝡〴㐴㘰㈴〴㥡ㄸ愸㉢愸ㅡ〵愱搴ㄶ戳㠹㕥户散晦昳㌵ㄷ昵慦㌸扦㝥晦昳昲㔶昵晡㐸昱慣㈶㑤㡣㐱㘲㕦晢㜰㠳愷〱㐵㔶ㅢ捣ㄴㄶ改戱戴㌸づ㈲㌰ㅥ〲㡤昴搳ㄳ愸㥡〸愱搴㈶戳㤱㠲摣摡昱㥢昲愲㘳ㅦ㥣ㄹ㕥晤㡦户扡慣㔰㍣㙢㑡㈳㤳㤱㜰㌶搲扦㝦昱挰㐴㈳挸ㄴづ搴㐷搲攲ㄴ㠸挰㔴〸㡣㐷戱㥥㐶搵㜴〸愵㙥㌳ㅢ搹摥昹㤲〳㔷㙦摢㕥扥昲慥㡦㤷㍤㕦㍥晦㈷搵ㄶ挵搲挸㑣㈴㥣㡤ㄴ㤵ㄴ昷㑦㌴㠲㑣㘱㝦㝤ㄴ㉤捥㠲〸ㅣつ㠱晤慡㐴捦愶㙡づ㠴㔲搷㥢㡤㤴㝥㜱敡戴晡ㄳ㕦㉥㍢晦㠱て晥戳攱摡慦户㉢㥥昵攵㌲攱㔸㠲㉢㈱〲挷㔱㌵慡戸㔸㠷愹慡㠲㔰㙡慤㔹㝦捥愴捦て晥㙦搵ぢ攳敥㥤搳敢搵收㑢㌶慣㔲扣㘰㤰㑥搶㈰攱ㄸ搱攲愲愲挴㠸㈲㡤ㄱ㡤搰㕥㉤㐴㘰㉥㐴㜶㐵昱㄰㍤㡦慡㍡〸愵慥㌰㥢㜸昸摡ㅢ摦㜸㙢晡挱挳㙦㔹戵散慢挲㈳敥扢㑦昱㜲㐴㥡㤸㡦㠴㤳㠷㐱晤〶㈶㡥攰㈲㘴㜰〸搷搳㘲〳㐴愰ㄱ〲㈳㍡㐰㐷愹㕡〰愱搴㠵㘶㈳㈷摤㝦挵㠶㐷扦扤㜹捣㤹捦扣ㄷ搸攷㥤㙦㝢㉡㕥敥㐸㈳㑤㐸㌸晣ㄸ㍣㘸㜰挲て愴攱㐷㡣昶攲㄰㠱㘶〸㌴㔱愲ㄷ㔲戵〸㐲愹戳捣㈶㝡㉥敦㍡晡㠴て㙦㉡扢昹换㥥㝢敦搸㤹㤷慤㜸㌱㈵㔴㉦㈱昸㐴㠸挰㐹㄰㔹愳〶敢㤳愹㌹〵㐲愹搳捤敡㡤㍦つ㔹㍥攳慦户㤵慥晤昹挰㝥㉢〷㜶㔴㡡㤷㘱搲挳愵㐸㌸㘹ㄸ㍣愰㕦㐹㘲㜷㐰愶戰㐴㉦〳㐸㥦〶ㄱ㌸ㅤ〲扢挳㐰扤㥣慡㌳㈰㤴㍡挹㙣㘴敥昰扣摤摢㝥昸昰㠴㠷扥ㅤ昳晤昷昳搷戵㔷扣捣㤳㐶㔶㈰攱愰㘱挸㠰㠱㠹㠳〷㘹ㅣ㍢㉢㘹敦㉣㠸挰搹㄰愰㘱戰㍥㠷慡㜳㈱㤴㡡㥢㑤ㄴ㔶㜵扢㍥搴㙢㘳昹㤵挳㑢捥㍣愴捤㤶摢ㄵ㉦㈲愵㠹昳㤱㜰晡㔱摣扦㝦㜲户㐶〶扢昵〵戴㜸㈱㐴攰㈲〸昸㌱㔸㕦㑣搵㈵㄰㑡㌵㤸㡤慣ㅥ㜴㜳晢ぢ收慦ㅤ㜳搵㠴㝥ㅢ㝢㜷晢搷㙣挵㡢㔴㘹攴㌲㈴ㅣ㡤㤴昴㉢ㄹ㤸㌸㐰㤹挱〱㝡㌹㉤㕥〱ㄱ㔸〵㠱㐶㡡昵㤵㔴㕤〵愱㔴慤搹挸挰〹〷昴㝡㘴㝢愷搱㉢㉡㘶㉥晦昱㠰ㅤ昹慡ㄳ㡡愵㤱搵㐸㜴戵㑦㌵㈵晤㑢晡㔹〳㠲戴㕥㐳㙢㙢㈱〲搷㐰㘰〶㈸搲敢愸㕡て愱㔴愵搹㐰挹捣㠷摦扣慢昳攳愵㉢㝢慣扦愳㌱扥㘶㉦挵ぢ㙣搹㘳慥㈳昸㝡㠸挰つ㔴㡤㉡ㅥ愰㙦愴敡㈶〸愵㘶㤹昵敦㙤晢㜵敤㤰㡦㍥ㄸ户愱攲㠶攷戲昶㍦搷愷㍡愳㔸㍡㜸ぢㄲ㡥搱㉣ㄹ㌰㈴戱㔳㈳㡤㥤晡㔶摡扢つ㈲㜰㍢〴㌸㈸搲ㅢ愸摡〸愱搴ㄴ戳㠹㈱㕦㥥昶㕡㙤扣㑢挵攵㜳摢敦㔸摡㝢敤㍣挵㉢㝦㘹攲づ㈴ㅣ㑤っ㉡改㤷㘸〲㘹㌴㜱㈷敤㙤㠲〸摣〵㠱ㅤ㘶㤰扥㥢慡㝢㈰㤴ㅡ㘷㌶戱昳㥥挷㍢昴ㄸㅡㅥ昷㐸㡦㑢㝡㔴㕤戸攲〱戵ㄷ㡡愵㠹晢㤰㜰搲㕣搲㍦㐹㜳㐹㝦扤㤹搶戶㐰〴敥㠷㐰〳晤昵〳㔴㍤〸愱搴〸戳㠱㌱て㥤ㄹ㥤晥㘶昹愸㤵㌳摥摤晣㍦扤㘹扡攲㍤㡢㌴昰㄰ㄲ㡥㥤愵愸愸㈸㜹㕡㘲〶㕥㍣㑣㡢㡦㐰〴晥〲〱愲晡敢㐷㤱搰㡦㐱㈸㌵搴㙣愴攴换㠹搵昷慤㝤㘳捣愵晤户捣㝤㉤攷摢㡥慡㉢㡡愵㤱扦㈱攱㈰ち㑥㈴捥慥㐸攳散晡㌸敤㍤〱ㄱ㜸ㄲ〲㝥ㄴ敢愷愸㝡ㅡ㐲愹㠱㘶ㄳ敢㝡㝤昲搶挲㙤捦㑤㕡㝦攳ㅥ㘷㍦㔴㝢搱㜹㜹捦愲昸㐸昳慡㜶㐴㔳㜸ㄱ㙥つ㤲㜷ㅤ挵㠵晤昸慦攵摢㉤摣㙤搵づ愸ㅤ㔴㕢㔴㔴㌳愰㕦戸㈴散㉦㠰搹搶㕥攴昳戸换慢㥤㔹搷㔸ㄳ㕤㈴㔷晤㜹戵ㄵ㜵昵昱㐸㤳㘴昲㙢昱㥦㜱攷㈲昹㜶戵㈳ㄷ攳㤶慦摡戸㐱攸㔸㕢ㅥ㘹㡡攳㔶㈹扥㈴㜹㔵戹昷昰㜰㉣㤲捣昶㌱㙤て㡦㌶㌷搶挴扡㝡ㄷ㑥㡤㠷攳㤱㉥敥戲愴㤱㤴㙡㔳㜱ㅢㄵ㠹㐹㤷扡戹慢捤〸搷㌷㐷捡ㄶ搷ㄹ挵晢戸㡡㜱㐳ㄵ慤㑡㕦㕡搱ㄴ㌹㈱㔱㥡搲愳㌲摣攵㉦ㄴ摢㈹㕥ㅡ㐵㐶扦ち捡攷㐵㘳㤱㐶改㕥㥦㠶挹㜵搵昳㈳㑤㔳㈳㕣㈳㠸搴㠸慢㥤㔸㘴摥搵昵㤹搴〸㐷㜱㥦㔶戳㥦㕤㑢愲㈳㡤㌵㤱ㅡ昴㜷〱㔸㕥㌲㉤㕣㔵ㅦ搹挳〱㌱摡㐴挱㕥づ㜵㐵戴扡㌹㔶ㅥ㙤㡣㌷㐵敢㥤㈵㘵㌵ぢ挳戸㤳慣㤹㄰慤㠹攴挸收㌳愴昲㘵㘷㉢攵敢攵㜵㑦㐳摢㌱摥戴搹㜶㤲㝤戰搷㘴〶摢㜶㈲㠲㍤㙦昶ㄲ㤶㤱戰敤㘴挴ㅦ㤴戱㈷昶㥤㤰攸㝥ㄹ搱ㅥ㍢㈹㉢敤改㍣昰ち愷㘰㝣㌰づ昵ㄱㅥ㤵㔹㍤搲㥢㑣敥㤷㉤昴搴㌶㉡㕣ㄲ㈲㍡〳㘹㘲㌶戱敦晤扥攰慣慣づ愶昷㈳ㄷ㘲扤㘰㜴戸戱愶㍥搲㤴㜱㐱㑢戱㐷㝡㉢挵㜳ㄴ捦㔳扣㐰戱つ挲㝦〸收戸戴㡣㜲ㅡ㔵㡢搵ㄲ晦愲扡㥡昸扣挰扣㐸摤摣㜹㜱攸戰㄰㤶㥢㑢扡慤扦㍦㘷昹㝣㙦㉡㈸昴㡢ㄴ㉦㔱扣っㄱっ晡〲慦攰㝦㕦㈰愸晦挱晦戶㐳攴㕢ぢ㈶〵挶㥥ㄹ昴昹扢㐳扤敢㑢ㄶ㘸ㄴ㔷愰㕣㔶挰ㄲ㔶捣摦〰扢戱散㙣㉦㌶㐶㠷㘳昳攲㍣㄰㌳ㄷ搲摥㍦㈹㕥㠵挸㝢つ㘲攲攸㐸㍤づ攳摦㙡昵换扦㍦㙣戶戸捡挲㙢挳㍤ㅡ愶㉥㘹慣㥥搷ㄴ㙤挴ㅡ攴㠸㜰㍣㕣㔶㡤愵愴㤸ち〷ㅡ挶㐷换㥢攳㠱㠶搱㜵昸㉦慦㘱㑡㘴㐱㈴ㅣ㉦挷㌴ㅤ㙦搷㌰ㅥ换㔰㌲㡦㡥愹㔹散㙦㌰㔶㤰㐶㐴㘲搵㥡㑢㑤㘳㌰㉤㉤づ㈰㠵㜹㌶慦㠱ㄳ㑤㘴㜱㥣愶摢㌴㘰㔵〳扢㤳〶愸㡦搴㌲㔲慣搹㑥㜴㔶敤愰㤹㠳㠵㤰㈴㙤㔶摡㡡挲戰㈴㈷㘰㥣㐱㜱㑥捤㌱愵晢〸㥡ㅥ慦慢㡦ㄵ㥡昴ㄶ㡥㠸㘲㈹㌲㈲慢戰愴㍤㄰挰づㄶ挸㌸㔸敥〳㥤㙢㔵㤳慡慢っ戳攸捡愸愶㘸昳㠲㙥戰昵㕢搹愱㉤㥦摥〱戱敥㡢摢づ㍢㘰敤ㅤ扦㤸晦㉦挵㈱㈴㥢摥㡦〸敥敦捣攲㍦搹昴㥢昸㉦㤸愹捣摦〳〸捦㤹㌶捤戲㥡ㅦ昸扣〶㜸㍢慤㈹㈲敢㠴戹㤲㔹戲㈰搲慥㘱㘶戴㘹㝥㔵㌴㍡㥦㠳摦㕥㜲戱㜹㤱㐸㥣㐷㐹㕢㜳慤㤱㘹愵㔴㜶戶㘳㥤捤戶㑡户㉦散〷摥㠵㘸㔷㔶㕦㕦㘰㔹㡣〵摥㠳㉡ㅢ㘷㤴挰㑥㈴㝡って㔷捦㥦ㄶ㥤㕡㍤㉦ㅡ慤慦ㅣ㌱愱㤲㘷愷晡捡㡡愲愲捡戱挳㉢愷㡥㉥㕣㕣ㅦ㕢慣扡㠲〹㉥攵摣搶晢攷㠷㔷捥㤸㔵㝡捤㜷㥢㐶晣敤戵慦搷愸㉥㘶㐱捡㈲㕤㑦搸捥㜰ㄵ攴㔸ち攳㥤㥥攳㉡㈸攵晣㙥㑣㌱晦晦㉡收て㜷ㄵ攳扣㠲改摤挲㘹摢㜵つ㤳昶㡣昵晦慦〱扣ㅥ㙡ㄹ搷〰ㅦ攲㘰㔱㝢攲戰攳㌹ㅦ㘹攷愶㍦㐲㕥㝦㑣昱〹〴捥摣㌲㤳攱挴晤㙦㈳慢㝡攱㝦㥥愸昵㘷ㄴ晦㠱昰昷㠶挸㝣㍡挳攱㥡て㔰づ搷捥摢㌵㡣㠸搴㠶昱㄰㑡㑥㐱㉡晣晦昲っ㤵㠳㘷㠱戶搳㔳㘶㈷搰㜷捥晥〱昷搵慤昳昹〸㥥摡搴㡣㡡㌴㑥挳㌴ㅣ晢㉤㑦㍣扦攵〹㑣㝦づ㍦慣捤㥦㡦ㅤ愱昵㍥㠱㉥㕦㥢㠵扣㝡愸慣昴攵搲㐳㙡昴㐱ㄴ㈹㈷扤慦愰つ㘶㉡㔳㝤㠰攰㠹㑦昳㐴ㄳ昸ㅥ㈲ㅢ㍢㡢收愹㐵昹捤㤳㐳捡㔹㈳挷㉣㐸㜹㌲㔰㠸㙡㍣㜳攸晦戱㝥ㄶ㘰摥㝢㌹㜷㝣捤㡥㙢づ扦㙤㉦捦㌶戲敡㄰〰扡ㄳ挴㘷挵摡て愱㡡㤰攵㥥慥〳挸㔹㥢晡晥攷㕦㝥㈱㠱搴改㝥ㄴ㈹㈴〴㔱ㄶ捣㔴愶㡡㔱㉦㐱㠲㈶〹〶〱晦㠱㜱捦搳收㘷㘶㐱捡㜳㡢〱愸㉢〴㜴㘰㤷㍦〵捣㥢㠰㑥㈸搶㝢㔰㜴㘶敦㤲㠷昹㕥㐶㔶つ㠴愱敥散㐸ㄷ㠲扡㐲愸挱挸ち〱㝢㈳㘷㙤敡㍤㍢〱㠳愰㑥㈵愰〰昸愰捥㔰愶㠶愰㥥ㄷ〱慦愶㈳攰㥦㘶㐱捡㔳ㄵ㍥㈹ㄱ〲づ㘲㤷晦㤱㤶㠰㍥㈸搶㝤㈹づ㘶敦㤲〴ㅣ㘲㘴搵㔰ㄸ敡㑥㜷晡ㄱ㔴〴愱㠶㈱㉢〴ㄴ㈳㘷㙤敡㌹㍢〱㐷㐰㥤㑡挰㐰攰㠳㍡㐳㤹㉡㐵㍤㉦〲晥㥡㡥㠰挷捣㠲㤴㘷㍥攵戰㈴〴っ㘳㤷晦㤲㤶㠰㌲ㄴ敢攱ㄴ攵散㕤㤲㠰㤱㐶㔶㡤㠰愱敥昸搳ㄵ〴㡤㠲㔰ㄵ挸ち〱愳㤱戳㌶戵搹㑥挰㐸愸㔳〹ㄸて㝣㔰㘷㈸㔳愳㔰捦㡢㠰㡤改〸搸㘰ㄶ愴㍣㤱ㅡぢ㑢㐲挰㜴㜶昹戶戴〴捣㐴戱㍥㡡㘲ㄶ㝢㤷㈴㘰戶㤱㔵攳㘰愸㍢摤㤹㐳搰㌱㄰㙡〲戲㐲挰戱挸㔹㥢扡搶㑥挰㜸愸㔳〹愸〲㍥愸㌳㤴愹㠹愸攷㐵挰慡㜴〴㕣㘱ㄶ愴㍣㉤㍢ㄲ㤶㠴㠰昹散昲㘵㘹〹㘸㐰戱㙥愴㠸戲㜷㐹〲㑥㌰戲㙡ちっ㜵愷㍢㑤〴挵㈰搴㌴㘴㠵㠰㌸㜲搶愶捥戵ㄳ㌰ㄵ敡㔴〲ㄶ〳ㅦ搴ㄹ捡搴㜴搴昳㈲攰戴㜴〴㉣㌳ぢ㔲㥥攴ㅤ〵㑢㐲挰㘹散昲愹㘹〹㔸㡥㘲㝤〶挵㤹散㕤㤲㠰㤵㐶㔶捤㠲愱敥㜴攷㉣㠲捥㠶㔰戳㤱ㄵ〲捥㐱捥摡㔴戳㥤㠰愳愱㑥㈵攰〲攰㠳㍡㐳㤹攲愳㐳㉦〲收愷㈳攰㜸戳㈰攵㈹攳戱戰㔴挰㕥慣㐲愳晡㑡㡡慢㈸慥愶㔸つ愱㙡㑣㔲戸㡥挳扦攴搲捤㕡㘲慥愱㔸〷㘱㈳攵㕡敡戸㜲ㄳ昴愹㑡晣搷ㅤ㝦晡㝡㉡㙦㠰㔰㘱㘴戹慥攱搳㌷㈲㥢昶收昸㌸㈲㔲㑥㤱户愰㑡㔰㘷㈸㔳㔵愸㤷㈴㠷户愰挶㈹昲挸㜴攴㑣㌶ぢ㔲ㅥ愱㐶㔰㔷昶㡥㑤散昶㐴㤳〸㈸㥤㥢扥ㅢ挵晡ㅥ㡡㝢搹扢攴摥戱搹挸慡㕡㔴攸㡥㍦扤㠵愰晢㈱搴㍣㘴㘵敦㜸〰㌹㙢㔳㈳搱㐶攲ㅡ㘱㉥搴愹〴㍣っ㝣㔰㘷㈸㔳㜵愸㤷㈴㈰㜹㡤㜰㔸㍡〲づ㌵ぢ㔲ㅥ昰搶挳㤲㄰昰㈴扢㍣㌸㉤〱㑦愳㔸㍦㐳昱㉣㝢㤷㈴攰㌹㈳慢ㅡ㘰愸㍢摤㜹㥥愰ㄷ㈰㔴ㄴ㔹㈱㘰ㅢ㜲搶愶づ戱ㄳ搰〸㜵㉡〱㉦〳ㅦ搴ㄹ捡搴〲搴昳㈲攰㠰㜴〴昴㌰ぢ㔲ㅥ㍥挷㘰㐹〸㜸㠳㕤摥㉦㉤〱㙦愱㔸扦㑤昱づ㝢㤷㈴攰㍤㈳慢㜸攴㜴愷㍢㍢〹㝡ㅦ㐲㉤㐴㔶〸昸〰㌹㙢㔳㝢搹〹㘸㠶㍡㤵㠰㡦㠱て敡っ㘵㙡ㄱ敡㜹ㄱ㤰㥦㡥㠰昶㘶㐱捡愳昱㈵戰㔴挰㕥㝣㠹㐶昵㔷ㄴ㕦㔳㝣㐳昱㉤㠴捡㌵㐹昹ㄳ㔰晣㑢捥て摦ㄳ昳〳挵㡦㄰㌶㔲晥㐷㥤㌹㍦㥣㠸㉡摤搹〰慦㡢戵㉦ぢㄶ昹捣摤㤸ㅦㄴ戲㘹攷㠷㤳㔸㉢㘵㝥挸㐱㤵愰捥㔰愶㑥㐱扤㈴㌹挹昹攱敢晦愵戹㠴晥捡㉣㐸㜹昰扦っ㤶㘴敦㘸挷㙥晦ㄷ㌰敦㑢攸㝣ㄴ㙢〶㝦敡摤搸扢攴摥搱挱挸慡搳㘰㐸㐸攸㐸㔰㈷〸戵ㅣ㉡搹㍢昶㐰捥摡搴㐷㘸㈳㌱㍦㥣づ㜵㉡〱㕤㠰て敡っ㘵敡っ搴㑢ㄲ㤰㥣ㅦ摥㑡㐷挰㥢㘶㐱㑡㔰挲㑡㔸ㄲ〲昶㐷愳敡昵戴〴ㅣ㠰㘲㝤㈰㐵㑦〸ㅢ〱〷ㄹ㔹㜵ㄶっ〹〱扤〹敡〳愱捥㠱㑡〸攸㡢㥣戵愹㤷散〴㥣つ㜵㉡〱晤㘸㔳㘷㈸㔳攷愲㥥ㄷ〱㑦愷㈳攰㈹戳㈰㈵㘴攲〲㔸ㄲ〲㠶戰换㑦愴㈵攰㌰ㄴ敢挳㈹㠶戲㜷挹㍤㘰㤸㤱㔵ㄷ挲㤰㄰㔰㑡㔰ㄹ㠴㘲㌴㠵㄰㌰ㅣ㌹㙢㔳て搹〹戸〸敡㔴〲㉡㘸㔳㘷㈸㔳㤷愰㥥ㄷ〱㜷愷㈳攰㉥戳㈰㈵㥣攳㜲㔸ㄲ〲㈶戱换㜷愶㈵攰㐸ㄴ敢㈹ㄴ㔳搹扢㈴〱搳㡤慣扡〲㠶㠴㠰ㄹ〴捤㠴㔰㔷㐲㈵〴ㅣ㠵㥣戵愹㥢敤〴慣㠲㍡㤵㠰㌹戴愹㌳㤴愹慢㔰捦㡢㠰戵改〸㔸㘳ㄶ愴㠴㥡㌰㠰㐴〸㠸戰换㔷愷㈵㘰㉥㡡昵㍣㡡㍡昶㉥㐹挰㝣㈳慢搶挲㤰㄰㔰㑦㔰〳㠴㕡〷㤵㄰搰㠸㥣戵愹㡢敤〴㕣〳㜵㉡〱㑤戴愹㌳㤴愹昵愸攷㐵挰捡㜴〴慣㌰ぢ㔲㐲㘱慥㠳愵〲晣改㤳搰愸㍥㤹攲ㄴ㡡㔳㈹㤶㐲愸㘵㈶㈹捦〲挵扦攴ㄹ攲㌴㘲㑥愷㔸づ㘱㈳攵㑣敡捣㌳挴昵愸㈲挴慣愴昲㉣〸㜵㈳㔴挶ㄹ攲㙣㘴搳㥥㈱㙥〰㉣㤵㥣昳㔰㈵愸㌳㤴㈹〶敦㈴挹㐹㥥㈱ㅡ搲㤱㔳㙦ㄶ愴挴昹摣ち㑢戲㜷㕣捥㙥ㅦ㙦ㄲ〱愵㜳搳慢㔰慣慦愴戸㡡扤㑢敥ㅤ慢㡤慣扡つㄵ㠴㠴㌵〴慤㠵㔰ㅢ愰㤲扤攳ㅡ攴慣㑤㠵搱㐶攲っ㜱㍢搴愹〴㕣㐷㥢㍡㐳㤹摡㠸㝡㐹〲㤲㘷㠸㤹改〸㤸㘱ㄶ愴㐴㈱摤〹㑢㐲挰敤散昲戴戴〴㙣㐴戱晥ㄳ挵ㅤ散㕤㤲㠰㑤㐶㔶㌱㍡㐹〸戸㡢愰扢㈱搴摤㔰〹〱昷㈰㘷㙤㙡㥣㥤㠰扢愰㑥㈵㘰ぢ㙤敡っ㘵敡ㅥ搴昳㈲愰㉣ㅤ〱愵㘶㐱㑡㡣搴㘶㔸ㄲ〲ㅥ㘵㤷㡦㐸㑢挰㕦㔱慣晦㐶昱㌸㝢㤷㈴攰㐹㈳慢戶挰㤰㄰昰ㄴ㐱㑦㐳愸〷愰ㄲ〲㥥㐱捥摡搴〰㍢〱昷㐳㥤㑡挰昳戴愹㌳㤴愹〷㔱捦㡢㠰㍥改〸攸㙤ㄶ愴挴㜰㍤っ㑢㐲挰㜶㜶戹㔷㕡〲㕥㐵戱㝥㡤㘲〷㝢㤷㈴攰つ㈳慢ㅥ㠱㈱㈱攰㑤㠲摥㠲㔰㡦㐲㈵〴扣㡤㥣戵愹㝤敤〴晣〵敡㔴〲㜶搲愶捥㔰愶ㅥ㐳㍤㉦〲㍡愵㈳愰愳㔹㤰ㄲ㕦昶㌸㉣〹〱晦㘶㤷㜷㑦㑢挰㝦㔰慣㍦愷昸〲挲㐶挰㤷㐶㔶㌱敥㑣〸昸㡡愰慦㈱ㄴ㠳捦㠴㠰㙦㤰戳㌶愵敤〴㍣〹㜵㉡〱㍦搰愶捥㔰愶㥥㐶㍤㉦〲㝥昹㈹捤㘵昲捦㘶㠱㍢晡捤扦ㄵ㤶摣㑦昳攵㑢㈰㠹戸㈰摢搳扡昶〰〷㙡愷㌷搶挵㘳㙤㙢换㥡攳搱㡡扡㌸ㅥ愷攴搵㐲㈰㈹㔵扡㐸〸㡤慤㔲㥦摡ㄹ㜵㤱㐵㝣㤰戲㙦㙡ㄱ扥ㅦ㔳摥ㅣ㡢㐷㈵㔰愱㕢㙡昹㠸攸挴㘸㝣㐴㕤㙣㐱㝤㜸㐹て㡦㘲愳㘴收扣㐸㈳㘲扡㥡㄰摡搵ㄲ㈸扡㘰㐱愴挶愳㡦㔳愳捤㑤搵㤱㌱㈳晥〸㔱㘱捡㠸戸昰攱愱扥㔲㍥㜵㐰晡挷愹㌶摥昷挱搸㘴㈱㄰㐰晤捡愰㈲摥慣攱㌹㐹㌶晦昳㈹散攲㥡㕦㥡挲㥥敥㝦づ㡡捣扢㠸㉤捥慣㉤挰挱㕡っ慢愱㙢㘷〶㌲㡥㘹㡣搵搵㐴㠲㘶㙥㐲㕤㘳㝢㌳㌹愹㌹敥㈸〹㉦敥㘰㤶㈰㕡㘱㔲㈳㠶扥㍡摣㔴昳㐷ㄸㄵ昲㠲挷㕡㌲㈴㉡㠰㝦扦㡥㘸挳㡣捦昷㌹敦愹戹㝤扥ㄴ〷㝢挰攴晡㜹㈸㍣㠳㐷ㄲ㠷㈳ㄲ戶㌰扤㝣攰摢㤱敥㠴㍡㤷㌹㝥㔱㐷㐶挱昸㥥㑥㝢㐱㐴戰㠳攳㙢㘹昵㤱づ捥慣㍣挰搵戵㘵㔵戱㘸㝤㜳㍣搲㍥㤱㤲〳㕤搷㑥㠹搴㠷ㄹ㜲㤹㤷㐸㑤慥㡥㈳㈸㌵㘱㡦攱㤴㝦㥣ㄱ〲㈳㌹收㈸㈹ㄹ愷㐰㠶㥤搷改〴㡦愱㕦㌹慡ㄸ捣㕡搹㍥ㅢ愶慥扥㡡摢慤挳㝣㔶㈲挸捤攷㝦〱收摤㑦㘸㥤㜳慤㍤愶㤲㐷㔲〷㉢搴搷㤸攱㘴昲捡戳㜴っ㘷㙣㔷㉢昳ㅥ㘲㤶昹摤戶㝣ㅥ㍡昵昸扡㘸扣慥㍡㕣㕦扦愴㝤敤㤸挶敡晡收㥡挸昸㜰㔵愴摥㥡戳昹㕤慥㍦挶㜸昱愹慣㜹㐴㘵攰挵㈴㘵っ扥挶㙢㐵㜰晥敡㘹づ摦攴挵㤱㈶愷㕣搸〸㙡㝥搹㤷㐳戳つㅤ搹攵〰搶㈰㉡敤㥥っ扦㤶㉦㝡㘲㙡㑢㔱㜱㑥㘳㌰㕦㈲〶㔶㡥㌸ㅢ㙣㝣㜴㝣ㄴ昱挹㌵㌶搵攸㍡㐳昵㠷㌹慥攴㤰ち〴〲扦昶〴〳慥戰㝤晥㡢昹晦㔲昳晦㘱攴㥦㈳昰㈲ㄴ敥㌰㐰摢挱㈱攷㝥㤹〴㐳〰收㜳〶㌳㉥ㅣ愶搵挵敢㈳㙤㙢愵㕣搲戹㍣㈴挸㘶㥢摡㘹昳㄰㔲㌷愲㕤敤愸愶扡㥡晡扡挶〸㉦㐲㄰㉦捦㉦搷㡥㡦捣㐵㘴昷攴㘸慣㡥㕦っ㙤㔷㍢慤㈹摣ㄸ㕢挰挸挹敡㈵扢㍢㜲㌲㔸晥摡攱㜵㡤㌸㠰㡣㌶㤹捥慦㥤㍡㉦扡〸㕦㍢㙦㙥㘸ㅣㄵ㕥㄰晢㐳っ㤴㜹㑡〱㐳挶っ㤸愵戲戲㔴㙥㔶敥慦㍤㔷〵㠲㌸㍥摡㑤㤸㌴㜱摡挸昲戲㈹攳㈷㜵ㅦ㌵㠴ㄷ〷扥㘲戴㤰㐵㘱づ摥㑢㐸㘵㌸㠲㌹㙥㘶愴㍤㡦㘰昶搲昱慤㕢捦㌰摦挴户昸㌹㉢敢戶攸㐸㕥ㅥ挴搸㔱搳挷㈴扦㥦昱㝦昵㤵㜸晦换戰㥣攱攴㈰㍢㑡㈲ㄸ扣ㄳ挰敤㡤㥤㠷㍡敥㑢㕡昶〱收摣㍢㘴戰㔶㌰摣㌷㜱㍥㈵㥣挹ち㠴改收㘱㉡挰㘴㡣昰㘶捣挲敤㡤っ㉦昰昰晤摡㤸㔹㔶ㅥ㙤㘸〸㜳㘷攳㡥㍡ㄵ㌳㜹㈴㔷慥戶㌱户攸㕡〸搹㈳㑤㔵㜸㌱㔴攱挵愲挲〹㥡㕦昰㤰㌴㙤㐵攷㠶㥢敡攲昳ㅡ敡慡昱㑤捣攸㕣㝥〹攳て戱㤷㘲ㄷ捡〱㤹搶㈶扢㉡㉥㕤摤㘱㕢㐶昴㉦㠶扢㄰㜷ㄳ㐲ㅤ㠶ㅦ晢㜲㤶㥣搵搵慦㡣㥥挷敥㉢搳扦㙥て㙢㝥摥㤹攱㐴㘰㜴挵㜶㐹〶㡤㑣㑢㡡㠱敥㉣搶昹㠰㌳挱扦㥣㝦㐲㘴っ㘸㙥〳㐰㜰㝣㌴㕣㔳㠱敦改㐴㥢摡㤸慦㜰挸挵搰㜲㤲㘹ち㌱㠸扤ㅣ㌱戶昸㘶挹㐲㕣ㄹ㌷攵㔲㌱ㄵ攱攱㌹っ㝦てㄸ㘳挸挳搸攷昷户捤昵㙡㙢㡣㘵慢㠷ㄹ散㙢㝦〵挶㤸ㄴ晢㥦ㅥ㌹ㄸ㜳㉤摤攲㠵㠵づ挱ㅤ扤ㅢ㝤㝡ㄵ㔹晡攳〲散㑥㐰〷〸晦づㄴ扡㡦㤲戴〱摦愸攰昳㌷㌰㄰㍤户㠱敥攰〲㈴㠰昰㜴〴戴㠳㤲㐰摢摣搷㔰慥㍢〲昵摣搶慤㐳㤱昶愹㌷㈱慣昶㜹㐶㌵㍢搸㠹敤敦挱昶㍦㠴㜲ㄷ㐲㑡挵扤挴㍤愷㕣晡㈶㙦㌱摢搵摡敦㈸㍢搴㥡户㤶戶ㅢ㐸㤷㑥㉥戹㜰㥣晦㠱㙥て㐱〷㘸戳㡥㥡㕦㝦㍥挶㙥捦㝤ㅣ㜱〰ㅦ挱㈰捦扦扥㐰㘷㄰摥挱昸㑥㘶〱戸㠹㌷搵㔵㌵昳〴挹㐲㤹昵㜳㤲戳扥晡ㄸ㍡捥晣㝡㑦搴㔲㥦㈰挵〹ㄵ挷㤳㜱㠰㜵攱攰戵㜸㠰晤㥢㌵昰愷扢搲㠸㤹㔱㥦㈱㘱敤ㄴ㐸㕡㍢挵摥挰攸㝤〸晣㡦㌷愰ㅢ〱晢㐲昸㍦〷挰㍤愳㌸㐳㍣㜱昳慣〱捡㤱搷㜷昰敢ㄱ戹昸愶㠱㝣慦挲㉦㠷㕦㕢摢昷㈱〲挶㔷㈱㜲㔱〷愹㠶㔸㘰㉡收收㐸㑤搰搸戳戸扢㜳ㄲ挹捡捡挱〴ㄵ㜰〷扣愷㌴㑢ㄳ㔳㈳ㄲ㠶慡扡愱ぢ㠱〲昴戸㉤ㄷ㔴㘰扦㤲敦㑦㜰㍦㍡挵敤昸㝥挰昸㠲敡㉢㐸㡢ㄹ摢攱戲㍦ㅤ敦〱愱晥〷〰てㄹ㈴ㄳ〳捣慢㉥㘳㠰て〰愴搵〳捣昱㤰〱㍥㤰㠶改愱㘳㠰㝢㐱摢昲〰㘷愳ㅡ㍥㠸㉤愵ㄱ㜶㡢㝦扣昴户摣㐰摥ㅡ攰摥挰攸㍥〴晡扤〱㝤〹㌸㤸〰挶㙦㜲㤰〳㠵挸搹挸ㅢ攰㐵㕥㍦㘰㐰ㅥ㘳㌸慤㔶㙤攴ㄵ搱㘸㌱㡤㌲摥搲㑤ㅥ㠳㉣つ昲㑡〰㘹㌵㜹っ换ㄴ昲晡搳㜰㘷攴ㅣ攴つ㠴戶㘵昲昶㐲㌵㝣㝣㝡㄰㡤㈰㈱㝦っ收戴摣㠰捥㈲㙦㌰㌰㝡〸㠱っ昴昴〰ㅣ㑡挰㘱〴㌰昶㔳挸㍢ㅣ戹㈴㜹㜸攷㠵挷㥥㜷〴㌰㈰慦挰㘶搴㐶摥㌰ㅡ㉤愵㔱挶㙡扡挹㘳㠰愶㐱㕥ㄹ㈰慤㈶㡦㈱㥤㐲摥㜰ㅡ㘶㙣愷㠳扣ㄱ搰戶㑣ㅥ㘳㐰昱昱改㤱㌴㠲㠴晣㌱㄰搴㠳㥢ち㘰昴㈸〲ㄹ㈴敡〱ㄸ㑤挰ㄸ〲ㄸ㌷㉡攴㡤㐵㉥㐹ㅥ摥收攱㐱摥㜸㘰㐰ㅥ㘳㐷㉤愳㌶昲㈶搰攸㐴ㅡㅤ〶㠰㥢扣㌲攸っ昲㈶〱搲㙡昲ㄸづ㉡攴㑤愶攱㜲攴ㅣ攴㑤㠱戶㘵昲㐶愲ㅡ㍥㜸㈶㑣㈳ㄶ㜹っ㈲戵摣㠰捥摡昳愶〱愳愷ㄳ挸〰㔳て挰っ〲㘶ㄲ挰㤸㔳㈱敦㈸攴㙣攴つ昴㈲敦㘸㘰㐰ㅥ攳㑥㉤愳㌶昲㘶搳攸ㅣㅡ㘵㡣愸㥢扣㤹搰ㄹ攴ㅤ〳㐸慢挹㘳㈸愹㤰㜷㉣つ捦㐲捥㐱摥㜱搰戶㑣ㅥ㘳㑦昱昱改㌰㡤㈰㈱㝦っ㐰戵摣㠰捥㈲慦ちㄸ㕤㑤㈰㠳㔳㍤〰㌵〴㐴〸㘰扣慡㤰㔷㡢㥣㡤㍣捦ㄳ挶㍣㘰㐰ㅥ㘳㔶㉤愳㌶昲敡㘸昴㜸ㅡ㘵㝣愹㥢㍣〶㤵ㅡ攴捤〷愴搵攴㌱っ㔵挸慢愷㘱挶愳㍡挸㙢㠴戶㘵昲ㄸ户㡡て攲㔹㘹〴〹昹㘳昰慡攵〶㜴ㄶ㜹ぢ㠰搱㈷㄰挸挰㔶て㐰ㄳ〱㌱〲㜸摦㈹攴昱扤㜰㐹昲昰㕥ㄹ㡦挳㜶㈱㌰㈰㡦昱慥㤶㔱ㅢ㜹㡢㘸㜴㌱㡤㥥〶㠰㥢扣攵搰ㄹ攴㉤〱愴搵攴㥤㠱㙡㐲摥㠹㌴㝣㈶㜲づ昲㑥㠶戶㘵昲ㄸ昳㡡て㥥昳搳〸ㄲ昲挷挰㔷换つ攸㉣昲㑥〵㐶㉦㈵㤰㐱戱ㅥ㠰㘵〴㥣㐶〰攳㘴㠵扣搳㤱㑢㤲㠷昷攵㜸㤰㜷〶㌰㈰㡦戱戲㤶㔱ㅢ㜹㘷搲攸ちㅡ㕤〵〰ㅦ㐰㠹つ㠴て戰ㅡ㝢㡣慢㥤戳㤱收愵㈹愳㕥昹〰挲摡㙣昷㘸㔸㌶㍦挷㐴㕤〵ㄴ㤷捥改㙤㑢换戰㡡攱戳㕣㡡挵㍢㔷㔰㕤摡㤶戵挰昳㑤㘳㡣慣摤挶㜲搹搲慥㔸㈹㠶搸ㅡ挳㝣〱㙡戶户慦㤲ㄴㄷ㑢㔷㈰敤换㈴㡡昱戸㌲挲ㄷ愲㠲㕡㠷㥣㌱挲收ㅤ改挵搰戶㍣挲搷愲ㅡ㍥㜸㤹ぢ㡤㈰㈱㝦搷㐳㕡㕣戳摦收㕤搴愵挰攸换〸扣挱ㅢ㜰㌹〱㔷㄰㜰㈳〰扣搵搳慢㤰㑢摣㥤㌱愴搷戲㙢ㅢ挳㉢㔹敤㉡㔶㘳昸慤晢〰㘰捣慤挱捣搵㠰戴晡〰戸〷搵㠴㥥搵㌴捣㜰㕤挷〱戰ㄶ摡㤶改搹㡣㙡昸㈰昸㤹㐶㤰㤰㍦挶昶㕡㙥㐰㘷搱戳づㄸ扤㥥挰晢扤〱搷ㄲ㜰ㅤ〱っ〵㤶〳攰㝡攴㤲〷〰摥挶攴㜱〰摣〸っづ〰㠶〳㕢慤摡挸扢㠹㐶㙦愶㔱㠶敥扡挹㘳扣慥㐱摥㉤㠰戴㥡㍣㐶昸ち㜹户搲㌰㐳㝤ㅤ攴摤づ㙤换攴㌱㈴ㄸㅦ㥦摥㐰㈳㐸挸ㅦ攳㠲㉤㌷愰戳挸摢〸㡣晥ㄳ㠱㡣ㄹ昶〰摣㐱挰㥤〴㌰㡣㔸挸摢㠴㕣㤲㍣扣㘵捡㠳扣扢㠱〱㜹㉦摢㡣摡挸扢㠷㐶敦愵㔱㠶晤扡挹㝢ぢ㍡㠳扣晢〰㘹㌵㜹㙦愳㥡㤰户㤹㠶摦㐱捥㐱摥晤搰戶㑣摥㝢愸㠶㡦㑦㍦㐰㈳㐸挸摦㑥㐸て㙥ㅥ〴㐶晦㤹挰昷扤〱てㄱ昰㌰〱っ㐱ㄶ昲ㅥ㐱捥㐶㥥攷搴晢㈸㌰㈰㡦㘱挸㔶慢㌶昲ㅥ愳搱扦搲㈸㐳㠶㙤㔳敦攳慣挶ㅥ㘳敡㝤〲㘹㑥扤㕦〱㤲㝥敡㝤搲㐴㌱攲戸搵㔳㉦㈳㤳㡤愹昷㈹㔴㑦㑥扤捦㤸挶扥㐵㜹㙢愶摥敦㠱㌳㠶昹㔹搴㜴㉣㔰て愶ㄷ敥〵㙡挵㐸㘷ㄹ攰慤挰㉢㠶㍣㍢㘶摥攷愱㙤㜹㠰ㄹㅡ㡤て㘲攴㘹㐴攸挲晦㝣㡥㙢㔱㑤づ捤㤹㜷ㅢ㌰晡敦〲挴ㅡ㠸〷攰㐵〲㕥㈲㠰㤱搴㌲昳扥㡣㕣㘲收㘵戰戴㔵捤㌶㠴慦戰摡㍦㔸慤ㅤ〰敥晤㥦搱捣〶㌱摢〱㘹昵晥捦昸㘷愱攷㥦㌴捣㐰㘸挷晥晦ㅡ戴㉤搳挳㠰㘹愱㘷〷㡤㔸昴㌰㙡摡㜲挳㐶捦敢挰攸㌷〸㘴㐴戵〷攰㑤〲摥㈲㠰㐱搶戲晦扦㡤㕣㜲晦挷扢搹㍣㈶㡦㜷㠱挱晥捦㐰㙢换愸㡤扣昷㘸㜴㈷㡤㌲㈸摡㑤摥〱搰ㄹ攴扤て㐸慢挹㘳散戴㤰昷〱つ昷㐴捥㐱摥扦愰㙤㤹㍣〶㕢ぢ㜹ㅦ搱㠸㐵ㅥ㈳慥㉤㌷㙣攴㝤っ㡣晥㠴㐰㐶㘳㝢〰㍥㈵攰摦〴㌰㐰㕢挸晢っ戹㈴㜹㜸敢㥣〷㜹㥦〳〳昲ㄸ愴㙤ㄹ戵㤱昷〵㡤晥㤷㐶ㄹ㔰敤㈶㡦㔱搴〶㜹㕦〲搲㙡昲づ㐷㌵㈱敦㉢ㅡ㘶〰戶㠳扣㙦愰㙤㤹㍣〶㙡ぢ㜹摦搲㠸㐵ㅥ愳戵㉤㌷㙣攴㝤〷㡣晥㥥㐰㐶㜲㝢〰㝥㈰攰㐷〲ㄸ摣㉤攴晤㠴㕣㤲㍣扣㑤捦㠳扣㥦㠱〱㜹っ昰戶㡣摡挸晢㠵㐶ㄹ搷愳ㄸ㡣敤㈶㡦ㄱ搸〶㜹㝣㌲搲㙡昲ㄸ戳㉤攴㘱摤搱愷ㄸ扣敤㈰て敦ㄹ㙥〵㜹っ昲ㄶ昲昸㐶摤〴㜹㡣昴戶摣戰㤱ㄷ〰㐶户㈱㤰㔱攰ㅥ㠰㕣〲昸昶㙣挵挰㜰㈱㉦㠸㥣㡤㍣捦摢慤㍣㘰㐰摥ㅣ㥢㔱ㅢ㜹敤㘸戴㍤㡤㐶〰㜰㤳㌷ㄷ㍡㠳扣㝣㐰㕡㑤ㅥ攳扤㠵扣㄰つ㌳昰摢㐱摥敥搰戶扣攷㌱㐰㕣挸敢㐰㈳昰㐱晥ㄸ㈵敥挱㑤㐷㘰㜴㈷〲ㄹ㐱敥〱搸㠳㠰捥〴㌰愸㕣挸摢ㄳ戹㈴㜹㜸〳愲挷㥥搷〵ㄸ㤰挷挰㜲换愸㡤扣慥㌴扡㌷㡤㌲〸摣㜶捥敦挶㙡散㌱捥昹晢㈲捤㜳晥挹㠰愴㍦攷ㄷ㤸㈸挶㤰户晡㥣捦㔸㜳攳㥣摦ㅤ搵愵晦㜲扢戵扦㘹㡣㘱攸摢愴㈷ㄴ改㙦户ㄸ㡦㙥っ㜳て搴㜴摥㙥つ愰ㅢ㈹㈷㝤〶慦换〸ㅦ㠰ち㡡㔱散挶〸㥢户㕢㍤愱㙤㜹㠴捦㐴㌵ㄹ攱㕥㌴㈲㝣攱晦㤵搰㕡㕣戳摢收㐹晦㈰㘰㜴㙦〲ㄹち敦〱攸㐳㐰㕦〲ㄸㅣ㉦㈷晤㠳㤱㑢㥣昴ㄹ晦㙥㔵戳㡤㘱㈱慢ㅤ挲㙡㡣㔵㜷ㅦ〰っ㔰㌷㤸改〷㐸慢て〰㠶戴ぢ㍤㐵㌴捣搸㜶挷〱㔰〲㙤换昴㌰〶㕥攸改㑦㈳ㄶ㍤っ㠴户摣戰搱㌳〰ㄸ㍤㤰㐰〶挹㝢〰〶ㄱ㌰㤸〰挶捤换〱㌰〴戹攴〱㠰昷㙢㝡ㅣ〰㠷〱㠳〳㠰戱昳㤶㔱ㅢ㜹㠷搳攸㔰ㅡ㘵㥣扢㥢㍣〶户ㅢ攴ㅤ〱㐸慢挹㘳㌸扣㤰㌷㡣㠶ㄹㄷ敦㈰慦っ摡㤶挹㘳晣扣㤰㌷㥣㐶㉣昲ㄸ㐴㙦戹㘱㈳慦ㅣㄸ㍤㠲㐰〶搸㝢〰㐶ㄲ㔰㐱〰㘳敥㠵扣㔱挸㈵挹挳㥢㐳㍤挸ㅢ〳っ挸㘳摣扤㘵搴㐶摥㔸ㅡㅤ㐷愳㡣㤱㜷㤳挷挰㜸㠳扣昱㠰戴㥡㍣㠶搲ぢ㜹ㄳ㘸昸㜱攴ㅣ攴㑤㠲戶㘵昲㥥㐴㌵㈱㙦㌲㡤㔸攴㌱〰摦㜲挳㐶摥㤱挰攸㈹〴㌲㌸摦〳㌰㤵㠰㘹〴㌰㕥㕦挸㥢㡥㥣㡤扣晥㕥攴捤〴〶攴㌱㘶摦㌲㙡㈳敦㈸ㅡ㥤㐵愳㡣慦㜷㤳挷愰㝡㠳扣愳〱㘹㌵㜹っ挳ㄷ昲㘶搳㌰攳昱ㅤ攴ㅤ〳㙤换攴㌱㙥㕦挸㍢㤶㐶㉣昲ㄸ扣㙦戹㘱㈳慦ㄲㄸ㝤ㅣ㠱っ散昷〰㠴〹愸㈲㠰戱晥㐲㕥㌵㜲㐹昲昰戶㔷㡦㍤㉦〲っ挸㘳扣扦㘵搴㐶㕥㉤㡤捥愵㔱挶收扢挹㘳㐰扥㐱摥㍣㐰㕡㑤ㅥ㐳昸㠵扣㍡ㅡ㘶㉣扦㠳扣昹搰戶㑣ㅥ㘳晥㠵扣㝡ㅡ戱挸㘳攰扦攵㠶㡤扣〶㘰㜴㈳㠱晣㔲㠰〷㈰㑡挰〲〲昸㍤〱㈱敦〴攴㤲攴攱㍤戶ㅥ攴挵㠰〱㜹晣慥㠰㘵搴㐶㕥㥣㐶㥢㈱晣㌹戸昰㙣㕤〴㜹ㅢㄸっ搹挲晡攵摤㐷扢搵ㅥ搹ㅣ慥挷㙦㔹㑣㐲㙣㘹㥣慡㍦㐲〸㔱㡥ㄱ攱摢攲㠳㜶㜱㘱昶㌱㝣挶敥收挰昹㔰摥昴㑤㕥昵昴敢㈲㠰㠳晥㜳㝥晣攵㤷搶戵挲㝤挶昹昲㈵戹㜷搰㡢㌰㘰扣ち昳㈳㉢㍢搸㘲づ戲戹愹㠰㤷搶捦㜸搶っ愱㜷慥攰㔹㕡敤㤰っㄴ㘲㐸㔸㥦㝡挴㜹戴㈲〲㙦〹晡愲戴㔷ㅦ㔴㕢㑢㝢ㄲ㌱㘸〲㜹㥦扦㍤愴㍢〲㈳㈵愶㡢づ攲㙢〱〸㡣㥢ㅡ㕦㔲㡦㠸㍡㈶ㄹ㤱㘱愴ㄸ㐲㘴ㄴ愳搳搱㈶㐴つ攴戸㕦ㄷ㤷愸晢㉣㑣戵敤攸㝡愱慣㔴㘳㐹ㅥ㝡攳㍦〳㐳㤴戶扥㜳㔴㔸㠷㕢攰ㄴ㜴戱攳㠴扡敡愶㘸㉣㕡ㅢ㉦㤸㡡㌸搱〲扥㘲ㄸ敦㡤攸㔷收㍦ㅤㄶ㍤摢愴㘳㌹㡤晣搹㤷㠵㝣换㔶㜰㝥㘳㜴㔱愳昴挶ㅦ攳㥢㤶㘵㝣摢戴㘱㌳㍣㙥㘵摢ㅦ攴㠵昲搱㔱㔶搶㑢㈱摢㘵㠷㐲㈴ㄳ㕢㘸㌷㉢戱扢㤵攸㘰㈶昲㍢㈲㐱㉢〱㐱晥㠶㈲搴〹㤶搹㑡㘰ㄹ㝡戳㕢昹昰㑡攷㉦摣〴㑥㠳㍡て㙡㠹㤸㤹㠲㤷ㄴ〷㑥㠷愶㍤㌴戶愰捦搰ㅥ愶ㄵ扤ㅣ㠵扡㍢散改〲〸戵㈷昴㐲挴ち攸㤹㘰㔳慡ぢ㈴㜷ㅥ戵〴攴㜲挸愰昴〵捥〲㈴敤㌸愸㐵㠰㜱㉣㥣㕣㜶㠵ㄵ㔴昳改㜳㈰挱攵摥戴㡦㉤戴㡦㤵攸㘶㈵昶㌵ㄳ晥晤㤰㘸㜱㘲㌱㈳㜸㘸ㅢて㔸慢㔵㡤㡡攴戴㘹㤳昲㔵ㅤ攷㈴㠳攰ㅥ㤹㤰㈴攴㈷㐰改㙦㐶㤷㌳捦ㄹ㔶㈵戲㤳㍡㘷攸昳搰〵㝤㍥㐴㌰戴㍦㍡㑥㈷〲ㄷ㈰敢㌱㔴ㄷ㐲敤ㅣ慡㡢愰㜱て㔵て搳㡡扥ㄸ㠵昲慢㉥昲晢㉥敡㐰攸㘵愸㉥㠳㍥㌱㔴扤愰㤵愱㥡て㐷慣愱搲ㅣ㉡ㅥㅤ慡捥㜳㔴づ㐲㈵㈲昴㤵㤰ㄸ㤵摥挸㜳ぢ昵戱ㄲ㝤慤挴挱㘶㐲昵㐳㠲㈳愳收挲㈴㔹㘳㠱扥ㅡ〶昴㙡㠸㘰愸〸ち搱搱㝢㑤㕦㌵摤ぢㄵ㕢晡㜵㔴ㅤ挲㕡㠵㄰慡㍦昴攲捦㜵搰㈷晣ㄹ〸慤昸㜳㡣愷㍦戳㍤晤ㄹ㠴㑡㌰㠲ㅦㄶ㠰㠴㍦㠳㤱攷ㄶㅡ㘲㈵づ戵ㄲ㠷㤹〹㜵〴ㄲ攲捦㉣扢㍦户戰㡦户㐲〴㐳挳〰㈰㔸扢晣㈹戵昴ㅢ㠹攵晢摤攴㤷㙢搴㜰攸挵㥦㍢愱㑦昸㌳〲㕡昱㘷㤲愷㍦ㄳ㍣晤ㄹ㠹㑡㌰㠲搷收㐰挲㥦ち攴戹㠵ㄸㅥ㈳㠹搱㔶㘲㡣㤹㔰攳㤱㄰㝦挶搹晤戹㡦㝤摣っㄱっ㑤〰㠰㘰户㍦ㄳ㉤晤㠳挴㌲㈴㔴㝥㈶㐷㑤㠶㕥晣㜹ㄸ晡㠴㍦㔳愰ㄵ㝦捡㍣晤ㄹ收改捦㔴㔴㠲ㄱ晣搸〰㈴晣㤹㠶㍣户搰㜴㉢㌱挳㑡捣㌴ㄳ敡㘸㈴挴㥦愱㜶㝦晥挶㍥㍥づㄱっ捤〶㠰㘰户㍦㜳㉣晤搳挴㡥㈰愲ㅣ㐲ㅤぢ扤昸戳ㄵ晡㠴㍦挷㐱㉢晥㤴㜸晡㔳攴改て㠳㑡㘰〴㉦晤㠶㠴㍦㔵挸㜳ぢ㔵㕢㠹ㅡ㉢ㄱ㌱ㄳ㙡ㅥㄲ攲捦㈱㜶㝦㕥㠴〱晤ㄲ㐴㌰㔴〷〰挱㙥㝦㡥户昴摢㠹ㅤ㐷挴㔸〸㔵て扤昸昳ㅡ昴〹㝦ㅡ愱ㄵ㝦づ昰昴㘷㝦㑦㝦愲愸〴㈳㍥晤㈶㈴晣㔹㠰㍣户搰〹㔶愲挹㑡挴捣㠴㕡㠸㠴昸搳摤敥捦摢散攳㍢㄰挱搰㈲〰〸㜶晢戳搸搲扦㑦散ㄴ㈲昸愶㌵㜵㈲昴攲捦扦愰㑦昸㜳㌲戴攲㑦㘷㑦㝦㍡㜹晡㜳ち㉡挱㠸㑦㝦ち〹㝦㑥㐵㥥㕢㘸愹㤵㔸㘶㈵ㄸ㕢挱㑤㥤㠱㠴昸搳挱敥捦㘷散攳㝦㈰㠲愱㌳〱㈰搸敤捦ち㑢晦㈵戱戳㠸㌸㡡〶捦㠲㍥〷㝦〸㝡㠴㐵㕥㥢戲㜶㔰㝦㑢㙢戸挶㍣ㅢ㔹昱搷㜱㡤㜹㡥愷昶㕣㘸㜹㥤愹扦㐷㘵㜵扥㈷收㐲㑢晢㈳㌱㘸ち㜹扣㈷〵㔲昸换㐱〷ㄲ攷〷㕥㔲挹昹㈱ぢ摡搴戳昶㈵愸㐴㠴晥〵ㄲ晣㕤㑡㔳搸㐲㤷㔹㠹换慤挴ㄵ㘶㈲㝦ㄵㄲ扦捦ㄵ搰㤵戰捣㔶昴㌲昴㐶昳㝡㐷昳ㄲ㈷挴攸〷搱㘷晢愱慡㈴攲㔸〸戵ㅡ㑡㈱㌶〰㝤㠲㠸戵搰ちㄱ摦晦㘰㈳㈲㜱愲晣ㄶ摡㔴㈲慥㐱㈵㌴㠵摦㥢㠴㈹㄰戱㡥敤㘱ぢ慤户ㄲ㡣㑦㄰捤㜵㘶㐲摤㠸㠴散㐸㕦挳㘴攲㐴㤹挷㍥戶㠳〸㠶㙥〲㠰㘰昷㡥㜴戳愵摦㡤㔸㕣摤㈲收っ㐲摤ち扤昸搳ㄱ晡㠴㍦户㐳㉢晥㝣攲改捦㐷㥥晥㙣㐰㈵昱㘷㑦㤸㠲㍦ㅢ㤱攷ㄶ晡㤳㤵戸挳㑡摣㘹㈶搴摤㐸㠸㍦ㅦ摡晤改挲㍥㜶㠵〸㠶敥〱㠰㘰户㍦昷㕡晡㝤㠹㙤㈰愲ㅥ㐲㙤㠶㕥晣搹て晡㠴㍦㝣挴㉦晥扣攱改捦づ㑦㝦ㅥ㐰㈵昱攷㐰㤸㠲㍦て㈲捦㉤昴㘷㉢昱㤰㤵㜸搸㑣㈸㍥愰ㄷ㝦㕥戵晢搳㡢㝤㍣〸㈲ㄸ㝡っ〰㠲摤晥昰戱扤攸て㈶㌶㑥㐴っ㐲㍤づ愵㜱愰㙦㠳挵攴㠱㕥㐴㙢㌸搰㥦㐰戹昸敢㌸搰㥦昴搴㍥〵慤ㅣ攸㈵愸慣㥥昱挴㙣戵戴〳㠸㐱て㤰昷愹攷㈱㠵扦㘷散晣㈵づ昴愷㍣昹㝢〱㤵㠴扦㈱㌰〵晥戶搱ㄴ戶搰摦慤挴㡢㔶攲㈵㌳㤱晦㌲ㄲ扦捦㠱晥ち㉣戳ㄵ昷㠱晥て㑢㍦ㄴ扤㤴㕦㈰搳㑢〰㔳晦㠴㕥㠸㉤戵ㄳ昱ㅡ戴㐲挴㈳㜶㈲ㄲ〷晡㐳㥥㐴散㐰㈵㈱㘲㠴㐱挴敢挸㜳ぢ扤㘱㈵摥戴ㄲ㙦㤹〹昵㉥ㄲ戲㈳㍤〸㤳㠹〳扤㠲㝤ㅣ〵ㄱっ昱㘱㌷挱敥ㅤ㘹愷愵ㅦ㐷散㘹㐴㉣㠳㔰ㅦ㐰㉦晥㑣㠴㍥㌱戰晦㠲㔶晣搹攴改捦ㅤ㥥晥㝣㠴㑡攲捦ㄴ㤸挲挰㝥㡣㍣户搰㈷㔶攲㔳㉢昱㙦㌳愱㍥㐷㐲晣搹㘸昷㘷ㅡ晢㌸ㅤ㈲ㄸ晡〲〰㠲摤晥晣搷搲捦㈲㤶㙦㉢㤳ㅦ㔹㔳㕦㐱㉦晥捣㠱㍥攱捦㌷搰㡡㍦搷㝢晡㜳慤愷㍦摦愲㤲昸㜳ㅣ㑣挱㥦敦㤰攷ㄶ攲㜳㘴㐹晣㘰㈵㝥㌴ㄳ敡㘷㈴挴㥦㜵㜶㝦慡搸挷㙡㠸㘰㠸㈷㘴㠲摤晥戰㈵搱捦㈵昶㐲㐱㐰愸㉣攸挵㥦攳愱㑦昸挳㠷扣攲捦攵㥥晥㕣敡改㡦ㅦ㤵昰挱挲㈴㑣挱㥦〰㌳搸㐲㝣戴㉢㠹㕣㉢愱捤㠴捡㐳㐲晣戹搸敥捦〲昶昱〴㠸㘰愸ㅤ〰㕥晥戴户昴捤挴昲㕤㘲昲搳㜱㉡〴扤昸戳ㄸ晡㠴㍦㝣敥㉡晥慣昴昴攷㑣㑦㝦㍡愰ㄲ㍥㜸挵ㄵ㑣挱㥦㡥捣㘰ぢ昱㘹慢㈴昸㘸㔵ㄲ㥤捤㠴攲㔳㔳昱㘷戹摤㥦㔳搹挷愵㄰挱㔰㔷〰扣晣攱戳㔴搱㉦㈷㜶㉤慣捡㉦搵愹㙥搰ㅢㄳ昱㠹戰㤸㥣㠸㔷搲ㅡ㈶攲㝤㔱㙥昸㡢㠴戵愹〲㑦㙤㜷㘸㘵㈲㍥ㅢ㤵ㄵㅦ㤵愶搶㍣挰搲㥥㑢っっ戲㔳㡡㑦㌵㠵扦戸㥤扦挴㐴摣攴挹㕦㉦㔴挲〷㝢ㅢ㑣㠱扦㠳㤸挱ㄶ攲戳㑣㐹昰挱愵㈴晡㥡㠹晣㠳㤱昸㝤㈶攲㐲㔸ㄶ㠲㤷㈱㘱扢攲㍡挴搲㕦㡡㕥敡敢搱ㅤ㝤ㅤ㠴㤲攷㤷捣㕤㘱㈷愲〴㘸㈱愲捥㑥㐴㘲㈲㥥敢㐹㐴㝦㔴挲〷㉢ぢ〶ㄱ㝣㘲挹㉤挴愷㤶㤲ㄸ㘴㈵〶㥢〹㜵ㄸㄲ戲㈳㐵㘰㌲㌱ㄱ慦㘱ㅦ搷㐲〴㐳㝣〰㈹晥戸㙥攵㠷㕡晡㙢㠹扤つ收攵昷〴搵㌰攸㘵戸㙦㠰㍥㌱戰㘵搰㡡㍦戳㍤晤㤹攵改捦㜰㔴挲挷愷㙦㠱㈹っ㉣ㅦ㈲㜲ぢ昱㐱愲㈴㐶㕡㠹ち㌳愱挶㈰㈱晥捣戴晢㜳ㅢ晢㜸㍢㐴㌰挴㘷㠲㕥晥昰㌱愱攸敦㈰㤶㉦〵㤳ㅦ㉦㔴ㄳ愰ㄷ㝦敥㠲㍥攱捦㈴㘸挵㥦〹㥥晥㡣昳昴㘷㌲㉡攱攳搳昷挱ㄴ晣攱㜳㍤㙥㈱㍥摢㤳挴㔴㉢㌱捤㑣愸㤹㐸㠸㍦㘳散晥㙣㘱ㅦ敦㠷〸㠶㡥〲挰换ㅦ㍥戹ㄳ晤㐳挴㙥㠱㜹昹慤㐴㌵ㅢ㝡昱攷㉦搰㈷晣㌹〶㕡昱㘷㤸愷㍦㐳㍤晤攱攳㌷㝣昰㜶㌱㤸㠲㍦㤵捣㘰ぢㅤ㘷㈵挲㔶愲捡㑣㘰愵搱昴攷㌰扢㍦㑦戰㡦㑦㐲〴㐳戵〰㜸昹挳㠷㘹愲㝦㤶搸㐷搰㡣晣㉣愳慡㠳㕥晣㜹ㅥ晡㠴㍦㝣ㄶ㈶晥ㄴ㜹晡㜳㠸愷㍦昵愸㠴て㝥㍡っ愶攰㑦〳㌳搸㐲㡤㔶㈲㙡㈵ㄶ㤸〹ㄵ㐳㐲挶攷㘰扢㍦㉦戳㡦慦㐰〴㐳㜱〰扣晣攱昳㉤搱扦㑡㉣摦挰㈵扦〱愹ㄶ㐱㉦晥扣づ㍤〱晣ぢ㔹㤷扦㑡ㅥ㘴㄰㥣搰戰昸㈴㔴挲〷㡢㄰愸搴㉥摢扦ㄴ㤹挳搲扦㜹挹戶扡摤〷捦㔸ㅣ扦ㄲ㌸ㄲ扦晡户〴捦攵㝣搹昸㉥户昱㕤搲㥣慣㐳㝦㥤㉤㉥ㄸ敦〳㔳晣昳㜷〷㐱晦ㄷ㜶挸㐹㜲〹㤹ㄶ昷挵㥦㝥ㅢづ㉢㉥捣昷㘰敥㕤㡡昷㈸㜶㐲愸扤搱攴づ晣㌰㐶捡㡦㜷㜴㌵ぢ摣㍦昹ㄴ㕡〱㑢昸昸昴〷㐲愴攲搲㍢挹㔴㝢愱〶㍤㤰㐶晦㠵挲晣昳愰挶晦敥挷ㄶ㥦て㠳㡥㕢愹㐸㕦慥昹㝦愸㌴晦㝣慢挶㌱慡晢㈵㘵晥户㤷扡摦㉦㈹㌵晥㜶㙢㈹㈲㙡戶㙥㕤ㄳ㉦㔵㕣挶敥〱慤攱搸昷㑣敤㠴㔰ㅤ搳㌹搶挱㉣㜰晦㉡㐹攸㌲㔸挲〷㍦㤹㘳㌸㜶㈵㌲攲搸㙥㜶挷㍥愷㘳㕣㤷摥㌵挷㔶㕢㌵㌲㍡昶晥〳愵攸㠰捦㜷挶㤹愵㙡ㅤ㙡昴㐰摡敤㔸㕥㍡挷摡㥡〵敥㕦ㅢ〹㕤〷㑢昸攰挵搱㠶㘳㌷㈱㈳㡥㘹扢㘳摦搱戱㕢㔰戴㙢㡥摤㙡搵挸攸搸搵敢㑢搱〱㥦敦愲攳㑢搵㐶搴攸㠱戴摢戱㥣㜴㡥㘵㥢〵敥㕦ㄱ〹摤〹㑢昸昸昴捦㠶㘳昷㈰㈳㡥㈹扢㘳摣晤昲戹㔲扤㙢㡥㙤戶㙡㘴㜴散搴㝢㑢攵㉤㔰㐵愷㤵慡〷㔱愳㠷㠷㘳㍦㝤㥦收ㄸ晢搱㉣㜰晦㍡㐸㠸㙢攲昸攰㐷㙣搰昷㜶搹敡㌱㘴挴戱敦㔱㈳㜱㡣攵搲㌱㉥㔹敦㥡㘳㡦㕢㌵㌲㍡㔶㜹㥦攱搸晢㜰散㘹搴攸攱攱搸㔷改ㅣ晢搲㉣㜰晦敡㐷㘸㉢㉣攱㠳㘸㑦挳戱㙤挸㠸㘳㕦搸ㅤぢ搱㌱慥㕤敦㥡㘳㉦㔹㌵㌲㌹戶㙣昹㔳愵昲ㄵ戲㌵㤷㤶慡敤愸搱挳挳戱㑦搳㌹昶㠹㔹攰晥㌵㡦㄰㔷挹昱挱㉢㉤っ挷戸搴㉤㡥㝤㘴㜷㙣㑦㍡昶㌶㡡㜶捤戱㜷慣ㅡ㤹ㅣ昳ㅤ扣搵㜰散㥣㉢㑡搵晢愸搱挳挳戱㥤改ㅣ㝢捦㉣搸摥昹㤲〳㔷㙦摢㕥扥昲慥㡦㤷㍤㕦㍥晦愷搰扦㘰〹ㅦ㥦敥㘶㌸昶㈹㌲攲搸㍢㜶挷ち攸搸㘷㈸摡㌵挷戸昴㉤㌵㌲㍡搶敤〹㘳㔷摣㜴㜱愹晡ㄲ㌵㝡㜸㌸昶㝡㍡挷㜶㤸〵㈹扦扥昱㉤㉣挹㔵挴㠱攸扢㜵ㄵ愱㘴〵㥣昶ㅤㄷて㍦〲㡢て㥥㤷ㅡ㈴晣㠲㡣㤰戰摤㑥㐲㙦ㄴ㉡慥ㄶ昷㐸㜴㌰㜹愲㝤㌱㕤〷晦㙥ㄶ戸㝦〱㈳ㄴ㠰㈵㘹戴㥦搱㈸ㄷ㠹愵搱ㄷ散㡤ㄶ愳㌰㥦换扦昸散挲㠹㤶㙢挵㔲㈳㈳昳攷慣㌷㜶愹㠵㤸戶戹㙣㥣㜴㉣㜹愲㝤㈶㥤㘳㑦㥢〵敥㕦戶〸㜱愱㔹ㅣㅢ㙣㌸挶搵㘲㜱散㐹扢㘳㠷搲㌱慥〳攳戳ぢ㡥㜱搱㔸㙡㘴㜴散昶㙤愵㈵摣㙥扦扡㔴㜱晤搸换戱挷搲㌹昶愸㔹攰晥挵㡡㄰㔷㥣挵戱㔲挳戱〳㤱ㄷ挷ㅥ戱㍢㌶㥣㡥㜱㐱ㄸ㥦㕤㜰㡣慢挷㔲㈳㤳㘳换づ㝡搴㌸㔶㥡捦㉤㔵㕣㐸昶㜲散㠱㜴㡥摤㙦ㄶ愴晣ㄲ〵搷㥡攵㔸ㄹ㡤扥㈷㡥ㄵ㔹㐴收慥敥㌸㔶戸㙣㉣㈴㡣㌵㐸攰摡慦㤰㜰慦㥤㠴昱㈸㔴㕣㜰㑤㜶㌰㜹慣摣㤹慥㠳㜷㤸〵敥㕦㠳〸㤵㕡㡤㑥㌱ㅡ攵㍡慢㌴扡搱摥攸㌴ㄴ收㔷愰〸㥦㕤㘰㥥换慤㔲㈳ㄳ昳㝦搹敤㐵㘳㤷晡㘸㑤愹攲捡㙢搲戱攴戱㜲㑢㍡挷㙥㌶ぢ摣扦昲㄰攲㕡慤戰㜹戴攱ㄸㄷ㕣挵戱ㅢ敤㡥捤愱㘳㕣㑡挵㘷ㄷㅣ攳扡慢搴挸攴搸戲つ㡦ㄹ㔷摢㙦㥦㕦慡戸〴敢攵搸晡㜴㡥慤㌳ぢ摣扦摥㄰攲愲慤㌸㔶㘵㌸㜶ㅣ昲攲搸㕡扢㘳㌵㜴㡣㙢慡昸散㠲㘳㕣㠰㤵ㅡ㤹ㅣ昳㑤㝣捡㌸㔶㑥挰㤵〰搷㘲扤ㅣ扢㌲㥤㘳慢捣〲昷慦㌲㠴戸㝡㉢㡥ㅤ㙦㌸挶㈵㔸㜱散㜲扢㘳昵㜴㡣㡢慢昸散㠲㘳㕣㠹㤵ㅡ㤹ㅣ㕢㜶昳ㅢ挶慥㜸晦捤愵㡡㡢戲㕥㡥㕤㤴捥戱ぢ捤〲昷慦㉤㠴戸㡣㉢㡥㌵ㄹ㡥㥤㡣扣㌸㜶扥摤戱㌸ㅤ攳㉡㉢㍥扢攰ㄸ㤷㘴愵㐶㈶挷㝣㕢㙦㉢㠵㔵㥦㙦㐱㜳愹攲敡慣㤷㘳㘷愵㜳㙣愵㔹㤰昲㉢ち㕣挰㤵搹敤㐴昴㍤㌱扢挹捡㉣摡㜲捥㙥㕣㡢ㄵㄲ㑥㌶㐸攰㠲慡㤰戰摣㑥挲愹㈸㔴㕣挵㑣㜶㌰㌹扢㥤㥡慥㠳愷㤸〵敥㕦㌲〸㜱摤㔳ㅡ㍤挳㘸㤴㡢㤷搲攸㐹昶㐶㔷愰㌰㝦つ㡡昰搹〵收戹㠶㈹㌵㌲㌲摦㘵㠳戱㑢㥤戴戰㔴㜱㌹㌳改㔸㜲㜶㕢㤸捥戱㘶戳挰晤ぢ〵㈱㉥㠰㡡㘳攷ㄹ㡥㜱ㄵ㔳ㅣ㡢搹ㅤ扢㠰㡥㜱㝤ㄲ㥦㕤㜰㡣㡢㤹㔲㈳愳㘳攷晥搹㤸〴㕥㔹㔱慡戸慥改攵㔸㘳㍡挷ㅡ捣〲昷㉦て㠴戸ㄲ㉡㡥㕤㘶㌸挶攵㑣㜱㙣扥摤戱㉢攸ㄸㄷ㉡昱搹〵挷戸慡㈹㌵㌲㍡戶愷㜹慣扣㡤㐵ㄲ㉥㜰㝡㌹㔶㥢捥戱㠸㔹攰晥㐵㠱搰㕦㘰㐹ㅣ㕢㘳㌸挶㜵㑤㜱慣摡敥搸㌵㜴散〹ㄴ攱戳ぢ㡥㜱㜹㔳㙡㘴㜲㙣搹㠳㡦ㅢ攷愳㉡摣づ㜰愵搳换戱㘳搳㌹㜶㡣㔹攰晥愵㠰㄰搷㐶挵戱ㅢっ挷戸挰㈹㡥捤戶㍢㜶ㄳㅤ攳搲㈵㍥扢攰ㄸ搷㌹愵㐶㈶挷㝣㤷摤㘶ㅣ㘳攵㤸摤戸攴改攵搸㡣㜴㡥㑤㌷ぢ摣扦〰㄰㝡ㅤ㤶挴戱つ攸扢摥㐸昱㈷㠸愰㥦ぢ愱㉤扤㜷㤱㠱搰㤱㤸扣㤷㌷ㅦㅥ晢㙢ㄹ扡摤戶搶㔰㜳敤㔲㕥昹㕥㉦㜱捦㜹㜸㔱㘹搳晣㐸搳㜸扣㠹ㄷ慦㈷㥤㕡㘷晥㠲晤ㄸ扣愱㤷㙦搰戳㕥㠵愹㈵挷捡㠱摡㐹㑤㜸㌷㘶㥢摡㌱㌱扣敦户㈶户㘱㜲㌸ㅥ㡦㌴㌵晥ㄱ扥㠲㠰㐸㜴㝥㐳ㅦ㥢昱㈶㐶捦㈰㜰㐶㜷扢㕦㥤㘹㝢愹㜱㤲て敢挵搶㔹㝣扦改慦晢〲㐲攰づ敥㝢㜸慦㙣愴ㅡ敦㥡㉥㤰愸昳㔸㤶㥡㡣㜱㤷挸愲㑦㡡昷晡㐵晡敢换挲挳ㄹづ㌳㑦㌹㑡㝣挰㜷㐰昵摤㔴昱㡢㈶㈲㝣晥户㌱晣㙥愷ㄸ㡥捦㉦㌸晢晣㡢敡㙡攲昳〲昳㈲㜵㜳攷㈱ㄴ愵㙤㕢㝡㍡敤慡〷㑡晦㔷㜲㑣㤹晡〰㔵戹昷〴敥㠵㑤敢扢㌹㌵戶搷㐹收愸戱㔶户㝣换㝣挹㙥㙤〶㍥戰〵㈲ㅢ扦ㅥ㉤攷㕣〸晣ㄸ㡡戳㙢㡡㡢挷散㥥戵㈹慥挸㑡㠳て愶㙤㜰㠴㘷㠳て搱㌲ㅢ㑣㌶昶㠸慢㌱㉥攸㍡ㅡ攳㉡愹㌴昶㘸摡挶㡥昰㙣散慦愹㡤㍤敥㙡㡣㡢慣㡥挶㝥戶ㅡ㝢㌲㙤㘳㠳㍤ㅢ㝢㍡戵戱㘷㕤㡤㜱㠲㜲㌴挶搵㐴昱散㌹㈴扣挷慤搸戳戱ㄷ㘸搹㐹攳摦愹㑡敥㑥㡡㡢㤱㡥挶戸挲㈷㡤扤㠴㠴㜷㘳㝤㍤ㅢ㝢㠵㤶㥤㡤㙤愷捡搶ㄸㄷ〸ㅤ㡤㜱搵㑤ㅡ㝢ㄵ〹敦挶づ昴㙣㙣〷㉤㍢ㅢ㝢㠳㉡㕢㘳㝢㈲敦㘸㡣㉢㘱搲搸㕢㐸㜸㌷㔶攰搹搸㍢戴散㙣散㍤慡㙣㡤ㄵ㈰㙦㙦㉣挴搵㈹㤹扥摦㈷昲〳㡡て㈱㠲㡡㑢㔱散㠵收扣㤰愵㍡㕢㉤㍡收㠱㡦㠹㜷捥〳㥦㔲㘵㙢㤱慢㔶㙣㌱㜱㜴㜳戹㐹摣晢っ〹㙦昷㜶戳ㅡ㜳ㅣ摤㥦搳戲搳扤晦㔲㘵㙢㡣慢㔵㜶昷搴㘰㈸愴戱慦㤰昰㙥慣慤㘷㘳摦搰戲戳戱敦愸戲㌵挶ㄵ㈴㐷㘳愵㔰㐸㘳㍦㈰攱摤㤸摦戳戱㥦㘸搹搹搸捦㔴搹ㅡ攳慡㡥扤戱㄰㤷㑡㘴攰㝣昸攲㥤㔶ㄴ㔹㄰㐱挵㜵ㄱ摢挰晤昴㥤搷〴敥㈷摥㌹㜰㙤愸戲戵㌸摥㙣㌱㌱㜰㕣晢㄰昷㌴㤰摥敥㝤㘳㌵收ㄸ戸戶戴散㜴慦㥤慢㌱㉥㥤搸摤㔳㕣㡦㤰挶昲搳㌶昶戹㘷㘳扢愵㌶搶挱搵ㄸ㤷㌳ㅣ㡤㜱㡤㐰ㅡ敢㤴戶戱㡦㍤ㅢ敢㥣摡搸㕥慥挶戸挴攰㘸㡣昷敤搲㔸搷戴㡤敤昴㙣㙣㥦搴挶昶㜵㌵㔶敦㙥㡣昷搲搲㔸昷戴㡤扤改搹搸晥愹㡤ㅤ攰㙡㡣户攲㜶捦㐲扣扦㤵㕤戲㈷㤱扤㈸づ㠲〸㉡摥捣戲ㄷ收㕣昲㡡搵愲㘳㉥改㑢扣㜳㤷㉣愴捡戶㑢昲扥㤷㉤㈶㜶㐹摥戰㡡㝢晤㠰昴摥㈵㕦戰ㅡ㜳散㤲挵戴散摣㈵晢扢ㅡ㕢㘱㌶㤶戸㑡㌸捦㙡㙣㘰摡挶㥥昶㙣㙣㜰㙡㘳㠷扡ㅡ攳㍤愸㥤㑢挵ㅢ㍢昱散昰戴㡤晤搵戳戱㈳㔲ㅢ㉢㜵㌵挶晢㐲㐷㘳扣搹㤲挶㠶愷㙤散㈱捦挶㐶愴㌶㔶攱㙡㡣昷㙡㡥挶㜸〳㈴㡤㡤㑥摢搸㘶捦挶挶愶㌶㌶摥搵搸㑤敥挶㌶㐰㈱户㔹㜷挱㈴㥦㙣ㅥ㡥攱捣捤ち㈸摥愸㐸挱㈶戳㘰愸ㄴ㈸挵㥢ㄷ㈹戸搳㉣㘰㌴㠱㍥ㄲつ昹㜹搵摢敡换㜱慥昸晣捡慦捡㑥㐱㘳㡡搷搳戲㙡㌴㤵㌹ㄸ㤳㍦㕥攱捡挵昷㌴㙡㜹㘱㉢㤸改㜶っ㉦㑡〵㌳㠳㕡㕥㡦ち㘶愶ㅤ挳㙢㐹挱ㅣ㐵㉤㉦㈳〵㌳换㡥攱㈵愰㘰㡥愶㤶㔷㝦㠲㤹㙤挷昰捡㑤㌰㜳愸晤扢㠵㌹挶㡥攱〵㤷㘰㡥愵㤶搷㕡㘲愷搲㡥攱㜵㤲㘰㡥愳㤶㤷㐸㠲〹摢㌱扣扣ㄱ㑣ㄵ戵扣戲ㄱ㑣戵ㅤ挳慢ㄸㄹ扤㌵慥昱收㤵㡤ㄴ慣㜶㡤㌷慦㜶愴攰㙡晢㜸捦愵㔱㕥摤㐸㠳昳㤸晢ㄴ㌹㘹戰捥摥㈰㉦㑡〴㜳㍣戵扣ㅥㄱ捣㝣㍢㠶搷ㄲ㠲愹愷㤶㤷ㄱ㠲㘹戰㘳㜸〹㈰㤸㐶㙡㜹昶ㄷ㑣搴㡥昱㈱㈳㕤扤挸攵ㅣ捦晥㔲㜰愱换㌹㕥ㄱ㐸挱〵㜶攷㘲㌴捡㉢〰㘹㤰扦慣愰㜸昲㤷〶㥢捤〴㌳㡡㈷㙥挱㉣愴㤶攷㙣挱㉣戲㘳㜸扥ㄵ捣㘲㙡㜹慡ㄵ捣ㄲ㍢㠶愷㐹挱㥣㐸㉤捦㤰㠲㌹挹㡥攱搹㑤㌰㈷㔳换ㄳ㥢㘰㑥戱㘳㜸㔲ㄲ捣愹搴昲㝣㈴㤸愵㜶っ捦㍤攲昲㌲ㄷ㐹㍣ㅦ㐹挱㔲ㄷ㐹㍣㐷㐹挱愹㜶㤲㤶搳㈸捦㐹搲攰ㄹ捣昱㜴㈴つ㥥㘹㈶㤸㔱㍣㤵〸㘶〵戵㍣㡢〸㘶愵ㅤ挳㌳㠰㘰捥愲㤶㤳扦㘰捥戶㘳㌸㜱ぢ收ㅣ㙡㑢㉤捣戹㜶っ攷㕢挱㥣㐷㉤愷㕡戱㜳扥ㅤ挳㘹㔲㌰ㄷ㔰换ㄹ㔲㌰ㄷ摡㌰昹㥣捥㘶愲昳㔹㡢㔵昵㜱㌵挷ㅤ昷㕤㝥㑥㐱㤷㥣愳㑡昳慥㝡晢㤹㜷㉦㜹㜹捥搰て㝦㕡戳收攵㥤㤷㙣晤改捦㔵㐳㥦扣敥扡扦㡤㕤户昵摤摤㙢搷㘷摤昷摤昸昵㈷ㄷ捤㍦昹㠴摡改扤㐷㥤㍣敢昸㈳㡢㈶敦搶㈷㍢扢㑤㥢㥥ㅤ㥥摡戳㔷㘸搹〹㕢搴愳慦㜶㙥㔴㌲㠵愱㠱挴敡㌶搲扥㄰愷㌲戹㐰戸ㄸ〹挴㥤挸㈴㐶搴㈵挸㕢㕢㠸㤳㤹愰㉥㌵㔰㌲㡤愵愰㌸㥤〹敡㜲〳㈵ㄳ㔹ち㡡ㄳ㥡愰㔶ㄹ㈸㤹捡㔲㔰㥣搲〴㜵㤵㠱㤲挹㉣〵挵㐹㑤㔰慢つ㤴㑣㘷㈹㈸㑥㙢㠲㕡㙢愰㘴㐲㑢㐱㜱㘲ㄳ搴㍡〳㈵㔳㕡ち㡡㔳㥢愰慥ㄵ㔴㍥㘷愵摦㜵搸㘴愲㘳㌷慣㐷慥㐸晢㐲㥣昰愴ㅢ搷㑢㌷㤴㑣㜵㈹㥤攵㤴㈷愸ㅢつ㤴㑣㜶㈹㈸㑥㝡㠲扡搹㐰挹㜴㤷㠲攲戴㈷愸㕢〵㤵捦ㄹ敢㜷㜵㕣㈶㐱㜶挳攱㌸㈷㐳改挶敤搲つ㈵搳㘰㑡㘷㌹ㅤち㙡愳㠱㤲㠹㌰〵挵〹㔱㔰㜷ㄸ㈸㤹ち㔳㔰㥣ㄲ〵戵挹㐰挹㘴㤸㠲攲愴㈸愸扢つ㤴㑣㠷㈹㈸㑥㡢㠲扡㔷㔰昹㥣搱㝥㔷ㄲ㘵㤲㘴㌷ㅣ㈴㜲戲㤴㙥㙣㤶㙥㈸㤹㈶㔳㍡换改㔲㔰昷ㅢ㈸㤹㈸㔳㔰㥣㌰〵昵愰㠱㤲愹㌲〵挵㈹㔳㔰てㄹ㈸㤹㉣㔳㔰㥣㌴〵昵㠸㠱㤲改㌲〵挵㘹㔳㔰㡦ㅡ㈸捥㕣㜲戲㌸挲㍣㔹っ㐷㤵㕣扣㜷挳㥡挲ㄴ㘷㉤㐱っ㜵㈲ㄴ㈷㉡㈹㌸摣㔵挰戹㐹ちづ㜳ㄵ㜰㍡㤲㠲㐳㕤〵㥣㠱愴㘰㠸慢㠰㤳㡥ㄴっ㜶ㄵ㜰㥥㤱㠲㐱慥〲㑥㉤㔲㌰搰㔵挰㠳㕤ち〶戸ち㜸㝣㑢㐱㝦㔷〱て㘹㈹㈸㜱ㄵ昰㈸㤶㠲㘲㔷〱㡦㉢㈹㈸㜲ㄵ昰㔰㤲㠲㝥慥〲ㅥ㍤㔲㜰㠸慢㠰〷㡣ㄴㄴ扡ち㜸㡣㐸挱挱慥〲ㅥㄶ㔲搰搷㔵挰ㅤ㔵ち晡戸ち戸㙦㑡㐱㙦㔷〱㜷㐷㈹㌸挸㔵挰㍤㔰ち㝡戹ち戸搳㐹㐱㑦㔷〱昷㌳㈹㌸搰㔹搰昶晦〰慣挱㠷挴</t>
  </si>
  <si>
    <t>㜸〱敤㝤㜹㝣ㄴ挵搶昶㔴㐸㠶昴㠴㤰〰㉥戸㈷㠲㈲㡢㐰挲㈲㠸〸㠱㐰〸扢慣攲ㄶ㐲㌲㠱㐸ㄶ挸㑣㔸㔴摣ㄵ〱ㄵㄵ㤴㡢㠲㠸㕥昱㉡㉡愲戸㈲ㄲ㈰㡡晢扤㉡㡡㠰㡡敢昵慡搷ㄵㄵ㕣昹㥥攷㜴㜵搲摢㈴㜹㝤捤敦昳㡦户㤳㌹㔳㜵㤶㍡愷㥦搳摤㔳㕤㔳㌵ㅤ㔰㠱㐰攰㈰㌶扥㜳㡢㘷攱攸戱㜳㈳搱㜰㘹攷㠱攵㈵㈵攱㠲㘸㜱㜹㔹愴㜳㔶㐵㐵晥摣攱挵㤱㘸ㄳ㈸〴昳㡡㈱㡦㈴攴㐵㡡㉦〸㈷收捤ち㔷㐴愰㤴㄰〸㈴㈶ㅡ㜱㤰ㅦ愱㕦愹㔶挵愰㤵ㄱ㑦〲慤㠰ㄱ㈴㘹㑡㤲㐸㘲㤰㠴㐸㤲㐸㥡㤱㈴㤳㌴㈷㐹㈱㐹㈵㘹㐱搲㤲愴ㄵ挹㈱㈴㠷㤲ㅣ㐶㜲㌸㐹㙢ㄲ晡㌷㡥㈴㌹ち愴搹搱㈰攳〶づㄸ㌵攵㝣散捤搸㘸㜹㐵戸㔳摡〴㌳收扥ㄹㄹ㥤㌳㍡㘷㜶敢㥤搱戹㙢愷戴㠱㤵㈵搱捡㡡㜰摦戲㜰㘵戴㈲扦愴㔳摡攸捡㈹㈵挵〵挳挲㜳挷㤵㑦て㤷昵つ㑦改摡㙤㑡㝥昷㕥ㄹ摤㝢昴㈸敡摤扢㔷戳㘳搰昲挸㠱〳㐶㔷㠴㡢㈲㝦㔶㥢挷戲捤㔱〳〷㜴ㅥㄹ㡥晥㔹㙤ㅥ㠷㌶搱㘴㜶㜹㘹㝥㜱搹㥦搴㘸〲㜳摡㉤㍢㕣㔰捣攴㠷挳ㄵ挵㘵㔳㍢㈳㙣〷搰愸㥤搲㜹㌰㄰㉦挸㡦㐴〷㠶㑢㑡挶㠴㡢㤸昷㘶愵挴㉣㕣ㄱ㉥㉢〸㐷㥡㤷づ㥡㔳㄰㉥搱攲㐸㘲改㠴晣㡡㤱昹愵攱㜸ㄶ㔲㑡捤扣攵ㄶ㠶换愲挵搱戹挹愵攳㈳攱㌱昹㘵㔳挳㔴㐹㈸捤愹㉣㉥㡣㡦㔷昱昱㠱㈶敤晣㠲㤱摣㜴ㅥ㕣㔱㌰㜰㕡㝥㐵㔴㙡捣㕡㠶㥦慥敤〸㤱挰ㅤ㘱昱㈸㑡㜳㔹㌱㑤㘳㡢㑢㠷㠵㉢捡挲㈵㜴挲攴㜵㜴㈹〹㈶㈶昴㌵攰㔸㝢挳挴愸㈴㝤扥㜱㔷攸挵㐸㈳㐹〷〹ㅥて搲㈴㈷戳扢搱㠶慣戶㈰㉡㝥て捥㔷扢〹捦㤹戸扣晣戸扣㈹㜱㜹〵㜱㜹㠵㜱㜹攱戸扣愲戸扣愹㜱㜹搳攲昲㡡攳昲捥㡦换㥢づㅤ㙢㑢㙣摡㌴㑥㙦愹㐷攴㥥㌱㘷搱㥢㈳㙦晥攱摤摦㤶㝦昳昱㌷㡡愷愸㥣慢㈷愲㘰戴〳〹㥥㐴㔶㑥㐶て愳㍤㔹ㅤ㐰㤴㝡ㄳ㈱㌰㡣户ㄶ愷散㍣㙣㘷㙡搶晣愹㙤㑡㤳㐶扤㝣戱攲搹㉤昶㥤愸㝣㌲㐸戰㌳㔹㌹ㄹ㤹㐶ㄷ戲扡㠲㈸昵㑦㙤晦攵扥搶搳㙥敢昵挹愰㠵愷摥㥥㌴㝣㘹搶㍣挵ぢ㠳搸㘷㔲戹ㅢ㐸戰㍢㔹㌹㤹㕤㡤ㅥ㘴昵〴㔱敡〵㙤扦昷收捥ㅢ㜳㈷敦ㅦ㝡㝤晦㈶晢摦ㅦ搱㉥㑥昱搸ㄲ晢㕥㔴敥つㄲ㍣ㄵ㈴㉥愷㠷搱㠷㥣搳㐰㤴摡愶捤㝢つ㝢愲㜸㙤搵㝢㐳㙦搹搰㝤昷慤慦㙤扣㑦昱㙡㈴收愷㔳戹ㅦ㐸戰㍦㔹㌹ㄹ摤㡣㉣戲〶㠰㈸戵㐹摢㔷昶敦㍥扤㜹㥦㘶愳㌶㜵晡攲攱捣慢〷㔵㉢㕥挸挴㍥㥢捡㠳㐰㠲㠳挹捡挹散㘶攴㤰㌵〴㐴愹挷戵㝤㡢摤晢㥢㙦晡㙣挷挰换㑢慥㜸㘷摦㔱㤳ㅦ㔶扣〶㡡晤㔰㉡て〳〹づ㈷㉢愷㝢㙦㘳〴㔹㈳㐱㤴㕡慦敤㕦戹扦捤慦摦㡦㕦㍣㜲昵搰㔶〷昲㘶㉤敥愷㜸㈸㠸晤㘸㉡㥦〱ㄲㅣ㐳㔶㑥㐶㠶㌱㤶慣㜱㈰㑡慤搵昶ㄳ㈷㜵㤹昰昶挶晣散㐵㠷慣扣戱换慥慤摤ㄵ慦扣㘲㍦㠱捡ㄳ㐱㠲㘷㤲㤵㤳㜱㡡㌱㠹慣戳㐰㤴扡㕢摢㌷㡦㈶㘵㉦㕡ㅦ㍦昲戲愳捡户㥤晡㘹攸㌴挵㡢戶搸㥦㐳攵㜳㐱㠲攷㤱㤵搳慤㤷㤱㐷搶㘴㄰愵㔶㘹晢戵改改慡敦㌵ㄳ㠷慥改㝢晣㝢挵㤷攷㉡挵敢扤搸㑦愱㜲〱㐸戰㤰慣㥣㡣㥥㐶㤸慣㈲㄰愵㤶㙢晢攴㜰扢ㅢ㈶㌶㝦㈲攷慥摤摤收捣㥦㍢㝥㤶攲㐷㠵搸㑦愳㜲㌱㐸昰㝣戲㜲㌲㌳っ㥥〲㐶〹㠸㔲㑢戴晤愶づ㜷㕥戴㘱搲㤲㘱搷㝥㕤㌱㜲㘶搶捣㍤㡡㥦㌲㘲㕦㐶攵㜲㤰攰っ戲㜲㌲㑦㌱㘶㤲㔵〱愲搴㜵摡晥搵攵捦っ㝢愱㘳摦愱㝦㍢敦挸㔱挷㥤㝡昸㝢㡡ㅦ㔰㘲ㅦ愵㜲㈵㐸㜰ㄶ㔹㌹㤹㍤㡤搹㘴捤〱㔱㙡扥戶摦㜲攲捥慥ㄳ㡦㍣㜱挸捤㍤㝦摥㥦㍤㙡捥㔰挵捦㌶戱扦㠰捡ㄷ㠲〴㉦㈲㉢㈷愳户㌱㡦慣㡢㐱㤴扡㑣摢昷㍤攷换㤲つㄷ㝤㌹㙡㔹攷㌷捥㝤晣㤲攰挲〴㝥㉣昶昰扢晣戸慦㙣㔹㤱㐸㘵改っ㝥戴敢慢㉥㡦㝣愳㌴㍢ㄲㅤ㥤㕦㔱ㅡ昹㜳㉦捦戸㌸搷㜷㝤捥㡡㤴㌶晥昵ㄹ㑥晥㤴敢㜳昰㔲㠰㜵捣挸昲㡡㔲昴ㄱ㐶㠴昳换晡㘶愰〷搱㘹㙣戴㌰㍢㍣㡢攵捥扤㡤换㠸攷攵㈰挱㉢㐰㥡っ敥搱摤戸㤲慣慢㐰㤴扡㐰㈷昰搳㌷㙥㍣昶慢㥥摦て扢愲晤㙢慢㌶扣昹晡㜴挵㉥㡤ㅣ〰昳愹㝣つ㐸㜰〱㔹㌹摤扢ㅡぢ挹㕡〴愲㔴㔴摢扦㜹捣昶㔹ㅦ摤搶㝥搸慡ㄵ㑤㘶晦㔸戵愶㑣戱㌷㈴昶搷㔱昹㝡㤰攰㘲戲㜲扡昵㌶㙥㈰敢㐶㄰愵捡戴晤晡㘷扢昵㡦摦㜵攴挰㠷㕥晦昷㡥㈷㌷昷㝡㔵戱㈳㈵昶㑢愸扣ㄴ㈴㜸㌳㔹㌹ㄹ扤㡣㕢挸㕡〶愲搴㌴㙤扦昹㠶㘳ㄷ晥昰㜲愴晦戲戴ㅥ㉤晦昶㝣㘴戰㘲ㅦ㑣散㤷㔳昹㔶㤰攰㙤㘴攵㘴㜴㌵㔶㤰戵ㄲ㐴愹㈹摡㝥挹晥攷㔷㤷摣昲捥挸㔵㙢㔶㔴慣摡㌴昶㈴挵敥㥢搸慦愲昲ㅤ㈰挱搵㈰㜱㌹愷ㄸ㜷㤲㜳ㄷ㠸㔲攷㘸昳㐱㠳㤲㐶㜷ㅤ㍥戲晦搵㝤㙥晤㘱敦㥥昴㌳ㄵ㍢㝥㘲㝥㌷㤵搷㠰〴敦〱㠹换改㘹晣㠳㥣㝢㐱㤴㥡愰捤扦晡㝣昸戸㕢㙥扡㝡攸戵ㅦ㌵敢扤昴敡〱㔷慢㈳㈱ㄶ昳戵㔴扥ㅦ㈴昸〰㔹㌹ㄹ摤㡤〷挹㕡〷愲搴㘸㙤摦敦慤㘷㈷捥㝣敥昲挱㜷㝦㜴㕥晣戳愷㍥ㅦ㔱散㙤㡡晤㝡㉡㍦っㄲ㝣〴㈴㌹戳㙢㐶㘶摡攸㤳戲ち㑢㡢愳敤㡤つㄴ㍥ち愲搴㔰摤搲㔳㈳㙦搸戰戱敢〵搹捦散㝡攸挲搳昷慦㉤㙥昶㌸挴㘷攸㙥㐱㜶㐵晥㙣昴慤㙡扢㙤㤹㥤扢昲慦晥晥㉡扡慢㐵㍤㡡㑥㈹捡挸㈸散搱㌵扦㕢㝥㐲ㅡ㥡㙤㘸㉦㠹㠷㘲戳愲㠹挵㘵㠵攵戳愵摢搴慣㘸㜰㜱㐹㌴㕣㈱㤵㤴㈲扣㤹㕤㍦愹㈷ㄷつ㥡㠳㍥㜳㠱搹挳㍡愴㘸㘰戸㈲㡡扥㘶㜴㙥敤㘹㝤昴㠰晣㐸戸戶摡㔱户㍤愰扣戲慣㌰㜲㤴扦㜰㙣㌴㍦ㅡ㍥搲㉤慢㙤挴㘳㌶ㄶ晤搰㜰㐴㐲㍡搶㙤㌶㈱扦愴㌲㥣㌵愷搸ㄴㅦ攳ㄲ愳㐷㕡㍥㈵戶㜴㜰㐵㜸㘶㡤搴ㄳ㔱ㄶ㙥㤳㘶㐹摢㥥扤㌴㐵㘶㕣㘹〳愷㤵㐷挲㘵ㄲ㕥挷搲搱挵〵搳挳ㄵ㘳挳扣挹ちㄷ捡慥ㅥ㑡㤱敥ㄶ㜷ㅣ㔵㠶ㅤ㐵㐷户昰㜸㍢㤷㐰㠷换ち挳㠵㠸㜷〶㔰㥥㍢㉥㝦㑡㐹昸㌰㠷㡡改ㄳ㠲㈳ㅣ散挱攵〵㤵㤱㠱攵㘵搱㡡昲ㄲ愷㈴慢㜰㔶㍥扡攲㠵㈳捡ぢ挳昱戲〵㑣慡〲㑤㥡㈸ㄵ㌸挹敦㐳㠵㙤㐷搸敢戵ㅤ㈴散㕢搷慤㙣㍢㠸愸散摢㕢慥㘹ㄹ〵摢㐱㐶晤昶㜵㐶㘲㍦〸愹摤戵㑥㙤㥦㠳㤴㐶慤㥤㈷㕥攷㌱挸て昲㔰ㄲ收㔹ㄹ搷㌶㜶㤳戵挷㘵㍤㤱摡戲挲㝢㙡㙡搷〱㥡㌴㕢㜳散㌵慥㜲㕣㕣㉢扤昷㠳㘶攱㠶㙢㐸㝥㔹㘱㐹戸愲捥ㄱ〱挵㠸㡣㈷㐸㥥㈴㜹㡡㘴㈳挹搳㈰〹〳㜱㡤㡢㠹㘸㍣㌴搴ㅣ㌵㌷㘱㜶㜱㘱㜴㕡㜰㕡戸㜸敡戴㈸㜸ㄸ㐹㐸㑣㈴摣扣散昲昵㜴㕣㈰昰㥥㐲挱㜸㠶㘴㌳㐹ㄵ㐸㈸ㄴ〸㙥挱㝢㈰ㄸ㌲戶昲㙤ㅢ㐸㡡㜵挷㤹㘶ㅥ㤹愱㐰㐲㍡搸晦昳㝢㍥㌸㐵慦㠸昷㘵ㄸ〳㠸㈴㤴愲摤㐸㤳㈶㝥㘸っ挹㡦㑣㡢昲㐴慣㕢挸昶慡㐹㥥〵㘹昶ㅣ挸挸㈱攱ㄲ㥣挶㝦搶昰㐱㐲ㅢ戴㔹敦㙤㉡晢㤹㠷㤵㡥㥤㕢㔶㌰慤愲扣っ㠳㌸搹昹搱晣慣〲摣㡢㐷㔴㝥戰㜴㜸昹挰捡㘸戰㜴㐸㌱摥㥡㤵㡥〹捦〸攷㐷〷攲㌲ㅤ㑤㉥ㅤ㡥晢㜸戹㡥收ㄶ捥㐹㈸㌵㙦挱戳挳㤱〲㠳昷敡戹戸㉣捤〹愲㠴敢㙣戳㔲㕥㘸挲㜳愲㙣扡㘹㈹扡㤵㌸㥣っ㈸㜵ㄴ㉢戳㐴换㘴攱㔹搶㈱㕤㐳ぢ愹㔲戴戵㤲㈴っ戳愵〰㡦ㅣ㝣㠲攲〳㌷㕥㔳昷ㄹ㌴㍥㕡㕣ㄲ改慣攱敤㥣㕤㡥戱㥣戰っ㘳ㄱ昶㘰㄰〷㔸戰捥㘴戹㑦㜴摥散㡦㉡㤸㘲㌶㡢㔰㜲㉡捡㉢㘷戰㐳昹㘷戵挳戶〲挶㜶㤰㔵摦摥搷攷㠴㤵敢づ敡昷㑢㜰ち挹㘶ㅣ㑦つㅥ敦慣攲㑤㌶攳㐵扣㠵敡㤲㈵戴㠵㠶敦㤵㌶挶戸㐴〲昴㥢㤵㘲㙦挷㔵㠴㘵愰㈵㔱㉡㜳㘷㠴㤳㑢㈷㤶㔷㑣㥦㔲㕥㍥㥤挹㙦㉥戵挸戴㜰㌸捡戳㈴㐹て搶戰慣㤴㙡搲挴㌱㑥㘱ㅢ收㌸づ敤〷㕦〵㐹捥㉡㈹㐹戳㕡㡣〴晦〹㔶ㄳ㝣愲〴晦㠵㐲摢〱昹〵搳挷㤵㡦㉤㤸㔶㕥㕥㤲㤷㍤㈲㡦㥦㑥㈵㜹㠳㌳㌲昲㠶づ挸ㅢ㍢愴昳㥣㤲挸ㅣ搵〵㐸㜰㉣攲扥づ扦㍦㌳㝦挲愴晥户ㅦ㔸㥦㕤扤晢㠷ㄵ慡戳ㄶ㜸〶㌹㑥㐴摢㘹㜸ㄹ㙦㤰散㈰㜹㤳攴㉤㤲㥤㈰敡㈴㤸昲扡挵摥㌲㕦戵㔷㥦㕤搴搹㑤戲〷〴㔷ㅦ挹〶㉥㍥敦㤲挷㡢㑦㈸愰摡攱㡤ㄷㅣ㘳㉦挹晢㈰慡㍤〸㑦捤㠰昱〱㐸捣晣㥥㐴つ㑦㝥㍦〶㌷㘴搴㈱㔳ㅤ愰挱ㅣㅢ挴搴㈰㡡〶ㄱ㔴㠷㙡っ㍣攰ㅣ愲〵㥥ㄱ㥣㑥㌰㑢愳晤㤷㈴㕦㤱㝣㑤昲つ挹户㈰慡戹〶攷㔴㔴昸慡〵㘷ㅦ㜵扥㈷昹〱挴〶捥㝥昲㌴㌸㈷愳㉣攰晣㐴收捦㈰慡ぢ㠸〹捥㉦㈸挵〴愷㌳つ㍣攰晣づ㙥挸愸㐳愶扡㐲挳て㥣㕦㝥㡦㜱攴晣慣〵㥥攱愹㑣戴㤴㠶㤷搱㔴㠱㈴㤲ㄸ㈴㈱㤲㈴㄰昵㍤㑣㜹攴㜸挱㐹愶㑥㜳㤲ㄴ㄰ㅢ㌸㉤挸搳攰㜴㐳攳改㜴搰㡡捣㐳㐰㔴て㔴㑤㜰づ㐵㌵㈶㌸摤㘹戵〵〴捥㙢慦っ慤㘱ㄲ㌲敡㤰愹㥥㌰昱〳攷㠳㔸攰扣慦〵㥥戱户㕥㘸㈹つ㉦㈳ㅤ㑥㡤攳㐹摡㤰戴㈵㌹〱㐴敤搶攰㑣㠴ㄶ㕦戵㐷㑥㍢敡㥣㐴搲ㅥ挴〶㑥㐷昲㌴㌸扤㘱㤲㑥〷㈷㤳搹ㄹ㐴昵㐱搵〴愷ぢ慡㌱挱㘱㌶扣攰㘴挲㈴㘴搴㈱㔳愷挱捥て㥣敤戱挰㜹㑥ぢ㍣㈳㡢愷愳愵㌴㐶搱〷㑥㡤搳㐸晡㤲㥣㑥搲て㐴㔵挵〴㈷㡢㍡〳㐸〶㠲搸挰ㄹ㐴㥥〶愷ㅦㅡ㑦愷㠳ㅣ㌲㠷㠰愸㉣㔴㑤㜰㜲㔱㡤〹㑥㝦㕡㙤〱㜱ㅣ㌹挳㘱ㄲ㌲敡㤰愹〱㌰昱〳攷㠱㔸攰摣慦〵㥥㘱搳㙣戴㤴㠶㤷㌱ㅥ㑥㡤〹㈴ㄳ㐹捥㈴㤹〴愲搶㘸㜰扣ㄷ攴戳愹㜳づ挹戹㈰㌶㜰昲挸搳攰っ㐲攳改㜴㤰㑦收ㄴ㄰㤵㠳慡〹㑥〱慡㌱挱ㄹ㑣慢㉤㈰づ㜰㡡㘰ㄲ㌲敡㤰愹㈱㌰昱〳㘷㐹㉣㜰㙥搲〲捦㤸昰㔰戴㤴㠶㤷㔱づ愷挶っ㤲㤹㈴ㄵ㈴ㄱ㄰㜵慤〶攷㈵㘸昱㔵㝢㕡㔵㔲㘷ㄶ挹㙣㄰ㅢ㌸㜳㔱つ㕥〰攲敤㉡慢㘱㘸㈲㥤づ㉦㠴摣戸〸㐴㡤㐰搵〴㙢ㅥ慡㌱挱ㅡ㑥慢㉤㈰づ戰㉥㠵㐹挸愸㐳愶㐶挲挴て慣戹戱挰㥡愳〵㥥〱昰搱㘸㈹つ㉦㘳〱㥣ㅡぢ㐹ㄶ㤱㕣㑢㜲ㅤ㠸慡搰㘰昱愶㠵慦㕡戰ㄶ㔳攷〶㤲ㅢ㐱㙣㘰㉤㈱㑦ㅦ㐹㘷挰㈴㥤づ㙥㈶昳ㄶ㄰㌵ㄶ㔵ㄳ㥣㘵愸挶〴㘷っ慤戶㠰㌸挰戹ㄵ㈶㈱愳づ㤹ㅡ〷ㄳ㍦㜰昲㘲㠱㜳㥥ㄶ㜸㐶昷㈷愰愵㌴扣㡣扢攰搴昸㍢挹摤㈴㙢㐸敥〱㔱㘷㙡㜰扣㐷搲扤搴戹㡦㘴㉤㠸つ㥣〷挸搳攰昰㥡㥥㑥〷敢挸㝣〸㐴㑤㐲搵〴㘷㍤慡㌱挱㌹㤳㔶㕢㐰ㅣ攰㙣㠰㐹挸愸㐳愶捥㠲㠹ㅦ㌸㠳㘲㠱㤳慤〵㥥慦㉥捥㐱㑢㘹㜸ㄹ㥢攰搴㜸㠶㘴㌳㐹ㄵ挹ㄶ㄰㜵扡〶㈷ち㉤扥㙡㡦㥣㙤搴愹㈶㜹ㄶ挴〶捥㜶昲㜸㥡愱㔳㜸㉥㑣搲改攰〵㌲㕦〴㔱㜹愸㥡攰扣㠴㙡㑣㜰捥愳搵ㄶ㄰〷㌸慦挲㈴㘴搴㈱㔳㤳㘱攲〷㑥挷㔸攰㜴搰〲捦昷㌲㔳搰㔲ㅡ㕥挶㑥㌸㌵摥㈶搹㐵戲㥢㘴て㠸㙡慢挱㜹㄰㕡㝣搵㠲昳㉥㜵㜸敢㙥散〵戱㠱昳〱㜹晡挸㈹㠰㐹㍡ㅤ㝣㐴收挷㈰㉡㡣慡〹捥㈷愸挶〴愷㤰㔶㕢㐰ㅣ攰晣〷㈶㈱愳づ㤹㉡㠲㠹ㅦ㌸㉤㘲㠱㤳慡〵㥥㉦㥤愶愱愵㌴扣㡣㙦攱搴昸㡥㘴ㅦ挹昷㈴㍦㠰愸㤰〶挷摢敦搹㑦㥤〳㈴㍦㠱搸挰昹㠵㍣つづ扦挷㑡愷㠳摦挸晣ㅤ㐴㑤㐷搵〴攷㈰慡㌱挱㌹㥦㔶㕢㐰ㅣ攰挴挵ㄱ㥣㍡㘴慡〴㈶㝥攰散晦㉤㐶㡦昹㐷㉤昰㝣愳㔶㠶㤶搲昰㌲㤲攰搴㘸㐶㤲㑣搲㥣㈴〵㐴㝤〳㔳昶㤸扤ㄷ攴ㄶ搴㘹㐹搲ち挴〶捥愱攴㘹㜰捡搱㜸㍡ㅤㅣ㑥㘶㙢㄰㌵ㄳ㔵ㄳ㥣㈳㔰㡤〹捥っ㕡㜹挰㌹ㅡ㈶㈱愳づ㤹慡㠰㥤ㅦ㌸敦挶〲攷ㅤ㉤昰㝣㕤挸慢㐸ㅡ愳㌸㠱戱㥦㐸搲㡥攴㈴㤲昶㈰敡㉤つ捥㝦愰挵㔷敤㘹搵㤱㍡㥤㐸㑥〶戱㠱搳㠵㍣つ㑥㈵㑣〴㥣っ㌲㌳㐱搴㙣戰㑣㜰扡愱ㅡㄳ㥣㔹㔰昳㠲搳ㄳ㈶㈱愳づ㤹㥡〳㍢㍦㜰戶挵〲㘷慢ㄶ㜸扥ぢ扤〰㉤愵㌱㡡㝥㡣扤㍦㐹ㄶ挹〰㤲㠱㈰敡㘹つ㡥昷挸ㄹ㐴㥤挱㈴㌹㈰㌶㜰㜲挹搳攰㕣㠸挶〵㥣㘱㘴づ〷㔱昳挰㌲挱ㄹ㠱㙡㑣㜰㉥㘲㔸㕢㐰ㅣ愷搵㘸㤸㠴㡣㍡㘴敡㘲㤸昸㠱㜳㙦㉣㜰晥愱〵㥥㉦㝡㉦㐳㑢㜵㝣㤱攳昸㍡㌵ㄵ扡㡥㉦㜲㍣㕦㔱㤸愳愴晦昷㐵捣㕦敥㡢ㄸ攷㤷㌰ㅤ敡昹收挱昵㌵㑣捣㐱昷挷㜱㐰晣摦搷ㄸ敥㠹㡤收搷ㄸ㤳㜸ㄹ㔸愳㉦㉣挰挹戹ㄹ㘷㐳㙣㥣㐳㜲㉥捦昶摡攱扦㍣戳慡㉥㠷㠱㕣㔴㈶㔳㈹ㅦ㈴攱㑡戰敡ㅥ㤱挷改㥡〲愵㜸捥扦㐸㉥捤づㄷ攵㘳㈲愲㡣愲慢晣晦㥦㠳散昱㤸て慡㙡㐷搸敢摥〹挴㝥㉣㜶㈲攸晥㠲捥㌹㐷づ㌳昷ち㜳挲㘵攳㌰㤲ㅣ愱晡㥦㌵㜶晥㘷戵挳㤸㡣㈹㐸㥢戵㈵慣挴挱搰昰㝤〲㕣㠱愶戳昸〵㐸㕥㕥㈰㤱慤㤱㘳㕣㐱戲〵挴昱㠹㔱〴㍦愱扡㘴敡㉡㤸搴㝣㘲〴愷㐳扦〹づㄶ㜳㙣㜷㐹慣㑦㡤㥢戴挰㌳扢㘴㍥㕡㑢挳换㈸㐷㐳挶っ㤲㤹㈴ㄵ㈴ㄱ㄰㜵慤㍥昲扤摤昸㑡敡捣㈲㤹つ㘲㍢昲攷㤲愷敦㜱慥㐱攳改㜴㜰㈱㤹ㄷ㠱愸㠵愸㥡ㅦ愹昳㔰㡤昹㤱捡㔹㉥㕥㠰㉥㠵㐹挸愸㐳愶ㄶ挱慥〶㈰摢挰昷摣㔸攰捣搱〲捦搴㤹敢搰㔲ㅡ愳㔸挰搸ㄷ㤲㉣㈲戹㤶攴㍡㄰㔵愱挱昱づ㐲㉤愶捥つ㈴㌷㠲搸挰㔹㐲㥥〶攷㝡㌴㉥攰摣㑣收㉤㈰敡〶戰㑣㜰㤶愱ㅡㄳ㥣挵っ㙢ぢ㠸攳攸戹ㄵ㈶㈱愳づ㤹㘲愰㝥攰攴挵〲攷㍣㉤昰捣ぢ㕡㠲㤶搲昰㌲敥㘲散㝦㈷戹㥢㘴つ挹㍤㈰敡㑣つ㡥户愷㝡㉦㜵敥㈳㔹ぢ㘲〳攷〱昲戶愱㔵摣ㅤ㉦挵㥢㠰戳㡥捣㠷㐰搴㉤㘰㤹攰慣㐷㌵㈶㌸㌷㌳㉣て㌸ㅢ㘰ㄲ㌲敡㤰愹㘵戰昳〳㘷㔰㉣㜰戲戵挰㌳改㘹㌹㕡㑡㘳ㄴ㥢ㄸ晢㌳㈴㥢㐹慡㐸戶㠰愸搳㘳㠲戳㡤㍡搵㈴捦㠲搸挰搹㑥㥥〶攷㔶㌴㉥攰扣㐰收㡢㈰㙡〵㔸㈶㌸㉦愱ㅡㄳ㥣摢ㄸ㤶〷㥣㔷㘱ㄲ㌲敡㤰愹㤵戰昳〳愷㘳㉣㜰㍡㘸㠱㘷㐶搷㉡戴㤴挶㈸㜶㌲昶户㐹㜶㤱散㈶搹〳愲摡㙡㜰扣愷搵扢搴㜹㡦㘴㉦㠸つ㥣て挸搳攰摣㠱挶〵㥣㡦挸晣ㄸ㐴摤〹㤶〹捥㈷愸挶〴㘷㌵挳昲㠰昳ㅦ㤸㠴㡣㍡㘴敡㉥搸昹㠱搳㈲ㄶ㌸愹㕡攰㤹慦㜶㌷㕡㑡㘳ㄴ摦挲愹昱ㅤ挹㍥㤲敦㐹㝥〰㔱㈱つ㡥㜷搰㘹㍦㜵づ㤰晣〴㘲〳攷ㄷ昲㌴㌸㙢搰㜸㍡ㅤ晣㐶收敦㈰敡ㅦ愸㥡攰ㅣ㐴㌵㈶㌸昷搰捡〳㑥㕣ㄳ㠲㔳㠷㑣摤ぢ㍢㍦㜰昶晦ㅡ㙢攸㐰ぢ㍣戳昱搶愲愵㌴㐶㤱〴愷㐶㌳㤲㘴㤲收㈴㈹㈰敡ㅢ㤸㜲攸挰ぢ㑥ぢ敡戴㈴㘹〵㘲〳攷㔰昲戶愱㔵㕣㜳敥挷㥢㠰㜳㌸㤹慤㐱ㄴ㍦昷摡攰㠵㌵㈴愸挶〴攷〱㙡㜸挰㌹ㅡ㈶㈱愳づ㤹㕡〷㍢㍦㜰摥㡤〵捥㍢㕡攰㤹㙡戸ㅥ㉤愵㌱㡡ㄳ攰搴㌸㤱愴ㅤ挹㐹㈴敤㐱搴㕢ㅡㅣ㝥扦挵㤷㙤攸㠰㍡㥤㐸㑥〶戱㠱搳㠵扣㙤搰〵㌸て攳㑤挰挹㈰㌳ㄳ㐴㙤〰慢つ㕥㤸㤸㡦㙡㑣㜰ㅥ愱㠶〷㥣㥥㌰〹ㄹ㜵挸搴愳戰昳〳㘷㕢㉣㜰戶㙡㠱㝢昶㘴挲ㄳ㘸挹㍤ㅢ㐴㔶㘱搴捣㉢戳摤㉡㌵㠷㜲戰㘸㝣㔹㜱㌴㤲㔴㤴㔵ㄹ㉤ㅦ㕣ㅣ㐵㕦戶㔹ㄱ〸㡡㘲㜲愴㑣挱戲ㄹ㜵㉣㥡㔰ㅣ㥥捤㕥散㜱㕥ㄱㄶ愸っ慣㡣㐴换㘵愲换戱㕥㜹㜶昹挸昲㘸㜶㜱㘴㐶㐹晥摣戶㍥㘲㔳㌲㜱㕡戸っ㜳〲㉢㌰㌵戰㍥愵昲ㄹ㌳挲㠵㍥㌱㡥㉤慦慣㈸〸攷㘶晦ㄵ㘶ㄵ㉡㜳挶㑥〰㤳㐲㤴ち愸ㄳ㘲摦换摡㜰攷挸㑥ㅣ㈶㤲愸㍦㌸㈹㡤㐷㈱挶㡥㜰攸㘱㔳㌸搴㡤㉣ㅥ㠶㤸て昶㈴ㄸ㜵ㅦ㈲戶㜹㡡㐹㔰づㄵ㈱慤㈶㉦㔹㑦㠴捤㉤㡢ㄴㄷ㠶㐳扡㌶愲戸慣戹㉥㡥慡㡣㍡㈴昹㜳㕡㘹〹㘶扢㡣㉡㐳敡ぢ昲㉢ち晦ち㔹㈱㉥戸愷㤰㤴愸㈰晥晥ㄸ搰㘶㌳㠱挰㌷ㅣ㡤收昶捤㈵㌸搹〷㘸慣㥦〲挳㜷昲㔱捤改㠸㠲㙤㥡㈷敦㠵㤳〹㜷つ㍢㤱㌵捥戴㤷㉣㤸ㄳ敤㥢㡢㐶ㄸ〷㌸搶㠵㤵㠴㕢㌹慢㜲昷㙣ㄴ㘵㑤㠹㤴㤷㔴㐶挳捤㙢㑡㜲愲ㅢ㐵㘳挲㈵昹㥣戲摢慣愶㌴扡㈰㡡㐹捤㌵敤㜱㍡敥㕦㈷㐳㐰㈴㕥㘷㐹㐹㥥㠲㜵ㅣ扣捥㥤攰㌹昴〷戳㡡㘴ㄶ挹昶㔵㍦㜵敢㜲㙥昷昶ぢ㔸㠵㄰户㐰挲㐶㌴敦扥㍤㜶㕥㙢敤㜳㜲㜹㈶戵戲愶㡡㥢㔷㌸戹㜸㌵戳㜸㥣づ㥢㕣㈴搷㍤捣㜹攷攲㤴ㄴ㥥㍡㈵㔸慦ㄹ㉤㉥挸㉦㈹㤹摢扣㈸户慣愰愴戲㌰㍣㍣㝦㑡戸挴扡㘶㜳㌱挶㕦㈳㕦昱㍣〵捣㕣搵㠱㡢〶㈵ㄷ敢㘸慤ㄹ挰㝦昸㌲㠷攱㜰㥣㘹昲㤱㡢㌶㐲挶㈰㝤摥㍤㡤㐰晥挷ㄳ愰㐳㌰㙡㔹㍢㝤㕦㔶㕡攲搲收㘱昱㥡挶挹愰㌵㜳愸攵㡣戳愹つ㉦ㅦ㕥㡥昹敤㠵㌶搶㤰㘲㤳昵㤷㌹慦㈴㑤挱㘰昰㡦㝥挰〰㉢㙣摦攸昹㔶戸攸㤹昵㝥晣㡣攱挹昱っ敡敥㘹愴戶㤳㐳㍥晢攵㈲挸㌱晡ㄴ㕥挱捣㡥挳戸攲㘸㐹㌸愹㐸攴㔲㑥攴㈹㐱㌴㥢ㄶ㡤㥢㠶㈹㤹搹挹㐵㌹ㄵ挵㠵㈵挵㘵㘱㜶㐲戰摥㠲慢㕢㠷㠷愷㘲㘵挰攸昲㐸㌱㔷㜶㈵ㄷ㡤慢挸㉦㡢捣攰捣摢㠲戹㉤ㅤ㌵㐹㔶㐲搱㠰攲㌲㥣㐰愶㑦㤶㔳㡡挶㑥㉢㥦㡤㜵摦㤵愵㘵㌹昹㌳㈲㝦㠹㐴改㡦ㄴ㈰㘴㥥㔵㜱㉡㉥㑥㈵挶㈵晥搱捦慡攰㘰㥣ㅦ捤㐷㡣ㅡ㌹㙥搰挰慣㌱挳㐷愵㘳㝤㉤㝢〷㠱㑣戸㠸㈳搱搹摢㡣㔲ㅤ愷㌰ㄳ愷㤷㙡昰ㄴ㘶㤸㡥㜵㜳扥昳挴㙢搶搱昳戲㙣攴㈰㤲㘶㐳㐰㠶收㡣捦慤㕤攰昳扦㕡㤴㥥㔰㠵㤶敢昸㜴㤰㈳愵㘶㌵挱愱㔰㙥㙥ㅥ㍤攴昱㘰㌲攴㈰㘰捤㝤㐴㠶㡡㐴㠷〷㈷㍥㔰愹捥攲㘰捣昳㙥㠶㙢〱慥挶㤸ㅦ㡦换㜰㜳戳挲ㅥㅥ㔶挸㐵戴㙣㘰㜹㘹㘹㍥㡦㌶ㅥ愹㘳㜱㈹て㈷㑡㜷ㅢㄷㄷ愳〸㐴づ㐹捤捡㥦〳㔶晥ㅣ㘱攱ㄳ㥡㉢㠴愴捣戶捡愷收㔷ㄴ㐷愷㤵ㄶㄷ㈴戲挲㔵㍣㝦㠹挳ㄴ㠷㔰㍣挰戴㌶㌹㔶搱㜷㜵て㥡㥢搳挷㤱敥捥戸㥤㈰㜴㑣㍦づ收㌸昹㔸㔷㝦㜰昹〵づ㕦戹晥ㅢ㐳搱㕡〲敥敢〳昸㈴㌰㐳戱昵挹挰㤱敢㤲摡㑡〵扣㡣㘱㔰㘷㠱慦昸㙡㤰㍡㘷挴㌷㠵㐲㘸㜸㜹㝥攱㘰㉣昴㉡慦㘸慡㝦㐴㈱ㄱ愹攵㔵愶㈲㤵慢㈰〶㘲㤲㌶㤶㈶捤㐲搷戸㈲㤱㡣戱㔸㕦㄰捦昵ㄳ㐱㌳㠷㍣㡦〳〹〹㐹㠹㝥扥㜲慤戶摡敡搹攲昶ㅦ愱挸昵戴晦摦㌳㝡攱㘲换摤㘲捦挲ㄸ㡥摤㌱㐶㜰㥦㥥㐵㤵晢攳㔲ㄸ㐹㠵㔱㈰〹摢㈱㜴㥦㈵㌱㔷っ挰㈰㤰㔰捡㤵っ㠹愵摣ㅤ昴㐰㠲㔸摦㠰ㄵㄱ㠰㈴㤸㤴昸ㅣ攴挶㘸㘸扤昲昲换㝤㔱づ愸ㄷ㐱㉣晦晣㐸搵〱㥥㐱晦㘳㐰搴ㅢ㘰昲㍥㔵搲㠶㠵搹㜴挱㍣攰ㅥ㘵㍣捡昸昴㔰㍢挰攰㝤㡡戵搹㌲㠹摥昵〴慤昵㈶挴散㘱㌳㠷昵昵搶搴㕢搰㘳㡦つㄳ㉣㘱㕥摢㘵㤸愴ㅢ摢〹ㄱ扢つ收ㄶ昳㠳㑤敤㠲〲㍦摣〲挱戳㘰改戸㤸㘶昴㤰㔰㕣ㄷ㔳戵ㅢ捡扣愰ㅡ㘷挳㐰敤㐱愹ち㉦〴㙤ㅥ户攷㠲㕢晦㜱晢慥㔸愰㤱昳搸㠸慥愸扤㈸㔸㔸愳㘸㘱㥤〷ㅤ㘳㌲ㄵ摦昷㔷挸愷挲ㄴ㉡㝣〰〵ㅥ㄰㐶〱㙡㌵㌹晣搸㘶㘶换㘱㈱捤挲㌴晢ㄲち戶ㅣ㑥〵て㥢攴㜰ㅡ捡捣攱㔷㘰挴捥㘱戱搶晡ㅡ㕡つ捥攱㌷㔰㌶㜳㜸㍥捣㙢㜳㔸愲ㅢ晢ㄶ昲㠶攴㜰ㅦ昴捣ㅣ㤶挲搲㤹㐳㘴て昰扡㜳昸㍤㉣㈴㠷㘵㌰㔰㍦愰㔶㠵㔷㑤づ㘷㠰㕢㝦づ昷㡢〵〲㥦挹㐶㜴㐵晤㠴㠲㑦づ㉢愰㘳㐴愸昸戳扦〲㝦㡦挶愸愴挲㉦㔰㤰ㅣ捥㐲慤㈶㠷扦摢捣㙣㌹㥣㑤戳㌹㌴㙢㡡㄰㙣㌹扣〰㍣㙣㤲挳ぢ㔱㘶づ㌹捦㍦㜶づ㉦搲㕡〶戴ㅡ㥣㐳㉥ㄸ㌰㜳㌸て收戵㌹扣㐴㌷㤶〴㜹㐳㜲挸㐵〵㘶づ㉦㠵愵㈳㠷㤹㕤戹ㅢ㥥ㅣ㜲〵㠲攴昰㌲ㄸ愸ㄴ搴慡捣ㅤ㌶捦挳㉢挰慤㍦㠷㉤㘰㠶晦㠰㜱㈵ㅢㄱ扣昰捥㌵ぢ㍥㌹扣ち㍡挶搵㔴攴㝡〶ㅦ㠵昹㔴戸㠶ち㠷㐲㐱㜲戸〰戵㥡ㅣ㜲ㄱ㠳㘵㘶换攱㐲㥡㉤愲㔹㍡ㄴ㙣㌹扣づ㍣㠹〹搷搲敢㔱㘶づ戹ㅣ㈱㜶づㄷ㙢慤㌶搰㙡㜰づ摢㐲搹捣攱つ㌰慦捤攱㑤扡戱ㄳ㈰㙦㐸づ摢㐱捦捣攱ㄲ㔸㈶摢㍢愶晥㤷㔲慥㤳㤰ㄴ㉥㠵扥㙡㡦㕡㤵戹扦㘶ち㙦〱户晥ㄴ㜶㠴ㄹ晥戱愲㥦㡤〸㕣㜸攷捡ちぢ㙡戶愹㍦戶晥〶ㅤ㘳㌹ㄵ戹敡挲㐷攱㔶㉡摣㐶㠵㉥㔰㤰ㄴ慥㐰慤㈶㠵㕣㙡㘱㤹搹㔲戸㤲㘶户搳慣てㄴ㙣㈹扣〳㍣㙣㜲ㅡ慥㐶㤹㈹攴愲㠹搸㈹扣㔳㙢昵㠵㔶㠳㔳挸搵ㄷ㘶ち敦㠲㜹㙤ち敦搶㡤昵㠳扣㈱㈹捣㠲㥥㤹挲㌵戰㜴㥣㠶ㄹ摤戸ㅢ㥥搳㤰换㌹㈴㠷昷挰㐰つ㐴慤捡摣㘱㌳㠷昷㠲㕢㝦づ〷挱っ晦昸㜶㤵㡤〸㕥㜸捦㐱挹挲㥡㙤敡ㅣ慥㠵㡥㜱㍦ㄵ戹㌸挴㐷攱〱㉡㍣㐸㠵㕣㈸㐸づ搷愱㔶㤳㐳慥〸戱捣㙣㌹㝣㠸㘶敢㘹㌶ㅥち戶ㅣ㍥〲ㅥ㌶挹攱〶㤴㤹㐳慥敤㠸㥤挳㐷戵搶㐴㘸㌵㌸㠷㕣㈴㘲收昰㌱㤸搷收昰〹摤ㄸ搷㡦㌴㈴㠷㘷㐳捦捣攱㤳戰㜴攴㌰搳㍦㠷㕣㜵㈲㌹㝣ち〶敡㕣搴慡捣ㅤ㌶㜳昸㌴戸昵攷㌰て㘶昸挷㤷挷㙣㐴昰挲㝢㍥㑡ㄶ搶㙣㔳攷昰ㄹ攸ㄸ㥢愹挸㌵㉣㍥ち㔵㔴搸㐲㠵〲㈸㐸づ户愲㔶㤳㐳㉥㕣戱捣㙣㌹摣㐶戳㙡㥡㤵㐳挱㤶挳攷挰挳㈶㌹摣㡥㌲㜳挸㈵㈸戱㜳昸扣搶㥡〹慤〶攷㤰㙢㔹捣ㅣ扥〰昳摡ㅣ扥愴ㅢ攳㌲㤷㠶攴戰ㄲ㝡㘶づ㕦㠶愵㈳㠷摤㝢㜳㌷㍣攷㈱ㄷ挷㐸づ㕦㠱㠱㥡㡤㕡㤵戹挳㘶づ晦〹㙥晤㌹攴㙡ㅡ晣㘳捤㈵ㅢㄱ扣昰㝥㈱㑡ㄶ搶㙣㔳攷昰㌵攸ㄸ慦㔳㤱㑢㙢㝣ㄴ摥愰挲づ㉡捣㠳㠲攴昰㑤搴㙡㜲㜸愹捤捣㤶挳户㘸戶㤳㘶ぢ愰㘰换攱㉥昰戰㐹づ㜷愳捣ㅣ㜲㘵㑣散ㅣ敥搱㕡㡢愰搵攰ㅣ㜲㠹㡤㤹挳㜷㘰㕥㥢挳昷㜴㘳㕣㝤搳㤰ㅣ㉥㠶㥥㤹挳扤戰㜴攴㌰㈳㠳扢攱挹㈱搷散㐸づ摦㠷㠱扡ㄱ戵㉡㜳㠷捤ㅣ㝥〸㙥晤㌹攴㈲ㅦ晣㘳〵〲ㅢㄱ扣昰㝥㌳㑡㍥㈹晡ㄸ㍡挶㈷㔴攴ち㈰ㅦ㠵㝦㔳攱㔳㉡㉣㠳㠲攴昰㍦愸搵攴昰㔶㥢㤹㉤㠷㥦搱散㜳㥡摤〵〵㕢づ晦ぢ㥥挴㠴㉥捤㤷㈸㌳㠷㝦㠷㑡散ㅣ㝥愵戵敥㠶㔶㠳㜳挸㤵㐰㘶づ扦㠶㜹㙤づ扦搵㡤摤〳㜹㐳㜲㜸㉦昴捣ㅣ㝥〷㑢㘷づ㑦挱摥㜹㜳挸愵㐵㤲挳㝤㌰㔰㙢㔱慢㌲㜷搸捣攱て攰搶㥦㐳慥㐵挲㝦挰昸㤱㡤〸㕥㜸㕦㠷㤲㑦㡡昶㐳挷㌸㐰㐵㉥㔴昲㔱昸㠹ち㍦㔳㘱㍤ㄴ㈴㠷扦愰㔶㤳㐳慥㑥戲捣㙣㌹晣㤵㘶扦搱㙣ㄳㄴ㙣㌹㍣〸㥥挴㠴ㅣ昲换㔰收㤰敢㡣㘲攷㤰〳㑡搴摡っ慤〶攷戰ち捡㘶づ攳㘰㕥㥢㐳晣㐲愲㌴戶〵昲㠶攴㜰ㅢ昴捣ㅣ㈶挰搲㤱挳㙥扤戰㜷摥ㅣ㔶㠳㈷㌹っ挲㐰㍤㡢㕡㤵戹挳㘶づㄳ挱慤㍦㠷摢㘱㠶㝦㉣慣㘶㈳㠲ㄷ摥㕦㐰愹ㅡㄵ搷㜰㑥〸㍡㐶ㄲㄵ戹㥥捡㐷愱ㄹㄵ㤲愹昰ㄲㄴ㈴㠷捤㔱慢挹㈱ㄷ㔱㔹㘶戶ㅣ愶搰㉣㤵㘶㍢愱㘰换㘱㑢昰㈴㈶攴戰ㄵ捡捣づ㤷㐳挵捥攱㈱㕡㡢敢愵ㅡ㥣㐳慥慢㌲㜳㜸㈸捣㙢㜳㜸戸㙥㙣て攴つ挹攱扢搰㌳㜳搸ㅡ㤶㡥ㅣ㘶昴挴摥㜹㜳挸㠵㕡㤲挳㈳㘰愰昶愲㔶㘵敥戰㤹挳愳挰慤㍦㠷ㅦ挰っ晦〱攳㘸㌶㈲㜸攱晤㈳㤴慡㔱㜱攵昰ㄸ攸ㄸ挷㔲昱㘳㝦㠵攳愸㤰㐶㠵㑦愰㈰㌹㑣㐷慤㈶㠷㕣敢㔵慤摢戵攵昰㜸㥡戵愱搹户㔰戰攵昰〴昰戰挹攷攱㠹㈸㌳㠷㕣戵ㄵ㍢㠷敤戴ㄶ㤷㜵㌵㌸㠷㕣晥㘵收昰㈴㤸搷收戰㠳㙥散〷挸ㅢ㤲挳晤搰㌳㜳搸ㄱ㤶㡥ㅣ㘶晡㝦ㅥ㜲㍤㤹攴戰ㄳっㄴㄷ㤶㔵㤹㍢㙣收戰㌳戸昵攷昰ㄷ㤸攱㍦㘰㜴㘱㈳㠲ㄷ摥㝦㐳愹ㅡㄵ㔷づ扢㐲挷挸愰㈲㔷愷昹㈸㘴㔲愱ㅢㄵづ㐲㐱㜲搸ㅤ戵㥡ㅣ㜲㐹㥡㘵㘶换㘱て㥡昵愴㔹ㄲㄴ㙣㌹散〵㥥挴㠴昳戰㌷捡捣㈱ㄷ㤷挵捥攱愹㕡㉢ㄹ㕡つ捥㈱㔷愹㤹㌹散〳昳摡ㅣ昶搵㡤愵㐰摥㤰ㅣ戶㠰㥥㤹挳搳㘱改捣愱晦攷㈱㤷扤㐹づ晢挱㐰戵㐲慤捡摣㘱㌳㠷㔹攰搶㥦㐳慥㤳㘳敡㡣〱㙣㐴昰挲晢攱攰㔶愳攲捡攱㐰攸ㄸ搹㔴攴㈲㍡ㅦ㠵㐱㔴ㄸ㑣㠵㈳愰㈰㌹捣㐱慤㈶㠷㐷摢捣㙣㌹ㅣ㐲戳㕣㥡㥤〰〵㕢づ㠷㠱㈷㌱㈱㠷挳㔱㘶づ戹〶㉥㜶づ㐷㘸慤㜶搰㙡㜰づ戹㤸捥捣攱㐸㤸搷收㜰戴㙥慣㍤攴つ挹㘱㐷攸㤹㌹㍣〳㤶捥ㅣ晡㕦㑢戹㍡㑦㜲㌸〶〶敡㘴搴慡捣ㅤ㌶㜳㌸づ摣晡㜳搸〵㘶㤲挳昱㙣㐴昰挲㝢〶戸搵愸戸㜲㌸〱㍡挶㐴㉡㜲慤㥦㡦挲㤹㔴㤸㐴㠵㙥㔰㤰ㅣ㥥㠵㕡㑤づ戹挰捦㌲戳攵昰㙣㥡㥤㐳戳㝥㔰戰攵昰㍣昰㈴㈶攴㌰て㘵收㤰㑢昵㘲攷㜰戲搶攲㕡扥〶攷㤰㙢晥捣ㅣ收挳扣㌶㠷〵扡㌱㉥〷㙣㐸づ〷㐱捦捣㘱㈱㉣ㅤ㌹捣攸㡤扤昳㝥ㅥ㜲ㄱ愱攴㌰っ〳㤵㠳㕡㤵戹挳㘶づ愷㠲㕢㝦づ㜳㘱㈶㌹㥣挶㐶〴㉦扣て〳户ㅡㄵ㔷づ㡢愱㘳㥣㑦㐵㉥㐹昴㔱㤸㑥㠵ㄲ㉡㡣㠰㠲攴戰ㄴ戵㥡ㅣ㜲ㅤ愲㘵㘶换㘱ㄹ捤捡㐱ㄲ㈶㐱攱㝦戰㤶㑣扥㔹慢㤹敦㈸搳慥㙡愷㌷㈶ㄷ搹㘷㌳戶㉡搲搳ㅡ㙤㤳ㄷ㕤㍣㤹敥㠳慦㤸晦㐲㔳ㄳ㤹㔰㍤㉦昱㝦㌱搹㄰㑤戰㑢挱㜹ㅦ㡡换挴捣攳㙣〶〰㙦㘵晥㔴㙣ㅡ戰㠹㔶ㄴ㑦愹攴攴っ昱挹敦㔷攲㐹挴㉥愰戸戰㑣づ戶㤹戰㔲攷愲㔶㐵愱㔲收挱ㄶ㘱昲挰慣晢扢摤㍣㘸挸挱ㄶ㘵㈳搴收㙢㌲戸搵㈸戸づ戶㑡攸ㄸ戳愸挸愵㙡㍥ち戳愹㌰〷㈴㠱㡢愲摣㕦㘶㍢搷㜶㘱攲愶〱ㄷ昱昲摢敤晣㘹户㐴晣㑡㥡晣㈶㕣㠲㝣昳㥢㘴晢㉤户愰昹㌳㙥㠹戰㐱愹㌴ㄲㅣ㡢㘹〱攱挲㤰㜹㘴昱㥢㔶愰ㄹ㠸挳㉤㑣㕣㘲搰扤搲搵攳㤶㑤㡣つ换晡㌳㜵㉣㐲〸捥㐵挴㐹㥣捣㡢昶昳昸攳扢㕢挰戵慦㥥挱昵敡㐲攸〴㐲㡡㡢戰慡㔱㈲㌲戶搳攵㈲㐸㡤㜹㈰慡ㅣち戶㑢摥㈵㌴㈳慡㘸攲㔲㤴㤹㙦㉥愵㡡㝤挹扢㑣㙢捤㠴㔶㠳㉦㜹㕣㤳㘵㕥昲㉥㠷㜹敤㈵敦㑡摤㔸〴昲㠶㕣昲戸㙥换㍣ㄴ慦㠲愵攳㤲搷摤晦ㅢ㈲㉥昲㤲愳昰㙡ㄸ愸搹愸㔵㤹㍢㙣ㅥ㠵搷㠰㕢晦㔱㌸ㄷ㘶㍣昰㡣〵㙣㐴昰挲㍢㤷㠵㔵愳攲㍡ちㄷ㐲挷㔸㐴㐵㉥ㄹ昳㔱戸㤶ち搷㔱㘱ㅥㄴ攴㤲㜷㍤㙡㌵㤷扣㑢㙤㘶戶ㅣ㉥愶搹つ㌴㕢〰〵㕢づ㙦〲㑦㘲㐲づ㤷愰捣ㅣ㜲挵㔷散ㅣ㉥搵㕡㡢愰搵攰ㅣ㜲改㤸㤹挳㥢㘱㕥㥢挳㘵扡戱敢㈰㙦㐸づㄷ㐳捦捣攱摦㘰改挸㘱㌷晦㡦㉤慥㐵㤳ㅣ㉥㠷㠱扡ㄱ戵㉡㜳㠷捤ㅣ摥〶㙥晤㌹㕣〲㌳挹攱ち㌶㈲㜸攱㥤慢搷慡㔱㜱攵㜰㈵㜴㡣摢愹挸㤵㙤㍥ち慢愸㜰〷ㄵ㤶㐱㐱㜲戸ㅡ戵㥡ㅣ㜲㌹㥢㘵㘶换攱㥤㌴扢㡢㘶㕣㝡㘶换攱摤攰㐹㑣挸攱ㅡ㤴㤹㐳㉥㑣㡢㥤挳㝢戴搶摤搰㙡㜰づ戹挲捤捣攱㍦㘰㕥㥢挳晢㜴㘳昷㐰摥㤰ㅣ摥ぢ㍤㌳㠷㙢㘱改挸㘱㐶㉦散㥤户敢挱㈵㜳㤲挳晢㘱愰搶愲㔶㘵敥戰㤹挳〷挱慤㍦㠷て挰㑣㜲戸㡥㡤〸㕥㜸㕦〷㙥㌵㉡慥ㅣ㍥〴ㅤ㘳㍤ㄵ戹〰捦㐷攱㘱㉡㍣㐲㠵昵㔰㤰ㅣ㙥㐰慤㈶㠷㕣㜵㘷㤹搹㜲昸㈸捤ㅥ愳搹㈶㈸搸㜲昸〴㜸ㄲㄳ㜲昸㈴捡捣㈱搷捦挵捥攱㔳㕡㙢㌳戴ㅡ㥣挳㉡㈸㥢㌹摣〸昳摡ㅣ㙥搲㡤㜱㡤㕥㐳㜲挸挵㝡㘶づ㥦㠱愵㌳㠷晥搷㔲慥散㤳ㅣ㙥㠶㠱㝡ㄶ戵㉡㜳㠷捤ㅣ㙥〱户晥ㅣ㙥㠷㤹攴㜰㉢ㅢㄱ扣昰晥〲戸搵愸戸㜲戸つ㍡㐶㌵ㄵ戹㑥搰㐷攱㔹㉡㍣㐷㠵㤷愰㈰㌹摣㡥㕡㑤づ戹㌸搰㌲戳攵昰㜹㥡扤㐰戳㥤㔰戰攵昰㈵昰㈴㈶攴昰㘵㤴㤹㐳㉥昳㡢㥤挳㔷戴搶㉥㘸㌵㌸㠷㕣㉦㘸收昰㔵㤸搷收昰㕦扡㌱㉥㈵㙣㐸づ摦㠵㥥㤹挳搷㘰改昸戶摤晦㑥㥣敢て㈵㠵慦㐳㕦敤㐵慤捡摣㕦㌳㠵㍢挰慤㍦㠵㕣戰㈸㈹㝣㤳㡤〸㕣㜸攷㡡挵㙡㔴㕣㈹㝣ぢ㍡挶㑥㉡㜲㌵愳㡦挲摢㔴搸㐵㠵㑦愰㈰㈹摣㡤㕡㑤ち戹㠴搱㌲戳愵㜰て捤摥愱搹户㔰戰愵昰㍤昰㈴㈶愴㜰㉦捡㑣㈱ㄷ㈳挶㑥攱晢㕡㙢ㅦ戴ㅡ㥣㐲慥㙡㌴㔳昸〱捣㙢㔳昸㤱㙥㡣ぢㅥㅢ㤲挲晤搰㌳㔳昸㌱㉣ㅤ㈹昴扦ㄱ攷㉡㐹㐹攱㈷搰㔷㍦愱㔶㘵敥慦㤹挲㑦挱慤㍦㠵㕣㔶㈹㈹晣てㅢㄱ戸昰晥ㅢ戸搵愸戸㔲昸ㄹ㜴㡣捦愹挸㌵㤷㍥ち㕦㔰攱扦㔴㌸〸〵㐹攱㤷愸搵愴㌰づ㕦ㄶ㔸㘶戶ㄴ㝥㐵戳慦㘹㤶〴〵㕢ち扦〵㑦㘲㐲ち扦㐳㤹㈹㙣〶㤵搸㈹摣愷戵㤲愱搵攰ㄴ㌶㠷戲㤹挲敦㘱㕥㥢挲ㅦ㜵㘳㈹㤰㌷㈴㠵㉤愰㘷愶㜰㍦㉣㥤㔷㔲摦挹搸慡㈵㉣㈴㠷〷㘰愰㕡愱㔶㘵敥戰㤹挳㥦挱慤㍦㠷㠷挲㑣㜲昸ぢㅢㄱ扣昰㝥㌸戸搵愸戸㜲昸㉢㜴㡣摦愸搸摡㕦攱㜷㉡ㅣ愴挲ㄱ㔰㤰ㅣ〶ㄲ㙣㌹㍣摡㘶㘶换㈱ㅦ㤲㘴挴㠱愸ㄳ愰㘰换㘱㍣㜸㠸㑡敥㉣ㄲ㔰㘶づ㑦㠴㑡散ㅣ〶戵㔶㍢㘸㌵㌸㠷㈷㐱搹捣㘱㔳㤸搷收㤰㡦㘶愳换昶㤰㌷㈴㠷ㅤ愱㈷㌹㤴㔵㥤㡣摣昳捤㙣㈷愸㐸搲㤲搰戶㍡ㄹ戵㉡散㈲㌴捤愴㈵㠳㕢㝦搲扡挰㑣㤲搶㥣㡤㠸㌹摥㌳挰慤㐶挵㤵戴ㄴ攸ㄸ愹㔴捣昴㔷㘸㐱㠵㤶㔴攸〶〵㐹㕡㉢搴㙡㑥扣㥥㌶㌳㕢搲づ愱搹愱㈰〹晤愱搰戰搵㡢㑤ㄱ㕥慡㙤㐹愹晣攸㐹㡢愲㌳㉡昳㑢昰㈰戳㔱㔸搷ㄴ㈵敢慦㌰㝢㍤摥㕣㕤㔶敦㡤戶散挲搹攷ㅥ㡢㍤㜳㘳攰扣㈹搷晢㈶扦昱昲挷㔶㥦㠵ㄲ㍥晦昹攰挱㠶㜹攱㔱攱晣搵ㄵ㈴〹㜳愴て㐷挲㜸㐸㘷愱㉡㠷㔰㙢㌰慣㑤つ昰攳㈶っ〴户㡥㔵ㅦ慥㠵㕢㙣戵㔵敤ㅣ㜵慥㐶攸㔸㠲㜱㥥〶㉣晥㌸〲戱愸㐱㝥㌱愸ㅣ㡢㝢ㄴ㜵攰〲昵㐰挲㔰㔰昷〸㡣㘷㌹〱㉥㐷㔸慢捡㠵〵㘳愳㜳㑢戰㤸㠳㐵㡥挸㤸㈵捥㕥㌷挵〸扡扣㈲ㅥ换㜲摤扦ㄳ㔵㘳晢㌸㥡㑡㍡挴昵㌰っ㌱愳㘴〸愲㐹昸ㄸ㈹㡡㘹敦捣ち㙤戸〵㡦挱㍥ㅤ㌲愲戸愰愲㍣㔲㕥ㄴ㑤ㅢ㡢㌵㑡㘹㝣㍣㑡ㄱ㔶慢㘵㈵㝣㠸ㄶ㝤㝤㜲挷攲换昸捣扦㔹晣㜹㥤搰昴戲昲搹㘵ㄲ㑤㐲㠴㑦㠹㤱晣㌶㙤㑡㌷㍣㙦㘵㙢〳昰㔲㠷㈱㔰ㅡㅢ挷挱㜱㜲㤳搴攱〴ㄳ㕢敡〸慢㌰搲㉡㡣搲㠵㤴搱㈸戰㤵愰㘸晥㠹㈴昵っ戴㑣㉦挱㌴㐴搳㘲攰㠰㍣攷攳つ㠳改㘰㌷〳㕢㐶捣挶攰〱㉢挱攳挱㘹づ㡥㙤扤㔱敡ㄸ摤㡡搱〶㐲㈳ㅤ敤ㄹ㘹㈰㙡ㅣ昸扣㐰㠵搴㙥攰挸ㄳ㠸扥㐲㐶㍢愸昱㐴ㄸ㡦慡〰攵㌸ㄱ㈶昸㜲㈷㠲换㤳挱㘸て㘳㌵挹㔷攷㙣㡢摢㤱㍡㜰㠵㍡㐶㉥㐱㜹戰慡ㅤ〸㠰㠷〸㤸〱㠳㜹㘷㡡搵敢攰㌰捤捥㌴㜱㑡扦愴愹ぢ昴㤰愶㍣㌶㠵㉤㜵戲㔵挸户ち㔳㜴㈱愵〰㠵挶㐹ㄳ㈷昹搳㡢挱㌴ㄹ㑣㡡挱㍣愴㠶㉤㝥㌷戲摡㔱攳㐴㄰㌵ㄵ㝣ㄳ昸ㄷ戱㘷戵挰㥦〲㌵〲㍦つ㜲㉦昰挵扥摣昳挱ㄵ攰㝢挳㔸㤵昸敡㤴㔹摣㍥搴㐱〴愸㘳ㅣㄲ㔴㠰慦㐶㄰㕥攰户晡〲㍦ㄳ㐶〲㝣㍦㌴〵攰㉢搸ㄴ戶搴㠸㔵㠸㕡㠵㑡㕤㐸㤹㠵㐲攳〰㍦ㅢ㉤搳㡢ㅢ昸㌹ㄶ㝦㈰愲㤴㈷㑢ㅡ㥤愰愶㉥〰摦〴晥㈹〷昰㌹㔰㈳昰ㄷ㐲敥〵晥㈲㕦敥㍣㜰〵昸㕣㠲㝡㠹慦捥㘵ㄶ㜷ㄸ㜵㄰〱敡〱㜵〵愸〰扦挱ㄷ昸㠷㝤㠱攷攴㜹〱㝥ㄴ㥡〲昰㔷戱㈹㙣愹㔷㕢㠵昹㔶攱ㅡ㕤㐸㔹㠰㐲攳〰扦㄰㉤搳㡢ㅢ昸㐵ㄶ㝦㉣愲㤴㐷㜲ㅡ晣捡㐲㕤〷扥〹晣㝤づ攰㈷㐲㡤挰㕦て戹ㄷ昸挵扥摣ㅢ挰ㄵ攰㈷ㄱ搴㥢㝣㜵㤶㕡摣戳愹㠳〸㔰挷㘰㈳愸〰晦㜷㕦攰敦昴〵㝥ㄹ㡣〴昸㍣㌴〵攰晦挶愶戰愵㉥户ち户㕡㠵摢㜴㈱㘵〵ち㡤〳晣㑡戴㑣㉦㙥攰㌹㉦㕥昸〵㠸㔲㥥㘵㙡昴㠲㥡扡〳捣晥㜸㠵搴慤づ攰愷㐲㡤挰慦㠶捣ぢ晣㥤扥摣扢挰ㄵ攰㡢〹敡摤扥㍡昷㔸摣改搴㐱〴愸〷搴扤愰〲晣㔲㕦攰㙦昲〵晥㍥ㄸ〹昰攵㘸ち挰慦㘵㔳搸㔲敦户ちて㔸㠵〷㜵㈱㘵ㅤち㡤〳晣㐳㘸㤹㕥摣挰慦户昸ㄱ㐴㈹㑦㠱㌵㑥㠷㥡㝡〴㝣ㄳ昸㠵づ攰㘷㐳㡤挰㙦㠰摣ぢ晣愳扥摣挷挰ㄵ攰攷ㄲ搴㈷㝣㜵㥥戲戸ㄷ㔲〷ㄱ愰㡥㕦扤〵ㄵ攰慦昴〵晥㜲㕦攰㌷挱㐸㠰扦〴㑤〱㜸㑥㈴攷㤶扡搹㉡㔴㔹㠵㉤扡㤰戲ㄵ㠵挶〱㝥ㅢ㕡愶ㄷ㌷昰㥣㠱㉥晣㉢㄰愵㌱㠸ㅡ搹㈰㡡戳搰晢攳ㄵ㔲ㄷ㌸㠰㥦て㌵〲扦ㅤ㌲〱晥ㅡ㌰慣㑤㍤敦换㝤〱㕣〱㝥〱㜴搵㑢扥㍡慦㔸摣㐵搴㐱㠳愸〷搴㍦㐱〵昸愸つ昸攰㜵㔰㠹搹㥢㔵ㄵ扥搹昸ㄷ㕡㤲㙣㉣㠶㌱戲昱ㅡ摢挷㤶晡扡㔵㜸挳㉡散搰㠵㤴㌷㔱㘸㥣㙣扣㠵㤶改㈵㜸〳愲昱改㤱摥〸戶戳㐷㝡ㄳ㌸敥ㅥ改㑥摤㡡戱〴㐲㜹㜴戱㌱ㄴ㡤慡㕤攰㥢戹㍢摦㤱扢㘵㔰㘳敥㜶㐳敥㍤㘹昶昸㜲摦〱㔷㜲户ㅣ挶㡡ㄳ换扤㤶敦㕢摣摢愸㠳〸㔰て愸て㐱㈵㜷㠵戶摣搵昶㐸愷昸愶改㈳ㄸ㐹㥡㔶愱㈹愴㠹戳扥戹愵㝥㘲ㄵ㌸捤㕢㌸㥦敡㐲捡㝦㔰㘸㥣㌴㝤㠶㤶改挵㝤搲㝣㙥昱敦㐲㤴昲捣㘷㘳㌴搴搴㝦挱㌷㠱㍦换〱晣㍤㔰㈳昰㕦㐲敥㠵敦㉢㕦敥搷攰ち昰昷ㄲ搴㙦㝤㜵昶㔹摣戵搴㐱〴愸㘳㤱㈸愸〰㍦捥ㄷ昸㌱扥挰晦〸㈳〱㝥ㅤ㥡〲昰晢搹ㄴ戶搴〳㔶攱㈷慢昰戳㉥愴晣㠲㐲攳〰晦㉢㕡愶ㄷ㌷昰扦㔹晣㐷㄰愵㍣㉣摢㤸〰㌵挵㕢㉥ㄳ昸愱づ攰ㅦ㠷ㅡ㠱攷慥〹昰㡥慢㤵昲攵㘲晥㠳〹晣㤳〴㌵摥㔷㈷㘸㜱㌷㔲〷ㄱ㌰㔸㤵〸慥〰㥦㙤〷㥥㔷㉢戹〷ㅢ攰ぢ扣〱㈳晣㘳㡤ㄱ昴〰㝣㠸ㄵ㙣愹㐹㔶愱㤹㔵㐸搶㠵㤴收㈸㌴づ昰㈹㘸㔹㠰攷㠵挹攰㘵挸攰㤵㈷㌵搵攲㙦㈳敢㕣挴㘷㥣〳愲㕡㠲㙦〲㝦慡〳昸敤㔰㈳昰慤㈰昷ㅥ昱㠷昸㜲て〵㔷㡥昸ㄷ㘰慣づ昷搵㌹挲攲扥㐴ㅤ㐴㈰挰ㅦ〵慥〰摦摤づ㝣捤捤㙦愶㉦昰㐷挳〸晦㜸㜴ㅢ㥡〲昰挷戰㠲㉤昵㔸慢㜰㥣㔵㐸搳㠵㤴㜴ㄴㅡ〷昸攳搱戲〰敦扡昹㙤㘳昱摦㐰㤴㐶〱攲㌳愶㠰愸ㄳ挰㌷㠱敦攰〰㝥㈷搴〸晣㠹㤰㝢㠱㙦攷换㍤〹㕣〱㝥ㄷ㐱敤攰慢搳挹攲敥愱づ㈲㄰攰㍢㠳㉢挰户昵〵晥㜸㕦攰扢挰〸晦昸㠵㔱㌴〵攰扢戲㠲㉤㌵挳㉡㘴㕡㠵㙥扡㤰搲ㅤ㠵挶〱扥〷㕡昶〳扥愷挵晦〸㔱捡㜳敤㡤㘹〸㔲昵〲摦〴晥㐸〷昰㥦㐲㡤挰昷㠶摣ぢ晣愹扥摣㍥攰ち昰㥦ㄱ搴扥扥㍡晤㉣敥ㄷ搴㐱〴〲㝣ㄶ戸〲晣㈱扥挰户昴〵㝥〰㡣昰㡦㙦戳搰ㄴ㠰ㅦ挸ち戶搴㙣慢㌰挸㉡っ搶㠵㤴ㅣㄴㅡ〷昸㈱㘸搹て昸㕣㡢扦て㔱ㅡ攵㠸捦攰搴㍤㌵っ㝣ㄳ昸㤰〳昸晤㔰㈳昰挳㈱昷〲㍦挲㤷㍢ㄲ㕣〱晥㈷㠲㍡摡㔷㘷㡣挵晤㠵㍡㠸㐰㠰ㅦ〷慥〰ㅦ敦ぢ㝣㥣㉦昰攳㘱㠴㝦㝣㜳㠵愶〰晣〴㔶戰愵㑥戴ち㘷㕡㠵㐹扡㤰㜲ㄶち㡤〳晣搹㘸搹て昸㜳㉣㝥ㄳっ挱ㅡ㤵㠸捦㠸㠲愸昳挰㌷㠱晦昹㈷晢㌸㕢㔳愸ㄱ昸㍣挸扤挰㑦昶攵收㠳㉢挰ㅢ㌰㔶〵扥㍡㘱㡢㥢㐴ㅤ㐴㈰挰㑦〵㔷㠰晦ㅥ㐱㝣っ㤸㈱戰つ㜰㝥〷敥㠷攰ㄲ㌲搹㘴ㅣ㝡ㅡ㡣昰㡦摦慥㐵㔳〰扥㤸ㄵ㙣愹攷㕢㠵改㔶愱㐴ㄷ㔲㑡㔱㘸ㅣ攰换搰戲ㅦ昰攵ㄶ扦ㄵ愲㌴㉥㐴㝣挶〵㈰㙡㈶昸〲散㘱㜶㈰㈲攰ち㄰㥦搹㠰〸戶㠶㑡散㝢愲㑦㝤搱㠹愲㈵晣〷㡣㈳㑤㜴㉡㔹挱㤶㍡换㉡捣戶ち㜳㜴㈱攱㐲ㄴ敡晤捡㑡捦つ愵つ㔶㑤ㄷ愸㐲ㄵ㡥㙦摡搴昳〳愴捥慦慦㌰㙤㔴扥敡攲ㄷ㕤挱㈰㘹挲㈷〸扢敥㙦愳㉣㈳挲攴晤㌶捡㌸㥡㠰ㅥ〳ㄲ㑡扤〸搱昸㠱㍦捦攲愷㔳昷㜲戴㘳㕣〶愲㉥〱摦㍣敡摦㐱ㄴ㥦攳搰愲㜵挸㌸㠱慤攱愸扦ㄴ㜲㐹㡥愳㑢㜹㤹㉦昷㜲㜰攵愸㙦〷㘳㜵愵慦捥搵ㄶ户㍤㜵攰㑡㡥晡㙢挰㤵㘴扦㘵㑢戶㔱搳愵摣攱㥢搷〵㌰挲㍦㠶㙣搱ㄴ㡥晡㠵慣㘰㑢㕤㘴ㄵ慥戵ち搷改㐲捡昵㈸㌴捥㔱扦ㄸ㉤ぢ昰慥㉥攵つㄶ㍦〳㔱ㅡ搷㈰㍥㘳㍥㠸扡〹㝣ㄳ昸㤷ㅤ挰昷㠰ㅡ㠱㕦〲戹ㄷ昸愵扥摣㥢挱ㄵ攰㑦㈱愸换㝣㜵㤶㕢摣摥搴㐱〴〲晣㙤攰ち昰捦昹〲㕦敤ぢ晣ちㄸ攱ㅦ捦ㄹ㐵㔳〰㝥㈵㉢搸㔲㙦户ち慢慣挲ㅤ扡㤰戲ㅡ㠵挶〱晥㑥戴散〷晣㕤ㄶ㍦ぢ㔱ㅡ搷㈳㍥㠳て㘲㔰㜷㠳㙦〲晦戴〳昸㐱㔰㈳昰㙢㈰ㄷ攰ㅤ㕦㘴摤攳换晤〷戸〲㝣づ㐱扤捦㔷攷㝥㡢㥢㑢ㅤ㐴㈰挰㍦〸慥〰晦㤸ㅤ昸㥡扥晣〶㕦攰搷挱〸晦昸㈱㌲㌴〵攰ㅦ㘲〵㕢敡㝡慢昰戰㔵㜸㐴ㄷ㔲㌶愰搰㌸挰㍦㡡㤶〵㜸㔷㕦晥㌱㡢㝦〶愲㌴㤶㈲㍥㘳〹㠸㝡〲㝣ㄳ昸晢ㅤ挰㡦㠷ㅡ㠱㝦ㄲ㜲㉦昰㑦昹㜲㌷㠲㉢挰㑦㈴愸㥢㝣㜵㌶㕢摣㐹搴㐱〴〲晣ㄶ㜰〵昸㌵扥挰晦摤ㄷ昸慤㌰挲㍦㙥〹搱ㄴ㠰摦挶ち戶搴㙡慢昰慣㔵㜸㑥ㄷ㔲戶愳搰㌸挰㍦㡦㤶晤㠰㝦挱攲攷㈳㑡攳㔶挴㘷㉣〷㔱㉦㠱㙦〲扦挲〱㝣ㄸ㙡〴晥㘵挸扤挰扦攲换㝤ㄵ㕣〱㝥㉡㐱晤㤷慦捥敢ㄶ户㤸㍡㠸㐰㠰摦〱慥〰㝦㡢㉦昰㑢㝤㠱㝦ㄳ㐶昸てㄸ愵㘸ち挰扦挵ち戶搴㥤㔶攱㙤慢戰㑢ㄷ㔲㜶愳搰㌸挰敦㐱换㝥挰扦㘳昱㘷㈲㑡攳づ挴㘷慣〲㔱敦㠱㙦〲㝦慤〳昸㑡愸ㄱ昸扤㤰㝢㠱㝦摦㤷晢〱戸〲晣㙣㠲晡㤱慦捥㈷ㄶ㜷㉥㜵㄰㠱〰晦㈹戸〲晣搵扥挰㕦改ぢ晣㝦㘰㠴㝦㉣㔴㐱㔳〰晥㌳㔶戰愵㝥㙥ㄵ扥戰ち晦搵㠵㤴㉦㔱㘸ㅣ攰扦㐲换㝥挰㝦㙤昱㉦㐳㤴挶ㅡ挴㘷摣つ愲㌸㘷搱〴晥㈲〷昰㔷㐱㡤挰㝦〷戹ㄷ昸㝤扥摣敦挱ㄵ攰攷挳㔸晤攸慢㜳挰攲㉥愰づ㈲㄰攰㝦〶㔷㠰㥦攵ぢ㝣搴ㄷ昸㕦㘰㠴㝦㝣㔸愱㈹〰晦㉢㉢搸㔲㝦戳ち扦㕢㠵㠳扡㤰ㄲ挰晤㔶攳〰捦ㄹ㠵㝥挰㜳㤲愱昰㙦㐴㤴〶ㅦ㜷㘱慣〵㔱㥣㘸㘸〲㕦攲〰晥㘶愸ㄱ㜸㑥㍥昴〲捦挹㠶㕥㙥㔳㜰〵昸㘵〴搵昰搵㐹戲戸换愹㠳〸〴㜸捥晥ㄳ攰㡢㝣㠱㉦昴〵㥥㜳〰〹愸戱ㄲ㑤〱昸ㄴ搴戹愵㜲捥㥦ㄴ㌸挱㑦ち㥣攴挷㉤愵ㄵち㡤〳㍣㘷〵晡〱捦㠹㠲挲㕦㡤㈸㡤㠷ㄱ㠴挱〷㜶愸挳挱ㄷ〸晦づ㍥ㄵ昸㑡戵扡㌰敡〸㑢㕣挳愱昸㈸㜰㘵㤷搷挸㉥㈷ㅣ㠷㝡㥦搸㡦㑦戰㑤ㄳ敡㠸挹㙡昸㐱攸㜰㈱㝥㡦㜵〶㝥㐰㝤敥愰戲㘸〵㔷㘶〵㥡攰昷㔸捤㐵㜹昱㜱愷晥戱戶㜸㝦挴ㅦ㌱收㉢㘱ㄲ㤲昵扦㘸㠷㤸搴摥㌱戱挵攳昰㌲晥㠱ㅤ㔶㙤戰扢㙤㔹㝢㤵攴㥦㈴晦〲㔱攳攰㜲て㤶昴摤搷攱昷㘷收㑦㤸搴晦昶〳敢戳慢㜷晦戰㐲㡤搵㠲搴㈳㜲捦㤸戳攸捤㤱㌷晦昰敥㙦换扦昹昸ㅢ搵捥㠲昷㐱ㅢ晡慡扤挵㜵㠰摥ㄱ㕣〱晤㈱〱㕤㜵㐱㥤挰慢㔱㘸㥤㝢㉢〱㍥捣〰扢㠱敤ㄷ攰搰㔸〱收㙡挱㕢㡢㔳㜶ㅥ戶㌳㌵㙢晥搴㌶愵㐹愳㕥扥㔸㥤㐲〷摣挱㈷散〱昶戶戸㡥〰晢㠰㉢〱㍥㘵〶搸て㜵〹㜰㤰㍤挰愷ㄹ攰㐰㠸晣〲散ㅦ㉢挰㝥㕡昰攵扥搶搳㙥敢昵挹愰㠵愷摥㥥㌴㝣㘹搶㍣㤵㘳㠵戲搵ㅥ㘰慥挵㜵〴㌸っ㕣〹戰摡っ㜰ㄴ敡ㄲ㘰ㅦ㝢㠰捦㌱挰戱㄰昹〵搸㌳㔶㠰㍤戴㘰敦捤㥤㌷收㑥摥㍦昴晡晥㑤昶扦㍦愲㕤㥣㥡㘸㠵昲戲㍤挰㐹ㄶ搷ㄱ攰搹攰㑡㠰慦㥡〱收愱㉥〱㘶搸〳晣ㄷ〳㉣㠰挸㉦挰㑥戱〲散愸〵扤㠶㍤㔱扣戶敡扤愱户㙣攸扥晢搶搷㌶摥愷愶㕡愱扣㘵て戰搸攲㍡〲㥣づ慥〴昸戶ㄹ㘰㌹敡ㄲ㘰㍢㝢㠰扢ㄹ㘰〴㈲扦〰㡦㡦ㄵ㘰扡ㄶ㔴昶敦㍥扤㜹㥦㘶愳㌶㜵晡攲攱捣慢〷㔵慢搹㔶㈸敦摢〳㥣㙢㜱ㅤ〱㕥〸慥〴昸愱ㄹ攰㈵愸㑢㠰挷搸〳晣㤸〱㕥〱㤱㕦㠰慤㘳〵㜸戸ㄶ戴搸扤扦昹愶捦㜶っ扣扣攴㡡㜷昶ㅤ㌵昹㘱㌵摦ち攵㜳㕢㠰愹搶挰㠷㕡㘰㠹㙢㌸㌸愱㔲ㄷ㠱㉢㤱晥搷㡣㜴㌱敡ㄲ㘹㉢㝢愴㕦㌱搲㈵㄰昹㐵摡㍣㔶愴挹㕡昰捡晤㙤㝥晤㝥晣攲㤱慢㠷戶㍡㤰㌷㙢㜱㍦戵捣ち攵㝢㕢愴㙡戹挵㜵㐰㜹ㅢ戸ㄲ攰㡦㘶㠰慢㔰㤷〰つ㝢㠰〷ㄸ攰㕤㄰昹〵ㄸㅦ㉢挰㈶㕡㌰㜱㔲㤷〹㙦㙦捣捦㕥㜴挸捡ㅢ扢散摡摡㕤摤㘳㠵昲扢㍤挰㝢㉤慥㈳挰戵攰㑡㠰〱㑣㙢㑦㙥愲搶愱㉥〱ㅥ㍣㘰扢㈰挶㐱愸ㅥ㠱挸㉦挰㥦愱改㝢挵晥㐹ぢ㥡㐷㤳戲ㄷ慤㡦ㅦ㜹搹㔱攵摢㑥晤㌴㜴㥡㝡摣ち㈵ㄱ敤㕡㥦㤷敡㐹㡢敢㐸昱㐶㜰㈵挰㤰ㄹ攰㘶搴㈵挰ㅦ散〱㌶㘳㠰摢㈰昲ぢ昰㥢㔸〱㝥慤〵㙢搳搳㔵摦㙢㈶づ㕤搳昷昸昷㡡㉦捦㔵㙡扢ㄵ㑡㑢㝢㠰㉦㔸㕣〷㠲㉦㠱㉢〱ㅥ㘲〶昸㑦搴㈵挰㉦散〱ㅥ挶〰摦㠰挸㉦挰㝦挷ち昰ㄳ㉤昰㍣㥣㝥愷ㄵ捡搱昶〰㜷㔹㕣㐷㠰㝢挰㤵〰㡦㌵〳摣㡢扡〴昸㠱㍤挰㌴〶昸ㄱ㐴㝥〱扥ㄳ㉢挰㍤㕡攰㜹㐰晣愷㔶㈸㈷摡〳晣捣攲㍡〲晣〲㕣〹昰㈴㌳挰慦㔱㤷〰㜷摡〳散挰〰昷㐱攴ㄷ攰敢戱〲㝣㑤ぢ㍣て㘹摦㙦㠵搲搵ㅥ攰㑦ㄶ搷ㄱ攰㉦攰㑡㠰㤹㘶㠰〷㔱㤷〰㕦戱〷搸㥤〱昲㝢つ扦〰㥦㡦ㄵ攰㜶㉤昰㍣㈸扤㈹㉦ち散㌵㥣㙡て搰戰戸㡥〰昹㉤㠶〴㜸㥡ㄹ㈰扦㡡㤰〰户搹〳㍣㥤〱㜲晣摦㉦挰㘷㘲〵戸㐹ぢ摣て㉢㑦攵㌷〶攲㌴摢㜴捡ㄱ㝥㜱扡搱敥㜴㌰㠴㈹ㅣ㈳〷㘶敥㜹昷摦昴〳㡦㕢㝦愱㠱㐴晤㥥摡㍦攵ㄸ换攲㕣㤵㝥㔳㔶挲晢㤷戸㥦㑢㈷ㄶ攷㉣改㉦捦㉤晡改扣晥㉡ㅤㄶ戵㍢㌶ㅤ摤㘱戳㐳昹㔸慣ㅤ㝢㔴ぢ㍣捦搳攵昰扢㈰㍦ㅣ戱搷㕣㥥摡㔹㕣挷攵愹㍤戸〲挲㐸ㄳ〴づ㠷ぢ〸敢敤㈰㡣㠶㔰㜱っ扡㌶挰摡ㅥ敦晤戱〲㕣慢〵㥥㘷摡㜲㤸㕡〲㥣㘰て㔰挶㥦〱㡢攱〸㤰㈳捥ㄲ攰㤹㘶㠰㝤慤〰敦戱〷㜸ㄶ〳捣㡡ㄱ攰㥤戱〲㕣慤〵㥥攷捡㜲㌸㔷〲㥣㙣て㌰挷攲㍡㡥摤㕣㜰㈵挰㈹㘶㠰ㅣ㕥ㄵ〴㔷摡〳㉣㘴㠰ㅣ搳昴㐳昰㙦戱〲㕣愶〵㥥㘷扢㜲搸㔳〲㍣摦ㅥ愰㡣㘷ㄲ㐱㐷㠰ㅣ挱㤴〰㑢捣〰捦戵〲㕣㘲て戰㡣〱收挷〸昰晡㔸〱㕥愷〵㥥攷慢㜲㜸㔰〲攴愳㈸㙡㡥挱愹ㄶ搷ㄱ㘰㌱戸ㄲ攰㉣㌳㐰づ搷〹㠲ぢ散〱捥㘱㠰ㅣ㈳昳㐳昰捡㔸〱㕥愱〵㥥㘷㥣㜲ㄸ㑤〲扣搸ㅥ愰㡣㡦㜹㄰攴㠸㤸〴㜸愹ㄹ攰㍣㉢挰㑢散〱㕥捥〰㉦㡢ㄱ攰〵戱〲㥣慢〵㥥攷㡣㜲戸㐹〲扣挶ㅥ攰㝣㡢敢㐰㜰〱戸ㄲ攰㐲㌳㐰づ晦〸㠲㤵昶〰慦㘵㠰ㅣ㜳昱㐳㜰㐶慣〰换戵挰昳慣㑦づ换㐸㠰㌷搹〳㤴昱ㄶて㠲ㅣ㘱㤱〰㤷㥡〱慥戴〲㥣㙥て昰ㄶ〶戸㍡㐶㠰㐵戱〲っ㙢㠱晢㜹㥢愹ㅣ捤㄰愷㉢搰慥戱㤲攴㜶㤰㔰〲㐷㉣敡晢愵㈹㉥晤ち㐷攴㈹㔸㈹搸㥤㠴㈲㉥㔶㑢㉡㌲搹ㅣ㘴㤰〷㉣㤶挸㑡慦㘶㜸㉡㔰挵昴㜰挵㜰㍣昷ち捦〲ㅡ㕢㕣慡㔷㑦攱㜹㔸晣捤㈰敢戹㌳㠶搴㘸ㅣ㉣ㅡ㔵㠱〷搱㌴㉤捡㡤攰改㕡㠵㠹愵愳昳愳搱㜰㐵搹㕦㘱搱㈵㘶〲挶㜳㌰〶攷㉤ㅦ挰ㄸ攷扢散㡤敢搹摣捦愹戱㍤㐲慣ㄶて敢㌱㜲㜱㝣㤸搰ㅦ㕢㜲ㄹ㕣㠵慣愵攰㈱㑥攱〲㍣搹㉤㑤搶搹㐵攲搴㘴攴㕤愶㌳㝣㤱㜹挴㐱㠹㌷㄰ㄷ㌰㔶㌳捤晣㜰㔲戲て㔸戵㙣摣㐵搶ㄶ戰㠴〴ㄲ㌸㝥攳摥㈹㉥㐰攴㡦慡〵ㄲ㘶ㄷㄷ㐶愷〵愷㠵㡢愷㑥挳搴㡥愴㈴敥改戸攵㑦昵晦慤摢戹㔹愹ㅣ愲㤱㐳敡㙥戶戹㠶攴ㅥ㤰㤰攲㜸って㉢㠳戱攲㠶摦㌷戶晢愸敦㡣敤㝥戲㙡㘳㔳ㅣ扡㘱㝣㌵ㅥ㌹收㈲ㅥㅦ愴收㍡㤲㠷㐰㐲㡡〳㉣㌶㡦㈳㝤㍤㍥㐲㝤愷挷㐷挹戲㜹攴㔸㡣挳㈳〷㔱挴攳攳搴㝣㠲攴㐹㤰㤰攲㠸㠹捤攳㈰㕦㡦㑦㔳摦改昱ㄹ戲㙣ㅥ㥦㜳㝢攴愸㠸㜸慣ㄲ㑤㤲慤㈰㈱挵㈱㄰㥢挷搳㝣㍤㍥㑢㝤愷挷敤搲㑥㑤挶ㄵ㐷㑢ㅣ晢挸㘱づ昱昸〲㌵㕦㈴㜹〹㈴愴㌸愶㘱昳搸捤搷攳慢搴㜷㝡晣ㄷ㔹戶㝤攴昰㠷挳㈳挷㉤挴攳敢搴㝣㠳㘴〷㐸㐸㜱㤰挲收戱㠳慦挷㥤搴㜷㝡摣㐵㤶捤㈳挷㌳ㅣㅥ㌹㄰㈱ㅥ昷㔰昳ㅤ㤲㜷㐱㐲㡡㠳つ㌶㡦改扥ㅥ摦愷扥搳攳㠷㘴搹㍣㜲㕣挲攱㤱〳ち攲昱㘳㙡㝥㐲昲㙦㤰㤰攲攸㠱捤㘳㙢㕦㡦㥦㔱摦改昱ぢ戲㙣ㅥ㌹搰攰昰挸ㄱ〲昱昸㈵㌵扦㈲昹ㅡ〴捦戱〱戵㜹㑣昱昵昸ㅤ昵㥤ㅥ扦㈷换收㌱づ㜵㠷㐷摥昲㡢挷ㅦ愹戹㥦攴〰㐸㐸㠵㐰㙤ㅥ㠳扥ㅥ㝦愱扥搳攳㙦㘴搹㍣㌶㐳摤攱戱㈵ㄸ攲昱㈰㌵〳㠹㈰ち㈴愴づ㐱摤收昱户晤㝥搷挳㜸敡㍢㍤〶挹戲㜹㍣捣敤昱㘸换㘳㈲㌵つ㤲㄰㐸㐸ㅤ敢昴昸扤慦挷㘴敡㍢㍤愶㤰㘵昳㤸收昶挸扢㙣搹挷ㄶ搴㙣㐹搲ち㈴愴㜸㑢㙤摢挷㉦㝣㍤ㅥ㐶㝤愷挷搶㘴搹㍣㜶㜰㝢攴㙤戳㜸㍣㤲㥡㐷㤱ㅣつㄲ㔲㤹㑥㡦ㅦ晡㝡㍣㡥晡㑥㡦改㘴搹㍣㜶㜷㝢攴㝤戰㜸㙣㐳捤戶㈴㈷㠰㠴搴㘹㑥㡦扢㝣㍤㥥㐴㝤愷挷づ㘴搹㍣㥥敥昲愸㜸㘳㑢昰㠲㥤愰㘹晤摣㘳愱敤攷ㅥ攳搵ㅢ㤶戳挰愵㠱摡て搱捥搰て㜶〱㘹㤲ㄵ㈹㤵㑥ㅥ㐸挸攸敡㜲挸㝢㘳ㅥ慡搶㤶㍡ㅣっ搹挵㑣㙡㜶㈳改づㄲ㔲㈳㜵㈴晡攳昱㐵换慢攳愳晢ㄴ敡㍢㜷戱㌷㔹戶㕤攴㡤愸攳攴㤸㘰㜹散㐳捤搳㐸晡㠲㠴ㄴ㙦ㄷ㙤〷捥ㄶ㕦㡦晤愹敦昴㌸㠰㉣㥢㐷摥㔹㍡㍣㑥戶㍣㘶㔳㜳㄰挹㘰㤰㤰㥡攲昴昸㠴慦挷㕣敡㍢㍤づ㈳换收㤱户㡡づ㡦攷㕢ㅥ㐷㔰㜳㈴挹㈸㤰㤰㉡㜱㝡㕣攷敢㜱っ昵㥤ㅥ挷㤱㘵昳㔸收昶ㄸ戵㍣㑥愰收㐴㤲㌳㐱㐲㙡㤶搳攳ㅡ㕦㡦㘷㔳摦改昱㕣戲㙣ㅥ㜹㌳攷搸挷㡢㉤㡦㜹搴㥣㑣㤲てㄲ㔲㤷㍡㍤慥昴昵㔸㐸㝤愷挷㈲戲㙣ㅥ㉦㜷㝢攴㙤㤵ㅣ慢搳愸㔹㑣㜲㍥㐸㐸㉤㜴㝡㕣敡敢戱㤴晡㑥㡦攵㘴搹㍣㕥敢昶㜸㤳攵㜱㈶㌵㉢㐸㈲㈰㈱戵搴改㜱㤱慦挷㔹搴㜷㝡㥣㐳㤶捤攳㉤㉥㡦㙡〵ㄸ㜲ㅦ㜸㌵㥡攴搷㠳愷攱㔴㑤㡣ぢ㉡摥っ㠹攰㉡㉤攸㉢〲愵㙥户〴㔷㙡〱㠷戸㡣㜹㜰㤴挰㥥㜵㠳扢晣ち㘶㝦昰〷㐸㉥㠶㌳挵㍥㍢摢㌰㉥㘱つ〵㜹戱搷㉤㘱㕦敡摡ㅦ昶挴㐵㜰㠹㙢㝦搸㍢ㄷ挱挵昶晤戹㠲㡤摥〷㤱摣㉤㕣挹摡晤愸㠹挳慢散づㅦ戴捣㉦㜰㌹㘴㐷㕣摡㥤敢㜲挸捥戹〸收搸ㅤ㉥㘰愳散㡣㡢挳㠵慣戱ㅦ㉥づㄷ搹ㅤ戲捦㉤收㔱㤷㐳昶挳㐵㄰㜱㌹㘴摦㕣〴ㄵ㜶㠷㡢搹攸搳㄰㠹挳ㅢ㔸㝢〶㌵㜱㜸愳摤㘱㤵㘵㕥收㜲戸挵ㄲ㤴扡ㅣ㙥戵〴㈵㜶㠷㌷戳㔱㜶挵挵攱㉤慣戱ㄷ㉥づ㤷搹ㅤ戲挷㉤昱㑥㜳㌹㝣搱ㄲ㑣㜵㌹㘴捦㕣㉣㡡散づ㙦㘳愳慦㐲㈴づ㔷戰挶㑥戸㌸㕣㘹㜷昸扡㘵㍥挵攵㤰㥤㜰㘹㌷摦攵㜰㠷㈵㤸㙣㜷戸㥡㡤戲㈳㉥づ敦㘴㡤㝤㜰㜱㜸㤷摤㈱晢摢搲敥㌹㉥㠷敦㔸㠲戳㕤づ搹㉦ㄷ㡢戳散づ敦㘱愳敦㐳㈴づ晦挱摡㠷愸㠹挳㝢敤づ搹摤ㄶ昳〹㉥㠷散㠲㡢㘰扣换㈱扢攵㈲ㄸ㘷㜷昸〰ㅢ㘵㌷㕣ㅣ㍥挸ㅡ㝢攰攲㜰㥤摤㈱㝢摢㘲㍥摡攵昰㉢㑢㌰捡攵㤰扤㜲戱ㄸ㘹㜷昸〸ㅢ晤づ㈲㜱戸㠱戵敦㔱ㄳ㠷㡦摡ㅤ晥㘸㤹て㜵㌹㘴〷㕣摡捤㜵㌹㘴愷㕣〴㐳散づ㥦㘴愳散㠴㡢挳愷㔸㘳晦㕢ㅣ㙥戴㍢㘴㕦㕢捣戳㕤づ搹晦ㄶ挱㐰㤷㐳昶挹㐵㌰挰敥㜰㌳ㅢ㡤〷ㄱ㠷㔵慣戱晢㉤づ户攸〲㉢㡡㕤㙤㌱㍦摤攵搰戰〴㝤㕤づ搹㈵ㄷ㡢搳散づ㥦㘵愳散㠲㡢挳攷㔸㑢㈱攱戵㜴扢㉥㠸㐳昶戴挵扣㤷换㈱㝢摦㈲㌸挵攵㤰㍤㜲ㄱ昴戴㍢㝣㠹㡤戲〷㉥づ㕦㘶㡤㥤㙦㜱昸㡡㉥㠸㐳㜶戴挵㍣搳攵昰㈸㑢㤰攱㜲挸づ戹㔸㜴戵㍢㝣㡤㡤戲〳㉥づ㕦㘷㉤㥤㠴㝢昸㠶㉥㠸㐳昶戳挵扣㤳换㘱㕢㑢搰搱攵㤰晤㜱戱攸㘰㜷戸㤳㡤戲晦㉤づ摦㘶㡤㕤㙦㜱戸㑢ㄷ挴㈱扢捤愲戳㥢㕣昶㤶㐵㘷㡦㕤㈷ㄳㄵ㜱搱搶ㄵ㔴㌷㑢搰挶ㄵㄴ㝢搰㘲㜱扣㍤愸扤㙣㤴㍤㘶㜱昸㍥㙢散㉣㡢挳て㜴㐱㠲敡㠳㡡㤸ㅦ敢㜲挸捥戲〸㡥㜱㌹㘴〷㕡〴㐷摢ㅤ㝥挲㐶晢㠳㠸挳㝦戳挶扥戲㌸晣㔴ㄷ挴㘱㌶㉡㘲摥摡攵㜰㤰㈵㌸摣攵㜰戰㈵㌸捣敥昰ぢ㌶㥡ぢ㈲づ晦换ㅡ扢捡攲昰㑢㕤㄰㠷㈳㔰ㄱ㠷㉤㕤づ搹㔵ㄶ㐱ぢ㤷挳㔱㤶㈰搵敥昰㕢㌶㍡〶㐴ㅣ㝥挷ㅡ㝢捡攲㜰㥦㉥㠸㐳昶㡡愵摤㘶㉥㠷散㈹㡢㈰挹攵㤰扤㘷ㄱ㠴散づ昷戳搱戳㐱挴攱〱搶搸㔱ㄶ㠷㍦改㠲㌸捣㐳㐵捣㠳㉥㠷㤳㉤㐱㠲换㘱扥㈵㠸户㍢晣㡤㡤ㄶ㠲㠸挳摦㔹㉢㈲攱愹㜳㔰ㄷ挴㈱晢挴攲㌰攰㜲㔸㙣〹づ晥㘸昶㈸慤㡥㈳晢捥㘲昱扢ㄶ㐸挷戱〹㝥㜹㕦㤵㐲㈴づ攳㔹㉢㐷㑤ㅣ㈶戰挶㑢ㅦ㕦㌳㉤昳㥦戵戹搵㔳慤戰〴㍦戹ㅣ㐶㉣挱〱扢㐳㠳㡤戲慢㉣づ昱㐴戳㠰㥡㠳㥡㌸㑣戲㌹㑣㤹〷敥㐴㜸㡥㥢愳ち㈶ㄷ㑥㥥㝣㈰㈵㍥敤挸昸㌳晢㌷㕢晥晥㡢ㅦ摥戴攳㥣扥㥦晥扡㘲挵㡥㡦㙦㝡昹搷愷愷昴摤㝥攷㥤搵㐳㔷扤晣㘱换愲㍢攲ㅥ㍢㌰晣㡥㡢㌲愶㕦㌴戳㘸㝣㠷㥣㡢㈶㥤㝦㐶挶攸ㄶㅤ㥢㌴㘹摡戴㕤慢攷㕢㥦㤴㝡改捣㈷搴㤶㕤㠷㤷㈹改挶ㄲ㔸敢㥢ㅡ㤴〳愹㤷挰慤摣㜵㈴㈳㤸攴㈶㈹散㠹㌶㙡ㄸ㔷㕡㝢敦〸攳㉡㉢㡣ㄴ㌳㡣〵㡤ㅤ㠶㜴㜹㍤㘸戰敢㉢㘸戴㌰挳㔸摣搸㘱㐸㐷搸ㄳ挶㡤㔶ㄸ慤捣㌰搸㤷㙤搴愴㐸昷搸ㄳ挶㌲㉢㡣㐳捤㌰㙥㙢散㌰愴搳散〹㘳愵ㄵ挶攱㘶ㄸ慢ㅢ㍢っ改㑡㝢挲㘰㤷㕡㡥㡤㈳捣㌰搸ㅢ㙥搴愴㐸〷㥢㘱㔸昳て㔰づ愴摥㙢㠵㜱㤴ㄹ挶〳㡤ㅤ㠶㜴扢㍤㘸慣戳挲㌸挶っ攳㤱挶づ㐳㍡攳㥥㌰搸㈹㤷愴ㅣ㘷㠶挱晥㜴愳㈶㐵扡攸っ挳㤱㤴㡤㔶ㄸ改㘶ㄸ㥢ㅢ㍢っ改戸㝢搰搸㘲㠵搱挶っ攳搹挶づ㐳扡昳㥥㌰搸慤㤷愴㥣㘰㠶挱ㅥ㜹愳㈶㐵㍡昹㥥㌰㕥戱挲㘸㘷㠶挱㝥㝡愳㠶昱㍡ㅣ挸〷扢攳愳敤つ㉢㡣昶㘶ㄸ㍢ㅢ㍢っ戹㈱昰愰挱ㅢ〳㐹㑡㐷〹㐳挹㉤㠱㐷㙢㡦愵㜵戲ㄹ散摥挶づ㔶㙥ㄴㄸ㠶攳㝣攲つ㠳〴摢挵っ㠳㝤晤㐶㑤㥤摣㍥㜸挲攰㙤㠴㠴㤱㘱㠶挱㍢㠰㐶つ㐳㙥㉡㍣㐹昹搲ち愳㥢ㄹ〶敦ぢㅡ㌵っ戹搵昰㠴挱㕢づ㐱愳㠷ㄹ〶敦ㄶㅡ㌵っ戹〱昱㠴挱ㅢㄱ〹攳ㄴ㌳っ摥㐳㌴㙡ㄸ㜲㕢攲〹㠳户㈷ㄲ㐶㙦㌳っ摥㔹㌴㙡ㄸ㜲戳攲〹㠳㌷㉤ㄲ㐶ㅦ㌳っ摥㙦㌴㙡ㄸ㜲ぢ攳〹㠳户㌲ㄲ㐶㕦〹㐳昱㙥㐲敥扥戶敡㥢愱〱㌰㐹挴㡦昶戳㝦㉦㠲㉤㉥〱㝢摣㈲愸㜲〹搸〷ㄶ挱㘶㤷㠰扤㔲ㄱ㍣攳ㄲ戰㥦㈸㠲㑤㉥〱㝢㙥㈲㜸摡㈵㘰㕦㑡〴ㅢ㕤〲昶㙥㐴昰㤴㑢挰晥㠶〸㥥㜴〹搸〳㄰挱ㄳ㉥〱㍦㤳㐵昰戸㑢挰㑦㐹ㄱ㍣收ㄲ昰㜳㑢〴㡦扡〴晣㈴ㄱ挱〶㤷㠰搷㜶ㄱ㍣攲ㄲ昰㜲㉥㠲㠷㕤〲㕥㘰㐵戰摥㈵攰㈵㑦〴て戹〴扣〸㠹㘰㥤㑢挰换㠲〸ㅥ㜴〹㜸愲㡡攰〱㤷㠰愷㡥〸敥㜷〹㜸㌰㡢㘰慤㑢挰挳㑢〴昷㌹〵㐹晦て晣㌶㌶攱</t>
  </si>
  <si>
    <t>㜸〱捤㕤〹㜸ㄴ㔵戶敥㥢愵㐹㌵㠱〴㔰㜴㕣㈰㉣ち〲㈲㤰攰㠶〲㠱㐰搸㘴ぢち㈲ㅡ㐳搲㠱㐸ㄶ挸挲收〶攸㡣ㅢ愲㠲㠲㠰ち㙥㠸㠰愸攸㔳挷㌵ㄲ㐶ㅤ挴㙤挴つㄹ挵㘵搴ㄹ㜱摦㄰ㄱ摦晦㥦扡㤵搴㜲㍢挹昳㑤扥捦㈲㝤晡摥㜳晥㜳捦改晦㜴㔷摦慡扥㐵㠵㔴㈸ㄴ晡つㅢ㥦戹㈵戰㜱㔴捥扣㡡捡㘸㐹捦挱㘵挵挵搱晣捡愲戲搲㡡㥥㤹攵攵㜹昳㐶ㄵ㔵㔴挶〳㄰捥㉤㠲扤㈲㌱户愲㘸㝥㌴㈹㜷㜶戴扣〲愰挴㔰㈸㈹挹㡡㠳晤㑦晡㤱敡㜴㉣㝡㔹〹ㄴ㐰㠵慣㌰㐵㌳㡡㈴ち㡢㈲㐲搱㥣㈲㤹愲〵㐵㑢㡡ㄴ㡡㔴㡡㔶ㄴ慤㈹摡㔰ㅣ㐲㜱㈸㐵㕢㡡挳㈸づ愷㘰㝣敢〸㡡㈳㈱㤲㡦㠲㤸㌰㜸搰㤸愹ㄷ攰搵攴㔴㤶㤵㐷㝢愴㥤㘵攷㝣㝡敦摥㍤㝢昷散㤳㝥㑡敦㥥扤㝡愴つ慥㉡慥慣㉡㡦㥥㕥ㅡ慤慡㉣捦㉢敥㤱㌶戶㙡㙡㜱㔱晥挸攸扣〹㘵㌳愲愵愷㐷愷昶㑡㥦㥡㤷㜱㜲敦㡣扥㝤ぢ㑦㌹攵攴攴愳㌱昲攸挱㠳挶㤶㐷ぢ㉢晥㕢㘳戶攳㤸㘳〶て敡㌹㍡㕡昹摦ㅡ戳㍤挶挴㤰㔹㘵㈵㜹㐵愵晦愵㐱ㄳ㔹搳昴慣㘸㝥ㄱ㡢ㅦ㡤㤶ㄷ㤵㑥敢㠹戴㍤㐴愳㜷㔲捦愱㘰㍣㍦慦愲㜲㜰戴戸㜸㝣戴㤰㜵㑦㉥㈱㘷搱昲㘸㘹㝥戴愲㘵挹㤰戹昹搱㘲㙤慥㐸㉡㌹㉢慦㝣㜴㕥㐹㌴㠱㡤㤴ㄲ扢㙥挳ぢ愲愵㤵㐵㤵昳㕡㤴㥣㔹ㄱㅤ㥦㔷㍡㉤㑡㐸㘲㐹㜶㔵㔱㐱㐲㠲㑡㐸〸挵㜷㌱㈵㈳戵改㌹戴㍣㝦昰昴扣昲㑡改戱㙡扤㑤㔸搷㍢㐴ㄲ昷愴挵㜷㔱㥡捦㡢㘵捡㈹㉡ㄹㄹ㉤㉦㡤ㄶ㌳〸㡢搷摤〷ㄲ㑥㙣敡㙢挹㜱㕥つぢ愳㥡敢捦ㅢ㕦ち愳㔸㘹ㄴㅤ㈰挲ㅤ㈱攲戳晢㥣㙣㜵愲慡㌳㠴㑡㜸ㄷ㥦㔷户ぢ㍦㌳㜱戹㜹㜱戹㔳攳㜲昳攳㜲ぢ攲㜲愳㜱戹㠵㜱戹搳攲㜲愷挷攵ㄶ挵攵㕥㄰㤷㍢〳ㄸ㘷㑢㙡搶㉣㑥㙦换捦搹昳改敥搴捦㐶晦戹晦挱晥㍦づ挸摣愴昸ㄱ㤵捦敡戱㘸㔸㕤㈰挲㕤愹捡㑥㍦挹㍡㡥慡㙥㄰㑡扤㠱ㄴ㤸㐶扢㙦慥㉦㙡㤳㌴㍢昳愶㤵ㄳ㙦㕢昴㘲晡ㄱ㡡㥦㙥昱敦㐱昰昱㄰攱㥥㔴㘵昷敤㘳㥤㐰㔵㉦〸愵㕥搱晥晤㉥摤昳挳て㜷扤㌳㜰换扣晢摦摣搸戱㙦㠲攲㡥㐱晣晢㄰㥣づㄱ捥愰㉡扢㙦㙦慢㉦㔵㈷㐲㈸昵㜷敤晦㝣晥愷㝢摢戴㉡ㅣ昲挰慥晣㈵㕤慥晡㜶㥢攲㝢㑢晣㑦㈶昸ㄴ㠸昰愹㔴㘵㘷㥣㘴昵愳敡㌴〸愵㙡戴㝦挵㘹摢㈷㉥㉥摣㥢㜹㤵戵敦㡡㡦愷㡥㘸慦戸㍢ㄲ晦晥〴て㠰〸て愴㉡扢㙦㉦㉢㤳慡㐱㄰㑡㍤愵晤㔷摦搶昷㡣㡢晢㈷㘵慤晥㜶捡㤱㔷㔷㡤搸愹戸㈷ㄳ晦㉣㠲㠷㐰㠴㠷㔲㤵㥤㥥㘱㘵㔳㌵っ㐲愹㐷戵晦敢㥦㙥摤㥢㍤散昸㘱户㈵㔷㡣晡愱㑤㕡㠲攲㑥㔰晣㐷㄰㍣ㄲ㈲㍣㡡慡散昴㍥搶ㄹ㔴㡤㠶㔰敡㐱敤摦㍦晢挵晥敢ㄶ捤ㅤ扣㝡㜹摦攱ㄹㄷ扦昲愲攲㝢㐱晣挷ㄲ㍣づ㈲㍣ㅥ㈲㙥㜴扡㤵㐳捤〴〸愵㌶㙡昷挷㕦㝣㉦㘷挹摢敦て㝢晡㤸㙤㈷扥㝡晤攴㍢ㄵ昷扣攲㝥ㄶ挱ㄳ㈱挲㤳愸捡㑥敦㙤㥤㑤搵㘴〸愵敥搶晥㝤ㅥ扦戶㑢摥㕤㡢㠶摦㝡攸搳愷ㄷっ摣㔹愰戸搳ㄶ晦㈹〴㥦ぢㄱ㍥㡦慡散㡣㍥㔶㉥㔵攷㐳㈸戵㐶晢愷晤昹昸㥢㝥㕥㕦㌰昲晥攴㘶ㄳ㜲㡦㍥搹㔲摣摦㡢晦㔴㠲昳㈱挲〵㔴㘵昷㌹挵㡡㔲㔵〸愱搴㑡敤㝦晣㈷㝢慦㍤㜰㘶挷挱㕢㠶㍥㝢攲ㄹ晦㕥晦㡢攲㔷㠵昸㑦㈷戸〸㈲㝣〱㔵搹改㈷㕡晣〸㔸挵㄰㑡㉤搳晥慢晡慤搸㌱攱㝦㝡㘵摦㍢昰扥户㌶㘵晣㔰愰昸㉤㈳晥愵〴㤷㐱㠴㘷㔲㤵㥤搱搷㥡㐵㔵㌹㠴㔲搷㙡晦摦㔶晣捦㤰㌶㥤搴挸攵攷戴㕣晥昱㡥㍤搷㉡㝥㐱㠹㝦㈵挱㔵㄰攱搹㔴㘵愷愷㕢㜳愸㥡ぢ愱搴ㄵ摡晦摣攵攳㑦晡搳㉦㤹㔹㌷㡦敥㌶晤搲㕤ぢ㉥㔰晣㙥ㄳ晦昹〴㕦〸ㄱ扥㠸慡散㡣㜴敢㘲慡㉥㠱㔰㙡愱昶摦搷愲㝤捥ㄵ㥦ㅤ㤹扤㘹挲愴㜶ㄹ摤㜶户㔱晣㕡ㄴ晦〵〴㉦㠴〸㉦愲㉡扢㙦扡㜵ㄹ㔵㤷㐳㈸㜵愱昶晦换挲戹攵㜷㡥晦㜷搶ㄳ敦慥㤸㜲挸〷て㉤㔶晣㐶ㄵ晦扦㄰㝣〵㐴昸㑡㠸戸搱ㄹ搶㔵搴㕣つ愱㔴㤵㜶扦㉡㝢㝣㥢㍦㥦昳㑢收㐳㥢㠷ㅥ㜲昵摤攵て㉢㝥ㄷ㡢晢㘲㠲慦㠵〸㉦愱㉡扢㙦㠶㜵ㅤ㔵搷㐳㈸㔵愶晤㐳摢敦扡㜰昳攷晦ㅡ扥攲慡㙤摢ㅥ晥㜲挱扤㡡㕦攳攲扦㤴攰㘵㄰攱ㅢ愹捡捥挸戰㙥愲㙡㌹㠴㔲㐵摡㍦攵㡣㜳摡㕦昳㜹昶㤸㡤扦散扣㍤㝦㙡㠷㠵㡡㌳〰昱扦㤹攰㤵㄰攱㔵㔴㘵㘷昴戶㔶㔳㜵ぢ㠴㔲昹摡晦攸㕥㍤扥攸㤴㝣敢㠸㈷搶㍤㤱㝤攰戵㥤ㅢ搵攱〴ㄳ㜷ㅢ挵ㅡ㠸昰㕡〸㤴慦慦㜵㍢㔵㜷㐰㈸㜵慥昶㙦昳搳愰昶愷扤搶㜶捣㜵㕢㝢㍣戸愸搷攵晦㔲㥣㜷㠸晦㕤〴摦つㄱ㕥㐷㔵㜶挶㠹搶㍤㔴慤㠷㔰㙡愲昶㥦㝥攱改㍤攲扦戹㜲挴晦㍣扤愶㍡攵扡㐹ㅦ愸㈳〸㈶㙥〳挵㐶㠸昰㈶慡戲搳㝢㔹昷㔱戵ㄹ㐲愹㜱摡晦摤㤷㘶昵摡㜲搱慣ㄱ㌷慣づㅦ扥敦收戳㜶㉡捥㜶挴晦〱㠲ㅦ㠴〸㙦愱㉡㍢攳㘴敢㈱慡ㅥ㠶㔰㙡愴昶てㅦ戱攴㔷慢挵挸慣愷㥥攸摥㝡捡〷㡢㉦㑥㝥〴收㜱晡换㈸慢㍣㙦づ扥搱敢㈶ぢ㝤㝡昶攲扦㠶㘷㐹㤸㈴ㄵ昶㉤㍣愹戰㜷敦㠲扥扤昲搲昳ㄲ搳㌰㙣㘳扦㥢昹づ㑣㉥㥣㔸㔴㕡㔰㌶㐷扥慣㤳ぢ㠷ㄶㄵ㔷㐶换愵㤳㔲㠸㈷㝢挲㈱晤ㄶ㠵㐳收㘲愶㤶㙦㝦慦ㅦ㔲㌸㌸㕡㕥㠹ㄹ㑥攵扣扡㉦晢愳〶攵㔵㐴敢扡摤昵搸㠳捡慡㑡ぢ㉡㡥㌴ㅢ㜳㉡昳㉡愳㐷昸㙤㜵㠳〴摣㜲㌰晢㠹㔶㐸㑡敤晣㙥㘷攵ㄵ㔷㐵㌳攷ㄶ搹收愳㝤㘶捣㠳捡愶挶戶づ㉤㡦捥慡戵〶㌲捡挴攴㝣戶㡣ㅤ㜸㤵戶挹捥㉢㙤昰昴戲㡡㘸愹愴搷扤㘴㙣㔱晥㡣㘸㜹㑥㤴㔳晢㘸㠱扣搴㐳㘹搲㤳戱敥㘳㑡昱㐲㌱扤㉡攸攸搶㤲攸㘸㘹㐱戴〰昹捥〴换昳㈶攴㑤㉤㡥戶昵㐰散㤸㌰晣挹愳ㅥ㕡㤶㕦㔵㌱戸慣戴戲扣慣搸㙢挹㉣㤸㥤㠷〹㘰挱ㄹ㘵〵搱〴搹㐲戶㔴愱昸㜸愵㐲㕤㑤㌳㈹㡥㕤挱戹㤶敢㑤挲ㄹ㕤晤㘰搷㥢㠸㘰攳ㅣ慤㜶㘴㌴㕣㙦㌲攲㡦慢㌷ㄳ昷㥢㤰攸㕥昵愲つ㙦㔲㍡ㅤ敥晤攰昵ㅣ㡦晡愰づ挵㔱㝥㉡攳㍡挷ㅥ戲敥㝤搹㐰愶慥慡昰㐸㡥攸㝡㐸㤳㘱㙢摦㝢㑤ぢ㡥㡢㙢愳㕦晤㤰搹㤸收て换㉢㉤㈸㡥㤶搷㝢ㅣ慡㤸㤱昵㈸挵㘳ㄴ㝦愵㜸㥣攲〹㠸挴㉣散攳㘲㌲㥡〰㠴㥡慢收㈵捥㈹㉡愸㥣ㅥ㥥ㅥ㉤㥡㌶扤ㄲ㍡ㅣ扦㈶㈵㤱敥㔳昵攳挹戸㔰攸㍤㠵㡥昵ㄴ挵搳ㄴ捦㐰㐴㈲愱㜰㌵㥥㐳攱㠸昵㉣㥦戶㐲愴㌸挷㌹㘹昶㍢㌳ㄲ㑡散〰昵晦晤㐸〳㐱㐳㤶ㅣ搸攰挸戳㈲戱〴攳㔶挴挷㥢搸ㄸ㤶㔷㌱扤㤲ㅦ挴晡㡤ㅣ慦㠶㘲ㅢ㐴昲摦㈰㐶て㡢ㄶ攳㘳晣摦㍡㘸㑤散㠴㌱ㅢ㍣㌸攲散愶㙤㐹捥扣搲晣改攵㘵愵㌸㜵㤰㤵㔷㤹㤷㤹㡦㈳挰ち㤵ㄷ㉥ㄹ㔵㌶戸慡㌲㕣㌲慣〸㑦挹㈵攳愳㌳愳㜹㤵㠳戱㥢慥㙣㔱㌲ち㐷㡦戲ㅦㅤ㕥㌰㌷戱挴㍥昰换㡡㔶攴㕢㍣㐲ㅣ㡥摤搲摣㌰㕡搸捦㈶㤷㜰㐷ㄳ㥤㕢挹愱㥢㤵㡣捤挳ㄱ㘶愵〵㔰㜷昱戲㕢昴㙣㈱㍡挷㍢愲㝢ㄸ㈱㔵㥡慥㔱㥡㡢挲ㅥ㈹挴㜷づ扥㐱昱㥤㥡愰愵晦ㄳ㜴㘶㘵㔱㜱㐵㑦㑤㙦捦慣㌲㥣㐱㠸捡挹ㄳ搲ㅥづ攳つㄶ慥户㔸晥て㍡て㌱挷攴㑦戵㠷㐵㉡搹攵㘵㔵㌳摢㘱慣晦搶㌸ㅣ㉢㘴㍤〷戱收㥢つ晤㡥戹昵晥摦昴昳愵昸〸挹㘶㜵㈴愲ㅡ㠲㕤㍣挹㘶晤ㅤ㑦㤱晡㙣㠹㥤㠱㌰敥㘹㘳ㅣつ㈷〲㥦㕣㠲㔷㍢愱㍣㉡㠷昷㐹搲㤹㌷㌳摡愲㘴㘲㔹昹㡣愹㘵㘵㌳㔸晣㤶搲慢㤸ㅥ㡤㔶昲㤸戹戹㍥㐵挰戶㔲㉡㍥摥㜳㜴散㍡戸㙥㡦昱挳㉦㐱戴挸㉣㉥㑥㜳㐶慣〸扦っ㔵㍣扥㔱挲慦愰搱㜹㔰㕥晥㡣〹㘵㌹昹搳换捡㡡㜳戳捥挸攵户㔳㜱敥搰摥扤㜳㐷っ捡捤ㄹ搶㜳㙥㜱挵㕣搵ぢ㑣昰〸㜸㐳户㠳㑦㕦㜱搶搹〳㙦摢昷㘰搶戶㕤㍦摣愲㑥搰㠶挰愱昵戱ㄸ㍢つて敢ㅦㄴ慦㔳散愴㜸㠳攲㑤〸㜵ㅣ㕣戹摦攲㜱ㄷㅦ㜵㝢㥦户㠹㜹㠷㘲ㄷ〴昶㍥㔲つ散㝣㜶㔳挷㥤㑦㈴愴扡攰㠹㍢ㅣ敢㍤㡡昷㈱搴㜱㄰晣㘸㠶慣㍤㄰㌱敢摢㤵㠸㙡〸〴慦慢敦㐷㔰㐴慣㝡㙣慡ㅢ㄰慣戱㐵㑥㉤戲㘸㤱㐱搵ㄶ挳ㄸ挹㌹㔴ㅢ〲攷つ㝡挰㉤㡤晥㝢㈹扥愰昸㤲攲㉢㡡慦㈱㔴ち㕣㐹㑥㜰搷晣㉤㌱摦㔱㝣て攱㈲攷㐷敡㌴㌹挷愳㉤攴散愳昲㘷〸㜵〲㠴㑤捥㝥戴㘲㤲搳㤳づ搵㄰〸㕥㐷捥慦㔰㐴慣㝡㙣慡ㄷ㄰㈶㜲づㅣ㡣㐱捥㉦摡㄰㌸㈹搲〷㈳愵攱㘱㠵ㄵ㐴㌳㡡㈴ち㡢㈲〲愱㝥㠰㉢挹攱㜷㈲ㅦ㜵敦㥣㘴㘲㕡㔰戴㠴㜰㤱㤳㑡㥤㈶㈷ㅤ㉥ㅤㄸ愰㌵㤵㙤㈰㔴㕦㜴㙤㜲づ㐱㌷㈶㌹ㄹ昴慡㠶昰㤰㜳ㄸ㕣㈲㔶㍤㌶㜵㈲㕣㑣攴㝣ㄸ㡢㥣て戴㈱㜰挶攷㘴㡣㤴㠶㠷㤵㠶愰㔶〷㡡㡥ㄴ㥤㈸㍡㐳愸㜷㌵㌹㉢ㄳ昰㘵づ㘴ㅤ㌹挷ㄲ搳㠵愲㉢㠴㡢㥣㙥搴㘹㜲㑥㠱㑢〷〶攸㐱攵昱㄰慡ㅦ扡㌶㌹㍤搱㡤㐹づ摦慡㐱㜲㝡挳㈵㘲搵㘳㔳愷挱捦㐴捥ぢ戱挸㜹㕥ㅢ〲愷戳晡㘳愴㌴㘶㜱㉡㠲㕡晤㈸㑥愳㌸㥤愲㍦㠴㝡㔶㤳昳ㄹ㔰㝣搴㤱㌳㤰㤸㑣㡡㐱㄰㉥㜲戲愸搳攴っ㠰㑢〷〶ㄸ㑡㘵㌶㠴捡㐴搷㈶㘷ㄸ扡㌱挹ㄹ㐸慦㙡〸捦㍢㘷㈴㕣㈲㔶㍤㌶㌵〸㉥㈶㜲㌶挷㈲攷㍥㙤〸㥣慢换挲㐸㘹㜸㔸ㄳ㄰搴㍡㤳攲㉣㡡㠹ㄴ㤳㈰搴㍤㌱挹㤹㑣捣㌹ㄴ㔳㈰㕣攴㥣㐷㥤㈶㘷〸〶敦挰〰攷㔳㤹〷愱㜸づ搰㈶㘷㉡扡㌱挹ㄹ㑡慦㙡〸て㌹㔱戸㐴慣㝡㙣㙡ㄸ㕣㑣攴摣ㄸ㡢㥣㘵摡㄰㌸ㄱ㌹〲㈳愵攱㘱㤵㈲愸㔵㐶㌱㤳㘲ㄶ㐵㌹㠴扡㔶㤳戳ㄹ㈸㍥敡摥㌹㤵挴㔴㔱捣㠶㜰㤱㌳㤷㍡㑤捥㐸戸㜴㘰㠰昹㔴㕥〸愱捥㐰搷㈶攷㈲㜴㘳㤲㌳㡡㕥搵㄰ㅥ㜲㉥㠵㑢挴慡挷愶㐶挳挵㐴捥晣㔸攴捣搳㠶挰㔹搶戱ㄸ㈹つて敢㑡〴戵慥愲戸㥡攲ㅡ㡡挵㄰慡㐲㤳昳㈲㔰㝣搴㤱戳㠴㤸敢㈸慥㠷㜰㤱戳ㄴ摤昰㌲㠸攰㜱㠴攲㠹摣づっ㜸㈳散搶㑤㄰㉡〷㕤㥢慣攵攸挶㈲㉢扣〲挶戸㔱扤㠳㝣慤㠴㈱㘲搱ㅣ挳愶㈶㈰㠲㠹慦昳㘳昱㤵慢つ㠱搳捡㘷㘱愴㌴㍣慣㍢ㄸ敥㑥㡡扢㈸敥愶㔸〷愱捥搶㝣摤〰ㄴㅦ㜵㝣慤㈷收㕥㡡つ㄰㉥扥㌶㔱愷摦㑣㥣㉤㜵㘰㠰捤㔴摥て愱捥㐶搷收攷〱㜴㘳昱㘳㑤愲㔷㌵㠴攷捤昴㄰㕣㈲昵搹搴㘴戸㤸挸ㄹㅡ㡢㥣㈱摡㄰㌸㘷㍥〵㈳愵攱㘱㍤㠹愰搶㔳ㄴ㑦㔳㍣㐳㔱つ愱〶㘸㜲㠲晢攸慤挴搴㔰㙣㠳㜰㤱昳ㅣ㜵㥡㥣㜳㌱㜸〷〶㜸㠱捡扦㐳愸㕣㜴㙤㜲戶愳ㅢ㤳㥣昳攸㔵つ攱㈱攷㈵戸㐴慣㝡㙣敡㝣戸㤸挸改ㄱ㡢㥣敥摡㄰昸㐱㘰㉡㐶㑡挳挳㝡ㄳ㐱慤户㈸摥愶㜸㠷㘲ㄷ㠴㍡㐶㤳ㄳ㥣㌴敦㈶收㥦ㄴ㍣㠴㜷㤱戳㠷㍡㑤㑥㍥〶敦挰〰ㅦ㔲昹ㄱ㠴㡡愲㙢㤳昳㌱扡㌱挹㈹愰㔷㌵㠴㠷㥣㑦攱ㄲ戱敡戱愹㐲戸㤸挸㘹ㅤ㡢㥣㔶摡㄰昸戵㘳㍡㐶㑡挳挳晡ㅡ㐱慤㙦㈸扥愵昸㡥攲㝢〸搵㕣㤳挳搹〶ㅦ㜵ㅦ慢ㅦ㠹昹㠹㘲ㅦ㠴㡢㥣晤搴㘹㜲昸〳㑡〷〶㌸㐰攵慦㄰㙡〶扡㌶㌹〷搱㡤㐹捥〵昴慡㠶昰㤰愳攲㐸㑥㍤㌶㔵っㄷㄳ㌹晢㝥㡤㌱㘹晥㐹ㅢ〲㍦攵㤴㘲愴㌴㍣慣〸㠲㕡捤㈹㤲㈹㕡㔰戴㠴㔰摦挰搵㝣戸挵㜵ぢ㔶㉢㡡搶㄰㉥㜲づ愱㙥㉢㐶挵攱㔶ㄹ㥥㍡㌰㐰㕢㉡て㠳㔰戳搰戵挹㌹ㅣ摤㤸攴捣愴㔷㌵㠴㠷㥣㈳攱ㄲ戱敡戱愹㜲戸㤸挸㜹㉦ㄶ㌹晦搴㠶挰敦㔴㤵ㄸ㈹つて慢㌳㜳㍦㠶攲㔸㡡㉥ㄴ㕤㈱搴㕢㥡㥣攰ㄷ㔸㌷㘲扡㔳昴㠰㜰㤱搳㤳扡慤ㄸㄵ攴㔴攱㐹挸改㐵㘵㙦〸㌵〷㉡㥢㥣㍥攸挶㈴㘷㌶搳慡㠶昰㤰搳ㄷ㉥ㄱ慢ㅥ㥢㥡ぢㄷㄳ㌹摢㘲㤱㔳愳つ㠱ㅦ攱收㘳愴㌴㍣慣晥捣㝤〰挵㐰㡡㑣㡡㐱㄰敡㈹㑤㑥昰㜰㉢㡢㤸㈱ㄴ㐳㈱㕣攴っ愳㙥㉢㐶〵㌹ㄷ攲㐹挸ㄹ㐱攵㐸〸㜵㌱㔴㌶㌹愳搰㡤㐹捥㐵㑣慢ㅡ挲㐳捥ㄸ戸㐴慣㝡㙣敡ㄲ戸㤸挸搹㄰㡢㥣㝢戵㈱昰ぢ攳〲㡣㤴㠶㠷㌵㠹戹㥦㑤㌱㤹攲ㅣ㡡㈹㄰敡㑥㑤㑥㜰㠷㝣ㅥ㌱戹ㄴ攷㐳戸挸㤹㑡ㅤ愷㍥㈰㘷㈱〶ㄷ㜲ち愸㡣㐲愸换愰戲挹㈹㐴㌷㈶㌹㡢㤸㔶㌵㠴㠷㥣㈲戸㐴慣㝡㙣敡㜲戸㤸挸戹㍥ㄶ㌹搷㘹㐳攰攷搳扦㘰愴㌴㍣慣㜲〴戵㉡㈸㉡㈹慡㈸㘶㐳愸慢㌴㌹挱慦昲戹挴捣愳㤸て攱㈲攷㈲敡㌴㌹晣㐵㔶挸戹㠴捡㑢㈱ㄴ㝦㤷戵挹㔹㠰㙥㉣㜲挲ぢ㘱㡣ㅢ搵㈷挸捦㘵㌰㐴㉣㥡㘳搸搴搵㠸㘰攲㘷㜶㉣㝥慡戴㈱昰晢昰㘲㡣㤴㠶㠷戵㤸攱慥愵㔸㐲㜱ㅤ挵昵㄰慡㑣昳挳ㅤㄴㅦ㜵㕦㔸㑢㠹㔹㐶㜱㈳㠴㡢㥦攵㘲㔰搰攱㤸〴㉥挲捦捤㔴慥㠴㔰搷㐱㘵昳戳ち摤㔸晣㔸㑢〰ぢㄲ㜰㉢㕣㈲昵搹搴昵昰㌳㤱㌳㈵ㄶ㌹攷㘸㐳攰挷敦愵ㄸ㈹㡤㔹慣㘳敥昷㔰慣愷戸㤷㘲〳㠴㍡㔳㤳ㄳ晣㌶摦㐴捣㝤ㄴ㥢㈱㕣攴㍣㐰摤㔶㡣ち㜲㤶攱㐹挸搹㐲攵㐳㄰㡡㍦慡摢攴㍣㡣㙥㑣㜲㙥㘴㕡搵㄰㥥㑦搶愳㜰㠹㔸昵搸搴㜲戸㤸挸ㄹㄴ㡢㥣㑣㙤〸晣戲㝦㌳㐶㑡挳挳慡㘶敥捦㔲㙣愵愸愱搸〶愱晡㘹㜲㠲㕦㔸捦ㄱ昳㍣挵ぢ㄰㉥㜲戶㔳户ㄵ愳㠲㥣㤵㜸ㄲ㜲㜶㔰昹ㄲ㠴㕡つ㤵㑤捥换攸挶㈴㘷㤵愴〵攱㈱攷㌵戸㐴慣㝡㙣敡ㄶ戸㤸挸改ㅡ㡢㥣㉥摡㄰㔸戶㜰ㅢ㐶㑡挳挳摡挵摣摦愵搸㑤昱㑦㡡昷㈰㔴〷㑤㑥昰ぢ㙢て㌱ㅦ㔰㝣〸攱㈲攷㘳敡戶㘲㔴㤰戳〶㑦㐲捥㈷㔴㝥ち愱㙥㠷捡㈶攷㌳㜴㘳㤲戳ㄶ戰攰㍢攷㜳戸㐴慣㝡㙣敡づ昸㤹挸㘹ㄹ㡢㥣ㄶ摡㄰㔸㤳㜱ㄷ㐶㑡挳挳晡ㅥ㐱慤ㅦ㈸㝥愴昸㠹㘲ㅦ㠴㙡愶挹〹敥㜳昶ㄳ昳ぢ挵〱〸ㄷ㌹〷愹摢㡡㔱㐱捥摤㜸ㄲ㜲戸昴挲㔲㄰㡡㙢㍤㙣㜲攲搰㡤㐹捥㍡愶㔵つ攱㜹攷㜰㕤㘵挴慡挷愶搶挳挵㐴捥昷〷㘲㑣㤲扦搳㠶挰㠲㤳つㄸ㈹つて慢㈵㠲㕡㈹ㄴ愹ㄴ慤㈸㕡㐳愸㉦攰捡㐹㜲㤰㥣㐳㠸㌹㤴愲㉤㠴㡢㥣挳愹搳攴㙣挴攰㐲捥ㄱ㔴ㅥ〹愱敥㠳慡ㄳㅥ㈱敢㈸㜴㘳㤲戳㠹㠸㙡〸て㌹敤攱ㄲ戱敡戱㈹㥥㡡㌲㤱戳㉢ㄶ㌹敦㘸㐳㘰㌵捤〳ㄸ㈹つて慢㉢㠲㕡挷㔱㜴愳攸㑥搱〳㐲扤慥挹㘱㑣㍥敡扥慤㝡ㄲ㜳〲㐵㉦〸ㄷ㌹㝤愸搳攴㍣〸ㄷ㈱㈷㠳捡扥㄰敡㈱愸㍡攱㠱㠵㡥攸挶㈴㘷ぢㄱ搵㄰ㅥ㜲㑥㠱㑢挴慡挷愶ㅥ㠶㡢㠹㥣敡㔸攴㍣愳つ晥愵㐲㠹㡦㘲㈴晦㑦㥦戲搰戵㜶ㄱ㠵㙢㜹㐶㑢㠰挳㠵㘷㤶ㄶ㔵㔶㌴㉦捣慣慡㉣ㅢ㕡㔴㤹㔵㔱㤹㕣〸㠱愶戸ㅣ㈱敢つ㕣㑥摤ぢ捦㉡㡡捥㤹㠰ㅦ晦摡〷㑤㔸〳㍣戸慡愲戲㑣㝥搵㙤ㄷ戴㘷㤵㡤㉥慢捣㉡慡㤸㔹㥣㌷慦戳挱㙣㕢㈶㑥㡦㤶㘲〱㑣㌹搶挱㌴〴㉡㥢㌹㌳㕡㘰挸㌱愷慣慡㍣㍦㍡㍣敢㡦戰㠴㐶搹㍦㑦㠷昰ぢ愸㔲㌸㌳ㄲ㝢挹㠸㡢㜷㝥㈵挴攱㔷㔳昵㍢㔷㘰㔴挳㍦㘴つ挶㕢て㥢挲㕢摤捡攲摢㄰㡢ㅦㅥ㠳愲晥户㠸㙢㔱㑥㜳㠰㈳㠵㈸慢慤㙢愱㔷㝤つ㉦慤㈸㉡㠸㐶㜴敦㡣愲搲㤶扡㌹愶慡搲㘳挹㥢摢㐶㕢昰搳敥㤸㔲㤴㍥㍦慦扣攰㡦㔰ㄵ昲㠲㥦㤷愵㈴㉡㡣㝦扦㡦㘸㝢㤸㔰攸㙢攷㕡㡤慦㉦挵㠷㝤㠸收晡慦㌰ㅢ㝦㘹慦晤㌸愲攱㕡搳㤴〲㝣ぢ搲㕤慢㑥㘲敦㡣㘸㕥愹㔴㈱愷戲㈰㉢㍡扢愵㈰愲㜸㠳㘳改㝤㜱戴㡤户㉢ぢ㉥慣挲捣愹ㄵ㘵挵㔵㤵搱㤶戵㉤昹愰㕢㠵攳愳挵㜹㕣㥦㤶㕣摢ㅡ㥢㕦㠹ㄵ㝣戵攳㜱敤搹ㅦ愷㐲㘰㈴㐱㔷㐹㐹㥤挲昵扣㜹扤㉦㠲㥦愱摦㔹㔵ㄵちㄵ捡昶攵〰戵㙡㈵户㝢〷㠴㥣㐶㠴㕢㈸昱㜱っ摦昸〵㘸晣㈴戵㜱搶㐵摡㝢㌸搹㜹㈵㍢㍡慥晤㙡㔱㈸晢㍤㉣昰攴㔵ㄷ㈹晣攸ㄴ攳㤲㤸捡愲晣扣攲攲㜹㉤ぢ㠷㤷收ㄷ㔷ㄵ㐴㐷攵㑤㡤ㄶ㍢晢散戲昲㤲㍦㐸扤ㄲ挰㥡晥㐴搵挳㡢㕥㤵㌷ㅣ㤷㉡㌹换摤㝥昷㙥づ攷㜳昰㐹㤳慦㕣㡣ㄱ戱㠶改捦ㅤ搷㥡晤㥦㔷晢㐵攰搴扡㙥慤慡㕣捣㠲㕤㕢㐰挵㝤ㅡ㔷㍥搵㉥ㄸ㤴㑦㥣ぢ㌶慡㙣㔴ㄹㄶ㜳ㄶ戸㔴挳㡡㙣搵ㅦ收㜳㈵ㅦ愹㜰㌸晣㝢扦㘰挰ㄵ戶慦昵捡ぢ散昴散晥〰㝥挷昰挳昱ㄴ晡晥㌵㔳慥㠹㠸㝣昷换㑥㌰ㄵ挰ㄴ敥挱散㠹挳㠴愲捡攲㘸昳㐲戱㑢㍢㠹ㅦ〹戲搹慣㜰挲㜴慣㍦捡㙡㔱㤸㕤㕥㔴㔰㕣㔴ㅡ攵㈴〴㡢㡢㜹〱搱愸攸㌴㉣㠳ㅤ㕢㔶㔱挴敢攲㕡ㄴ㑥㈸捦㉢慤㤸挹㘵㘶昹昳㕡㝢㝡㔲慣挴挲㐱㐵愵昸〰搹㌱搹㑥㈹捣㤹㕥㌶〷㤷搶㔵㤵㤴㘶攷捤慣昸㐳ㄴ㡡㥦㈷㝢戳昷㠰㜱㉡㉥㑥㈵挵㈵晤摥敦慡昰㜰㝣㍥㕡㥥㌱㘶昴㠴㈱㠳㌳挷㡦ㅡ搳〱㤷㌰㜱㜶㄰敡㠳㈸㜱ㄴ扡㝡㑦愳㔵捦㐷㤸㠵搳敢㤲昹ㄱ㘶㥡㥥㉢挷㡣㡢㈲㙢㉦㔵攴㙥搹ㅡ㠱㑣㤲㐷㐲㡣挸㍥㜳㜸摤㙡昶晦搷㜵㝦㠹捦㘰攴㝡扥ㅤ攴㥤㔲扢㜴昶㔰㠰㕢摡敦ㅥ敡昸㘶戲攴㑤挰㥥晦ㅤㄹ㈹ㄴっ摦㥣昸㐲㈵㥣捤愱㔸搴㤸㡣㝤〱昶挶㔸っ㡡摤㜰㑢扢挳ㄹ㕥㐹㕥㜱㠵戶つ㉥㉢㈹挹攳扢㡤敦搴ㅣ散捡愳㐹㌲摤挶捥挵㉡㠴㤰户愴㔶攵捤㠵㉡㙦慥愸昰つ捤攵昰搲收㔸㘵搳昲捡㡢㉡愷㤷ㄴ攵㈷戱挳㈵敢㝦㠸户㈹摥㐲〹㈰搳搹攴扤㡡戹慢㝦攱愹扤㔶ㄲ攵敥㠹挳〹㔲挷昲攳捤ㅣ㈷㕦敢敡㜷慥㌵挶摢㔷昶晦搶ㄹㄸ㉤ㄱ㈷〰㐲昸㈶戰㔳㜱捤挹愰㤱晤㤲㝡㤶〰㍣慣搱㠰戳挱㐷㐲つ㐴扤换㍦㥢〱㄰ㄹ㔵㤶㔷㌰ㄴ㔷㌵㤴㤵㌷搳搷愹㈶愱戴摣换㤴愷㜲挹敦㘰慣㐸挴㍡晣搹㤸ㅡ㤷㈷㔱㤱㠳挵戴〹㕣㉣ㅣ戶㙢挸㙦挷㔰㘲㘲昳㈴㔳慣攱捥㔸㥤昵搲㐸昷㜵扥挳〳攳敦ㅤ㜷㌲㜶戶㝣㔹㥣㔹㔸㘳昰㜲慣戱㝣㑤摢搰攵敢昱〱挶ㄱ㌰ㅥ㈲昱㌹ㄸ晤㥦㤲㤸换㘳攱㄰㑡㉣攱戲摤愴ㄲ扥ㅣ捣㐰挲㔸捣㡢攵扦愰㈴摣㍣改㙦戰㕢㌹㐰扤戴㘳挷改㘸㠷ㄴ搷㥦搶攰挱昸晣㑡搵〹㑥〰挶㍡ㄳ㐲晤〳㑡ㅥ愷㑡搹戰慥〷㍡㙣㜲㡣㌲〹㙤㝣㝢愸搷愱攰㜱㡡戳戹㉡㠹搹昵搹ㅡ戵ㄳ㘶捥戰㔹挳㠶㘶㙢敡つ攰㌸㘳挳て㈳㜰慦㥢㌲㑣搱㠳扤〹ㄳ愷つ昶ㄶ昳㡢㑤扤つ〰扦摣㐲攱㜳攱改搹㤹愶㥦㈴愹昸㜶愶敡ㅤ㠰戹㐳戵捥㠳㠳摡㠵ㄶ昷㔳㐸摡㝥摦㥥て㙤挳敦摢摤攲㠱㐱昲㌸㠸敥愸昷搰愸挱挳㔷敢愹挰㔸昹〴扥㙦〶ㄴ㄰㄰㈵㘰て〰㝣㐳㔸㠵攸搵搶昰㈳㤷㥢慢㠶搳攸㌶㥤㙥㝢〱㜰搵昰〲攸戰㐹つ㘷愰捤ㅡ㝥〱㐵散ㅡㄶ㙢搴㤷㐰㌵扡㠶㕦〱㙣搷戰〴敥㜵㌵㉣搳㠳㝤つ㝢㘳㙡昸㉤㜰㜶つ㘷挲搳㔳挳扥愸ㅥ攸昵搷昰㍢㜸㐸つ㘷挱㐱㝤㡦㥥愷㠶ㄵ搰㌶㕣挳ㅦ攱挶搲㔹扣㕡扦戶㠶晢愰愹挱挳㔷挳㉡㘰慣搹〴晥㙣〶捣㈱㘰㉥〱晢〱㤰ㅡ捥㐳慦戶㠶扦扡摣㕣㌵㥣㑦户ぢ改ㄶ㐶ち慥ㅡ㕥っㅤ㌶愹攱㈵㘸戳㠶捤〰㠹㕤挳㑢㌵㉡〹愸㐶搷㤰慢㘳敤ㅡ㉥㠰㝢㕤つㄷ改挱㈲戰㌷愶㠶㕣㐱㙢搷昰㌲㜸㝡㙢搸㥢㉦㈳㔰㐳㉥户㤵ㅡ㕥づ〷搵ㄲ㍤㑦つ晦〲㙤挳㌵㑣㠵ㅢ晥㜰ㄵ㈶〷ㄱ扥昰捣〵扡㌵攸昸㙡㜸㈵㌰搶㔵〴戶㌱〳慥㈶攰ㅡ〲づ〱㐰㙡戸ㄸ扤摡ㅡㅥ收㜲㜳搵昰㕡扡㉤愱㕢ㅡ〰慥ㅡ㕥てㅤ㌶愹攱つ㘸戳㠶ㅤ〰㠹㕤挳愵ㅡ搵ㄱ愸㐶搷戰ㄳ挰㜶つ㤷挱扤慥㠶㌷改挱㍡挳摥㤸ㅡㅥぢ㥣㕤挳攵昰昴搴㌰挳扣㉦敤〲て愹攱ち㌸愸慥攸㜹㙡戸ㄲ摡㠶㙢搸つ㙥昸ぢ㔹慢㌸㠸昰㠵㘷慥㈳慥㐱挷㔷挳搵挰㔸户㄰挸㌵挶〶挰慤〴摣㐶㐰㑦〰愴㠶㙢搰慢慤㈱ㄷㄶ㍢㙥㜲㍡捤晥挲㕥㑢户摢改㜶㉡〰慥ㅡ摥〹㥤攴㠴㜳㜶㜷愱捤ㅡ㜲㠹㜰散ㅡ摥慤㔱愷〱搵攸ㅡ㜲慤戱㕤挳㜵㜰慦慢攱㝡㍤㔸㝦搸ㅢ㔳挳㠱挰搹㌵扣ㄷ㥥㥥ㅡ昶敤㠵㔷ㄷ晣ㅣ㘶㐲㈷㌵摣〰〷㌵〸㍤㑦つ㌷㐱摢㜰つ戳攰㠶扦㤰㜵ㅦ〷ㄱ扥昰㍣ㄴ慤ㅡ㜴㝣㌵摣っ㡣㜵㍦㠱搹㘶挰〳〴㍣㐸挰㌰〰愴㠶㕢搰慢慤㈱搷㍦搷攸㜱㕤㥦挳㠷攸昶㌰摤㈶〰攰慡攱㈳搰㘱㤳捦攱愳㘸戳㠶㕣挹ㅣ扢㠶㡦㘹搴㔹㐰㌵扡㠶ㄳ〱戶㙢昸㔷戸搷搵昰〹㍤ㄸ㔷㑢㌷愶㠶㤳㠱戳㙢昸㈴㍣㍤㌵㑣捦攰换〸散㑢戹挶㕡㙡昸ㄴㅣ搴ㄴ昴㍣㌵㝣〶摡㠶㙢㜸ㅥ摣昰㠷挴㌹㠸昰㠵攷昳搱慡㐱挷㔷挳㘷㠱戱戶ㄲ㤸㘷〶搴㄰戰㡤㠰愹〰㐸つ晦㠶㕥㙤つ戹㑣扢㐶㡦敢慡攱㜳㜴㝢㥥㙥愵〰戸㙡昸㜷攸戰㐹つ户愳捤ㅡ㜲挱㜵散ㅡ扥愸㔱㌳㠱㙡㜴つ戹㜲摢慥攱づ戸搷搵昰㘵㍤ㄸㄷ㜵㌷愶㠶㍣ち户㙢昸ち㍣扤㌵㌴捦㘹戸ㄴ㕣㙡昸㉡ㅣ搴㙣昴㍣㌵晣〷戴つ搷㤰㙢挷昱㠷㉢愷㌸㠸昰㠵攷昹㘸搵愰攳慢攱㑥㘰慣㌷〸攴挲㜲〳攰㑤〲摥㈲攰㈲〰愴㠶㙦愳㔷㕢㐳慥㈶㜷摣㕣晢搲㜷攸戶㡢㙥㔷〲攰慡攱㙥攸㈴㈷散㑢晦㠹㌶㙢挸㜵攱戱㙢昸㥥㐶㕤つ㔴愳㙢挸〵收㜶つ摦㠷㝢㕤つ㍦搰㠳㜱敤㜹㘳㙡戸〴㌸扢㠶ㅦ挲戳㠵敢㐴捤㈸昳㤴㠶ぢ搶愵㠴ㅦ〱慦慥㐷捦㔳挲㝦㐱摢㜰〹戹挲ㅤ㝦㈱敢ㄳづ㈲㜴攱昹㐶戴㙡搰昱㤵昰㔳㘰慣捦〸攴㜲㜷〳攰摦〴晣㠷㠰攵〰㐸〹㍦㐷慦戶㠴㕣攰敥戸戹㑡戸㤷㙥㕦搰敤づ〰㕣㈵晣ち㍡挹〹㈵晣ㅡ㙤㤶㤰㑢搵㘳㤷昰ㅢ㡤扡ぢ愸㐶㤷㤰㙢摥敤ㄲ㝥ぢ昷扡ㄲ㝥慦〷㕢〷㝢㘳㑡戸ㅥ㌸扢㠴㍦挰搳晢㌱㌴搷㤰㡢攸愵㠶㍦挲㐱㙤㐰捦㔳挳㝤搰㌶㕣㐳慥扡挷ㅦ㉥愱攳㈰挲ㄷ㥥㌷愳㔵㠳㡥慦㠶晢㠱戱㝥㈱㤰㑢昲つ㠰〳〴晣㑡挰〳〰㐸つて愲㔷㕢挳㠷㕣㙥慥㕤改㙦㜴攳㡦㥤敡㐹〰㕣㌵㡣戳㑦て挹慥㌴ㅥ㙤搶㤰㉢敡㘳搷㄰晦㙦㤴愰㥥〶慡搱㌵攴搲㝣扢㠶㠹㜰慦慢㘱㌳㍤㔸㌵散㡤愹攱㔶攰散ㅡ㈶挱搳㔳挳っ昳慥㤴㙢晤愵㠶晣捦搴搴㌶昴㍣㌵㙣づ㙤挳㌵㝣づ㙥昸挳㠲㘸づ攲搴昰〵戴㙡㠲㌵㙣〱㡣搵㤲㐰㕥㌹㘰〰愴㄰㤰㑡挰㜶〰愴㠶慤搰慢慤㈱㉦ㄷ㜰摣㕣㌵㙣㑤户㌶㜴㝢ㄳ〰㔷つて㠵㑥㜲挲攷戰㉤摡慣㈱ㄷ晥挷慥攱㘱ㅡ挵㉢〳ㅡ㕤㐳㕥㐱㘰搷昰㜰戸搷搵昰〸㍤搸㉥搸ㅢ㔳挳摤挰搹㌵㍣ㄲ㥥㥥ㅡ昶㌹㐵攸昵ㅦ攲昳㤲〴愹攱㔱㜰㔰敦愱攷愹㘱㍢㘸ㅢ慥攱ㅥ戸攱㉦㘴戵攷㈰挲ㄷ㥥㍦㐴换攱㥡㈴敡㔳㘲㘹挰㔸ㅤ〸攴〵づ〶㐰㐷〲㍡ㄱ昰㌱〰㔲挳捥攸搵搶昰㔳㤷㥢慢㠶挷搰敤㔸扡㝤つ㠰慢㠶㕤愱挳㈶㥦挳攳搰㘶つ㜹㝤㐲散ㅡ㜶搳㈸㕥挰搰攸ㅡ㝥〷戰㕤挳敥㜰慦慢攱昱㝡戰敦㘱㙦㑣つ㝦〴捥慥㘱㑦㜸㝡㙡㤸㝥㈲㕦㐶㘰㕡捡㉢㈷愴㠶㈷挰㐱昱ㄲち㑦つ㝢㐳摢㜰つ昷挳つ㝦㈱慢て〷ㄱ扥昰㝣〰㉤㐳㠹搲㠱戱㌲〸攴㜵ㄸ〶㐰㕦〲㑥㈴攰㈰〰㔲挳㤳搰慢慤愱挲㈹㙢挷捤㔵挳㤳改㜶ち摤㈲〰戸㙡搸て㍡挹〹㥦挳搳搰㘶つ㜹ㄹ㐵散ㅡ㥥慥㔱挹㐰㌵扡㠶㉤〰戶㙢搸ㅦ敥㜵㌵ㅣ愸〷㙢〹㝢㘳㙡挸㙢㌶散ㅡ㘶挲搳㔳挳㡣扥㜸㜵挱ㅡ昲〲て愹攱㈰㌸愸搶攸㜹㙡㤸〵㙤挳㌵㍣〴㙥ㄸㅢ㡢晥㌹㠸昰㠵㘷㕥ㄲ攲㜰㑤ㄲ昵攷㜰㈸㌰㔶㌶㠱扣㕣挴〰ㄸ㐶挰㜰〲づ〷㐰㙡㌸〲扤摡ㅡ昲ㅡㄱ挷捤㔵挳㤱㜴ㅢ㐵户捥〰戸㙡㌸ㅡ㍡㙣昲㌹ㅣ㠳㌶㙢㜸っ㈰戱㙢㌸㔶愳㡥〵慡搱㌵攴㘵㈳㜶つ挷挱扤慥㠶㌹㝡戰慥戰㌷愶㠶摤㠰戳㙢㌸〱㥥㥥ㅡ愶愷昳㘵〴㍥㠷扣づ㐵㙡㜸㈶ㅣ㔴て昴㍣㌵㥣〸㙤挳㌵散〹㌷愹攱㈴づ㈲㝣攱㤹㔷慥㌸㕣㤳㐴㕤挳戳㠱戱㈶ㄳ挸慢㕡っ㠰㜳〸㤸㐲㐰ㅦ〰愴㠶攷愲㔷㕢㐳㕥捡攲戸戹㙡㜸ㅥ摤㜲改搶ㅦ〰㔷つ昳愰挳㈶㌵㥣㡡㌶㙢挸㡢㔲㘲搷㌰㕦愳〶〲搵攸ㅡ㘶〲㙣搷戰〰敥㜵㌵㉣搴㠳昱挲㤷挶搴㌰ぢ㌸扢㠶搳攰改愹㘱㠶戹㠶㐳攰㈱㌵㥣づ〷㌵ㄴ㍤㑦つ㉦㠰戶攱ㅡづ㠳㥢搴㜰〶〷ㄱ扥昰㍣〲㕡㠷㙢㤲愸㙢㔸っ㡣㔵㐲㈰㉦扥㌱〰㑡〹㈸㈳㘰ㄴ〰㔲挳㤹攸搵搶㜰㡣换捤㔵挳㔹㜴㉢愷摢㈴〰㕣㌵慣㠴づ㥢搴戰ち㙤搶㤰搷捥挴慥攱㙣㡤㥡っ㔴愳㙢挸㡢㜰散ㅡ捥㠱㝢㕤つ攷改挱愶挰摥㤸ㅡ㥥〷㥣㕤挳昹昰昴搴戰慦戹㠶扣慡㐷㙡㜸㈱ㅣ搴昹攸㜹㙡㜸㌱戴つ搷㤰㤷〱㐹つ㉦攱㈰挲ㄷ㥥ぢ愰㌵㤴攸㔲㘰慣〵〴㐶捤㠰㠵〴㉣㈲愰㄰〰愹攱㘵攸搵搶㤰ㄷ〶㌹攳扡㙡㜸㌹摤晥㑣户㜲〰㕣㌵扣〲㍡愷㠶㔷愲捤ㅡ昲ㄲ㥦搸㌵扣㑡愳㉡㠱㙡㜴つ㜹慤㤰㕤挳慢攱㕥㔷挳挵㝡㌰㕥㐶搴㤸ㅡ捥〵捥慥攱戵昰昴ㅣ攲㥢て㉤㜸敤㤱㤴㜰〹昰㙡㍥㝡㥥ㄲ㕥て㙤挳㈵扣〸㙥㔲挲ㅢ㌸㠸㔳挲㑢愰㜵愸㈶㠷晡㘳戸ㄴㄸ㙢ㄹ㠱扣㤲挹〰戸㤱㠰㥢〸㔸〰㠰㤴㜰㌹㝡戵㈵攴戵㑢㡥㥢慢㠴㉢攸㜶㌳摤ㄶ〳攰㉡攱㉡攸戰挹挷㜰㌵摡㉣㈱慦㐲㡡㕤挲㕢㌴㙡〹㔰㡤㉥攱㜵〰摢㈵扣ㄵ敥㜵㈵㕣愳〷攳㤵㑥㡤㈹攱㔲攰散ㄲ慥㠵愷昷㘳㘸㍥㕢捡敢愳愴㠶户挳㐱摤㠸㥥愷㠶㜷㐲摢㜰つ㜹㐱㤵搴昰㉥づ㈲㝣攱昹㘶㘸ㅤ慥㐹愲慥攱摤挰㔸敢〸攴搵㔶〶挰㍤〴慣㈷㘰ㄵ〰㔲挳㝢搱慢慤㈱㉦戱㜲摣㕣㌵摣㐰户㡤㜴㕢〷㠰慢㠶昷㐱㠷㑤㙡戸ㄹ㙤搶㤰ㄷ㑢挵慥攱晤ㅡ戵ㅥ愸㐶搷㤰㔷㕤搹㌵㝣〰敥㜵㌵摣愲〷摢〰㝢㘳㙡戸〹㌸扢㠶て挱搳㔳挳っ㜳つ㜹ㄹ㤷搴昰㘱㌸愸捤攸㜹㙡昸〸戴つ搷㤰搷㝤㐹つㅦ攵㈰挲ㄷ㥥户㐰敢㜰㑤ㄲ㜵つㅦ〳挶晡㉢㠱扣㈸捣〰㜸㥣㠰㈷〸㜸ㄸ〰愹攱㤳攸搵搶㤰㔷㠲㌹㙥慥ㅡ㍥㐵户愷改㔶つ㠰慢㠶搵搰㘱㤳ㅡ㍥㡢㌶㙢挸㙢扡㘲搷㜰慢㐶昱愲慦㐶搷㤰ㄷ㠷搹㌵慣㠱㝢㕤つ晦愶〷摢〶㝢㘳㙡昸ㅣ㜰㜶つ㥦㠳愷户㠶收㔳㙤扣摡㑣㙡昸㍣ㅣ搴ぢ攸㜹㙡昸㜷㘸ㅢ慥攱㜶戸㐹つ户㜳㄰攱ぢ捦㍢愰㜵戸㈶㠹扡㠶㉦〲㘳敤㈰㤰搷慥ㄹ〰㉦ㄱ昰㌲〱㉦〳㈰㌵㝣〵扤摡ㅡ昲㠲㌵挷捤㔵挳㔷改昶ㅡ摤㜶〱攰慡攱敢搰㘱㤳ㅡ敥㐴㥢㌵攴愵㘷戱㙢昸㠶㐶敤〶慡搱㌵攴㌵㙣㜶つ摦㠴㝢㕤つ摦搶㠳扤〷㝢㘳㙡戸〷㌸扢㠶敦挰搳㔳挳㜴昳攱㈱㉦㡡㤳ㅡ敥㠲㠳攲搵㜱㥥ㅡ敥㠶戶攱ㅡ㝥っ㌷愹攱㍦㌹㠸昰㠵攷㑦愰㜵戸㈶㠹扡㠶敦〱㘳扤㑦㈰㉦戱㌳〰昶㄰昰〱〱㥦〱㈰㌵晣㄰扤摡ㅡ昲扡㍡挷捤㔵挳㡦攸昶㌱摤扥〷挰㔵挳㑦愰挳㈶㌵晣ㄴ㙤搶㤰㔷挸挵慥攱㘷ㅡ挵㑢攸ㅡ㕤㐳㕥㙡㘷搷昰摦㜰慦慢攱攷㝡戰㝤戰㌷愶㠶晢㠱戳㙢戸ㄷ㥥㥥ㅡ㘶㤸㑦搳昰摡㍤愹攱ㄷ㜰㔰〷搰昳搴昰㉢㘸ㅢ慥攱㐱戸㐹つ扦收㈰挲ㄷ㥦攳敢戸㈶㠹扡㠶摦〰㘳㝤㑢愰㌲〳扥㈳攰㝢〲攲〰㤰ㅡ晥㠰㕥㙤つㄳ㕤㙥慥ㅡ晥㐸户㥦攸搶ㄲ〰㔷つ㝦㠶づ㥢搴㜰㍦摡慣㘱ち㈰戱㙢昸㡢㐶愵〲搵攸ㅡ戶〲搸慥攱〱戸搷搵昰愰ㅥ慣㌵散㡤愹攱㈱挰搹㌵晣つ㥥㥥ㅡ愶㥢㝦挵㍦ㄴㅥ㔲挳㔰㈲㕥㘶㕢昴㍣㌵㡣㠳戶攱ㅡㅥづ㌷愹㘱㍣〷ㄱ扥昰㝣〴戴㌵攸昸㝥戶㐸〰挶㑡㈴昰㐸㌳㈰㑣㐰㌳〲㡥〲㐰㙡㤸㠴㕥㙤つ摢扢摣㕣㌵攴扤㑦慣〸摤扡〲攰慡㘱㌲㜴㤲ㄳ㑥戵戵㐰㥢㌵㍣づ㤰搸㌵㙣愹㔱摤㠰㙡㜴つ扢〳㙣搷㌰〵敥㜵㌵㙣愵〷敢〱㝢㘳㙡搸ㄳ㌸扢㠶慤攱改愹㘱挶挹㜸㜵挱搳㌴㈷挰㐳㙡搸〶づ慡ㄷ㝡㥥ㅡㅥち㙤挳㌵散〳㌷愹㘱㕢づ㈲㝣攱㌹〳摡ㅡ㜴㝣㌵㍣っㄸ敢㜰〲晢㥡〱㝦㈲攰〸〲㑥〴㐰㙡㜸㈴㝡戵㌵㍣挵攵收慡攱㔱㜴㍢ㅡ㈲㜱㌰〰㡤扢挴㡥㙢㝡㔳㕤搷㍤㜲〵㜸㐵慢挲㜱㔵㜹挵戸愱挹ㄸ㕣㝣㔳㐹搵ㅦ㘱㠹㜵㠲㝤〹㤴晦㝦㙢昷摥攷〴㔷て捡㑢㌸攷摣㜶㜸㘵㝥づ扣㔸晤摡㉡㠸晣㝤㤷㐸㐵ㄲ㍦摣晦摢㙦㡤㡢挲㜷㐵戳搹晣㡦㠰㜳㜳㐳㐹㡣㠹㈲㘱㈱㙦㝢ㄴ㡣ㅦ慡㉣㜴攵㉤㤴〶㠵戳愹㈱㈶㙤攲㔰㘸敢戹㌴挱㜷㜵ㄱ㐷㙤㔳户㤰㥡㑢收扢ㄷ昳㜶㐹愶ㄵ搸摥㉢ㄴ㍡㈰ㄷ㌵捣㤴㠳ㅡ攱㘸㍢ㄱ㠳㄰攸㠷ㄲ捦㠰㙣㜰捤㍢昶慥戸愰㤲慢摦㜳㉡攷ㄵ攳㡡〳㌶昹㥦攷摡㉤㉥戱戶捤㐸扡慣㍣〱搷㡥晡晦扢散㕡摦㐷㌰㔴昳㐳㝣晦㍤戹戸搱㌲ㄲ搹㈴敥㐶㠹㘲晡㝢慢㐲ㅦ㙥攱㘳昰㥡づ㌹愳㈸扦扣慣愲慣戰㌲㉤〷ㄷ搲愴昱㍦慣㉦挴㈵㔵㤹㠹扢㌰愲㌱㈶㕦㔸㐲㈹敦晤㈳㠵㡥捣㈸㉤㥢㔳㉡搹㈴㔶昰晦敤㤷晡㌶㙢挶㌰晣摣捡搶〹攴愵㡥㐶愲㜴戶扡㈰㜰㡢昸搴㌱㈴ㄳ㕢敡㔸愷㌱捥㘹㡣搷㡤㤴ㅣ㌴㌸㑡㔸㤰晦㐵㤱㍡〱㈳㌳㑡戸㉢戲㘹㌵㜸㔰慥昷㌶㐷攱攳愰㑥㠶㕡ㄶ昴㡦挷㝦㜹ㅦ敥〶㑤㑢㘸㕣ㄷ挵愴㥥愹㐷戱扡挳㘸㜵挰㜸㔶ㅡ㠴㥡〸㍤㜷㔰ㄱ昵て昰挸て㄰㘳㐵慣ㄳ〰攳〷㘱ㄲ扡㐲㤴攷㠳㜰戶㔱㍢ㄹ㕡㝥ㄸ慣摥㜰㔶㔳㡣㤸昳ㅣ㙤㍡㌱〸㠵㝥㐸㥤て挹㌷慢摡㠱〴昸ㄶ㠱ㄲ晦摤ㄴ㈰㉣戱摡づつ换散㉤㔳ㅥㅣ愴㑣㈷〱㠷㌲㑤攵㔰搸㔲昳㥤㐶㠱搳㠸敡㐶㑡㈱ㅡ㑤㔳㈶慥㐴㘷ㄴ㡢㘵戲㔸ㄴ㡢㜵㐸㥤敥攸晢㔱搵㠵㠸㘳㈱搴〵搰摢挴㙦挵㉢慢㈳㝥〰㘰㈴㝥〶散㐱攲㡢㡤摡ㄲ㘸㠵昸㑣㌸慢㌲㈳㘶㤶愳ㅤ㑣っ㌲㐰ㅦ攷㈵㈱㠵昸㈷㤱㐴㤰昸挷㡤挴㔷挲㐹㠸捦挶㔰㈰扥㡡㐳㘱㑢㥤敤㌴收㌸㡤戹扡㤱㌲て㡤愶㈱㝥㍥㐶㘶ㄴ㍦昱ㄷ㍡晡㤱挸㔲敥㌰㘵昵〰㑣㕤っ扤㑤晣ㄶて昱㘳〰㈳昱㤷挰ㅥ㈴晥㔲愳㜶〱戴㐲晣㌸㤲扡挸㠸戹摣搱收㄰㠳っ搰て愹扦㐰ち昱㥢㡣挴㙦㌰ㄲ捦ㄵ摥㐲晣㐴っ〵攲慦攴㔰搸㔲慦㜲ㅡ㔷㍢㡤㙢㜴㈳㘵㌱ㅡ㑤㐳晣戵ㄸ㤹㔱晣挴㉦㜱昴攷㈰㑢戹㌵㤷挵㤵つ敡㝡攸㙤攲敦昰㄰㥦ぢㄸ㠹扦〱昶㈰昱㑢㡤摡㘵搰ち昱㜹㈴昵㈶㈳㘶㠵愳捤㈷〶ㄹ愰ㅦ㔲㉢㈱㠵昸㕢㡣挴慦㌲ㄲ扦ち㑥㐲晣㌴っ〵攲㔷㜳㈸㙣愹户㌸㡤㕢㥤挶㙤扡㤱戲〶㡤愶㈱㝥㉤㐶㘶ㄴ㍦昱户㍢晡ㄹ挸㔲敥㘹㘶㘱㤶㡤挵㘹搰摢挴㉦昵㄰㕦〶ㄸ㠹扦ぢ昶㈰昱㜷ㅢ戵敢愰ㄵ攲㘷㤱搴昵㐶捣〶㐷㕢㐱っ㌲㐰㍦愴㌶㐱ち昱㡢㡤挴㕦㙤㈴晥㍥㌸〹昱㜳㌰ㄴ㠸摦捣愱戰愵摥敦㌴ㅥ㜰ㅡて敡㐶捡ㄶ㌴㥡㠶昸㠷㌰㌲愳昸㠹㝦搸搱㕦㠸㉣攵㘶㜰㔶㝦挰搴㈳搰摢挴㉦昲㄰㝦㈹㘰㈴晥㔱搸㠳挴㍦㘶搴晥ㄵ㕡㈱㝥㈱㐹㝤挲㠸㜹捡搱㕥㐶っ㌲㐰㍦愴㥥㠱ㄴ攲㉦㌲ㄲ㍦摦㐸㝣㌵㥣㠴昸㉢㌰ㄴ㠸㝦㤶㐳㘱㑢摤敡㌴㙡㥣挶㌶摤㐸昹ㅢㅡ㑤㐳晣㜳ㄸ㤹㔱晣挴㜳㤵戴攸慦㐱㤶搶㄰㈲戲㈰ㄴ㔷㑡摢挴㤷㝢㠸扦づ㌰ㄲ扦ㅤ昶㈰昱㉦ㅡ戵㍢愰ㄵ攲㙦㠰戳㝡搹㠸㜹搵搱㉥㈳〶ㄹ愰㡦换ち㈱㠵昸㘲㈳昱ㄷㄸ㠹㝦ㅤ㑥㐲晣ちっ〵攲㜷㜲㈸㙣愹㙦㌸㡤㌷㥤挶㕢扡㤱昲㌶ㅡ㑤㐳晣㍢ㄸ㤹㔱晣挴敦㜲昴慢㤱愵摣㝥搰ㅡ〱㤸摡つ扤㑤晣㔴て昱㙢〰㈳昱晦㠴㕤㠸㕦ぢ㠵戳愹昷㡣摡昷愱ㄵ攲㙦〷㔶㝤㘰挴㝣攴㘸敦㈴〶〳愲ㅦ㔲晦㠲ㄴ攲愷戸㠸て摦つ㐸捣挳〸㌵搹㔸㡤㑦㌰㤲㔴攳ㅥ㌸愳ㅡ㕣㙣捣㉤昵㌳愷挱搵挵愲昹㡦㙥愴㝣㡥㐶搳㔴㘳㉦㐶㘶㤴昰㝡㘴㘳㌸ㄴ戸ㄷ㙡敦愱挰〶㘸晣㠷〲㕦攸㔱慣㡤㌰捡慤ㅦ慤戱ㄸ㔴㝤〵扤㕤扢昱㥥摡摤てㄸ㙢昷㌵散挱て捤㌷㐶敤户搰㑡敤ㅥ㠴戳晡摥㠸昹搱搱㍥㐴っ㌲㐰ㅦ㑢攴㈰愵㜶愳㕣戵慢㍢ㄴㄸ㘱㉣搳捦㜰㤲㌲㍤㡡愱㔰愶晤ㅣち㕢敡㉦㑥攳㠰搳昸㔵㌷㔲づ愲搱㌴㘵晡つ㈳㌳㡡晦㐳挳ㄴ㐵晦〴戲㤴㥢㘶㕡㘷〱愶攲愰户㠹ㅦ攴㈱晥ㄹ挰㐸㝣㍣散㐱攲ㄳ㡣摡㐴㘸㠵昸㘷㐹㙡㌳㈳挶㜲戴㌵挴㈰〳㈶愵㥡㐳㉢挴㥦㘶㈴晥㔴㈳昱挹㜰挲ㅦ慥㔷挱㔰㈰扥〵㍢搸㔲㕢㍡㡤ㄴ愷㤱慡ㅢ㈹慤搰㘸ㅡ攲㕢㘳㘴ㄳ昱㙤ㅣ晤㡢挸㔲敥㌶㙡㑤㐱㤲敡㔰攸㙤攲晢㜸㠸㝦〵㌰ㄲ摦ㄶ昶㈰昱㠷ㄹ戵㠷㐳㉢挴扦㐶㔲㡦㌰㘲㡥㜲戴慦ㄳ㠳っ㠴昸㜶搰ち昱㍤㡣挴㜷㌳ㄲ摦ㅥ㑥昸挳戵㈹ㄸち挴愷戱㠳㉤戵㠳搳攸攸㌴㍡改㐶㑡㘷㌴㥡㠶昸㘳㌰戲㠹昸㘳ㅤ晤扢挸搲捡㐷㝥搶㔴〸搵ㄵ㝡㥢昸㡥ㅥ攲摦〷㡣挴ㅦ〷㝢㤰昸㙥㐶㙤㜷㘸㠵昸て㐸敡昱㐶捣〹㡥昶㈳㘲㤰㠱㄰摦ㅢ㕡㈱晥㈸㈳昱㐷ㄸ㠹敦〳㈷晣攱㝦户挴㔰㈰㍥㥤ㅤ㙣愹ㄹ㑥愳慦搳㌸㔱㌷㔲㑥㐲愳㘹㠸㍦ㄹ㈳㥢㠸㍦挵搱㝦㡥㉣攵晥戶ㄶ晦ㄳ㜸搵て㝡㥢昸搶ㅥ攲扦〲㡣挴㥦〶㝢㤰昸搳㡤摡晥搰ち昱摦㤰搴㠱㐶捣㈰㐷晢ㅤ㌱挸㐰㠸捦㠲㔶㠸㑦㌶ㄲㅦ㌱ㄲ㍦〴㑥昸挳㡦㕢ㄸち挴て㘵〷㕢㙡戶搳ㄸ收㌴㠶敢㐶捡〸㌴㥡㠶昸㤱ㄸ搹㐴晣㈸㐷晦ぢ戲㤴ㅢ〳㕢愵㐸㔲㡤㠶摥㈶㍥捥㐳晣㙦㠰㤱昸㌱戰〷㠹ㅦ㙢搴㡥㠳㔶㠸攷㕤戰㔵㡥ㄱ㜳愶愳㡤㈷〶ㄹ〸昱ㄳ愱ㄵ攲て晣㙣㍡摤戳ㅦ摡㕤㐸㡦㤴挹㈶愷㐳㈷挱〹㝦昸㈱ぢ㐳㠱昸戳搹挱㤶㍡搹㘹㥣攳㌴愶攸㐶捡戹㘸㌴つ昱攷㘱㘴ㄳ昱戹㡥扥㌹戲㤴㍢㉡㕢㤵㐸㔲攵㐱㙦ㄳ晦㉤㕥摤㠷㜸㜵昴㡥㔸㈹㠰㤱昸愹戰〷㠹捦㌷㙡ぢ愰ㄵ攲㕢㤱搴㐲㈳㘶扡愳㙤㐳っ㐲〹昱ㄷ㐰㉢挴敦㌵ㄲ晦ㅦ㈳昱㌳攰㠴㍦摣㌳〰㐳㠱昸㘲㜶戰愵㤶㌸㡤㔲愷㔱愶ㅢ㈹㌳搱㘸ㅡ攲㘷㘱㘴ㄳ昱攵㡥晥㐸㘴㈹户愲戶收㈳㐹㔵〹扤㑤晣㠷ㅥ攲摢〳㐶攲慢㘰ㄷ攲㍤㠷〲戳㡤摡㌹搰ち昱ㅤ㐸敡㍣㈳收㐲㐷摢㠹ㄸ㘴㈰挴㕦っ慤㄰扦摢㑤㍣て〵攴捣昲㉥㈳昱㤷挰〹㝦㌸㕤㡢愱㐰晣愵散㘰㑢㕤攰㌴ㄶ㍡㡤㐵扡㤱㜲ㄹㅡ㑤㐳晣攵ㄸ㔹㠸攷慣摦攲ㅣ摦攲戴㍥昵捦㡥扥㍢戲戴ㄶ㈲㍦㙢〱㠴扡〲㝡㥢昸㝦㜸㠸㍦〱㌰ㄲ㝦㈵散㐱攲慦㌲㙡慦㠶㔶㠸敦㑤㔲ㄷㅢ㌱㑢ㅣ㙤㍡㌱挸㐰㠸扦ㅥ㕡㈱㝥㠷㤱昸敤㐶攲㙦㠰ㄳ晥㐲搶㐹ㄸち挴㉦㘵〷㕢敡㌲愷㜱愳搳戸㐹㌷㔲㤶愳搱㌴挴慦挰挸㈶攲㙦㜶昴晤㤰愵摣晣摣晡ぢ㤲㔴慢愰户㠹摦敡㈱㝥〰㘰㈴㝥㌵散㐱攲㙦㌱㙡㙦㠵㔶㠸捦㠴戳㕡㘳挴摣敥㘸〷ㄳ㠳っ㠴昸㍢愱ㄵ攲㥦㌴ㄲ晦戸㤱昸扢攰㠴㍦㕣㜴㠲愱㐰晣摤散㘰㑢㕤攷㌴敥㜱ㅡ敢㜵㈳攵㕥㌴㥡㠶昸つㄸ搹㐴晣㐶㐷㍦ㄲ㔹捡㙤攳慤挵㐸㔲摤〷扤㑤晣ㄶて昱㘳〰㈳昱㥢㘱ㄷ攲㍤㍦㘲摤㙦搴㍥〰慤㄰㍦㡥愴㙥㌱㘲ㅥ㜶戴㌹挴㈰〳㈱晥ㄱ㘸㠵昸㑤㙥攲㙢㝦挴摡㘰㈴晥㔱㌸攱て㠷㠳ㄸち挴㍦挶づ戶搴扦㍡㡤挷㥤挶ㄳ扡㤱昲㈴ㅡ㑤㐳晣㔳ㄸ㔹㠸昷晤㠸昵戴愳㍦〷㔹㕡换㤰㥦戵ㄴ㐲㔵㐳㙦ㄳ㝦㠷㠷昸㕣挰㐸晣戳戰〷㠹摦㙡搴搶㐰㉢挴攷㤱搴扦ㄹ㌱捦㍢摡㝣㘲㤰㠱㄰晦㜷㘸㠵昸㕢㡣挴慦㌲ㄲ扦ㅤ㑥昸ぢ㔹搳㌰ㄴ㠸㝦㤱ㅤ㙣愹㍢㥣挶㑢㑥攳㘵摤㐸㜹〵㡤愶㈱晥㔵㡣㙣㈲晥㌵㐷㍦〳㔹㕡㉢㤱㥦㜵㌳㠴㝡ㅤ㝡㥢昸愵ㅥ攲换〰㈳昱㍢㘱てㄲ晦㠶㔱晢㈶戴㐲晣㉣㤲晡戶ㄱ戳换搱㔶㄰㠳っ㠴昸摤搰ち昱㡢㡤挴㕦㙤㈴晥㥦㜰挲㕦挸㥡㠳愱㐰晣㝢散㘰㑢㝤摦㘹散㜱ㅡㅦ攸㐶捡㠷㘸㌴つ昱ㅦ㘱㘴ㄳ昱ㅦ㍢晡ぢ㤱愵戵〶昹㔹户㐱愸㑦愰户㠹㕦攴㈱晥㔲挰㐸晣愷戰〷㠹晦捣愸晤㌷戴㐲晣㐲㤲晡戹ㄱ昳㠵愳扤㡣ㄸ㘴㈰挴㝦〵慤㄰㝦㤱㤱昸昹㐶攲扦㠶ㄳ晥昰㡤㠵愱㐰晣㌷散㘰㑢晤搶㘹㝣攷㌴扥搷㡤㤴ㅦ搰㘸ㅡ攲㝦挴挸㈶攲㝦㜲昴搷㈰㑢敢㙥攴㘷摤〵愱㝥㠶摥㈶扥摣㐳晣㜵㠰㤱昸晤戰〷㠹晦挵愸㍤〰慤㄰㝦〳㐹㍤㘸挴㠴㌰挵㤲昱㤶ㄱ㠳っ㠴㜸㉥㈲ㄴ攲㡢㡤挴㕦㘰㈴㍥ㅥ㑥㠸ㄱ戲㔶㘰㈸㄰捦㘵㠳摣㔲ㄳ㥤〶搷〹㡡愶㤹㙥愴㈴愱搱㌴挴㕢ㄸ搹㐴㝣挴搱慦㐶㤶搶㐶愴㘳㙤㠰㔰㕣㜳㘸ㄳ㍦搵㐳晣ㅡ挰㐸㍣搷㈱〶㠹攷扡挳愰㌶〵㕡㈱晥㜶㤲摡捡㠸㘹攳㘸敦㈴〶ㄹ〸昱㕣昹㈷挴㑦㌱ㄲ㍦搹㐸㍣搷晦〹昱昷㘰㈸㄰㝦ㄸ晡摣㔲戹摥㑦ㅡ㕣摣㈷つ㉥昰攳㤶㜲㈴ㅡ㑤㐳㍣㔷〴㥡㠸攷㈲㐱搱㙦㐴㤶搶㠳㐸挲㝡〰㐲戵㠷㕥㈸摣っ㍤〱㝣愴㍡㔳ㄸ搵挱㌱搷㙡㘸敥〴慤扣攴〷攴㈵㈷㜶㐱扦㕦散晦摦摦戵㐴愸㍢ㄶ慡攱㝦㉣㡥ㄶ攰㍦っ㥤㠹晦攱㝢摥㤰搲捡㜲㕥敢ㄵ㡡挷㝦ㄸ㥡㈸换㡢ㄲ攲㑥晤㝤㘳㜱ㄹ攰搱ㄸ㡡㡦挴㌱㈸搶晦㘳ㅣ㜲㔲户㜶㡦㈳戶挷挳摡㠲ㄷ慣扡攳攵㜶㘶敦㈵㡡㤷㈹㕥㠱㔰㈳㄰搲㜸愳昱攱摡㄰戸ぢ晢〹づ扤㡦戹搸㔷扤ㅤ慤㠷昴㜴㘸㠵昴挷㠵㜴㜵ㄲ晡㈴㕥つ挱攸㝣戵㤲攰㤳㑣戰ㅦ搴愶〴〷挶㑡㜰㠰㌶〴敥㠴㍥㠰〱昸〲户扡ㄳ捣㜴戴㥥〴〷㐳㉢〹㙥戳ㄳ捣㐶㕦ㄲ散攷㑥昰㌹㈶㌸ㄲ㈶㔳㠲㈷挶㑡戰慦㌶〴敥㐶㍥挶㐹㘵㠷㍢挱㜱㡥搶㤳㘰づ戴㤲攰换㜶㠲ㄳ搱㤷〴㝢扢ㄳ㝣㤵〹㥥〳㤳㈹挱ㅥ戱ㄲ散慥つ㠱㍢㠲攷㍡愹扣改㑥㌰捦搱㝡ㄲ捣㠷㔶ㄲ㝣摢㑥㜰ㅡ晡㤲㘰ㄷ㜷㠲扢㤸攰っ㤸㑣〹㜶㡣㤵㘰〷㙤〸摣㤵扢捣㐹㘵㡦㍢挱㔹㡥搶㤳㘰〵戴㤲攰㠷㜶㠲㜳搰㤷〴㡦㜶㈷昸㌱ㄳ扣㄰㈶㔳㠲㠷挷㑡昰㌰㙤〸摣ㄹ晢㔲㈷㤵晦戸ㄳ㕣攸㘸㍤〹㕥〶慤㈴戸搷㑥昰ち昴㈵挱㌶敥〴扦㘴㠲搷挰㘴㑡戰㘵慣〴㕢㘸㐳攰敥搴搷㌹愹㝣敦㑥昰〶㐷敢㐹㜰ㄹ戴㤲攰㡦㜶㠲㉢搰㤷〴㉤㜷㠲晢㤸攰㙡㤸㑣〹㈶挴㑡㌰㕥ㅢ〲㜷㠸㕥攳愴㜲搰㤵㘰敡㕡㘸戹愹摢ㅤ㜳慤〶摡搴㍢愱㤵㑣㐳㔸㌱摥㈲㕥摤㠳扥㘴晡摢㍥搷晥㈶づ㐶戵ㄱ㈶㔳愶晢㠱㌴敥㄰㝦搶㠶挰扤㤹敦㜷㔲㐹挲戸捥搷㤱㝡搰搱㝡愸㝣〸㕡㐹㌰㘲㈷昸㈸晡㤲攰て敥〴㤳㤹攰ㄳ㌰㤹ㄲ晣㍡㔶㠲㕦㘹㐳攰晥挸捦㌸愹戴㜶㈷昸慣愳昵㈴㔸〳慤㈴㜸㠸㥤攰昳攸㑢㠲㥦扢ㄳ㙣换〴㕦㠴挹㤴攰㈷戱ㄲ晣㤷㌶〴敥㔱晣㡡㤳捡㔱敥〴㕦㜳戴㥥〴㕦㠷㔶ㄲ㙣㘷㈷昸ㄶ晡㤲攰〷敥〴搳㤸攰扢㌰㤹ㄲ摣ㅤ㉢挱㜷戵㈱㜰㥦攰昷㥤㔴㡥㜵㈷昸㠱愳昵㈴昸ㄱ戴㤲㘰㔷㍢挱㑦搱㤷〴摦㜲㈷搸㡤〹㝥づ㤳㈹挱㝦挴㑡昰㌵㙤〸摣慢昷㉢㈷㤵㕥敥〴扦㜱戴㥥〴扦㠳㔶ㄲ散㘳㈷昸ㄳ晡㤲攰㑢敥〴㌳㤸攰㉦㌰㤹ㄲ㝣㈱㔶㠲捦㙢㐳攰㝥戹扦㌹愹㥣敡㑥㔰㜱㥦㠱て慥攵㐹㌰ㅥ㕡㐹昰㌴㍢挱㘶攸㑢㠲㌵敥〴晢㌳挱收㌰㤹ㄲ㝣㍡㔶㠲㑦㘹㐳攰㥥戵㈹㑥㉡㔹敥〴㕢㌹㕡㑦㠲㙤愰㤵〴㠷摡〹ㅥ㠶扥㈴昸㔷㜷㠲挳㤸攰㤱㌰㤹ㄲ㝣㌸㔶㠲て㘹㐳攰扥戱敤㥤㔴㐶扢ㄳ散攰㘸搷㠲㘰㙥愴㌳戵ㄳ戴㤲攰㔸㍢挱㉥攸㑢㠲昷扢ㄳㅣ捦〴扢挳㘴㑡㜰㐳慣〴敦搵㠶挰扤㕢㑦㜰㔲㤹攴㑥戰户愳昵㈴㤸づ慤㈴㌸搹㑥昰㈴昴㈵挱扢摤〹㑥㘱㠲晤㘰㌲㈵戸㌶㔶㠲㙢戴㈱㜰昳搴〱㑥㉡㔳摤〹㘶㍡㕡㑦㠲㠳愱㤵〴ぢ散〴戳搱㤷〴㔷扢ㄳ㉣㘴㠲㈳㘱㌲㈵戸㍣㔶㠲㌷㘹㐳攰〶愶㘳㥣㔴㡡摤〹㡥㜳戴㥥昷㘰づ戴㤲㘰愹㥤攰㐴昴㈵挱ㅢ摣〹捥㘴㠲攷挰㘴㑡㜰㜱慣〴慦搱㠶挰㑤㐴㜳㥤㔴㘶扢ㄳ捣㜳戴㥥〴昳愱㤵〴攷摡〹㑥㐳㕦ㄲ扣挲㥤攰㝣㈶㌸〳㈶㔳㠲㡢㘲㈵戸㔰ㅢ〲㌷昲㉣㜳㔲㔹攰㑥㜰㤶愳昵㈴㔸〱慤㈴戸挸㑥㜰づ晡㤲攰挵敥〴㉦㘷㠲ㄷ挲㘴㑡㜰㙥慣〴攷㘸㐳攰㘶㥡㤷㍡愹㕣敤㑥㜰愱愳昵㈴㜸ㄹ戴㤲攰㘲㍢挱㉢搰㤷〴㉢摣〹㉥㘱㠲搷挰㘴㑡戰㌴㔶㠲㈵摡㄰戸愱攵㜵㑥㉡㌷扡ㄳ扣挱搱㝡ㄲ㕣〶慤㈴戸摣㑥㜰〵晡㤲㘰㤱㍢挱㥢㤹攰㙡㤸㑣〹ㄶ挴㑡㌰㕦ㅢ〲㌷㤵㕣攳愴㜲㥢㍢挱摢ㅤ慤㈷挱㍢愱㤵〴搷摡〹摥㠳扥㈴㤸敢㑥昰づ㈶戸ㄱ㈶㔳㠲㤳㘳㈵㜸戶㌶昸㙦散㤸捡戳ㄲㄲ㜴㍤挶戵敥愵搸〰ㄱ㐹攴㤹㠷㙥戱㑦ㄳ搸昷㥣挱攵㕢搱ち戹摤㔲ち昶攴㠹㠵扣攰慣㜹㈱慦敡㡡捡㡤㙦攴㑥㝥挵㜲戵㔶㌲㙥㍦㔳㍥㈳㕡㍥ち㌷㔸挲㑤㘷㜲㡡㑡昴ㄵ㔰戸昱ㄲ㙦〳攲摣攰挴㤲ㅥ捦㌴㠴ぢ挷㤴攳㡥㈷捤ち㠷㔷攰㌶㑥〵㐹㈵㘳昳㉡㉢愳攵愵㝦㠴ぢ㈷㜱晤㕣〲㑦慡㘰づ捤㍢晤挵ㄹ㉦㕤攳㌵㘹晥ㅢ愲戸敥㔵㔵挷㠷㜳扦戲㌸摥戵收昷㕤㌶ㄹ摥㠸慡愵攰㙥㐱搱㝣摣㐲㉣㑤慥㤵慢㠸㔳ㄳ㔰㜷㔹ぢ昲㜹㥦㍦挹攵㔸戸㌳㑥挸扡㡦㘵收㘹ㄵ晥㈷㠱㤰㔸㐸㜱㍦㔵搵攸㠸〸㈵昲㍣㡣晦㐵昱㈲挲愱昴㐸㥣㔳㔴㔰㌹㍤㍣㍤㕡㌴㙤㍡㤶㘷㌴㙦捥㔷㍡㘱攵攳〳㝦㑤㍦㌷㌳㤵愷㕡攴㉤昵㈰挷摣㐲昱㄰㐴㐴昱扣ち摦㔶ㄶ㜳㡤㔳㈳㡤戹㍤㐲扣㌷户挷愸慡换㑤昱ㄴっ昳慢㡤挸㜳㈷ㄲ昱㜱㈲㥦愰㜸ㄲ㈲愲㜸愲挴ㄵ㜱㤰㌱攲㌳挴㝢㈳㍥㑢㤵㉢㈲捦愹㜸㈲昲㘴㠸㐴慣㈱㜲ㅢ挵摦㈰㈲㡡㘷㍥㕣ㄱ㑦㌱㐶㝣㠱㜸㙦挴敤㔴戹㈲扥敡㡦挸戳ㅢㄲ㜱〷㤱㉦挹〸㄰ㄱ挵㔳ㄹ慥㠸扤㡣ㄱ㕦ㄳ㍣慡㔴㔷昱搷愹㜲㐵攴㔹て捦㙢攴改ち㠹昸〶㤱㙦㔲扣〵ㄱ㔱㍣㌷攱㡡搸挵ㄸ㜱ㄷ昱摥搷戸㥢㉡㔷㐴㥥挶昰㐴攴昹〷㠹昸ㅥ㤱敦㔳散㠱㠸㈸㥥㙣㜰㐵㙣㘷㡣昸ㄱ昱摥㠸晦愲捡ㄵ㤱攷㈵㍣ㄱ㜹㐲㐱㈲㝥㑡攴㘷ㄴ晦㠶㠸㈸㥥㍤㜰㐵㍣搴ㄸ㜱㉦昱摥㠸㕦㔲攵㡡挸ㄳつ㥥㠸㍣㐳㈰ㄱ扦㈶昲ㅢ㡡㙦㈱㈲㉡〴改㡡㤸㙣㡣昸〳昱摥㠸㍦㔱攵㡡挸ㄳ〶㥥㠸㐹㔰㐸挴㥦㠹摣㑦昱ぢ㐴㐴㐵㈰㕤ㄱ攳㡤ㄱてㄲ敦㡤ㄸ㑡昲㐶㑣〶挴ㄳ戱㌵ㄴㄲ㌱㡥挸㜸㡡〴㠸㠸攲㜱扡㉢攲晥㥦㑣㝢愷㘶挴㝢㈳㕡㔴戹㕥㘳㕢㝦挴愳㥣㠸捤㠹㑣愶㘸〱ㄱ㔱敤扣ㄱ扦㌱㐶㑣㈵摥ㅢ戱㌵㔵慥㠸㘹晥㠸㍣戸㤶搷㜸〸㤱㠷㔲戴㠵㠸愸慥摥㠸㥦ㄹ㈳晥㠹㜸㙦挴㈳愹㜲㐵散收㡦挸愳㘵㠹㜸㌴㤱敤㈸摡㐳㐴㔴ㅦ㙦挴昷㡤ㄱ㍢ㄲ敦㡤搸㤹㉡㔷㐴ㅥ㐵㝢敡㜸慡ㄳ昱㔸㈲扢㔰㜴㠵㠸愸搳扣ㄱ摦㌴㐶散㑥扣㌷攲昱㔴戹㈲昶昷㐷攴昱慣扣挶ㄳ㠸散㐵搱ㅢ㈲愲㜸昰敡㝡攷扣㘴㡣㤸㐱扣㌷攲㠹㔴戹㈲づ昳㐷攴〱慡㐴㍣㤹挸㔳㈸㑥㠵㠸㈸ㅥ㡤㌲㘲戸ㅦ扡挱㙦搶㙤挶っ㑥〷㌶摣ㅦ㈲㝥㘸㜹㝥摤扥㜶〰㌴敥㉣挶晢戳攰㔱愸㘴㤱㐹攴㈰㡡挱㄰ㄱ㌵㔹㘷愱扦㌳㥦㌰㐶ㅤ㑡扣昷㜵て愳捡昵扡愷昸㈳昲戰㔲㈲㡥㈰㜲㈴挵㈸㠸㠸攲㌱愴㌰捤搷ㅤ愷戶ㄸ㈳㡥㈱㥥慦戳敥㌵㡥愳捡ㄵ㤱㠷㥢㥥㜷㔳戱ㄳ㌱㠷挸〹ㄴ㘷㐲㐴ㄴてち㕤戵扤搷ㄸ㜱ㄲ昱摥搷㌸㤹㉡㔷㐴ㅥ㍦㝡㈲捥㜶㈲㑥㈱昲㕣㡡昳㈰㈲㡡㐷㜹慥㠸㙢㡤ㄱ昳㠸昷㐶捣愷捡ㄵ㜱扥㍦攲〲㈷㘲㤴挸㐲㡡㘹㄰ㄱ挵挳㌶㔷挴ㄵ挶㠸ㄷ㄰敦㡤㔸㑣㤵㉢㈲㡦昰㍣慦昱㙡㈷㘲㈹㤱㘵ㄴ㌳㈱㈲㙡戱㌷攲ㄲ㘳挴ち攲扤ㄱ慢愸㜲㐵攴㈱㥢㈷㈲㡦戵攴㥤㌳㠷挸戹ㄴ昳㈰㈲㙡戹㌷攲㥦㡤ㄱ㉦㈲摥ㅢ昱ㄲ慡㕣ㄱ㜹っ收㠹㜸㥢ㄳ㜱〱㤱ぢ㈹ㄶ㐱㐴搴㕡㙦挴㡢㡣ㄱ晦㑣扣㌷攲ㄵ㔴戹㈲昲愰捡ㅤ㔱慤㠷㐲㡥扤收㘰㐸晥昶㜷㕡㈸ㄴ㑡㡡ぢ㉢ㅥ㈱㠹㘱戶㌶㥣㉥〶愵㌶㌸㠶㉡㙤ㄸ〰㠳戵ㄸ㠱ㄲ㌹摤㙥昴㜱〰㑦㠹晤捥晦㔹攴㕡〴㔳㥣挸换㔹捡㈵散㘱㌰㜹㜰㉡㉥㘹捦昲扤㥥㉤㡥㘱愶敦昵㜰捡㉥ㅥ㘵敥搷戳㤴㠳㍥〲㤳ㅣ㐲㉣㘳㡦戳㜳〹㜸愳㍢攰攳㡥晢っ㕦㐰捥捥㘵摣ぢ㝣〱㥦㜴っ㐵敥㠰㌷㜳㔰捥搰㈵攰㑡昶㌸㌹㤷㠰慢摣〱㌹ㄱ㤷㜱愳扥㠰㥣㥣㡢愱挰ㄷ㤰ㄳ㜶㌱攴扢〳摥挶㐱㕦㠰㐹〲慥㘱㙦㍢㝡ㄲ㜰慤㍢攰づ挷㍤搷ㄷ昰㈵挷㜰㥥㉦攰换㡥攱㕣㜷挰扢㌸㈸攷攷ㄲ昰㙥昶㌸㌵㤷㠰敢摣〱㌹つ㤷㝣捦昶〵㝣搳㌱㑣昲〵攴㜴㕤㍣㈶扡〳㙥攰愰扢㘰㤲㠰ㅢ搹摢㡤㥥〴摣攴づ昸㥥攳㥥攳ぢ挸㤹戹㡣㍢摥ㄷ㜰㡦㘳ㄸ攷づ昸〰〷攵散㕣〲㍥挸ㅥ㈷收ㄲ㜰㡢㍢㈰㈷攱㌲敥ㄹ扥㠰㥦㌹㠶㔱扥㠰㥣慣㡢挷㐸㜷挰㐷㌸攸㕥㤸㈴攰愳散㝤㠹㥥〴㝣捣ㅤ㤰㜳㜰㜱捦昶〵攴扣㕣っ㐳㝤〱扦㜵っ㐳摣〱㥦攴愰㥣㥢㑢挰愷搸攳戴㕣〲㍥敤づ挸㈹戸㡣㥢改ぢ戸摦㌱っ昴〵攴㔴㕤㍣〶戸〳㙥攵愰〷㘱㤲㠰㌵ㄲ㐲挷戱戶戹〳挶愱㈳敥晤㝣〱㌹㉢ㄷ挳愹扥㠰㥣愹㡢攱ㄴ㜷挰ㄷ㌸㈸㘷收ㄲ昰敦散㜱㔲㉥慦㜰扢㙥戰愳㌸〱ㄷ昷扥扥㠰挹㡥㈱挳ㄷ㤰ㄳ㜵昱㐸㜷〷㝣㤹㠳㜲㘲㉥〱㕦㘱㡦㜳㜲〹昸慡㙥㐸㐰捥扦挵晤〴㕦㐰捥挹挵搰搳ㄷ㤰昳㜴㌱ㅣ敦づ戸㤳㠳㜲㕥㉥〱摦㘰㡦㔳㜲〹昸愶㙥㐸㐰㑥扦挵晤㌸㕦挰㜶㡥愱慢㉦㈰愷改攲搱挵ㅤ㜰ㄷ〷敤〸㈱〱摦㘵㡦㌳㜲〹戸㕢㌷㈴㈰㘷摦攲摥挹ㄷ㤰㌳㜲㌱㜴昴〵攴㉣㕤っㅤ摣〱昷㜰㔰捥捡㈵攰〷散㜱㐲㉥〱㍦搴つ〹挸挹户戸ㅦ敤ぢ搸换㌱ㅣ攵ぢ挸㐹扡㜸ㅣ改づ昸〹〷捤㠰㤰㠰㥦戲挷昹戸〴晣㑣㌷㈴攰挹攸㠸晢㘱扥㠰㥣㡦㡢愱慤㉦㈰攷攸㘲㌸搴ㅤ㜰㉦〷攵ㅣ㕣〲㝥挱ㅥ愷摥ㄲ昰㑢摤㤰㠰㥣㘶㡢㝢㉢㕦挰㐱㡥㈱搵ㄷ㤰搳㜱昱㐸㜱〷晣㤶㠳づ㠵㤰㠰摦戱挷㤹户〴晣㕥㌷㈴㈰㘷搹攲摥摣ㄷ㤰㌳㙦㌱㐴㝣〱㐷㌹〶换ㅤ㜰ㅦ〷攵散㕢〲晥捣ㅥ㈷摥ㄲ㜰扦㙥㐸㐰㑥戲㘵摣㐴㕦挰〹㡥㈱挱ㄷ㤰㤳㜱昱㠸㜷〷㍣挸㐱㈷㐱㐸挰摦搸㥢㑣挱搹つ晥㐹㐳〲㜲㡥㉤敥扦晤攸㥤㌲㜱摥㉤㠶㠳摡攰㑣㤹捥㜳っ扦㙡㠳㑣㤹ㄲ㌸㈸攷摥ㄲ㌰㤱㍤㑥扢㈵㘰搸ㅤ㤰㔳㙣ㄹ昷㘷㕦挰㐲挷戰捦ㄷ㜰㥡㘳昸挹ㅤ㌰挲㐱㌹昵㤶㠰捤搹㉢㐶㑦〲㈶扢〳㜲㠶㉤〱扦昳〵攴慣㕢っ摦晡〲捥㜴っ摦戸〳愶㜲㔰捥扣㈵㘰㉢昶㌸改㤶㠰慤摤〱㌹挱㤶㜱扦昰〵㥣敢ㄸ昶晡〲捥㜳っ㥦扢〳戶攵愰㥣㜸㑢挰挳搸扢〴㍤〹㜸戸㍢㈰攷搷ㄲ昰㔳㕦㐰捥戹挵昰㠹㉦攰㈲挷昰㉦㜷挰愳㌸㈸攷摤ㄲ昰㘸昶慥㐰㑦〲戶㜳〵㑣㔹っ敤㐴扣㤵攲收慡晣昳ぢ捥㍦㝦㕦㑡㐲摡ㄱ〹㤳〶㈶慦摣戳晤挳愵㍢愷㥣晥改㠱㕢㙥搹昹昱搲ㅤ〷㥥㥣㝡晡昳㜷摣戱㙤挴㥡ㅤㅦ戶㉥㕣ㅢ昷挸扥㔱㙢㉦敡㍤攳愲㔹㠵㘷㜶换扥攸散ぢ挶昵ㅥ摢慡㝢㝣㝣戳㘶㕤摡扣㜰㜸搷搴〵戳ㅥ㔳捦扥㜳㔸愹㤲㌹㌱摦慢捥㑦㉤㘸㠷㔲㌹㌷㤶㐳㤸㌴㈴搳㈲㍥㠵搳摡㈶㑤㐳㘶捡㠱㌴㙥㜴搲攸㘸愷㜱㜳㔳愷戱ㄲ〱愴〸ㅥ㌶㔶㌹㘹㜴戶搳戸慤愹搳㤰㔹㜵㠰つ捥慥愵㈸挷摡㘹㜰㘲摣愴㐵㤱戹㜶㈰㡤㜵㑥ㅡ㕤敤㌴㌸㕤㙥搲㌴㘴〶ㅥ㐸㘳㤳㤳㐶㌷㍢㡤〷㥡㍡つ㤹㤷〷搲攰晣㕣㡡搲挳㑥㠳㔳敢㈶㘵㐳㘶敢㠱㌴ㅥ㜳搲攸㘹愷挱〹㜷㤳愶㈱㜳㜸愶戱㔶㉦㔵㐱㍢㤴晡戴㤳㐶㉦㍢㡤慤㑤㥤㠶㍤戳昷敦扥㌸挳㤷愲昴戱搳攰攴扣㐹搹㤰昹㝥愰㈸㥣昷㑢ㅡㄹ㜶ㅡ㥣戲㌷㘹ㅡ㜲ㄴ㄰㐸㠳㐷〳㤲挶㠹㜶ㅡ㍢㥢㍡つ㌹㌶〸愴挱㘳〴㐹攳㘴㍢㡤㕤㑤㥤㠶ㅣ㌱〴搲攰㤱㠳愴㜱慡㥤〶㈷晤㑤㕡ㄴ㌹㡥〸愴挱攳〹㐹攳㌴㍢つㅥち㌴㘹ㅡ㜲㜴ㄱ㐸㠳㐷ㄹ㤲㐶㝦㍢㡤扤㑤㥤㠶ㅣ㜳㌰つ捦㝥㠳挷ㅥ㤲挶㐰㍢つㅥ㌶㌴㈹ㅢ㜲㈴ㄲ㐸㠳㐷㈴㤲挶㈰㍢㡤㝤㑤㥤㠶ㅣ㥦〴搲攰㜱㡡愴㤱㘵愷㜱戰愹搳㤰愳㤶挰㝢㠳㐷㉦㤲挶㔰㍢つㅥ㜸㌴㘹㔱攴㔸㈶㤰〶㡦㘹㈴㡤㘱㜶ㅡ㍣ㅣ㘹搲㌴攴〸㈷㤰〶㡦㜴㈴㡤ㄱ㜶ㅡ㍣㐸㘹搲㌴攴戸㈷㤰〶㡦㝦㈴㡤㔱㜶ㅡ㍣㜴㘹搲㌴攴㘸㈸㤰〶㡦㡡㈴㡤搱㜶ㅡ㍣愰㘹搲㌴攴ㄸ㈹㤰〶㡦㤵㈴㡤戱㤲㠶攲攱㡡ㅣ㠶摤慦㡦戶〶挱㈵㐹攱㌴㤲㘳搸散㌳㜰㑡㉦ㅥ昷昹っ㥣㘴㡢㘱㤳捦挰㘹慦ㄸ㌶晡っ㥣㠸㡡㘱㠳捦挰愹愱ㄸ敥昵ㄹ㌸㔹ㄳ挳㝡㥦㠱搳㈷㌱摣攳㌳㜰㐲㈳㠶㜵㍥〳愷ㄸ㘲戸摢㘷攰㤷扥ㄸ敥昲ㄹ昸㌵㉣㠶㍢㝤〶㝥㌱㡡攱づ㥦㠱㕦㔵㘲戸摤㘷攰㤷㠷ㄸ搶晡っ摣㥤㡢㘱㡤捦挰ㅤ慣ㄸ㙥昳ㄹ戸换ㄳ挳慤㍥〳㜷㐲㘲戸挵㘷攰㙥㐱っ慢㝤〶㝥㔰挵戰捡㘷攰㐷㐷っ㉢㝤〶扥㤹挵㜰戳捦挰户㤷ㄸ㔶㜸つ捤晦ㄷ昴㜳㘷㝥</t>
  </si>
  <si>
    <t>Congrats! You're a(n):</t>
  </si>
  <si>
    <t>Mascot</t>
  </si>
  <si>
    <t>Golden Eagle</t>
  </si>
  <si>
    <t>Judge</t>
  </si>
  <si>
    <t>Bear</t>
  </si>
  <si>
    <t>Beaver</t>
  </si>
  <si>
    <t>Tartan</t>
  </si>
  <si>
    <t>Spartan</t>
  </si>
  <si>
    <t>Lion</t>
  </si>
  <si>
    <t>Big Red Bear</t>
  </si>
  <si>
    <t>Big Green Keg</t>
  </si>
  <si>
    <t>Blue Devil</t>
  </si>
  <si>
    <t>Eagle</t>
  </si>
  <si>
    <t>Hoya</t>
  </si>
  <si>
    <t>Colonial</t>
  </si>
  <si>
    <t>Crimson</t>
  </si>
  <si>
    <t>Fighting Illini</t>
  </si>
  <si>
    <t>Blue Jay</t>
  </si>
  <si>
    <t>Mountain Eagle</t>
  </si>
  <si>
    <t>Hurricane</t>
  </si>
  <si>
    <t>Wolverine</t>
  </si>
  <si>
    <t>Wildcat</t>
  </si>
  <si>
    <t>Fighting Irish</t>
  </si>
  <si>
    <t>Violet</t>
  </si>
  <si>
    <t>Nittany Lion</t>
  </si>
  <si>
    <t>Tiger</t>
  </si>
  <si>
    <t>Owl</t>
  </si>
  <si>
    <t>Cardinal</t>
  </si>
  <si>
    <t>Aggie</t>
  </si>
  <si>
    <t>Elephant</t>
  </si>
  <si>
    <t>Maroon</t>
  </si>
  <si>
    <t>Quaker</t>
  </si>
  <si>
    <t>Yellowjacket</t>
  </si>
  <si>
    <t>Bruin</t>
  </si>
  <si>
    <t>Mustang</t>
  </si>
  <si>
    <t>Anteater</t>
  </si>
  <si>
    <t>Triton</t>
  </si>
  <si>
    <t>Gaucho</t>
  </si>
  <si>
    <t>Tar Heel</t>
  </si>
  <si>
    <t>Trojan</t>
  </si>
  <si>
    <t>Longhorn</t>
  </si>
  <si>
    <t>Commodore</t>
  </si>
  <si>
    <t>Cavalier</t>
  </si>
  <si>
    <t>Demon Deacon</t>
  </si>
  <si>
    <t>Husky</t>
  </si>
  <si>
    <t>Tribesman</t>
  </si>
  <si>
    <t>Badger</t>
  </si>
  <si>
    <t>Bulldog</t>
  </si>
  <si>
    <t>Maccabee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</si>
</sst>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_);[Red]\(0\)"/>
    <numFmt numFmtId="166" formatCode="0.00000"/>
    <numFmt numFmtId="167" formatCode="0.000"/>
  </numFmts>
  <fonts count="21" x14ac:knownFonts="1">
    <font>
      <sz val="11"/>
      <color theme="1"/>
      <name val="Calibri"/>
      <family val="2"/>
      <scheme val="minor"/>
    </font>
    <font>
      <sz val="11"/>
      <color theme="1"/>
      <name val="Cambria"/>
      <family val="1"/>
      <scheme val="major"/>
    </font>
    <font>
      <b/>
      <sz val="16"/>
      <color theme="9" tint="-0.499984740745262"/>
      <name val="Cambria"/>
      <family val="1"/>
      <scheme val="major"/>
    </font>
    <font>
      <b/>
      <sz val="11"/>
      <color theme="1"/>
      <name val="Cambria"/>
      <family val="1"/>
      <scheme val="major"/>
    </font>
    <font>
      <b/>
      <i/>
      <sz val="11"/>
      <color theme="1"/>
      <name val="Cambria"/>
      <family val="1"/>
      <scheme val="major"/>
    </font>
    <font>
      <i/>
      <sz val="11"/>
      <color theme="1"/>
      <name val="Cambria"/>
      <family val="1"/>
      <scheme val="major"/>
    </font>
    <font>
      <b/>
      <i/>
      <u/>
      <sz val="11"/>
      <color theme="1"/>
      <name val="Cambria"/>
      <family val="1"/>
      <scheme val="major"/>
    </font>
    <font>
      <b/>
      <sz val="11"/>
      <color rgb="FF0070C0"/>
      <name val="Cambria"/>
      <family val="1"/>
      <scheme val="major"/>
    </font>
    <font>
      <sz val="11"/>
      <color theme="1"/>
      <name val="Calibri"/>
      <family val="2"/>
      <scheme val="minor"/>
    </font>
    <font>
      <b/>
      <sz val="11"/>
      <color theme="1"/>
      <name val="Calibri"/>
      <family val="2"/>
      <scheme val="minor"/>
    </font>
    <font>
      <sz val="11"/>
      <color rgb="FF0070C0"/>
      <name val="Cambria"/>
      <family val="1"/>
      <scheme val="major"/>
    </font>
    <font>
      <sz val="10"/>
      <name val="Cambria"/>
      <family val="1"/>
      <scheme val="major"/>
    </font>
    <font>
      <sz val="11"/>
      <color rgb="FF0070C0"/>
      <name val="Calibri"/>
      <family val="2"/>
      <scheme val="minor"/>
    </font>
    <font>
      <b/>
      <i/>
      <sz val="10"/>
      <name val="Cambria"/>
      <family val="1"/>
      <scheme val="major"/>
    </font>
    <font>
      <b/>
      <sz val="11"/>
      <color rgb="FFFF0000"/>
      <name val="Cambria"/>
      <family val="1"/>
      <scheme val="major"/>
    </font>
    <font>
      <b/>
      <u/>
      <sz val="11"/>
      <color rgb="FFFF0000"/>
      <name val="Cambria"/>
      <family val="1"/>
      <scheme val="major"/>
    </font>
    <font>
      <b/>
      <sz val="9"/>
      <color indexed="81"/>
      <name val="Tahoma"/>
      <family val="2"/>
    </font>
    <font>
      <b/>
      <i/>
      <sz val="11"/>
      <color rgb="FF002060"/>
      <name val="Cambria"/>
      <family val="1"/>
      <scheme val="major"/>
    </font>
    <font>
      <b/>
      <sz val="12"/>
      <color theme="1"/>
      <name val="Cambria"/>
      <family val="1"/>
      <scheme val="major"/>
    </font>
    <font>
      <sz val="12"/>
      <color theme="1"/>
      <name val="Cambria"/>
      <family val="1"/>
      <scheme val="major"/>
    </font>
    <font>
      <i/>
      <sz val="11"/>
      <color rgb="FFFF0000"/>
      <name val="Cambria"/>
      <family val="1"/>
      <scheme val="major"/>
    </font>
  </fonts>
  <fills count="16">
    <fill>
      <patternFill patternType="none"/>
    </fill>
    <fill>
      <patternFill patternType="gray125"/>
    </fill>
    <fill>
      <patternFill patternType="solid">
        <fgColor rgb="FFFFFF99"/>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bgColor indexed="64"/>
      </patternFill>
    </fill>
    <fill>
      <patternFill patternType="solid">
        <fgColor rgb="FF00FF00"/>
        <bgColor indexed="64"/>
      </patternFill>
    </fill>
    <fill>
      <patternFill patternType="solid">
        <fgColor rgb="FF00FFFF"/>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39997558519241921"/>
        <bgColor indexed="64"/>
      </patternFill>
    </fill>
    <fill>
      <patternFill patternType="solid">
        <fgColor theme="0" tint="-0.34998626667073579"/>
        <bgColor indexed="64"/>
      </patternFill>
    </fill>
  </fills>
  <borders count="2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top/>
      <bottom style="medium">
        <color indexed="64"/>
      </bottom>
      <diagonal/>
    </border>
    <border>
      <left/>
      <right/>
      <top style="thin">
        <color indexed="64"/>
      </top>
      <bottom/>
      <diagonal/>
    </border>
    <border>
      <left style="thick">
        <color rgb="FFFF0000"/>
      </left>
      <right style="thick">
        <color rgb="FFFF0000"/>
      </right>
      <top style="thick">
        <color rgb="FFFF0000"/>
      </top>
      <bottom style="thick">
        <color rgb="FFFF0000"/>
      </bottom>
      <diagonal/>
    </border>
    <border>
      <left/>
      <right/>
      <top style="thin">
        <color indexed="64"/>
      </top>
      <bottom style="thin">
        <color indexed="64"/>
      </bottom>
      <diagonal/>
    </border>
    <border>
      <left style="thick">
        <color rgb="FF002060"/>
      </left>
      <right style="thick">
        <color rgb="FF002060"/>
      </right>
      <top style="thick">
        <color rgb="FF002060"/>
      </top>
      <bottom/>
      <diagonal/>
    </border>
    <border>
      <left style="thick">
        <color rgb="FF002060"/>
      </left>
      <right style="thick">
        <color rgb="FF002060"/>
      </right>
      <top/>
      <bottom/>
      <diagonal/>
    </border>
    <border>
      <left style="thick">
        <color rgb="FF002060"/>
      </left>
      <right style="thick">
        <color rgb="FF002060"/>
      </right>
      <top/>
      <bottom style="thick">
        <color rgb="FF00206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9" fontId="8" fillId="0" borderId="0" applyFont="0" applyFill="0" applyBorder="0" applyAlignment="0" applyProtection="0"/>
  </cellStyleXfs>
  <cellXfs count="186">
    <xf numFmtId="0" fontId="0" fillId="0" borderId="0" xfId="0"/>
    <xf numFmtId="0" fontId="9" fillId="0" borderId="0" xfId="0" applyFont="1"/>
    <xf numFmtId="0" fontId="0" fillId="0" borderId="0" xfId="0" quotePrefix="1"/>
    <xf numFmtId="0" fontId="0" fillId="0" borderId="0" xfId="0" applyBorder="1"/>
    <xf numFmtId="0" fontId="0" fillId="0" borderId="0" xfId="0" applyBorder="1" applyAlignment="1">
      <alignment horizontal="center"/>
    </xf>
    <xf numFmtId="164" fontId="3" fillId="10" borderId="3" xfId="0" applyNumberFormat="1" applyFont="1" applyFill="1" applyBorder="1" applyAlignment="1">
      <alignment horizontal="center"/>
    </xf>
    <xf numFmtId="38" fontId="3" fillId="8" borderId="7" xfId="0" applyNumberFormat="1" applyFont="1" applyFill="1" applyBorder="1" applyAlignment="1">
      <alignment horizontal="center"/>
    </xf>
    <xf numFmtId="38" fontId="3" fillId="5" borderId="9" xfId="0" applyNumberFormat="1" applyFont="1" applyFill="1" applyBorder="1" applyAlignment="1">
      <alignment horizontal="center"/>
    </xf>
    <xf numFmtId="38" fontId="3" fillId="4" borderId="9" xfId="0" applyNumberFormat="1" applyFont="1" applyFill="1" applyBorder="1" applyAlignment="1">
      <alignment horizontal="center"/>
    </xf>
    <xf numFmtId="38" fontId="3" fillId="6" borderId="9" xfId="0" applyNumberFormat="1" applyFont="1" applyFill="1" applyBorder="1" applyAlignment="1">
      <alignment horizontal="center"/>
    </xf>
    <xf numFmtId="38" fontId="3" fillId="7" borderId="8" xfId="0" applyNumberFormat="1" applyFont="1" applyFill="1" applyBorder="1" applyAlignment="1">
      <alignment horizontal="center"/>
    </xf>
    <xf numFmtId="0" fontId="1" fillId="0" borderId="14" xfId="0" applyFont="1" applyFill="1" applyBorder="1"/>
    <xf numFmtId="0" fontId="1" fillId="0" borderId="0" xfId="0" applyFont="1" applyFill="1" applyBorder="1"/>
    <xf numFmtId="39" fontId="1" fillId="0" borderId="0" xfId="0" applyNumberFormat="1" applyFont="1" applyFill="1" applyBorder="1"/>
    <xf numFmtId="0" fontId="3" fillId="0" borderId="0" xfId="0" applyFont="1" applyFill="1" applyBorder="1"/>
    <xf numFmtId="0" fontId="1" fillId="0" borderId="0" xfId="0" applyFont="1" applyFill="1" applyBorder="1" applyAlignment="1">
      <alignment horizontal="left"/>
    </xf>
    <xf numFmtId="0" fontId="1" fillId="0" borderId="14" xfId="0" applyFont="1" applyFill="1" applyBorder="1" applyAlignment="1">
      <alignment horizontal="center"/>
    </xf>
    <xf numFmtId="0" fontId="5" fillId="0" borderId="0" xfId="0" applyFont="1" applyFill="1" applyBorder="1" applyAlignment="1">
      <alignment horizontal="center"/>
    </xf>
    <xf numFmtId="0" fontId="1" fillId="0" borderId="0" xfId="0" applyFont="1" applyFill="1" applyBorder="1" applyAlignment="1">
      <alignment horizontal="center"/>
    </xf>
    <xf numFmtId="39" fontId="1" fillId="0" borderId="0" xfId="0" applyNumberFormat="1" applyFont="1" applyFill="1" applyBorder="1" applyAlignment="1">
      <alignment horizontal="center"/>
    </xf>
    <xf numFmtId="0" fontId="3" fillId="0" borderId="0" xfId="0" applyFont="1" applyFill="1" applyBorder="1" applyAlignment="1">
      <alignment horizontal="center"/>
    </xf>
    <xf numFmtId="38" fontId="1" fillId="0" borderId="0" xfId="0" applyNumberFormat="1" applyFont="1" applyFill="1" applyBorder="1" applyAlignment="1">
      <alignment horizontal="center"/>
    </xf>
    <xf numFmtId="38" fontId="1" fillId="0" borderId="15" xfId="0" applyNumberFormat="1" applyFont="1" applyFill="1" applyBorder="1" applyAlignment="1">
      <alignment horizontal="center"/>
    </xf>
    <xf numFmtId="164" fontId="7" fillId="0" borderId="10" xfId="0" applyNumberFormat="1" applyFont="1" applyFill="1" applyBorder="1" applyAlignment="1">
      <alignment horizontal="center"/>
    </xf>
    <xf numFmtId="164" fontId="7" fillId="0" borderId="5" xfId="0" applyNumberFormat="1" applyFont="1" applyFill="1" applyBorder="1" applyAlignment="1">
      <alignment horizontal="center"/>
    </xf>
    <xf numFmtId="164" fontId="7" fillId="0" borderId="1" xfId="0" applyNumberFormat="1" applyFont="1" applyFill="1" applyBorder="1" applyAlignment="1">
      <alignment horizontal="center"/>
    </xf>
    <xf numFmtId="38" fontId="1" fillId="0" borderId="14" xfId="0" applyNumberFormat="1" applyFont="1" applyFill="1" applyBorder="1" applyAlignment="1">
      <alignment horizontal="center"/>
    </xf>
    <xf numFmtId="164" fontId="1" fillId="0" borderId="0" xfId="0" applyNumberFormat="1" applyFont="1" applyFill="1" applyBorder="1" applyAlignment="1">
      <alignment horizontal="center"/>
    </xf>
    <xf numFmtId="165" fontId="1" fillId="0" borderId="0" xfId="0" applyNumberFormat="1" applyFont="1" applyFill="1" applyBorder="1" applyAlignment="1">
      <alignment horizontal="center"/>
    </xf>
    <xf numFmtId="38" fontId="3" fillId="0" borderId="0" xfId="0" applyNumberFormat="1" applyFont="1" applyFill="1" applyBorder="1" applyAlignment="1">
      <alignment horizontal="center"/>
    </xf>
    <xf numFmtId="0" fontId="1" fillId="0" borderId="10" xfId="0" applyFont="1" applyFill="1" applyBorder="1" applyAlignment="1">
      <alignment horizontal="center"/>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2" xfId="0" applyFont="1" applyFill="1" applyBorder="1" applyAlignment="1">
      <alignment horizontal="center"/>
    </xf>
    <xf numFmtId="38" fontId="1" fillId="0" borderId="12" xfId="0" applyNumberFormat="1" applyFont="1" applyFill="1" applyBorder="1" applyAlignment="1">
      <alignment horizontal="center"/>
    </xf>
    <xf numFmtId="38" fontId="5" fillId="0" borderId="0" xfId="0" applyNumberFormat="1" applyFont="1" applyFill="1" applyBorder="1" applyAlignment="1">
      <alignment horizontal="center"/>
    </xf>
    <xf numFmtId="38" fontId="1" fillId="0" borderId="0" xfId="0" applyNumberFormat="1" applyFont="1" applyFill="1" applyBorder="1"/>
    <xf numFmtId="39" fontId="3" fillId="2" borderId="3" xfId="0" applyNumberFormat="1" applyFont="1" applyFill="1" applyBorder="1" applyAlignment="1">
      <alignment horizontal="center"/>
    </xf>
    <xf numFmtId="0" fontId="7" fillId="0" borderId="7" xfId="0" applyFont="1" applyFill="1" applyBorder="1" applyAlignment="1">
      <alignment horizontal="left"/>
    </xf>
    <xf numFmtId="0" fontId="3" fillId="2" borderId="3" xfId="0" applyFont="1" applyFill="1" applyBorder="1" applyAlignment="1">
      <alignment horizontal="left"/>
    </xf>
    <xf numFmtId="38" fontId="3" fillId="2" borderId="3" xfId="0" applyNumberFormat="1" applyFont="1" applyFill="1" applyBorder="1" applyAlignment="1">
      <alignment horizontal="center"/>
    </xf>
    <xf numFmtId="38" fontId="7" fillId="0" borderId="3" xfId="0" applyNumberFormat="1" applyFont="1" applyFill="1" applyBorder="1" applyAlignment="1">
      <alignment horizontal="center"/>
    </xf>
    <xf numFmtId="38" fontId="10" fillId="0" borderId="0" xfId="0" applyNumberFormat="1" applyFont="1" applyFill="1" applyBorder="1" applyAlignment="1">
      <alignment horizontal="center"/>
    </xf>
    <xf numFmtId="165" fontId="7" fillId="0" borderId="3" xfId="0" applyNumberFormat="1" applyFont="1" applyFill="1" applyBorder="1" applyAlignment="1">
      <alignment horizontal="center"/>
    </xf>
    <xf numFmtId="165" fontId="10" fillId="0" borderId="0" xfId="0" applyNumberFormat="1" applyFont="1" applyFill="1" applyBorder="1" applyAlignment="1">
      <alignment horizontal="center"/>
    </xf>
    <xf numFmtId="39" fontId="7" fillId="0" borderId="3" xfId="0" applyNumberFormat="1" applyFont="1" applyFill="1" applyBorder="1" applyAlignment="1">
      <alignment horizontal="center"/>
    </xf>
    <xf numFmtId="38" fontId="1" fillId="0" borderId="10" xfId="0" applyNumberFormat="1" applyFont="1" applyFill="1" applyBorder="1" applyAlignment="1">
      <alignment horizontal="center"/>
    </xf>
    <xf numFmtId="38" fontId="1" fillId="0" borderId="1" xfId="0" applyNumberFormat="1" applyFont="1" applyFill="1" applyBorder="1" applyAlignment="1">
      <alignment horizontal="center"/>
    </xf>
    <xf numFmtId="38" fontId="1" fillId="0" borderId="7" xfId="0" applyNumberFormat="1" applyFont="1" applyFill="1" applyBorder="1" applyAlignment="1">
      <alignment horizontal="center"/>
    </xf>
    <xf numFmtId="38" fontId="1" fillId="0" borderId="9" xfId="0" applyNumberFormat="1" applyFont="1" applyFill="1" applyBorder="1" applyAlignment="1">
      <alignment horizontal="center"/>
    </xf>
    <xf numFmtId="38" fontId="1" fillId="0" borderId="8" xfId="0" applyNumberFormat="1" applyFont="1" applyFill="1" applyBorder="1" applyAlignment="1">
      <alignment horizontal="center"/>
    </xf>
    <xf numFmtId="38" fontId="4" fillId="0" borderId="0" xfId="0" applyNumberFormat="1" applyFont="1" applyFill="1" applyBorder="1" applyAlignment="1">
      <alignment horizontal="right"/>
    </xf>
    <xf numFmtId="39" fontId="11" fillId="0" borderId="0" xfId="0" applyNumberFormat="1" applyFont="1" applyFill="1" applyBorder="1" applyAlignment="1">
      <alignment horizontal="center"/>
    </xf>
    <xf numFmtId="165" fontId="11" fillId="0" borderId="0" xfId="0" applyNumberFormat="1" applyFont="1" applyFill="1" applyBorder="1" applyAlignment="1">
      <alignment horizontal="center"/>
    </xf>
    <xf numFmtId="37" fontId="11" fillId="0" borderId="0" xfId="0" applyNumberFormat="1" applyFont="1" applyFill="1" applyBorder="1" applyAlignment="1">
      <alignment horizontal="center"/>
    </xf>
    <xf numFmtId="0" fontId="11" fillId="0" borderId="0" xfId="0" applyFont="1" applyFill="1" applyBorder="1" applyAlignment="1">
      <alignment horizontal="center"/>
    </xf>
    <xf numFmtId="0" fontId="11" fillId="0" borderId="0" xfId="0" applyFont="1" applyFill="1" applyBorder="1" applyAlignment="1">
      <alignment horizontal="left"/>
    </xf>
    <xf numFmtId="164" fontId="11" fillId="0" borderId="0" xfId="0" applyNumberFormat="1" applyFont="1" applyFill="1" applyBorder="1" applyAlignment="1">
      <alignment horizontal="center"/>
    </xf>
    <xf numFmtId="0" fontId="11" fillId="0" borderId="3" xfId="0" applyFont="1" applyFill="1" applyBorder="1" applyAlignment="1">
      <alignment horizontal="left"/>
    </xf>
    <xf numFmtId="39" fontId="11" fillId="0" borderId="3" xfId="0" quotePrefix="1" applyNumberFormat="1" applyFont="1" applyFill="1" applyBorder="1" applyAlignment="1">
      <alignment horizontal="center"/>
    </xf>
    <xf numFmtId="164" fontId="11" fillId="0" borderId="3" xfId="0" applyNumberFormat="1" applyFont="1" applyFill="1" applyBorder="1" applyAlignment="1">
      <alignment horizontal="center"/>
    </xf>
    <xf numFmtId="165" fontId="11" fillId="0" borderId="3" xfId="0" applyNumberFormat="1" applyFont="1" applyFill="1" applyBorder="1" applyAlignment="1">
      <alignment horizontal="center"/>
    </xf>
    <xf numFmtId="37" fontId="11" fillId="0" borderId="3" xfId="0" applyNumberFormat="1" applyFont="1" applyFill="1" applyBorder="1" applyAlignment="1">
      <alignment horizontal="center"/>
    </xf>
    <xf numFmtId="0" fontId="11" fillId="3" borderId="3" xfId="0" applyFont="1" applyFill="1" applyBorder="1" applyAlignment="1">
      <alignment horizontal="centerContinuous"/>
    </xf>
    <xf numFmtId="0" fontId="11" fillId="0" borderId="3" xfId="0" applyFont="1" applyFill="1" applyBorder="1" applyAlignment="1">
      <alignment horizontal="center"/>
    </xf>
    <xf numFmtId="39" fontId="11" fillId="0" borderId="3" xfId="0" applyNumberFormat="1" applyFont="1" applyFill="1" applyBorder="1" applyAlignment="1">
      <alignment horizontal="center"/>
    </xf>
    <xf numFmtId="0" fontId="11" fillId="3" borderId="3" xfId="0" applyFont="1" applyFill="1" applyBorder="1" applyAlignment="1">
      <alignment horizontal="center"/>
    </xf>
    <xf numFmtId="0" fontId="11" fillId="0" borderId="3" xfId="0" applyNumberFormat="1" applyFont="1" applyFill="1" applyBorder="1" applyAlignment="1">
      <alignment horizontal="center"/>
    </xf>
    <xf numFmtId="0" fontId="11" fillId="12" borderId="3" xfId="0" applyFont="1" applyFill="1" applyBorder="1" applyAlignment="1">
      <alignment horizontal="centerContinuous"/>
    </xf>
    <xf numFmtId="0" fontId="11" fillId="12" borderId="3" xfId="0" applyFont="1" applyFill="1" applyBorder="1" applyAlignment="1">
      <alignment horizontal="center"/>
    </xf>
    <xf numFmtId="0" fontId="0" fillId="0" borderId="0" xfId="0" applyBorder="1" applyAlignment="1">
      <alignment horizontal="left"/>
    </xf>
    <xf numFmtId="0" fontId="5" fillId="0" borderId="14" xfId="0" applyFont="1" applyFill="1" applyBorder="1" applyAlignment="1">
      <alignment horizontal="center"/>
    </xf>
    <xf numFmtId="38" fontId="5" fillId="0" borderId="14" xfId="0" applyNumberFormat="1" applyFont="1" applyFill="1" applyBorder="1" applyAlignment="1">
      <alignment horizontal="center"/>
    </xf>
    <xf numFmtId="39" fontId="0" fillId="0" borderId="0" xfId="1" applyNumberFormat="1" applyFont="1" applyBorder="1" applyAlignment="1">
      <alignment horizontal="center"/>
    </xf>
    <xf numFmtId="0" fontId="0" fillId="0" borderId="0" xfId="0" applyFill="1" applyBorder="1" applyAlignment="1">
      <alignment horizontal="center"/>
    </xf>
    <xf numFmtId="0" fontId="0" fillId="0" borderId="0" xfId="0" applyFill="1" applyBorder="1"/>
    <xf numFmtId="37" fontId="0" fillId="0" borderId="0" xfId="1" applyNumberFormat="1" applyFont="1" applyFill="1" applyBorder="1" applyAlignment="1">
      <alignment horizontal="center"/>
    </xf>
    <xf numFmtId="39" fontId="12" fillId="0" borderId="0" xfId="1" applyNumberFormat="1" applyFont="1" applyBorder="1" applyAlignment="1">
      <alignment horizontal="center"/>
    </xf>
    <xf numFmtId="37" fontId="12" fillId="0" borderId="0" xfId="1" applyNumberFormat="1" applyFont="1" applyFill="1" applyBorder="1" applyAlignment="1">
      <alignment horizontal="center"/>
    </xf>
    <xf numFmtId="0" fontId="0" fillId="13" borderId="0" xfId="0" applyFill="1" applyBorder="1" applyAlignment="1">
      <alignment horizontal="center"/>
    </xf>
    <xf numFmtId="0" fontId="0" fillId="10" borderId="0" xfId="0" applyFill="1" applyBorder="1"/>
    <xf numFmtId="0" fontId="12" fillId="12" borderId="3" xfId="0" applyFont="1" applyFill="1" applyBorder="1" applyAlignment="1">
      <alignment horizontal="center"/>
    </xf>
    <xf numFmtId="0" fontId="13" fillId="0" borderId="0" xfId="0" applyFont="1" applyFill="1" applyBorder="1" applyAlignment="1">
      <alignment horizontal="left"/>
    </xf>
    <xf numFmtId="39" fontId="13" fillId="0" borderId="0" xfId="0" applyNumberFormat="1" applyFont="1" applyFill="1" applyBorder="1" applyAlignment="1"/>
    <xf numFmtId="164" fontId="13" fillId="0" borderId="0" xfId="0" applyNumberFormat="1" applyFont="1" applyFill="1" applyBorder="1" applyAlignment="1">
      <alignment horizontal="center"/>
    </xf>
    <xf numFmtId="165" fontId="13" fillId="0" borderId="0" xfId="0" applyNumberFormat="1" applyFont="1" applyFill="1" applyBorder="1" applyAlignment="1">
      <alignment horizontal="center"/>
    </xf>
    <xf numFmtId="37" fontId="13" fillId="0" borderId="0" xfId="0" applyNumberFormat="1" applyFont="1" applyFill="1" applyBorder="1" applyAlignment="1">
      <alignment horizontal="center"/>
    </xf>
    <xf numFmtId="0" fontId="13" fillId="0" borderId="0" xfId="0" applyFont="1" applyFill="1" applyBorder="1" applyAlignment="1">
      <alignment horizontal="center"/>
    </xf>
    <xf numFmtId="39" fontId="1" fillId="0" borderId="3" xfId="0" applyNumberFormat="1" applyFont="1" applyFill="1" applyBorder="1" applyAlignment="1">
      <alignment horizontal="center"/>
    </xf>
    <xf numFmtId="38" fontId="1" fillId="0" borderId="17" xfId="0" applyNumberFormat="1" applyFont="1" applyFill="1" applyBorder="1" applyAlignment="1">
      <alignment horizontal="center"/>
    </xf>
    <xf numFmtId="0" fontId="1" fillId="0" borderId="23" xfId="0" applyFont="1" applyFill="1" applyBorder="1"/>
    <xf numFmtId="0" fontId="1" fillId="0" borderId="25" xfId="0" applyFont="1" applyFill="1" applyBorder="1"/>
    <xf numFmtId="0" fontId="1" fillId="0" borderId="27" xfId="0" applyFont="1" applyFill="1" applyBorder="1"/>
    <xf numFmtId="38" fontId="1" fillId="15" borderId="15" xfId="0" applyNumberFormat="1" applyFont="1" applyFill="1" applyBorder="1" applyAlignment="1">
      <alignment horizontal="center"/>
    </xf>
    <xf numFmtId="38" fontId="1" fillId="15" borderId="0" xfId="0" applyNumberFormat="1" applyFont="1" applyFill="1" applyBorder="1" applyAlignment="1">
      <alignment horizontal="center"/>
    </xf>
    <xf numFmtId="38" fontId="1" fillId="15" borderId="12" xfId="0" applyNumberFormat="1" applyFont="1" applyFill="1" applyBorder="1" applyAlignment="1">
      <alignment horizontal="center"/>
    </xf>
    <xf numFmtId="38" fontId="4" fillId="0" borderId="0" xfId="0" applyNumberFormat="1" applyFont="1" applyFill="1" applyBorder="1" applyAlignment="1">
      <alignment vertical="top" wrapText="1"/>
    </xf>
    <xf numFmtId="0" fontId="2" fillId="0" borderId="21" xfId="0" applyFont="1" applyFill="1" applyBorder="1" applyAlignment="1">
      <alignment horizontal="left"/>
    </xf>
    <xf numFmtId="0" fontId="1" fillId="0" borderId="22" xfId="0" applyFont="1" applyFill="1" applyBorder="1" applyAlignment="1">
      <alignment horizontal="center"/>
    </xf>
    <xf numFmtId="38" fontId="1" fillId="0" borderId="22" xfId="0" applyNumberFormat="1" applyFont="1" applyFill="1" applyBorder="1" applyAlignment="1">
      <alignment horizontal="center"/>
    </xf>
    <xf numFmtId="0" fontId="4" fillId="0" borderId="22" xfId="0" applyFont="1" applyFill="1" applyBorder="1" applyAlignment="1">
      <alignment horizontal="center"/>
    </xf>
    <xf numFmtId="38" fontId="6" fillId="0" borderId="22" xfId="0" applyNumberFormat="1" applyFont="1" applyFill="1" applyBorder="1" applyAlignment="1">
      <alignment horizontal="right"/>
    </xf>
    <xf numFmtId="0" fontId="1" fillId="0" borderId="22" xfId="0" applyFont="1" applyFill="1" applyBorder="1"/>
    <xf numFmtId="0" fontId="4" fillId="0" borderId="24" xfId="0" applyFont="1" applyFill="1" applyBorder="1" applyAlignment="1">
      <alignment horizontal="left"/>
    </xf>
    <xf numFmtId="0" fontId="4" fillId="0" borderId="26" xfId="0" applyFont="1" applyFill="1" applyBorder="1" applyAlignment="1">
      <alignment horizontal="left"/>
    </xf>
    <xf numFmtId="0" fontId="1" fillId="0" borderId="24" xfId="0" applyFont="1" applyFill="1" applyBorder="1" applyAlignment="1">
      <alignment horizontal="left"/>
    </xf>
    <xf numFmtId="0" fontId="1" fillId="0" borderId="24" xfId="0" applyFont="1" applyFill="1" applyBorder="1"/>
    <xf numFmtId="0" fontId="1" fillId="0" borderId="26" xfId="0" applyFont="1" applyFill="1" applyBorder="1" applyAlignment="1">
      <alignment horizontal="left"/>
    </xf>
    <xf numFmtId="39" fontId="1" fillId="0" borderId="25" xfId="0" applyNumberFormat="1" applyFont="1" applyFill="1" applyBorder="1"/>
    <xf numFmtId="0" fontId="3" fillId="0" borderId="24" xfId="0" applyFont="1" applyFill="1" applyBorder="1" applyAlignment="1">
      <alignment horizontal="left"/>
    </xf>
    <xf numFmtId="38" fontId="4" fillId="0" borderId="25" xfId="0" applyNumberFormat="1" applyFont="1" applyFill="1" applyBorder="1" applyAlignment="1">
      <alignment vertical="top" wrapText="1"/>
    </xf>
    <xf numFmtId="0" fontId="1" fillId="0" borderId="24" xfId="0" applyFont="1" applyFill="1" applyBorder="1" applyAlignment="1">
      <alignment horizontal="right" indent="2"/>
    </xf>
    <xf numFmtId="39" fontId="1" fillId="0" borderId="24" xfId="0" applyNumberFormat="1" applyFont="1" applyFill="1" applyBorder="1" applyAlignment="1">
      <alignment horizontal="right" indent="2"/>
    </xf>
    <xf numFmtId="38" fontId="15" fillId="0" borderId="15" xfId="0" applyNumberFormat="1" applyFont="1" applyFill="1" applyBorder="1" applyAlignment="1">
      <alignment horizontal="centerContinuous"/>
    </xf>
    <xf numFmtId="38" fontId="1" fillId="0" borderId="6" xfId="0" applyNumberFormat="1" applyFont="1" applyFill="1" applyBorder="1" applyAlignment="1">
      <alignment horizontal="center"/>
    </xf>
    <xf numFmtId="38" fontId="1" fillId="0" borderId="13" xfId="0" applyNumberFormat="1" applyFont="1" applyFill="1" applyBorder="1" applyAlignment="1">
      <alignment horizontal="center"/>
    </xf>
    <xf numFmtId="38" fontId="1" fillId="0" borderId="5" xfId="0" applyNumberFormat="1" applyFont="1" applyFill="1" applyBorder="1" applyAlignment="1">
      <alignment horizontal="center"/>
    </xf>
    <xf numFmtId="38" fontId="1" fillId="0" borderId="4" xfId="0" applyNumberFormat="1" applyFont="1" applyFill="1" applyBorder="1" applyAlignment="1">
      <alignment horizontal="center"/>
    </xf>
    <xf numFmtId="38" fontId="14" fillId="0" borderId="15" xfId="0" applyNumberFormat="1" applyFont="1" applyFill="1" applyBorder="1" applyAlignment="1">
      <alignment horizontal="centerContinuous"/>
    </xf>
    <xf numFmtId="0" fontId="1" fillId="0" borderId="6" xfId="0" applyFont="1" applyFill="1" applyBorder="1"/>
    <xf numFmtId="0" fontId="1" fillId="0" borderId="13" xfId="0" applyFont="1" applyFill="1" applyBorder="1"/>
    <xf numFmtId="38" fontId="3" fillId="0" borderId="10" xfId="0" applyNumberFormat="1" applyFont="1" applyFill="1" applyBorder="1" applyAlignment="1">
      <alignment horizontal="center"/>
    </xf>
    <xf numFmtId="0" fontId="3" fillId="0" borderId="13" xfId="0" applyFont="1" applyFill="1" applyBorder="1"/>
    <xf numFmtId="0" fontId="1" fillId="0" borderId="4" xfId="0" applyFont="1" applyFill="1" applyBorder="1"/>
    <xf numFmtId="38" fontId="1" fillId="0" borderId="0" xfId="0" applyNumberFormat="1" applyFont="1" applyFill="1" applyBorder="1" applyAlignment="1">
      <alignment horizontal="left"/>
    </xf>
    <xf numFmtId="38" fontId="18" fillId="2" borderId="3" xfId="0" applyNumberFormat="1" applyFont="1" applyFill="1" applyBorder="1" applyAlignment="1">
      <alignment horizontal="left"/>
    </xf>
    <xf numFmtId="38" fontId="18" fillId="2" borderId="3" xfId="0" applyNumberFormat="1" applyFont="1" applyFill="1" applyBorder="1" applyAlignment="1">
      <alignment horizontal="center"/>
    </xf>
    <xf numFmtId="38" fontId="19" fillId="0" borderId="3" xfId="0" applyNumberFormat="1" applyFont="1" applyBorder="1" applyAlignment="1">
      <alignment horizontal="left"/>
    </xf>
    <xf numFmtId="38" fontId="19" fillId="0" borderId="3" xfId="0" applyNumberFormat="1" applyFont="1" applyBorder="1" applyAlignment="1">
      <alignment horizontal="center"/>
    </xf>
    <xf numFmtId="0" fontId="18" fillId="2" borderId="3" xfId="0" applyFont="1" applyFill="1" applyBorder="1" applyAlignment="1">
      <alignment horizontal="center"/>
    </xf>
    <xf numFmtId="0" fontId="18" fillId="7" borderId="2" xfId="0" applyFont="1" applyFill="1" applyBorder="1" applyAlignment="1">
      <alignment horizontal="center"/>
    </xf>
    <xf numFmtId="0" fontId="18" fillId="6" borderId="3" xfId="0" applyFont="1" applyFill="1" applyBorder="1" applyAlignment="1">
      <alignment horizontal="center"/>
    </xf>
    <xf numFmtId="38" fontId="18" fillId="6" borderId="2" xfId="0" applyNumberFormat="1" applyFont="1" applyFill="1" applyBorder="1" applyAlignment="1">
      <alignment horizontal="center"/>
    </xf>
    <xf numFmtId="38" fontId="18" fillId="14" borderId="2" xfId="0" applyNumberFormat="1" applyFont="1" applyFill="1" applyBorder="1" applyAlignment="1">
      <alignment horizontal="center"/>
    </xf>
    <xf numFmtId="0" fontId="18" fillId="11" borderId="2" xfId="0" applyFont="1" applyFill="1" applyBorder="1" applyAlignment="1">
      <alignment horizontal="center"/>
    </xf>
    <xf numFmtId="0" fontId="18" fillId="0" borderId="18" xfId="0" applyFont="1" applyFill="1" applyBorder="1" applyAlignment="1">
      <alignment horizontal="center"/>
    </xf>
    <xf numFmtId="0" fontId="18" fillId="2" borderId="17" xfId="0" applyFont="1" applyFill="1" applyBorder="1" applyAlignment="1">
      <alignment horizontal="center"/>
    </xf>
    <xf numFmtId="0" fontId="18" fillId="2" borderId="3" xfId="0" applyFont="1" applyFill="1" applyBorder="1"/>
    <xf numFmtId="0" fontId="18" fillId="2" borderId="12" xfId="0" applyFont="1" applyFill="1" applyBorder="1"/>
    <xf numFmtId="0" fontId="18" fillId="0" borderId="19" xfId="0" applyFont="1" applyFill="1" applyBorder="1" applyAlignment="1">
      <alignment horizontal="center"/>
    </xf>
    <xf numFmtId="0" fontId="18" fillId="2" borderId="8" xfId="0" applyFont="1" applyFill="1" applyBorder="1" applyAlignment="1">
      <alignment horizontal="center"/>
    </xf>
    <xf numFmtId="0" fontId="19" fillId="0" borderId="3" xfId="0" applyFont="1" applyBorder="1" applyAlignment="1">
      <alignment horizontal="center"/>
    </xf>
    <xf numFmtId="0" fontId="19" fillId="7" borderId="2" xfId="0" applyFont="1" applyFill="1" applyBorder="1" applyAlignment="1">
      <alignment horizontal="center"/>
    </xf>
    <xf numFmtId="10" fontId="19" fillId="6" borderId="3" xfId="0" applyNumberFormat="1" applyFont="1" applyFill="1" applyBorder="1" applyAlignment="1">
      <alignment horizontal="center"/>
    </xf>
    <xf numFmtId="39" fontId="19" fillId="6" borderId="2" xfId="0" applyNumberFormat="1" applyFont="1" applyFill="1" applyBorder="1" applyAlignment="1">
      <alignment horizontal="center"/>
    </xf>
    <xf numFmtId="39" fontId="19" fillId="14" borderId="2" xfId="0" applyNumberFormat="1" applyFont="1" applyFill="1" applyBorder="1" applyAlignment="1">
      <alignment horizontal="center"/>
    </xf>
    <xf numFmtId="0" fontId="19" fillId="11" borderId="2" xfId="0" applyFont="1" applyFill="1" applyBorder="1" applyAlignment="1">
      <alignment horizontal="center"/>
    </xf>
    <xf numFmtId="0" fontId="19" fillId="0" borderId="19" xfId="0" applyFont="1" applyFill="1" applyBorder="1" applyAlignment="1">
      <alignment horizontal="center"/>
    </xf>
    <xf numFmtId="0" fontId="19" fillId="0" borderId="11" xfId="0" applyFont="1" applyBorder="1" applyAlignment="1">
      <alignment horizontal="center"/>
    </xf>
    <xf numFmtId="0" fontId="19" fillId="0" borderId="8" xfId="0" applyFont="1" applyBorder="1" applyAlignment="1">
      <alignment horizontal="center"/>
    </xf>
    <xf numFmtId="0" fontId="19" fillId="0" borderId="3" xfId="0" applyFont="1" applyBorder="1"/>
    <xf numFmtId="0" fontId="19" fillId="0" borderId="0" xfId="0" applyFont="1"/>
    <xf numFmtId="0" fontId="19" fillId="0" borderId="20" xfId="0" applyFont="1" applyFill="1" applyBorder="1" applyAlignment="1">
      <alignment horizontal="center"/>
    </xf>
    <xf numFmtId="0" fontId="19" fillId="0" borderId="0" xfId="0" applyFont="1" applyAlignment="1">
      <alignment horizontal="center"/>
    </xf>
    <xf numFmtId="38" fontId="19" fillId="0" borderId="0" xfId="0" applyNumberFormat="1" applyFont="1" applyAlignment="1">
      <alignment horizontal="left"/>
    </xf>
    <xf numFmtId="38" fontId="19" fillId="0" borderId="0" xfId="0" applyNumberFormat="1" applyFont="1" applyAlignment="1">
      <alignment horizontal="center"/>
    </xf>
    <xf numFmtId="38" fontId="19" fillId="0" borderId="0" xfId="0" applyNumberFormat="1" applyFont="1"/>
    <xf numFmtId="0" fontId="19" fillId="0" borderId="1" xfId="0" applyFont="1" applyFill="1" applyBorder="1"/>
    <xf numFmtId="38" fontId="19" fillId="0" borderId="15" xfId="0" applyNumberFormat="1" applyFont="1" applyFill="1" applyBorder="1"/>
    <xf numFmtId="0" fontId="19" fillId="0" borderId="15" xfId="0" applyFont="1" applyFill="1" applyBorder="1" applyAlignment="1">
      <alignment horizontal="center"/>
    </xf>
    <xf numFmtId="0" fontId="19" fillId="0" borderId="15" xfId="0" applyFont="1" applyFill="1" applyBorder="1"/>
    <xf numFmtId="0" fontId="19" fillId="0" borderId="6" xfId="0" applyFont="1" applyFill="1" applyBorder="1"/>
    <xf numFmtId="0" fontId="19" fillId="0" borderId="10" xfId="0" applyFont="1" applyFill="1" applyBorder="1"/>
    <xf numFmtId="38" fontId="19" fillId="0" borderId="0" xfId="0" applyNumberFormat="1" applyFont="1" applyFill="1" applyBorder="1" applyAlignment="1">
      <alignment horizontal="right"/>
    </xf>
    <xf numFmtId="0" fontId="19" fillId="0" borderId="3" xfId="0" applyFont="1" applyFill="1" applyBorder="1" applyAlignment="1">
      <alignment horizontal="center"/>
    </xf>
    <xf numFmtId="0" fontId="19" fillId="0" borderId="0" xfId="0" applyFont="1" applyFill="1" applyBorder="1"/>
    <xf numFmtId="0" fontId="19" fillId="0" borderId="0" xfId="0" applyFont="1" applyFill="1" applyBorder="1" applyAlignment="1">
      <alignment horizontal="center"/>
    </xf>
    <xf numFmtId="0" fontId="19" fillId="0" borderId="13" xfId="0" applyFont="1" applyFill="1" applyBorder="1"/>
    <xf numFmtId="38" fontId="19" fillId="0" borderId="0" xfId="0" applyNumberFormat="1" applyFont="1" applyFill="1" applyBorder="1"/>
    <xf numFmtId="0" fontId="19" fillId="0" borderId="0" xfId="0" applyFont="1" applyFill="1" applyBorder="1" applyAlignment="1">
      <alignment horizontal="right"/>
    </xf>
    <xf numFmtId="0" fontId="19" fillId="0" borderId="7" xfId="0" applyFont="1" applyFill="1" applyBorder="1" applyAlignment="1">
      <alignment horizontal="center"/>
    </xf>
    <xf numFmtId="0" fontId="19" fillId="0" borderId="16" xfId="0" applyFont="1" applyFill="1" applyBorder="1" applyAlignment="1">
      <alignment horizontal="center"/>
    </xf>
    <xf numFmtId="0" fontId="19" fillId="0" borderId="5" xfId="0" applyFont="1" applyFill="1" applyBorder="1"/>
    <xf numFmtId="38" fontId="19" fillId="0" borderId="12" xfId="0" applyNumberFormat="1" applyFont="1" applyFill="1" applyBorder="1"/>
    <xf numFmtId="0" fontId="19" fillId="0" borderId="12" xfId="0" applyFont="1" applyFill="1" applyBorder="1" applyAlignment="1">
      <alignment horizontal="center"/>
    </xf>
    <xf numFmtId="0" fontId="19" fillId="0" borderId="12" xfId="0" applyFont="1" applyFill="1" applyBorder="1"/>
    <xf numFmtId="0" fontId="19" fillId="0" borderId="4" xfId="0" applyFont="1" applyFill="1" applyBorder="1"/>
    <xf numFmtId="166" fontId="0" fillId="10" borderId="0" xfId="0" applyNumberFormat="1" applyFill="1" applyBorder="1" applyAlignment="1">
      <alignment horizontal="center"/>
    </xf>
    <xf numFmtId="167" fontId="0" fillId="0" borderId="0" xfId="0" applyNumberFormat="1" applyBorder="1" applyAlignment="1">
      <alignment horizontal="center"/>
    </xf>
    <xf numFmtId="38" fontId="0" fillId="0" borderId="0" xfId="0" applyNumberFormat="1" applyBorder="1" applyAlignment="1">
      <alignment horizontal="center"/>
    </xf>
    <xf numFmtId="38" fontId="0" fillId="9" borderId="0" xfId="0" applyNumberFormat="1" applyFill="1" applyBorder="1" applyAlignment="1">
      <alignment horizontal="center"/>
    </xf>
    <xf numFmtId="38" fontId="17" fillId="0" borderId="0" xfId="0" applyNumberFormat="1" applyFont="1" applyFill="1" applyBorder="1" applyAlignment="1">
      <alignment horizontal="left" vertical="top" wrapText="1" indent="1"/>
    </xf>
    <xf numFmtId="38" fontId="5" fillId="0" borderId="0" xfId="0" applyNumberFormat="1" applyFont="1" applyFill="1" applyBorder="1" applyAlignment="1">
      <alignment horizontal="left"/>
    </xf>
    <xf numFmtId="38" fontId="5" fillId="0" borderId="0" xfId="0" applyNumberFormat="1" applyFont="1" applyFill="1" applyBorder="1" applyAlignment="1">
      <alignment horizontal="left"/>
    </xf>
    <xf numFmtId="38" fontId="5" fillId="0" borderId="0" xfId="0" applyNumberFormat="1" applyFont="1" applyFill="1" applyBorder="1" applyAlignment="1">
      <alignment horizontal="left" wrapText="1"/>
    </xf>
    <xf numFmtId="0" fontId="20" fillId="0" borderId="0" xfId="0" applyFont="1" applyFill="1" applyBorder="1" applyAlignment="1"/>
  </cellXfs>
  <cellStyles count="2">
    <cellStyle name="Normal" xfId="0" builtinId="0"/>
    <cellStyle name="Percent" xfId="1" builtinId="5"/>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K116"/>
  <sheetViews>
    <sheetView tabSelected="1" zoomScaleNormal="100" workbookViewId="0">
      <pane ySplit="4" topLeftCell="A5" activePane="bottomLeft" state="frozen"/>
      <selection pane="bottomLeft" activeCell="J9" sqref="J9"/>
    </sheetView>
  </sheetViews>
  <sheetFormatPr defaultColWidth="15" defaultRowHeight="14.25" outlineLevelRow="1" outlineLevelCol="1" x14ac:dyDescent="0.2"/>
  <cols>
    <col min="1" max="1" width="34.7109375" style="15" customWidth="1"/>
    <col min="2" max="2" width="19.7109375" style="18" hidden="1" customWidth="1" outlineLevel="1"/>
    <col min="3" max="3" width="9.7109375" style="21" hidden="1" customWidth="1" outlineLevel="1"/>
    <col min="4" max="4" width="2" style="21" customWidth="1" collapsed="1"/>
    <col min="5" max="5" width="24.5703125" style="21" bestFit="1" customWidth="1"/>
    <col min="6" max="6" width="2.28515625" style="21" customWidth="1"/>
    <col min="7" max="7" width="17.140625" style="21" bestFit="1" customWidth="1"/>
    <col min="8" max="8" width="2.7109375" style="12" customWidth="1"/>
    <col min="9" max="9" width="14.42578125" style="12" bestFit="1" customWidth="1"/>
    <col min="10" max="10" width="14.140625" style="12" customWidth="1"/>
    <col min="11" max="11" width="3.85546875" style="12" customWidth="1"/>
    <col min="12" max="16384" width="15" style="12"/>
  </cols>
  <sheetData>
    <row r="1" spans="1:11" ht="20.25" x14ac:dyDescent="0.3">
      <c r="A1" s="97" t="s">
        <v>0</v>
      </c>
      <c r="B1" s="98"/>
      <c r="C1" s="99"/>
      <c r="D1" s="99"/>
      <c r="E1" s="100" t="s">
        <v>116</v>
      </c>
      <c r="F1" s="99"/>
      <c r="H1" s="102"/>
      <c r="I1" s="101" t="s">
        <v>38</v>
      </c>
      <c r="J1" s="102"/>
      <c r="K1" s="90"/>
    </row>
    <row r="2" spans="1:11" x14ac:dyDescent="0.2">
      <c r="A2" s="103" t="s">
        <v>35</v>
      </c>
      <c r="B2" s="17"/>
      <c r="C2" s="35"/>
      <c r="D2" s="35"/>
      <c r="E2" s="38" t="s">
        <v>117</v>
      </c>
      <c r="I2" s="51" t="s">
        <v>1</v>
      </c>
      <c r="K2" s="91"/>
    </row>
    <row r="3" spans="1:11" x14ac:dyDescent="0.2">
      <c r="A3" s="103" t="s">
        <v>36</v>
      </c>
      <c r="B3" s="17"/>
      <c r="C3" s="35"/>
      <c r="D3" s="35"/>
      <c r="E3" s="39" t="s">
        <v>118</v>
      </c>
      <c r="I3" s="51" t="s">
        <v>2</v>
      </c>
      <c r="K3" s="91"/>
    </row>
    <row r="4" spans="1:11" ht="15" thickBot="1" x14ac:dyDescent="0.25">
      <c r="A4" s="104" t="s">
        <v>37</v>
      </c>
      <c r="B4" s="71"/>
      <c r="C4" s="72"/>
      <c r="D4" s="72"/>
      <c r="E4" s="16"/>
      <c r="F4" s="26"/>
      <c r="G4" s="26"/>
      <c r="H4" s="11"/>
      <c r="I4" s="11"/>
      <c r="J4" s="11"/>
      <c r="K4" s="92"/>
    </row>
    <row r="5" spans="1:11" x14ac:dyDescent="0.2">
      <c r="A5" s="105"/>
      <c r="K5" s="91"/>
    </row>
    <row r="6" spans="1:11" x14ac:dyDescent="0.2">
      <c r="A6" s="105"/>
      <c r="G6" s="184" t="s">
        <v>230</v>
      </c>
      <c r="H6" s="182"/>
      <c r="I6" s="182"/>
      <c r="J6" s="182"/>
      <c r="K6" s="91"/>
    </row>
    <row r="7" spans="1:11" x14ac:dyDescent="0.2">
      <c r="A7" s="111" t="s">
        <v>165</v>
      </c>
      <c r="B7" s="48">
        <v>1</v>
      </c>
      <c r="C7" s="27"/>
      <c r="D7" s="27"/>
      <c r="E7" s="6" t="str">
        <f>VLOOKUP(MATCH(B7,SOLVER!$AB$3:$AB$53,0),SOLVER!$A$3:$B$53,2)</f>
        <v>Washington</v>
      </c>
      <c r="G7" s="183" t="str">
        <f>VLOOKUP(E7,DataLookups!$3:$53,50)</f>
        <v>Husky</v>
      </c>
      <c r="H7" s="185"/>
      <c r="I7" s="124" t="str">
        <f>IF(ISERROR(E7),"Try assigning fewer traits as Priority = 3 and re-run","")</f>
        <v/>
      </c>
      <c r="J7" s="185"/>
      <c r="K7" s="91"/>
    </row>
    <row r="8" spans="1:11" x14ac:dyDescent="0.2">
      <c r="A8" s="111"/>
      <c r="B8" s="49">
        <v>2</v>
      </c>
      <c r="C8" s="27"/>
      <c r="D8" s="27"/>
      <c r="E8" s="7" t="str">
        <f>VLOOKUP(MATCH(B8,SOLVER!$AB$3:$AB$53,0),SOLVER!$A$3:$B$53,2)</f>
        <v>Carnegie Mellon</v>
      </c>
      <c r="G8" s="183" t="str">
        <f>VLOOKUP(E8,DataLookups!$3:$53,50)</f>
        <v>Tartan</v>
      </c>
      <c r="H8" s="185"/>
      <c r="I8" s="124" t="str">
        <f>IF(ISERROR(E8),"Try assigning fewer traits as Priority = 3 and re-run","")</f>
        <v/>
      </c>
      <c r="J8" s="185"/>
      <c r="K8" s="91"/>
    </row>
    <row r="9" spans="1:11" x14ac:dyDescent="0.2">
      <c r="A9" s="111"/>
      <c r="B9" s="49">
        <v>3</v>
      </c>
      <c r="C9" s="27"/>
      <c r="D9" s="27"/>
      <c r="E9" s="8" t="str">
        <f>VLOOKUP(MATCH(B9,SOLVER!$AB$3:$AB$53,0),SOLVER!$A$3:$B$53,2)</f>
        <v>Michigan</v>
      </c>
      <c r="G9" s="183" t="str">
        <f>VLOOKUP(E9,DataLookups!$3:$53,50)</f>
        <v>Wolverine</v>
      </c>
      <c r="H9" s="185"/>
      <c r="I9" s="124" t="str">
        <f>IF(ISERROR(E9),"Try assigning fewer traits as Priority = 3 and re-run","")</f>
        <v/>
      </c>
      <c r="J9" s="185"/>
      <c r="K9" s="91"/>
    </row>
    <row r="10" spans="1:11" x14ac:dyDescent="0.2">
      <c r="A10" s="111"/>
      <c r="B10" s="49">
        <v>4</v>
      </c>
      <c r="C10" s="27"/>
      <c r="D10" s="27"/>
      <c r="E10" s="9" t="str">
        <f>VLOOKUP(MATCH(B10,SOLVER!$AB$3:$AB$53,0),SOLVER!$A$3:$B$53,2)</f>
        <v>William &amp; Mary</v>
      </c>
      <c r="F10" s="36"/>
      <c r="G10" s="183" t="str">
        <f>VLOOKUP(E10,DataLookups!$3:$53,50)</f>
        <v>Tribesman</v>
      </c>
      <c r="H10" s="185"/>
      <c r="I10" s="124" t="str">
        <f>IF(ISERROR(E10),"Try assigning fewer traits as Priority = 3 and re-run","")</f>
        <v/>
      </c>
      <c r="J10" s="185"/>
      <c r="K10" s="91"/>
    </row>
    <row r="11" spans="1:11" x14ac:dyDescent="0.2">
      <c r="A11" s="111"/>
      <c r="B11" s="49">
        <v>5</v>
      </c>
      <c r="C11" s="27"/>
      <c r="D11" s="27"/>
      <c r="E11" s="10" t="str">
        <f>VLOOKUP(MATCH(B11,SOLVER!$AB$3:$AB$53,0),SOLVER!$A$3:$B$53,2)</f>
        <v>Boston College</v>
      </c>
      <c r="F11" s="36"/>
      <c r="G11" s="183" t="str">
        <f>VLOOKUP(E11,DataLookups!$3:$53,50)</f>
        <v>Golden Eagle</v>
      </c>
      <c r="H11" s="185"/>
      <c r="I11" s="124" t="str">
        <f>IF(ISERROR(E11),"Try assigning fewer traits as Priority = 3 and re-run","")</f>
        <v/>
      </c>
      <c r="J11" s="185"/>
      <c r="K11" s="91"/>
    </row>
    <row r="12" spans="1:11" x14ac:dyDescent="0.2">
      <c r="A12" s="111"/>
      <c r="B12" s="88">
        <f>SUM(SOLVER!V3:V53)</f>
        <v>13</v>
      </c>
      <c r="E12" s="29"/>
      <c r="F12" s="36"/>
      <c r="K12" s="91"/>
    </row>
    <row r="13" spans="1:11" x14ac:dyDescent="0.2">
      <c r="A13" s="111" t="s">
        <v>119</v>
      </c>
      <c r="E13" s="5">
        <f>SOLVER!Y59</f>
        <v>0.92667121503484406</v>
      </c>
      <c r="F13" s="36"/>
      <c r="K13" s="91"/>
    </row>
    <row r="14" spans="1:11" x14ac:dyDescent="0.2">
      <c r="A14" s="111"/>
      <c r="K14" s="91"/>
    </row>
    <row r="15" spans="1:11" x14ac:dyDescent="0.2">
      <c r="A15" s="111"/>
      <c r="K15" s="91"/>
    </row>
    <row r="16" spans="1:11" x14ac:dyDescent="0.2">
      <c r="A16" s="111" t="s">
        <v>94</v>
      </c>
      <c r="E16" s="41" t="s">
        <v>224</v>
      </c>
      <c r="K16" s="91"/>
    </row>
    <row r="17" spans="1:11" x14ac:dyDescent="0.2">
      <c r="A17" s="111"/>
      <c r="E17" s="42"/>
      <c r="K17" s="91"/>
    </row>
    <row r="18" spans="1:11" x14ac:dyDescent="0.2">
      <c r="A18" s="111" t="s">
        <v>6</v>
      </c>
      <c r="E18" s="43">
        <v>1400</v>
      </c>
      <c r="K18" s="91"/>
    </row>
    <row r="19" spans="1:11" x14ac:dyDescent="0.2">
      <c r="A19" s="111"/>
      <c r="E19" s="44"/>
      <c r="K19" s="91"/>
    </row>
    <row r="20" spans="1:11" s="13" customFormat="1" x14ac:dyDescent="0.2">
      <c r="A20" s="112" t="s">
        <v>7</v>
      </c>
      <c r="B20" s="19"/>
      <c r="C20" s="21"/>
      <c r="D20" s="21"/>
      <c r="E20" s="45">
        <v>3.8</v>
      </c>
      <c r="F20" s="21"/>
      <c r="G20" s="21"/>
      <c r="K20" s="108"/>
    </row>
    <row r="21" spans="1:11" s="13" customFormat="1" x14ac:dyDescent="0.2">
      <c r="A21" s="112"/>
      <c r="B21" s="19"/>
      <c r="C21" s="21"/>
      <c r="D21" s="21"/>
      <c r="E21" s="28"/>
      <c r="F21" s="21"/>
      <c r="G21" s="21"/>
      <c r="K21" s="108"/>
    </row>
    <row r="22" spans="1:11" s="13" customFormat="1" x14ac:dyDescent="0.2">
      <c r="A22" s="112"/>
      <c r="B22" s="19"/>
      <c r="C22" s="21"/>
      <c r="D22" s="47"/>
      <c r="E22" s="113" t="s">
        <v>212</v>
      </c>
      <c r="F22" s="114"/>
      <c r="G22" s="21"/>
      <c r="K22" s="108"/>
    </row>
    <row r="23" spans="1:11" s="13" customFormat="1" x14ac:dyDescent="0.2">
      <c r="A23" s="112"/>
      <c r="B23" s="19"/>
      <c r="C23" s="21"/>
      <c r="D23" s="46"/>
      <c r="E23" s="28"/>
      <c r="F23" s="115"/>
      <c r="G23" s="21"/>
      <c r="K23" s="108"/>
    </row>
    <row r="24" spans="1:11" x14ac:dyDescent="0.2">
      <c r="A24" s="111" t="s">
        <v>5</v>
      </c>
      <c r="B24" s="25">
        <v>0.05</v>
      </c>
      <c r="C24" s="22">
        <f>VLOOKUP(E24,$B$34:$C$35,2)</f>
        <v>0</v>
      </c>
      <c r="D24" s="46"/>
      <c r="E24" s="40" t="s">
        <v>39</v>
      </c>
      <c r="F24" s="115"/>
      <c r="K24" s="91"/>
    </row>
    <row r="25" spans="1:11" x14ac:dyDescent="0.2">
      <c r="A25" s="111"/>
      <c r="B25" s="23"/>
      <c r="D25" s="46"/>
      <c r="E25" s="18"/>
      <c r="F25" s="115"/>
      <c r="K25" s="91"/>
    </row>
    <row r="26" spans="1:11" x14ac:dyDescent="0.2">
      <c r="A26" s="111" t="s">
        <v>41</v>
      </c>
      <c r="B26" s="23">
        <v>0.05</v>
      </c>
      <c r="C26" s="21">
        <f>VLOOKUP(E26,$B$34:$C$35,2)</f>
        <v>1</v>
      </c>
      <c r="D26" s="46"/>
      <c r="E26" s="40" t="s">
        <v>40</v>
      </c>
      <c r="F26" s="115"/>
      <c r="K26" s="91"/>
    </row>
    <row r="27" spans="1:11" x14ac:dyDescent="0.2">
      <c r="A27" s="111"/>
      <c r="B27" s="23"/>
      <c r="D27" s="46"/>
      <c r="E27" s="18"/>
      <c r="F27" s="115"/>
      <c r="K27" s="91"/>
    </row>
    <row r="28" spans="1:11" x14ac:dyDescent="0.2">
      <c r="A28" s="111" t="s">
        <v>9</v>
      </c>
      <c r="B28" s="23">
        <v>0.05</v>
      </c>
      <c r="C28" s="21">
        <f>VLOOKUP(E28,$B$34:$C$35,2)</f>
        <v>1</v>
      </c>
      <c r="D28" s="46"/>
      <c r="E28" s="40" t="s">
        <v>40</v>
      </c>
      <c r="F28" s="115"/>
      <c r="K28" s="91"/>
    </row>
    <row r="29" spans="1:11" x14ac:dyDescent="0.2">
      <c r="A29" s="111"/>
      <c r="B29" s="23"/>
      <c r="D29" s="46"/>
      <c r="E29" s="18"/>
      <c r="F29" s="115"/>
      <c r="K29" s="91"/>
    </row>
    <row r="30" spans="1:11" x14ac:dyDescent="0.2">
      <c r="A30" s="111" t="s">
        <v>24</v>
      </c>
      <c r="B30" s="23">
        <v>0.05</v>
      </c>
      <c r="C30" s="21">
        <f>VLOOKUP(E30,$B$34:$C$35,2)</f>
        <v>0</v>
      </c>
      <c r="D30" s="46"/>
      <c r="E30" s="40" t="s">
        <v>39</v>
      </c>
      <c r="F30" s="115"/>
      <c r="K30" s="91"/>
    </row>
    <row r="31" spans="1:11" x14ac:dyDescent="0.2">
      <c r="A31" s="111"/>
      <c r="B31" s="23"/>
      <c r="D31" s="46"/>
      <c r="E31" s="18"/>
      <c r="F31" s="115"/>
      <c r="K31" s="91"/>
    </row>
    <row r="32" spans="1:11" x14ac:dyDescent="0.2">
      <c r="A32" s="111" t="s">
        <v>42</v>
      </c>
      <c r="B32" s="24">
        <v>0.05</v>
      </c>
      <c r="C32" s="34">
        <f>IF(E32="yes",0,1)</f>
        <v>0</v>
      </c>
      <c r="D32" s="46"/>
      <c r="E32" s="40" t="s">
        <v>40</v>
      </c>
      <c r="F32" s="115"/>
      <c r="K32" s="91"/>
    </row>
    <row r="33" spans="1:11" hidden="1" outlineLevel="1" x14ac:dyDescent="0.2">
      <c r="A33" s="106"/>
      <c r="B33" s="31" t="s">
        <v>11</v>
      </c>
      <c r="C33" s="22">
        <f>+(E18*E20)*(1+SUMPRODUCT(B24:B32,C24:C32))</f>
        <v>5852.0000000000009</v>
      </c>
      <c r="D33" s="46"/>
      <c r="E33" s="18"/>
      <c r="F33" s="115"/>
      <c r="K33" s="91"/>
    </row>
    <row r="34" spans="1:11" hidden="1" outlineLevel="1" x14ac:dyDescent="0.2">
      <c r="A34" s="106"/>
      <c r="B34" s="31" t="s">
        <v>39</v>
      </c>
      <c r="C34" s="22">
        <v>0</v>
      </c>
      <c r="D34" s="46"/>
      <c r="F34" s="115"/>
      <c r="K34" s="91"/>
    </row>
    <row r="35" spans="1:11" hidden="1" outlineLevel="1" x14ac:dyDescent="0.2">
      <c r="A35" s="106"/>
      <c r="B35" s="32" t="s">
        <v>40</v>
      </c>
      <c r="C35" s="34">
        <v>1</v>
      </c>
      <c r="D35" s="46"/>
      <c r="F35" s="115"/>
      <c r="K35" s="91"/>
    </row>
    <row r="36" spans="1:11" hidden="1" outlineLevel="1" x14ac:dyDescent="0.2">
      <c r="A36" s="106"/>
      <c r="B36" s="48">
        <v>0</v>
      </c>
      <c r="D36" s="46"/>
      <c r="F36" s="115"/>
      <c r="K36" s="91"/>
    </row>
    <row r="37" spans="1:11" hidden="1" outlineLevel="1" x14ac:dyDescent="0.2">
      <c r="A37" s="106"/>
      <c r="B37" s="49">
        <v>1</v>
      </c>
      <c r="D37" s="46"/>
      <c r="F37" s="115"/>
      <c r="K37" s="91"/>
    </row>
    <row r="38" spans="1:11" hidden="1" outlineLevel="1" x14ac:dyDescent="0.2">
      <c r="A38" s="106"/>
      <c r="B38" s="49">
        <v>2</v>
      </c>
      <c r="D38" s="46"/>
      <c r="F38" s="115"/>
      <c r="K38" s="91"/>
    </row>
    <row r="39" spans="1:11" hidden="1" outlineLevel="1" x14ac:dyDescent="0.2">
      <c r="A39" s="106"/>
      <c r="B39" s="50">
        <v>3</v>
      </c>
      <c r="D39" s="46"/>
      <c r="F39" s="115"/>
      <c r="K39" s="91"/>
    </row>
    <row r="40" spans="1:11" collapsed="1" x14ac:dyDescent="0.2">
      <c r="A40" s="105"/>
      <c r="D40" s="116"/>
      <c r="E40" s="34"/>
      <c r="F40" s="117"/>
      <c r="K40" s="91"/>
    </row>
    <row r="41" spans="1:11" ht="15" thickBot="1" x14ac:dyDescent="0.25">
      <c r="A41" s="107"/>
      <c r="B41" s="16"/>
      <c r="C41" s="26"/>
      <c r="D41" s="26"/>
      <c r="E41" s="26"/>
      <c r="F41" s="26"/>
      <c r="G41" s="26"/>
      <c r="H41" s="11"/>
      <c r="I41" s="11"/>
      <c r="J41" s="11"/>
      <c r="K41" s="92"/>
    </row>
    <row r="42" spans="1:11" x14ac:dyDescent="0.2">
      <c r="A42" s="105"/>
      <c r="K42" s="91"/>
    </row>
    <row r="43" spans="1:11" x14ac:dyDescent="0.2">
      <c r="A43" s="105"/>
      <c r="D43" s="47"/>
      <c r="E43" s="113" t="s">
        <v>212</v>
      </c>
      <c r="F43" s="118"/>
      <c r="G43" s="118"/>
      <c r="H43" s="119"/>
      <c r="K43" s="91"/>
    </row>
    <row r="44" spans="1:11" x14ac:dyDescent="0.2">
      <c r="A44" s="105"/>
      <c r="D44" s="46"/>
      <c r="H44" s="120"/>
      <c r="K44" s="91"/>
    </row>
    <row r="45" spans="1:11" s="14" customFormat="1" ht="14.25" customHeight="1" x14ac:dyDescent="0.2">
      <c r="A45" s="109"/>
      <c r="B45" s="20"/>
      <c r="C45" s="29"/>
      <c r="D45" s="121"/>
      <c r="E45" s="29" t="s">
        <v>115</v>
      </c>
      <c r="F45" s="29"/>
      <c r="G45" s="29" t="s">
        <v>120</v>
      </c>
      <c r="H45" s="122"/>
      <c r="I45" s="181" t="s">
        <v>223</v>
      </c>
      <c r="J45" s="181"/>
      <c r="K45" s="110"/>
    </row>
    <row r="46" spans="1:11" s="14" customFormat="1" x14ac:dyDescent="0.2">
      <c r="A46" s="109"/>
      <c r="B46" s="20"/>
      <c r="C46" s="29"/>
      <c r="D46" s="121"/>
      <c r="E46" s="29"/>
      <c r="F46" s="29"/>
      <c r="G46" s="29"/>
      <c r="H46" s="122"/>
      <c r="I46" s="181"/>
      <c r="J46" s="181"/>
      <c r="K46" s="110"/>
    </row>
    <row r="47" spans="1:11" x14ac:dyDescent="0.2">
      <c r="A47" s="111" t="s">
        <v>20</v>
      </c>
      <c r="B47" s="31" t="s">
        <v>122</v>
      </c>
      <c r="C47" s="93">
        <v>2</v>
      </c>
      <c r="D47" s="46"/>
      <c r="E47" s="37" t="s">
        <v>122</v>
      </c>
      <c r="G47" s="40">
        <v>0</v>
      </c>
      <c r="H47" s="115"/>
      <c r="I47" s="181"/>
      <c r="J47" s="181"/>
      <c r="K47" s="110"/>
    </row>
    <row r="48" spans="1:11" ht="14.25" hidden="1" customHeight="1" outlineLevel="1" x14ac:dyDescent="0.2">
      <c r="A48" s="111"/>
      <c r="B48" s="30" t="s">
        <v>121</v>
      </c>
      <c r="C48" s="94">
        <v>1</v>
      </c>
      <c r="D48" s="46"/>
      <c r="H48" s="120"/>
      <c r="I48" s="181"/>
      <c r="J48" s="181"/>
      <c r="K48" s="110"/>
    </row>
    <row r="49" spans="1:11" ht="14.25" hidden="1" customHeight="1" outlineLevel="1" x14ac:dyDescent="0.2">
      <c r="A49" s="111"/>
      <c r="B49" s="33" t="s">
        <v>123</v>
      </c>
      <c r="C49" s="89">
        <f>VLOOKUP(E47,$B$47:$C$48,2)</f>
        <v>2</v>
      </c>
      <c r="D49" s="46"/>
      <c r="H49" s="120"/>
      <c r="I49" s="181"/>
      <c r="J49" s="181"/>
      <c r="K49" s="110"/>
    </row>
    <row r="50" spans="1:11" collapsed="1" x14ac:dyDescent="0.2">
      <c r="A50" s="111"/>
      <c r="D50" s="46"/>
      <c r="H50" s="120"/>
      <c r="I50" s="181"/>
      <c r="J50" s="181"/>
      <c r="K50" s="110"/>
    </row>
    <row r="51" spans="1:11" x14ac:dyDescent="0.2">
      <c r="A51" s="111" t="s">
        <v>15</v>
      </c>
      <c r="B51" s="31" t="s">
        <v>124</v>
      </c>
      <c r="C51" s="22">
        <v>1</v>
      </c>
      <c r="D51" s="46"/>
      <c r="E51" s="37" t="s">
        <v>126</v>
      </c>
      <c r="F51" s="12"/>
      <c r="G51" s="40">
        <v>2</v>
      </c>
      <c r="H51" s="115"/>
      <c r="J51" s="96"/>
      <c r="K51" s="110"/>
    </row>
    <row r="52" spans="1:11" ht="14.25" hidden="1" customHeight="1" outlineLevel="1" x14ac:dyDescent="0.2">
      <c r="A52" s="111"/>
      <c r="B52" s="30" t="s">
        <v>125</v>
      </c>
      <c r="C52" s="21">
        <v>2</v>
      </c>
      <c r="D52" s="46"/>
      <c r="E52" s="12"/>
      <c r="H52" s="120"/>
      <c r="J52" s="96"/>
      <c r="K52" s="110"/>
    </row>
    <row r="53" spans="1:11" ht="14.25" hidden="1" customHeight="1" outlineLevel="1" x14ac:dyDescent="0.2">
      <c r="A53" s="111"/>
      <c r="B53" s="30" t="s">
        <v>126</v>
      </c>
      <c r="C53" s="21">
        <v>3</v>
      </c>
      <c r="D53" s="46"/>
      <c r="E53" s="12"/>
      <c r="H53" s="120"/>
      <c r="J53" s="96"/>
      <c r="K53" s="110"/>
    </row>
    <row r="54" spans="1:11" ht="14.25" hidden="1" customHeight="1" outlineLevel="1" x14ac:dyDescent="0.2">
      <c r="A54" s="111"/>
      <c r="B54" s="30" t="s">
        <v>127</v>
      </c>
      <c r="C54" s="21">
        <v>4</v>
      </c>
      <c r="D54" s="46"/>
      <c r="E54" s="12"/>
      <c r="H54" s="120"/>
      <c r="J54" s="96"/>
      <c r="K54" s="110"/>
    </row>
    <row r="55" spans="1:11" ht="14.25" hidden="1" customHeight="1" outlineLevel="1" x14ac:dyDescent="0.2">
      <c r="A55" s="111"/>
      <c r="B55" s="33" t="s">
        <v>123</v>
      </c>
      <c r="C55" s="89">
        <f>VLOOKUP(E51,$B$51:$C$54,2)</f>
        <v>3</v>
      </c>
      <c r="D55" s="46"/>
      <c r="E55" s="12"/>
      <c r="H55" s="120"/>
      <c r="J55" s="96"/>
      <c r="K55" s="110"/>
    </row>
    <row r="56" spans="1:11" collapsed="1" x14ac:dyDescent="0.2">
      <c r="A56" s="111"/>
      <c r="D56" s="46"/>
      <c r="H56" s="120"/>
      <c r="J56" s="96"/>
      <c r="K56" s="110"/>
    </row>
    <row r="57" spans="1:11" x14ac:dyDescent="0.2">
      <c r="A57" s="111" t="s">
        <v>21</v>
      </c>
      <c r="B57" s="47" t="s">
        <v>128</v>
      </c>
      <c r="C57" s="22">
        <v>1</v>
      </c>
      <c r="D57" s="46"/>
      <c r="E57" s="37" t="s">
        <v>128</v>
      </c>
      <c r="F57" s="12"/>
      <c r="G57" s="40">
        <v>2</v>
      </c>
      <c r="H57" s="115"/>
      <c r="K57" s="91"/>
    </row>
    <row r="58" spans="1:11" hidden="1" outlineLevel="1" x14ac:dyDescent="0.2">
      <c r="A58" s="111"/>
      <c r="B58" s="46" t="s">
        <v>129</v>
      </c>
      <c r="C58" s="21">
        <v>2</v>
      </c>
      <c r="D58" s="46"/>
      <c r="E58" s="12"/>
      <c r="H58" s="120"/>
      <c r="K58" s="91"/>
    </row>
    <row r="59" spans="1:11" hidden="1" outlineLevel="1" x14ac:dyDescent="0.2">
      <c r="A59" s="111"/>
      <c r="B59" s="46" t="s">
        <v>130</v>
      </c>
      <c r="C59" s="21">
        <v>3</v>
      </c>
      <c r="D59" s="46"/>
      <c r="E59" s="12"/>
      <c r="H59" s="120"/>
      <c r="K59" s="91"/>
    </row>
    <row r="60" spans="1:11" hidden="1" outlineLevel="1" x14ac:dyDescent="0.2">
      <c r="A60" s="111"/>
      <c r="B60" s="33" t="s">
        <v>123</v>
      </c>
      <c r="C60" s="89">
        <f>VLOOKUP(E57,$B$57:$C$59,2)</f>
        <v>1</v>
      </c>
      <c r="D60" s="46"/>
      <c r="E60" s="12"/>
      <c r="H60" s="120"/>
      <c r="K60" s="91"/>
    </row>
    <row r="61" spans="1:11" collapsed="1" x14ac:dyDescent="0.2">
      <c r="A61" s="111"/>
      <c r="D61" s="46"/>
      <c r="H61" s="120"/>
      <c r="K61" s="91"/>
    </row>
    <row r="62" spans="1:11" x14ac:dyDescent="0.2">
      <c r="A62" s="111" t="s">
        <v>169</v>
      </c>
      <c r="B62" s="31" t="s">
        <v>168</v>
      </c>
      <c r="C62" s="93">
        <v>3</v>
      </c>
      <c r="D62" s="46"/>
      <c r="E62" s="37" t="s">
        <v>166</v>
      </c>
      <c r="F62" s="12"/>
      <c r="G62" s="40">
        <v>0</v>
      </c>
      <c r="H62" s="115"/>
      <c r="K62" s="91"/>
    </row>
    <row r="63" spans="1:11" hidden="1" outlineLevel="1" x14ac:dyDescent="0.2">
      <c r="A63" s="111"/>
      <c r="B63" s="30" t="s">
        <v>167</v>
      </c>
      <c r="C63" s="94">
        <v>2</v>
      </c>
      <c r="D63" s="46"/>
      <c r="E63" s="12"/>
      <c r="H63" s="120"/>
      <c r="K63" s="91"/>
    </row>
    <row r="64" spans="1:11" hidden="1" outlineLevel="1" x14ac:dyDescent="0.2">
      <c r="A64" s="111"/>
      <c r="B64" s="30" t="s">
        <v>166</v>
      </c>
      <c r="C64" s="94">
        <v>1</v>
      </c>
      <c r="D64" s="46"/>
      <c r="E64" s="12"/>
      <c r="H64" s="120"/>
      <c r="K64" s="91"/>
    </row>
    <row r="65" spans="1:11" hidden="1" outlineLevel="1" x14ac:dyDescent="0.2">
      <c r="A65" s="111"/>
      <c r="B65" s="33" t="s">
        <v>123</v>
      </c>
      <c r="C65" s="89">
        <f>VLOOKUP(E62,$B$62:$C$64,2)</f>
        <v>1</v>
      </c>
      <c r="D65" s="46"/>
      <c r="E65" s="12"/>
      <c r="H65" s="120"/>
      <c r="K65" s="91"/>
    </row>
    <row r="66" spans="1:11" collapsed="1" x14ac:dyDescent="0.2">
      <c r="A66" s="111"/>
      <c r="D66" s="46"/>
      <c r="H66" s="120"/>
      <c r="K66" s="91"/>
    </row>
    <row r="67" spans="1:11" x14ac:dyDescent="0.2">
      <c r="A67" s="111" t="s">
        <v>22</v>
      </c>
      <c r="B67" s="31" t="s">
        <v>170</v>
      </c>
      <c r="C67" s="93">
        <v>3</v>
      </c>
      <c r="D67" s="46"/>
      <c r="E67" s="37" t="s">
        <v>172</v>
      </c>
      <c r="F67" s="12"/>
      <c r="G67" s="40">
        <v>2</v>
      </c>
      <c r="H67" s="115"/>
      <c r="K67" s="91"/>
    </row>
    <row r="68" spans="1:11" hidden="1" outlineLevel="1" x14ac:dyDescent="0.2">
      <c r="A68" s="111"/>
      <c r="B68" s="30" t="s">
        <v>171</v>
      </c>
      <c r="C68" s="94">
        <v>2</v>
      </c>
      <c r="D68" s="46"/>
      <c r="E68" s="12"/>
      <c r="H68" s="120"/>
      <c r="K68" s="91"/>
    </row>
    <row r="69" spans="1:11" hidden="1" outlineLevel="1" x14ac:dyDescent="0.2">
      <c r="A69" s="111"/>
      <c r="B69" s="32" t="s">
        <v>172</v>
      </c>
      <c r="C69" s="95">
        <v>1</v>
      </c>
      <c r="D69" s="46"/>
      <c r="E69" s="12"/>
      <c r="H69" s="120"/>
      <c r="K69" s="91"/>
    </row>
    <row r="70" spans="1:11" hidden="1" outlineLevel="1" x14ac:dyDescent="0.2">
      <c r="A70" s="111"/>
      <c r="B70" s="32" t="s">
        <v>123</v>
      </c>
      <c r="C70" s="34">
        <f>VLOOKUP(E67,$B$67:$C$69,2)</f>
        <v>1</v>
      </c>
      <c r="D70" s="46"/>
      <c r="E70" s="12"/>
      <c r="H70" s="120"/>
      <c r="K70" s="91"/>
    </row>
    <row r="71" spans="1:11" collapsed="1" x14ac:dyDescent="0.2">
      <c r="A71" s="111"/>
      <c r="D71" s="46"/>
      <c r="H71" s="120"/>
      <c r="K71" s="91"/>
    </row>
    <row r="72" spans="1:11" x14ac:dyDescent="0.2">
      <c r="A72" s="111" t="s">
        <v>18</v>
      </c>
      <c r="B72" s="31" t="s">
        <v>173</v>
      </c>
      <c r="C72" s="22">
        <v>1</v>
      </c>
      <c r="D72" s="46"/>
      <c r="E72" s="37" t="s">
        <v>175</v>
      </c>
      <c r="F72" s="12"/>
      <c r="G72" s="40">
        <v>0</v>
      </c>
      <c r="H72" s="115"/>
      <c r="K72" s="91"/>
    </row>
    <row r="73" spans="1:11" hidden="1" outlineLevel="1" x14ac:dyDescent="0.2">
      <c r="A73" s="111"/>
      <c r="B73" s="30" t="s">
        <v>174</v>
      </c>
      <c r="C73" s="21">
        <v>2</v>
      </c>
      <c r="D73" s="46"/>
      <c r="E73" s="12"/>
      <c r="H73" s="120"/>
      <c r="K73" s="91"/>
    </row>
    <row r="74" spans="1:11" hidden="1" outlineLevel="1" x14ac:dyDescent="0.2">
      <c r="A74" s="111"/>
      <c r="B74" s="30" t="s">
        <v>175</v>
      </c>
      <c r="C74" s="21">
        <v>3</v>
      </c>
      <c r="D74" s="46"/>
      <c r="E74" s="12"/>
      <c r="H74" s="120"/>
      <c r="K74" s="91"/>
    </row>
    <row r="75" spans="1:11" hidden="1" outlineLevel="1" x14ac:dyDescent="0.2">
      <c r="A75" s="111"/>
      <c r="B75" s="33" t="s">
        <v>123</v>
      </c>
      <c r="C75" s="89">
        <f>VLOOKUP(E72,$B$72:$C$74,2)</f>
        <v>3</v>
      </c>
      <c r="D75" s="46"/>
      <c r="E75" s="12"/>
      <c r="H75" s="120"/>
      <c r="K75" s="91"/>
    </row>
    <row r="76" spans="1:11" collapsed="1" x14ac:dyDescent="0.2">
      <c r="A76" s="111"/>
      <c r="D76" s="46"/>
      <c r="H76" s="120"/>
      <c r="K76" s="91"/>
    </row>
    <row r="77" spans="1:11" x14ac:dyDescent="0.2">
      <c r="A77" s="111" t="s">
        <v>17</v>
      </c>
      <c r="B77" s="31" t="s">
        <v>176</v>
      </c>
      <c r="C77" s="22">
        <v>1</v>
      </c>
      <c r="D77" s="46"/>
      <c r="E77" s="37" t="s">
        <v>176</v>
      </c>
      <c r="F77" s="12"/>
      <c r="G77" s="40">
        <v>2</v>
      </c>
      <c r="H77" s="115"/>
      <c r="K77" s="91"/>
    </row>
    <row r="78" spans="1:11" hidden="1" outlineLevel="1" x14ac:dyDescent="0.2">
      <c r="A78" s="111"/>
      <c r="B78" s="30" t="s">
        <v>177</v>
      </c>
      <c r="C78" s="21">
        <v>2</v>
      </c>
      <c r="D78" s="46"/>
      <c r="E78" s="12"/>
      <c r="H78" s="120"/>
      <c r="K78" s="91"/>
    </row>
    <row r="79" spans="1:11" hidden="1" outlineLevel="1" x14ac:dyDescent="0.2">
      <c r="A79" s="111"/>
      <c r="B79" s="30" t="s">
        <v>178</v>
      </c>
      <c r="C79" s="21">
        <v>3</v>
      </c>
      <c r="D79" s="46"/>
      <c r="E79" s="12"/>
      <c r="H79" s="120"/>
      <c r="K79" s="91"/>
    </row>
    <row r="80" spans="1:11" hidden="1" outlineLevel="1" x14ac:dyDescent="0.2">
      <c r="A80" s="111"/>
      <c r="B80" s="33" t="s">
        <v>123</v>
      </c>
      <c r="C80" s="89">
        <f>VLOOKUP(E77,$B$77:$C$79,2)</f>
        <v>1</v>
      </c>
      <c r="D80" s="46"/>
      <c r="E80" s="12"/>
      <c r="H80" s="120"/>
      <c r="K80" s="91"/>
    </row>
    <row r="81" spans="1:11" collapsed="1" x14ac:dyDescent="0.2">
      <c r="A81" s="111"/>
      <c r="D81" s="46"/>
      <c r="H81" s="120"/>
      <c r="K81" s="91"/>
    </row>
    <row r="82" spans="1:11" x14ac:dyDescent="0.2">
      <c r="A82" s="111" t="s">
        <v>180</v>
      </c>
      <c r="B82" s="31" t="s">
        <v>179</v>
      </c>
      <c r="C82" s="22">
        <v>1</v>
      </c>
      <c r="D82" s="46"/>
      <c r="E82" s="37" t="s">
        <v>182</v>
      </c>
      <c r="F82" s="12"/>
      <c r="G82" s="40">
        <v>2</v>
      </c>
      <c r="H82" s="115"/>
      <c r="K82" s="91"/>
    </row>
    <row r="83" spans="1:11" hidden="1" outlineLevel="1" x14ac:dyDescent="0.2">
      <c r="A83" s="111"/>
      <c r="B83" s="30" t="s">
        <v>181</v>
      </c>
      <c r="C83" s="21">
        <v>2</v>
      </c>
      <c r="D83" s="46"/>
      <c r="E83" s="12"/>
      <c r="H83" s="120"/>
      <c r="K83" s="91"/>
    </row>
    <row r="84" spans="1:11" hidden="1" outlineLevel="1" x14ac:dyDescent="0.2">
      <c r="A84" s="111"/>
      <c r="B84" s="30" t="s">
        <v>182</v>
      </c>
      <c r="C84" s="21">
        <v>3</v>
      </c>
      <c r="D84" s="46"/>
      <c r="E84" s="12"/>
      <c r="H84" s="120"/>
      <c r="K84" s="91"/>
    </row>
    <row r="85" spans="1:11" hidden="1" outlineLevel="1" x14ac:dyDescent="0.2">
      <c r="A85" s="111"/>
      <c r="B85" s="33" t="s">
        <v>123</v>
      </c>
      <c r="C85" s="89">
        <f>VLOOKUP(E82,$B$82:$C$84,2)</f>
        <v>3</v>
      </c>
      <c r="D85" s="46"/>
      <c r="E85" s="12"/>
      <c r="H85" s="120"/>
      <c r="K85" s="91"/>
    </row>
    <row r="86" spans="1:11" collapsed="1" x14ac:dyDescent="0.2">
      <c r="A86" s="111"/>
      <c r="D86" s="46"/>
      <c r="H86" s="120"/>
      <c r="K86" s="91"/>
    </row>
    <row r="87" spans="1:11" x14ac:dyDescent="0.2">
      <c r="A87" s="111" t="s">
        <v>213</v>
      </c>
      <c r="B87" s="31" t="s">
        <v>183</v>
      </c>
      <c r="C87" s="22">
        <v>1</v>
      </c>
      <c r="D87" s="46"/>
      <c r="E87" s="37" t="s">
        <v>185</v>
      </c>
      <c r="F87" s="12"/>
      <c r="G87" s="40">
        <v>3</v>
      </c>
      <c r="H87" s="115"/>
      <c r="K87" s="91"/>
    </row>
    <row r="88" spans="1:11" hidden="1" outlineLevel="1" x14ac:dyDescent="0.2">
      <c r="A88" s="111"/>
      <c r="B88" s="30" t="s">
        <v>184</v>
      </c>
      <c r="C88" s="21">
        <v>2</v>
      </c>
      <c r="D88" s="46"/>
      <c r="E88" s="12"/>
      <c r="H88" s="120"/>
      <c r="K88" s="91"/>
    </row>
    <row r="89" spans="1:11" hidden="1" outlineLevel="1" x14ac:dyDescent="0.2">
      <c r="A89" s="111"/>
      <c r="B89" s="30" t="s">
        <v>185</v>
      </c>
      <c r="C89" s="21">
        <v>3</v>
      </c>
      <c r="D89" s="46"/>
      <c r="E89" s="12"/>
      <c r="H89" s="120"/>
      <c r="K89" s="91"/>
    </row>
    <row r="90" spans="1:11" hidden="1" outlineLevel="1" x14ac:dyDescent="0.2">
      <c r="A90" s="111"/>
      <c r="B90" s="33" t="s">
        <v>123</v>
      </c>
      <c r="C90" s="89">
        <f>VLOOKUP(E87,$B$87:$C$89,2)</f>
        <v>3</v>
      </c>
      <c r="D90" s="46"/>
      <c r="E90" s="12"/>
      <c r="H90" s="120"/>
      <c r="K90" s="91"/>
    </row>
    <row r="91" spans="1:11" collapsed="1" x14ac:dyDescent="0.2">
      <c r="A91" s="111"/>
      <c r="D91" s="46"/>
      <c r="H91" s="120"/>
      <c r="K91" s="91"/>
    </row>
    <row r="92" spans="1:11" x14ac:dyDescent="0.2">
      <c r="A92" s="111" t="s">
        <v>27</v>
      </c>
      <c r="B92" s="31" t="s">
        <v>183</v>
      </c>
      <c r="C92" s="22">
        <v>1</v>
      </c>
      <c r="D92" s="46"/>
      <c r="E92" s="37" t="s">
        <v>185</v>
      </c>
      <c r="F92" s="12"/>
      <c r="G92" s="40">
        <v>2</v>
      </c>
      <c r="H92" s="115"/>
      <c r="K92" s="91"/>
    </row>
    <row r="93" spans="1:11" hidden="1" outlineLevel="1" x14ac:dyDescent="0.2">
      <c r="A93" s="111"/>
      <c r="B93" s="30" t="s">
        <v>184</v>
      </c>
      <c r="C93" s="21">
        <v>2</v>
      </c>
      <c r="D93" s="46"/>
      <c r="E93" s="12"/>
      <c r="H93" s="120"/>
      <c r="K93" s="91"/>
    </row>
    <row r="94" spans="1:11" hidden="1" outlineLevel="1" x14ac:dyDescent="0.2">
      <c r="A94" s="111"/>
      <c r="B94" s="30" t="s">
        <v>185</v>
      </c>
      <c r="C94" s="21">
        <v>3</v>
      </c>
      <c r="D94" s="46"/>
      <c r="E94" s="12"/>
      <c r="H94" s="120"/>
      <c r="K94" s="91"/>
    </row>
    <row r="95" spans="1:11" hidden="1" outlineLevel="1" x14ac:dyDescent="0.2">
      <c r="A95" s="111"/>
      <c r="B95" s="33" t="s">
        <v>123</v>
      </c>
      <c r="C95" s="89">
        <f>VLOOKUP(E92,$B$92:$C$94,2)</f>
        <v>3</v>
      </c>
      <c r="D95" s="46"/>
      <c r="E95" s="12"/>
      <c r="H95" s="120"/>
      <c r="K95" s="91"/>
    </row>
    <row r="96" spans="1:11" collapsed="1" x14ac:dyDescent="0.2">
      <c r="A96" s="111"/>
      <c r="D96" s="46"/>
      <c r="H96" s="120"/>
      <c r="K96" s="91"/>
    </row>
    <row r="97" spans="1:11" x14ac:dyDescent="0.2">
      <c r="A97" s="111" t="s">
        <v>31</v>
      </c>
      <c r="B97" s="31" t="s">
        <v>186</v>
      </c>
      <c r="C97" s="22">
        <v>1</v>
      </c>
      <c r="D97" s="46"/>
      <c r="E97" s="37" t="s">
        <v>187</v>
      </c>
      <c r="F97" s="12"/>
      <c r="G97" s="40">
        <v>0</v>
      </c>
      <c r="H97" s="115"/>
      <c r="K97" s="91"/>
    </row>
    <row r="98" spans="1:11" hidden="1" outlineLevel="1" x14ac:dyDescent="0.2">
      <c r="A98" s="111"/>
      <c r="B98" s="30" t="s">
        <v>187</v>
      </c>
      <c r="C98" s="21">
        <v>2</v>
      </c>
      <c r="D98" s="46"/>
      <c r="E98" s="12"/>
      <c r="H98" s="120"/>
      <c r="K98" s="91"/>
    </row>
    <row r="99" spans="1:11" hidden="1" outlineLevel="1" x14ac:dyDescent="0.2">
      <c r="A99" s="111"/>
      <c r="B99" s="30" t="s">
        <v>188</v>
      </c>
      <c r="C99" s="21">
        <v>3</v>
      </c>
      <c r="D99" s="46"/>
      <c r="E99" s="12"/>
      <c r="H99" s="120"/>
      <c r="K99" s="91"/>
    </row>
    <row r="100" spans="1:11" hidden="1" outlineLevel="1" x14ac:dyDescent="0.2">
      <c r="A100" s="111"/>
      <c r="B100" s="33" t="s">
        <v>123</v>
      </c>
      <c r="C100" s="89">
        <f>VLOOKUP(E97,$B$97:$C$99,2)</f>
        <v>2</v>
      </c>
      <c r="D100" s="46"/>
      <c r="E100" s="12"/>
      <c r="H100" s="120"/>
      <c r="K100" s="91"/>
    </row>
    <row r="101" spans="1:11" collapsed="1" x14ac:dyDescent="0.2">
      <c r="A101" s="111"/>
      <c r="D101" s="46"/>
      <c r="H101" s="120"/>
      <c r="K101" s="91"/>
    </row>
    <row r="102" spans="1:11" x14ac:dyDescent="0.2">
      <c r="A102" s="111" t="s">
        <v>26</v>
      </c>
      <c r="B102" s="31" t="s">
        <v>191</v>
      </c>
      <c r="C102" s="22">
        <v>1</v>
      </c>
      <c r="D102" s="46"/>
      <c r="E102" s="37" t="s">
        <v>191</v>
      </c>
      <c r="F102" s="12"/>
      <c r="G102" s="40">
        <v>2</v>
      </c>
      <c r="H102" s="115"/>
      <c r="K102" s="91"/>
    </row>
    <row r="103" spans="1:11" hidden="1" outlineLevel="1" x14ac:dyDescent="0.2">
      <c r="A103" s="111"/>
      <c r="B103" s="30" t="s">
        <v>189</v>
      </c>
      <c r="C103" s="21">
        <v>2</v>
      </c>
      <c r="D103" s="46"/>
      <c r="E103" s="12"/>
      <c r="H103" s="120"/>
      <c r="K103" s="91"/>
    </row>
    <row r="104" spans="1:11" hidden="1" outlineLevel="1" x14ac:dyDescent="0.2">
      <c r="A104" s="111"/>
      <c r="B104" s="32" t="s">
        <v>190</v>
      </c>
      <c r="C104" s="34">
        <v>3</v>
      </c>
      <c r="D104" s="46"/>
      <c r="E104" s="12"/>
      <c r="H104" s="120"/>
      <c r="K104" s="91"/>
    </row>
    <row r="105" spans="1:11" hidden="1" outlineLevel="1" x14ac:dyDescent="0.2">
      <c r="A105" s="111"/>
      <c r="B105" s="33" t="s">
        <v>123</v>
      </c>
      <c r="C105" s="89">
        <f>VLOOKUP(E102,$B$102:$C$104,2)</f>
        <v>1</v>
      </c>
      <c r="D105" s="46"/>
      <c r="E105" s="12"/>
      <c r="H105" s="120"/>
      <c r="K105" s="91"/>
    </row>
    <row r="106" spans="1:11" collapsed="1" x14ac:dyDescent="0.2">
      <c r="A106" s="111"/>
      <c r="D106" s="46"/>
      <c r="H106" s="120"/>
      <c r="K106" s="91"/>
    </row>
    <row r="107" spans="1:11" x14ac:dyDescent="0.2">
      <c r="A107" s="111" t="s">
        <v>28</v>
      </c>
      <c r="B107" s="31" t="s">
        <v>192</v>
      </c>
      <c r="C107" s="22">
        <v>1</v>
      </c>
      <c r="D107" s="46"/>
      <c r="E107" s="37" t="s">
        <v>193</v>
      </c>
      <c r="F107" s="12"/>
      <c r="G107" s="40">
        <v>0</v>
      </c>
      <c r="H107" s="115"/>
      <c r="K107" s="91"/>
    </row>
    <row r="108" spans="1:11" hidden="1" outlineLevel="1" x14ac:dyDescent="0.2">
      <c r="A108" s="111"/>
      <c r="B108" s="30" t="s">
        <v>193</v>
      </c>
      <c r="C108" s="21">
        <v>2</v>
      </c>
      <c r="D108" s="46"/>
      <c r="E108" s="12"/>
      <c r="H108" s="120"/>
      <c r="K108" s="91"/>
    </row>
    <row r="109" spans="1:11" hidden="1" outlineLevel="1" x14ac:dyDescent="0.2">
      <c r="A109" s="111"/>
      <c r="B109" s="30" t="s">
        <v>185</v>
      </c>
      <c r="C109" s="21">
        <v>3</v>
      </c>
      <c r="D109" s="46"/>
      <c r="E109" s="12"/>
      <c r="H109" s="120"/>
      <c r="K109" s="91"/>
    </row>
    <row r="110" spans="1:11" hidden="1" outlineLevel="1" x14ac:dyDescent="0.2">
      <c r="A110" s="111"/>
      <c r="B110" s="33" t="s">
        <v>123</v>
      </c>
      <c r="C110" s="89">
        <f>VLOOKUP(E107,$B$107:$C$109,2)</f>
        <v>2</v>
      </c>
      <c r="D110" s="46"/>
      <c r="E110" s="12"/>
      <c r="H110" s="120"/>
      <c r="K110" s="91"/>
    </row>
    <row r="111" spans="1:11" collapsed="1" x14ac:dyDescent="0.2">
      <c r="A111" s="111"/>
      <c r="D111" s="46"/>
      <c r="E111" s="12"/>
      <c r="H111" s="120"/>
      <c r="K111" s="91"/>
    </row>
    <row r="112" spans="1:11" x14ac:dyDescent="0.2">
      <c r="A112" s="111" t="s">
        <v>214</v>
      </c>
      <c r="B112" s="31" t="s">
        <v>39</v>
      </c>
      <c r="C112" s="22">
        <v>1</v>
      </c>
      <c r="D112" s="46"/>
      <c r="E112" s="37" t="s">
        <v>39</v>
      </c>
      <c r="G112" s="40">
        <v>0</v>
      </c>
      <c r="H112" s="120"/>
      <c r="K112" s="91"/>
    </row>
    <row r="113" spans="1:11" hidden="1" outlineLevel="1" x14ac:dyDescent="0.2">
      <c r="A113" s="105"/>
      <c r="B113" s="30" t="s">
        <v>40</v>
      </c>
      <c r="C113" s="21">
        <v>2</v>
      </c>
      <c r="D113" s="46"/>
      <c r="E113" s="12"/>
      <c r="H113" s="120"/>
      <c r="K113" s="91"/>
    </row>
    <row r="114" spans="1:11" hidden="1" outlineLevel="1" x14ac:dyDescent="0.2">
      <c r="A114" s="105"/>
      <c r="B114" s="33" t="s">
        <v>123</v>
      </c>
      <c r="C114" s="89">
        <f>VLOOKUP(E112,$B$112:$C$113,2)</f>
        <v>1</v>
      </c>
      <c r="D114" s="46"/>
      <c r="E114" s="12"/>
      <c r="H114" s="120"/>
      <c r="K114" s="91"/>
    </row>
    <row r="115" spans="1:11" collapsed="1" x14ac:dyDescent="0.2">
      <c r="A115" s="105"/>
      <c r="D115" s="116"/>
      <c r="E115" s="34"/>
      <c r="F115" s="34"/>
      <c r="G115" s="34"/>
      <c r="H115" s="123"/>
      <c r="K115" s="91"/>
    </row>
    <row r="116" spans="1:11" ht="15" thickBot="1" x14ac:dyDescent="0.25">
      <c r="A116" s="107"/>
      <c r="B116" s="16"/>
      <c r="C116" s="26"/>
      <c r="D116" s="26"/>
      <c r="E116" s="26"/>
      <c r="F116" s="26"/>
      <c r="G116" s="26"/>
      <c r="H116" s="11"/>
      <c r="I116" s="11"/>
      <c r="J116" s="11"/>
      <c r="K116" s="92"/>
    </row>
  </sheetData>
  <sortState ref="B105:C107">
    <sortCondition ref="B105:B107"/>
  </sortState>
  <mergeCells count="2">
    <mergeCell ref="I45:J50"/>
    <mergeCell ref="G6:J6"/>
  </mergeCells>
  <dataValidations count="17">
    <dataValidation type="list" allowBlank="1" showErrorMessage="1" promptTitle="TRAIT PREFERENCES" prompt="Select the trait that best represents your ideal school" sqref="E47">
      <formula1>$B$47:$B$48</formula1>
    </dataValidation>
    <dataValidation type="list" allowBlank="1" showInputMessage="1" showErrorMessage="1" sqref="E51">
      <formula1>$B$51:$B$54</formula1>
    </dataValidation>
    <dataValidation type="list" allowBlank="1" showInputMessage="1" showErrorMessage="1" sqref="E57">
      <formula1>$B$57:$B$59</formula1>
    </dataValidation>
    <dataValidation type="list" allowBlank="1" showInputMessage="1" showErrorMessage="1" sqref="E62">
      <formula1>$B$62:$B$64</formula1>
    </dataValidation>
    <dataValidation type="list" allowBlank="1" showInputMessage="1" showErrorMessage="1" sqref="E67">
      <formula1>$B$67:$B$69</formula1>
    </dataValidation>
    <dataValidation type="list" allowBlank="1" showInputMessage="1" showErrorMessage="1" sqref="E72">
      <formula1>$B$72:$B$74</formula1>
    </dataValidation>
    <dataValidation type="list" allowBlank="1" showInputMessage="1" showErrorMessage="1" sqref="E77">
      <formula1>$B$77:$B$79</formula1>
    </dataValidation>
    <dataValidation type="list" allowBlank="1" showInputMessage="1" showErrorMessage="1" sqref="E82">
      <formula1>$B$82:$B$84</formula1>
    </dataValidation>
    <dataValidation type="list" allowBlank="1" showInputMessage="1" showErrorMessage="1" sqref="E87">
      <formula1>$B$87:$B$89</formula1>
    </dataValidation>
    <dataValidation type="list" allowBlank="1" showInputMessage="1" showErrorMessage="1" sqref="E97">
      <formula1>$B$97:$B$99</formula1>
    </dataValidation>
    <dataValidation type="list" allowBlank="1" showInputMessage="1" showErrorMessage="1" errorTitle="USE VALIDATION LIST" error="Use drop down list to answer" promptTitle="Bonus Categories" prompt="Select &quot;Yes&quot; or &quot;No&quot;" sqref="E24 E32 E30 E28 E26">
      <formula1>$B$34:$B$35</formula1>
    </dataValidation>
    <dataValidation type="list" allowBlank="1" showInputMessage="1" showErrorMessage="1" sqref="E102">
      <formula1>$B$102:$B$104</formula1>
    </dataValidation>
    <dataValidation type="list" allowBlank="1" showInputMessage="1" showErrorMessage="1" sqref="E92">
      <formula1>$B$92:$B$94</formula1>
    </dataValidation>
    <dataValidation type="list" allowBlank="1" showInputMessage="1" showErrorMessage="1" sqref="E107">
      <formula1>$B$107:$B$109</formula1>
    </dataValidation>
    <dataValidation type="list" allowBlank="1" showInputMessage="1" showErrorMessage="1" promptTitle="Select Priority" prompt="0 = Indifferent_x000a_1 = Slight preference_x000a_2 = Important_x000a_3 = Essential" sqref="G51 G112 G107 G92 G102 G97 G87 G82 G77 G72 G67 G62 G57">
      <formula1>$B$36:$B$39</formula1>
    </dataValidation>
    <dataValidation type="list" allowBlank="1" showInputMessage="1" showErrorMessage="1" errorTitle="USE DROP DOWN" error="Use the validation list to input data" promptTitle="Select Priority" prompt="0 = Indifferent_x000a_1 = Slight preference_x000a_2 = Important_x000a_3 = Essential" sqref="G47">
      <formula1>$B$36:$B$39</formula1>
    </dataValidation>
    <dataValidation type="list" allowBlank="1" showInputMessage="1" showErrorMessage="1" sqref="E112">
      <formula1>$B$112:$B$113</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AB62"/>
  <sheetViews>
    <sheetView zoomScale="85" zoomScaleNormal="85" workbookViewId="0">
      <pane xSplit="2" ySplit="2" topLeftCell="E30" activePane="bottomRight" state="frozen"/>
      <selection pane="topRight" activeCell="B1" sqref="B1"/>
      <selection pane="bottomLeft" activeCell="A3" sqref="A3"/>
      <selection pane="bottomRight" activeCell="Y61" sqref="Y61"/>
    </sheetView>
  </sheetViews>
  <sheetFormatPr defaultColWidth="9" defaultRowHeight="15.75" x14ac:dyDescent="0.25"/>
  <cols>
    <col min="1" max="1" width="9.28515625" style="153" bestFit="1" customWidth="1"/>
    <col min="2" max="2" width="9" style="154"/>
    <col min="3" max="3" width="10" style="155" bestFit="1" customWidth="1"/>
    <col min="4" max="9" width="9.28515625" style="155" bestFit="1" customWidth="1"/>
    <col min="10" max="10" width="10" style="155" bestFit="1" customWidth="1"/>
    <col min="11" max="16" width="9.28515625" style="155" bestFit="1" customWidth="1"/>
    <col min="17" max="18" width="10.28515625" style="153" bestFit="1" customWidth="1"/>
    <col min="19" max="19" width="9.28515625" style="153" bestFit="1" customWidth="1"/>
    <col min="20" max="20" width="9.28515625" style="151" bestFit="1" customWidth="1"/>
    <col min="21" max="22" width="9.28515625" style="156" bestFit="1" customWidth="1"/>
    <col min="23" max="23" width="9.28515625" style="153" bestFit="1" customWidth="1"/>
    <col min="24" max="24" width="9.28515625" style="151" bestFit="1" customWidth="1"/>
    <col min="25" max="25" width="9.28515625" style="153" bestFit="1" customWidth="1"/>
    <col min="26" max="26" width="9.28515625" style="151" bestFit="1" customWidth="1"/>
    <col min="27" max="27" width="9" style="151"/>
    <col min="28" max="28" width="9.28515625" style="153" bestFit="1" customWidth="1"/>
    <col min="29" max="16384" width="9" style="151"/>
  </cols>
  <sheetData>
    <row r="1" spans="1:28" s="138" customFormat="1" ht="16.5" thickTop="1" x14ac:dyDescent="0.25">
      <c r="A1" s="129" t="s">
        <v>162</v>
      </c>
      <c r="B1" s="125"/>
      <c r="C1" s="126" t="s">
        <v>133</v>
      </c>
      <c r="D1" s="126" t="s">
        <v>33</v>
      </c>
      <c r="E1" s="126" t="s">
        <v>10</v>
      </c>
      <c r="F1" s="126" t="s">
        <v>16</v>
      </c>
      <c r="G1" s="126" t="s">
        <v>134</v>
      </c>
      <c r="H1" s="126" t="s">
        <v>135</v>
      </c>
      <c r="I1" s="126" t="s">
        <v>19</v>
      </c>
      <c r="J1" s="126" t="s">
        <v>23</v>
      </c>
      <c r="K1" s="126" t="s">
        <v>25</v>
      </c>
      <c r="L1" s="126" t="s">
        <v>29</v>
      </c>
      <c r="M1" s="126" t="s">
        <v>32</v>
      </c>
      <c r="N1" s="126" t="s">
        <v>30</v>
      </c>
      <c r="O1" s="126" t="s">
        <v>136</v>
      </c>
      <c r="P1" s="126" t="s">
        <v>217</v>
      </c>
      <c r="Q1" s="129" t="s">
        <v>139</v>
      </c>
      <c r="R1" s="129" t="s">
        <v>138</v>
      </c>
      <c r="S1" s="130" t="s">
        <v>218</v>
      </c>
      <c r="T1" s="131" t="s">
        <v>141</v>
      </c>
      <c r="U1" s="132" t="s">
        <v>149</v>
      </c>
      <c r="V1" s="133" t="s">
        <v>208</v>
      </c>
      <c r="W1" s="134" t="s">
        <v>142</v>
      </c>
      <c r="X1" s="135" t="s">
        <v>144</v>
      </c>
      <c r="Y1" s="136" t="s">
        <v>123</v>
      </c>
      <c r="Z1" s="129" t="s">
        <v>123</v>
      </c>
      <c r="AA1" s="137" t="s">
        <v>3</v>
      </c>
      <c r="AB1" s="129" t="s">
        <v>14</v>
      </c>
    </row>
    <row r="2" spans="1:28" s="138" customFormat="1" x14ac:dyDescent="0.25">
      <c r="A2" s="129" t="s">
        <v>163</v>
      </c>
      <c r="B2" s="125" t="s">
        <v>164</v>
      </c>
      <c r="C2" s="126">
        <f>INPUTS!G$47</f>
        <v>0</v>
      </c>
      <c r="D2" s="126">
        <f>INPUTS!$G$51</f>
        <v>2</v>
      </c>
      <c r="E2" s="126">
        <f>INPUTS!$G$57</f>
        <v>2</v>
      </c>
      <c r="F2" s="126">
        <f>INPUTS!$G$62</f>
        <v>0</v>
      </c>
      <c r="G2" s="126">
        <f>INPUTS!$G$67</f>
        <v>2</v>
      </c>
      <c r="H2" s="126">
        <f>INPUTS!$G$72</f>
        <v>0</v>
      </c>
      <c r="I2" s="126">
        <f>INPUTS!$G$77</f>
        <v>2</v>
      </c>
      <c r="J2" s="126">
        <f>INPUTS!$G$82</f>
        <v>2</v>
      </c>
      <c r="K2" s="126">
        <f>INPUTS!$G$87</f>
        <v>3</v>
      </c>
      <c r="L2" s="126">
        <f>INPUTS!$C$95</f>
        <v>3</v>
      </c>
      <c r="M2" s="126">
        <f>INPUTS!$C$100</f>
        <v>2</v>
      </c>
      <c r="N2" s="126">
        <f>INPUTS!$C$105</f>
        <v>1</v>
      </c>
      <c r="O2" s="126">
        <f>INPUTS!$C$110</f>
        <v>2</v>
      </c>
      <c r="P2" s="126">
        <f>INPUTS!C$114</f>
        <v>1</v>
      </c>
      <c r="Q2" s="129" t="s">
        <v>137</v>
      </c>
      <c r="R2" s="129" t="s">
        <v>137</v>
      </c>
      <c r="S2" s="130" t="s">
        <v>131</v>
      </c>
      <c r="T2" s="131" t="s">
        <v>12</v>
      </c>
      <c r="U2" s="132" t="s">
        <v>150</v>
      </c>
      <c r="V2" s="133" t="s">
        <v>207</v>
      </c>
      <c r="W2" s="134" t="s">
        <v>143</v>
      </c>
      <c r="X2" s="139" t="s">
        <v>145</v>
      </c>
      <c r="Y2" s="136" t="s">
        <v>148</v>
      </c>
      <c r="Z2" s="140" t="s">
        <v>143</v>
      </c>
      <c r="AA2" s="137" t="s">
        <v>153</v>
      </c>
      <c r="AB2" s="129" t="s">
        <v>93</v>
      </c>
    </row>
    <row r="3" spans="1:28" x14ac:dyDescent="0.25">
      <c r="A3" s="141">
        <v>1</v>
      </c>
      <c r="B3" s="127" t="s">
        <v>4</v>
      </c>
      <c r="C3" s="128">
        <f>IF(AND(DataLookups!AI3=0,C$2=3),-10000,DataLookups!AI3)</f>
        <v>1</v>
      </c>
      <c r="D3" s="128">
        <f>IF(AND(DataLookups!AJ3=0,D$2=3),-10000,DataLookups!AJ3)</f>
        <v>0</v>
      </c>
      <c r="E3" s="128">
        <f>IF(AND(DataLookups!AK3=0,E$2=3),-10000,DataLookups!AK3)</f>
        <v>0</v>
      </c>
      <c r="F3" s="128">
        <f>IF(AND(DataLookups!AL3=0,F$2=3),-10000,DataLookups!AL3)</f>
        <v>1</v>
      </c>
      <c r="G3" s="128">
        <f>IF(AND(DataLookups!AM3=0,G$2=3),-10000,DataLookups!AM3)</f>
        <v>1</v>
      </c>
      <c r="H3" s="128">
        <f>IF(AND(DataLookups!AN3=0,H$2=3),-10000,DataLookups!AN3)</f>
        <v>0</v>
      </c>
      <c r="I3" s="128">
        <f>IF(AND(DataLookups!AO3=0,I$2=3),-10000,DataLookups!AO3)</f>
        <v>0</v>
      </c>
      <c r="J3" s="128">
        <f>IF(AND(DataLookups!AP3=0,J$2=3),-10000,DataLookups!AP3)</f>
        <v>0</v>
      </c>
      <c r="K3" s="128">
        <f>IF(AND(DataLookups!AQ3=0,K$2=3),-10000,DataLookups!AQ3)</f>
        <v>1</v>
      </c>
      <c r="L3" s="128">
        <f>IF(AND(DataLookups!AR3=0,L$2=3),-10000,DataLookups!AR3)</f>
        <v>1</v>
      </c>
      <c r="M3" s="128">
        <f>IF(AND(DataLookups!AS3=0,M$2=3),-10000,DataLookups!AS3)</f>
        <v>0</v>
      </c>
      <c r="N3" s="128">
        <f>IF(AND(DataLookups!AT3=0,N$2=3),-10000,DataLookups!AT3)</f>
        <v>1</v>
      </c>
      <c r="O3" s="128">
        <f>IF(AND(DataLookups!AU3=0,O$2=3),-10000,DataLookups!AU3)</f>
        <v>0</v>
      </c>
      <c r="P3" s="128">
        <f>IF(AND(DataLookups!AV3=0,P$2=3),-10000,DataLookups!AV3)</f>
        <v>0</v>
      </c>
      <c r="Q3" s="126">
        <f>SUM(C3:P3)</f>
        <v>6</v>
      </c>
      <c r="R3" s="126">
        <f>SUMPRODUCT($C$2:$P$2,C3:P3)</f>
        <v>9</v>
      </c>
      <c r="S3" s="142">
        <f>+IF(admitfactor1&gt;=DataLookups!E3,1,0)</f>
        <v>1</v>
      </c>
      <c r="T3" s="143">
        <f>+MONTECARLO!G4</f>
        <v>0.29577166783594472</v>
      </c>
      <c r="U3" s="144">
        <f>1-T3</f>
        <v>0.70422833216405523</v>
      </c>
      <c r="V3" s="145">
        <f>+IF(Q3&lt;0,0,1)</f>
        <v>1</v>
      </c>
      <c r="W3" s="146">
        <f>+T3*S3*R3</f>
        <v>2.6619450105235023</v>
      </c>
      <c r="X3" s="147">
        <v>1</v>
      </c>
      <c r="Y3" s="148">
        <f>IF(X3=0,1,X3*U3)</f>
        <v>0.70422833216405523</v>
      </c>
      <c r="Z3" s="149">
        <f>+X3*W3</f>
        <v>2.6619450105235023</v>
      </c>
      <c r="AA3" s="150" t="str">
        <f>+B3</f>
        <v>Boston College</v>
      </c>
      <c r="AB3" s="141">
        <f t="shared" ref="AB3:AB34" si="0">IF(Z3&gt;0,RANK(Z3,$Z$3:$Z$53),0)</f>
        <v>5</v>
      </c>
    </row>
    <row r="4" spans="1:28" x14ac:dyDescent="0.25">
      <c r="A4" s="141">
        <v>2</v>
      </c>
      <c r="B4" s="127" t="s">
        <v>72</v>
      </c>
      <c r="C4" s="128">
        <f>IF(AND(DataLookups!AI4=0,C$2=3),-10000,DataLookups!AI4)</f>
        <v>1</v>
      </c>
      <c r="D4" s="128">
        <f>IF(AND(DataLookups!AJ4=0,D$2=3),-10000,DataLookups!AJ4)</f>
        <v>0</v>
      </c>
      <c r="E4" s="128">
        <f>IF(AND(DataLookups!AK4=0,E$2=3),-10000,DataLookups!AK4)</f>
        <v>0</v>
      </c>
      <c r="F4" s="128">
        <f>IF(AND(DataLookups!AL4=0,F$2=3),-10000,DataLookups!AL4)</f>
        <v>1</v>
      </c>
      <c r="G4" s="128">
        <f>IF(AND(DataLookups!AM4=0,G$2=3),-10000,DataLookups!AM4)</f>
        <v>1</v>
      </c>
      <c r="H4" s="128">
        <f>IF(AND(DataLookups!AN4=0,H$2=3),-10000,DataLookups!AN4)</f>
        <v>0</v>
      </c>
      <c r="I4" s="128">
        <f>IF(AND(DataLookups!AO4=0,I$2=3),-10000,DataLookups!AO4)</f>
        <v>1</v>
      </c>
      <c r="J4" s="128">
        <f>IF(AND(DataLookups!AP4=0,J$2=3),-10000,DataLookups!AP4)</f>
        <v>0</v>
      </c>
      <c r="K4" s="128">
        <f>IF(AND(DataLookups!AQ4=0,K$2=3),-10000,DataLookups!AQ4)</f>
        <v>1</v>
      </c>
      <c r="L4" s="128">
        <f>IF(AND(DataLookups!AR4=0,L$2=3),-10000,DataLookups!AR4)</f>
        <v>1</v>
      </c>
      <c r="M4" s="128">
        <f>IF(AND(DataLookups!AS4=0,M$2=3),-10000,DataLookups!AS4)</f>
        <v>0</v>
      </c>
      <c r="N4" s="128">
        <f>IF(AND(DataLookups!AT4=0,N$2=3),-10000,DataLookups!AT4)</f>
        <v>0</v>
      </c>
      <c r="O4" s="128">
        <f>IF(AND(DataLookups!AU4=0,O$2=3),-10000,DataLookups!AU4)</f>
        <v>0</v>
      </c>
      <c r="P4" s="128">
        <f>IF(AND(DataLookups!AV4=0,P$2=3),-10000,DataLookups!AV4)</f>
        <v>0</v>
      </c>
      <c r="Q4" s="126">
        <f t="shared" ref="Q4:Q53" si="1">SUM(C4:P4)</f>
        <v>6</v>
      </c>
      <c r="R4" s="126">
        <f t="shared" ref="R4:R53" si="2">SUMPRODUCT($C$2:$P$2,C4:P4)</f>
        <v>10</v>
      </c>
      <c r="S4" s="142">
        <f>+IF(admitfactor1&gt;=DataLookups!E4,1,0)</f>
        <v>1</v>
      </c>
      <c r="T4" s="143">
        <f>+MONTECARLO!G5</f>
        <v>0.34690104598527144</v>
      </c>
      <c r="U4" s="144">
        <f t="shared" ref="U4:U53" si="3">1-T4</f>
        <v>0.65309895401472851</v>
      </c>
      <c r="V4" s="145">
        <f t="shared" ref="V4:V53" si="4">+IF(Q4&lt;0,0,1)</f>
        <v>1</v>
      </c>
      <c r="W4" s="146">
        <f t="shared" ref="W4:W53" si="5">+T4*S4*R4</f>
        <v>3.4690104598527145</v>
      </c>
      <c r="X4" s="147">
        <v>0</v>
      </c>
      <c r="Y4" s="148">
        <f t="shared" ref="Y4:Y53" si="6">IF(X4=0,1,X4*U4)</f>
        <v>1</v>
      </c>
      <c r="Z4" s="141">
        <f t="shared" ref="Z4:Z53" si="7">+X4*W4</f>
        <v>0</v>
      </c>
      <c r="AA4" s="150" t="str">
        <f t="shared" ref="AA4:AA53" si="8">+B4</f>
        <v>Brandeis</v>
      </c>
      <c r="AB4" s="141">
        <f t="shared" si="0"/>
        <v>0</v>
      </c>
    </row>
    <row r="5" spans="1:28" x14ac:dyDescent="0.25">
      <c r="A5" s="141">
        <v>3</v>
      </c>
      <c r="B5" s="127" t="s">
        <v>57</v>
      </c>
      <c r="C5" s="128">
        <f>IF(AND(DataLookups!AI5=0,C$2=3),-10000,DataLookups!AI5)</f>
        <v>1</v>
      </c>
      <c r="D5" s="128">
        <f>IF(AND(DataLookups!AJ5=0,D$2=3),-10000,DataLookups!AJ5)</f>
        <v>0</v>
      </c>
      <c r="E5" s="128">
        <f>IF(AND(DataLookups!AK5=0,E$2=3),-10000,DataLookups!AK5)</f>
        <v>0</v>
      </c>
      <c r="F5" s="128">
        <f>IF(AND(DataLookups!AL5=0,F$2=3),-10000,DataLookups!AL5)</f>
        <v>1</v>
      </c>
      <c r="G5" s="128">
        <f>IF(AND(DataLookups!AM5=0,G$2=3),-10000,DataLookups!AM5)</f>
        <v>1</v>
      </c>
      <c r="H5" s="128">
        <f>IF(AND(DataLookups!AN5=0,H$2=3),-10000,DataLookups!AN5)</f>
        <v>0</v>
      </c>
      <c r="I5" s="128">
        <f>IF(AND(DataLookups!AO5=0,I$2=3),-10000,DataLookups!AO5)</f>
        <v>1</v>
      </c>
      <c r="J5" s="128">
        <f>IF(AND(DataLookups!AP5=0,J$2=3),-10000,DataLookups!AP5)</f>
        <v>1</v>
      </c>
      <c r="K5" s="128">
        <f>IF(AND(DataLookups!AQ5=0,K$2=3),-10000,DataLookups!AQ5)</f>
        <v>1</v>
      </c>
      <c r="L5" s="128">
        <f>IF(AND(DataLookups!AR5=0,L$2=3),-10000,DataLookups!AR5)</f>
        <v>-10000</v>
      </c>
      <c r="M5" s="128">
        <f>IF(AND(DataLookups!AS5=0,M$2=3),-10000,DataLookups!AS5)</f>
        <v>0</v>
      </c>
      <c r="N5" s="128">
        <f>IF(AND(DataLookups!AT5=0,N$2=3),-10000,DataLookups!AT5)</f>
        <v>0</v>
      </c>
      <c r="O5" s="128">
        <f>IF(AND(DataLookups!AU5=0,O$2=3),-10000,DataLookups!AU5)</f>
        <v>1</v>
      </c>
      <c r="P5" s="128">
        <f>IF(AND(DataLookups!AV5=0,P$2=3),-10000,DataLookups!AV5)</f>
        <v>1</v>
      </c>
      <c r="Q5" s="126">
        <f t="shared" si="1"/>
        <v>-9992</v>
      </c>
      <c r="R5" s="126">
        <f t="shared" si="2"/>
        <v>-29988</v>
      </c>
      <c r="S5" s="142">
        <f>+IF(admitfactor1&gt;=DataLookups!E5,1,0)</f>
        <v>1</v>
      </c>
      <c r="T5" s="143">
        <f>+MONTECARLO!G6</f>
        <v>8.9786437222972817E-2</v>
      </c>
      <c r="U5" s="144">
        <f t="shared" si="3"/>
        <v>0.91021356277702714</v>
      </c>
      <c r="V5" s="145">
        <f t="shared" si="4"/>
        <v>0</v>
      </c>
      <c r="W5" s="146">
        <f t="shared" si="5"/>
        <v>-2692.5156794425088</v>
      </c>
      <c r="X5" s="147">
        <v>0</v>
      </c>
      <c r="Y5" s="148">
        <f t="shared" si="6"/>
        <v>1</v>
      </c>
      <c r="Z5" s="141">
        <f t="shared" si="7"/>
        <v>0</v>
      </c>
      <c r="AA5" s="150" t="str">
        <f t="shared" si="8"/>
        <v>Brown</v>
      </c>
      <c r="AB5" s="141">
        <f t="shared" si="0"/>
        <v>0</v>
      </c>
    </row>
    <row r="6" spans="1:28" x14ac:dyDescent="0.25">
      <c r="A6" s="141">
        <v>4</v>
      </c>
      <c r="B6" s="127" t="s">
        <v>47</v>
      </c>
      <c r="C6" s="128">
        <f>IF(AND(DataLookups!AI6=0,C$2=3),-10000,DataLookups!AI6)</f>
        <v>1</v>
      </c>
      <c r="D6" s="128">
        <f>IF(AND(DataLookups!AJ6=0,D$2=3),-10000,DataLookups!AJ6)</f>
        <v>0</v>
      </c>
      <c r="E6" s="128">
        <f>IF(AND(DataLookups!AK6=0,E$2=3),-10000,DataLookups!AK6)</f>
        <v>0</v>
      </c>
      <c r="F6" s="128">
        <f>IF(AND(DataLookups!AL6=0,F$2=3),-10000,DataLookups!AL6)</f>
        <v>0</v>
      </c>
      <c r="G6" s="128">
        <f>IF(AND(DataLookups!AM6=0,G$2=3),-10000,DataLookups!AM6)</f>
        <v>1</v>
      </c>
      <c r="H6" s="128">
        <f>IF(AND(DataLookups!AN6=0,H$2=3),-10000,DataLookups!AN6)</f>
        <v>0</v>
      </c>
      <c r="I6" s="128">
        <f>IF(AND(DataLookups!AO6=0,I$2=3),-10000,DataLookups!AO6)</f>
        <v>1</v>
      </c>
      <c r="J6" s="128">
        <f>IF(AND(DataLookups!AP6=0,J$2=3),-10000,DataLookups!AP6)</f>
        <v>0</v>
      </c>
      <c r="K6" s="128">
        <f>IF(AND(DataLookups!AQ6=0,K$2=3),-10000,DataLookups!AQ6)</f>
        <v>1</v>
      </c>
      <c r="L6" s="128">
        <f>IF(AND(DataLookups!AR6=0,L$2=3),-10000,DataLookups!AR6)</f>
        <v>-10000</v>
      </c>
      <c r="M6" s="128">
        <f>IF(AND(DataLookups!AS6=0,M$2=3),-10000,DataLookups!AS6)</f>
        <v>0</v>
      </c>
      <c r="N6" s="128">
        <f>IF(AND(DataLookups!AT6=0,N$2=3),-10000,DataLookups!AT6)</f>
        <v>0</v>
      </c>
      <c r="O6" s="128">
        <f>IF(AND(DataLookups!AU6=0,O$2=3),-10000,DataLookups!AU6)</f>
        <v>1</v>
      </c>
      <c r="P6" s="128">
        <f>IF(AND(DataLookups!AV6=0,P$2=3),-10000,DataLookups!AV6)</f>
        <v>1</v>
      </c>
      <c r="Q6" s="126">
        <f t="shared" si="1"/>
        <v>-9994</v>
      </c>
      <c r="R6" s="126">
        <f t="shared" si="2"/>
        <v>-29990</v>
      </c>
      <c r="S6" s="142">
        <f>+IF(admitfactor1&gt;=DataLookups!E6,1,0)</f>
        <v>0</v>
      </c>
      <c r="T6" s="143">
        <f>+MONTECARLO!G7</f>
        <v>0.12426621193857251</v>
      </c>
      <c r="U6" s="144">
        <f t="shared" si="3"/>
        <v>0.87573378806142754</v>
      </c>
      <c r="V6" s="145">
        <f t="shared" si="4"/>
        <v>0</v>
      </c>
      <c r="W6" s="146">
        <f t="shared" si="5"/>
        <v>0</v>
      </c>
      <c r="X6" s="147">
        <v>0</v>
      </c>
      <c r="Y6" s="148">
        <f t="shared" si="6"/>
        <v>1</v>
      </c>
      <c r="Z6" s="141">
        <f t="shared" si="7"/>
        <v>0</v>
      </c>
      <c r="AA6" s="150" t="str">
        <f t="shared" si="8"/>
        <v>CalTech</v>
      </c>
      <c r="AB6" s="141">
        <f t="shared" si="0"/>
        <v>0</v>
      </c>
    </row>
    <row r="7" spans="1:28" x14ac:dyDescent="0.25">
      <c r="A7" s="141">
        <v>5</v>
      </c>
      <c r="B7" s="127" t="s">
        <v>64</v>
      </c>
      <c r="C7" s="128">
        <f>IF(AND(DataLookups!AI7=0,C$2=3),-10000,DataLookups!AI7)</f>
        <v>1</v>
      </c>
      <c r="D7" s="128">
        <f>IF(AND(DataLookups!AJ7=0,D$2=3),-10000,DataLookups!AJ7)</f>
        <v>1</v>
      </c>
      <c r="E7" s="128">
        <f>IF(AND(DataLookups!AK7=0,E$2=3),-10000,DataLookups!AK7)</f>
        <v>1</v>
      </c>
      <c r="F7" s="128">
        <f>IF(AND(DataLookups!AL7=0,F$2=3),-10000,DataLookups!AL7)</f>
        <v>1</v>
      </c>
      <c r="G7" s="128">
        <f>IF(AND(DataLookups!AM7=0,G$2=3),-10000,DataLookups!AM7)</f>
        <v>1</v>
      </c>
      <c r="H7" s="128">
        <f>IF(AND(DataLookups!AN7=0,H$2=3),-10000,DataLookups!AN7)</f>
        <v>0</v>
      </c>
      <c r="I7" s="128">
        <f>IF(AND(DataLookups!AO7=0,I$2=3),-10000,DataLookups!AO7)</f>
        <v>0</v>
      </c>
      <c r="J7" s="128">
        <f>IF(AND(DataLookups!AP7=0,J$2=3),-10000,DataLookups!AP7)</f>
        <v>0</v>
      </c>
      <c r="K7" s="128">
        <f>IF(AND(DataLookups!AQ7=0,K$2=3),-10000,DataLookups!AQ7)</f>
        <v>1</v>
      </c>
      <c r="L7" s="128">
        <f>IF(AND(DataLookups!AR7=0,L$2=3),-10000,DataLookups!AR7)</f>
        <v>1</v>
      </c>
      <c r="M7" s="128">
        <f>IF(AND(DataLookups!AS7=0,M$2=3),-10000,DataLookups!AS7)</f>
        <v>0</v>
      </c>
      <c r="N7" s="128">
        <f>IF(AND(DataLookups!AT7=0,N$2=3),-10000,DataLookups!AT7)</f>
        <v>0</v>
      </c>
      <c r="O7" s="128">
        <f>IF(AND(DataLookups!AU7=0,O$2=3),-10000,DataLookups!AU7)</f>
        <v>0</v>
      </c>
      <c r="P7" s="128">
        <f>IF(AND(DataLookups!AV7=0,P$2=3),-10000,DataLookups!AV7)</f>
        <v>1</v>
      </c>
      <c r="Q7" s="126">
        <f t="shared" si="1"/>
        <v>8</v>
      </c>
      <c r="R7" s="126">
        <f t="shared" si="2"/>
        <v>13</v>
      </c>
      <c r="S7" s="142">
        <f>+IF(admitfactor1&gt;=DataLookups!E7,1,0)</f>
        <v>1</v>
      </c>
      <c r="T7" s="143">
        <f>+MONTECARLO!G8</f>
        <v>0.32426186788602895</v>
      </c>
      <c r="U7" s="144">
        <f t="shared" si="3"/>
        <v>0.67573813211397105</v>
      </c>
      <c r="V7" s="145">
        <f t="shared" si="4"/>
        <v>1</v>
      </c>
      <c r="W7" s="146">
        <f t="shared" si="5"/>
        <v>4.2154042825183762</v>
      </c>
      <c r="X7" s="147">
        <v>1</v>
      </c>
      <c r="Y7" s="148">
        <f t="shared" si="6"/>
        <v>0.67573813211397105</v>
      </c>
      <c r="Z7" s="141">
        <f t="shared" si="7"/>
        <v>4.2154042825183762</v>
      </c>
      <c r="AA7" s="150" t="str">
        <f t="shared" si="8"/>
        <v>Carnegie Mellon</v>
      </c>
      <c r="AB7" s="141">
        <f t="shared" si="0"/>
        <v>2</v>
      </c>
    </row>
    <row r="8" spans="1:28" x14ac:dyDescent="0.25">
      <c r="A8" s="141">
        <v>6</v>
      </c>
      <c r="B8" s="127" t="s">
        <v>78</v>
      </c>
      <c r="C8" s="128">
        <f>IF(AND(DataLookups!AI8=0,C$2=3),-10000,DataLookups!AI8)</f>
        <v>1</v>
      </c>
      <c r="D8" s="128">
        <f>IF(AND(DataLookups!AJ8=0,D$2=3),-10000,DataLookups!AJ8)</f>
        <v>1</v>
      </c>
      <c r="E8" s="128">
        <f>IF(AND(DataLookups!AK8=0,E$2=3),-10000,DataLookups!AK8)</f>
        <v>1</v>
      </c>
      <c r="F8" s="128">
        <f>IF(AND(DataLookups!AL8=0,F$2=3),-10000,DataLookups!AL8)</f>
        <v>0</v>
      </c>
      <c r="G8" s="128">
        <f>IF(AND(DataLookups!AM8=0,G$2=3),-10000,DataLookups!AM8)</f>
        <v>1</v>
      </c>
      <c r="H8" s="128">
        <f>IF(AND(DataLookups!AN8=0,H$2=3),-10000,DataLookups!AN8)</f>
        <v>0</v>
      </c>
      <c r="I8" s="128">
        <f>IF(AND(DataLookups!AO8=0,I$2=3),-10000,DataLookups!AO8)</f>
        <v>1</v>
      </c>
      <c r="J8" s="128">
        <f>IF(AND(DataLookups!AP8=0,J$2=3),-10000,DataLookups!AP8)</f>
        <v>0</v>
      </c>
      <c r="K8" s="128">
        <f>IF(AND(DataLookups!AQ8=0,K$2=3),-10000,DataLookups!AQ8)</f>
        <v>1</v>
      </c>
      <c r="L8" s="128">
        <f>IF(AND(DataLookups!AR8=0,L$2=3),-10000,DataLookups!AR8)</f>
        <v>-10000</v>
      </c>
      <c r="M8" s="128">
        <f>IF(AND(DataLookups!AS8=0,M$2=3),-10000,DataLookups!AS8)</f>
        <v>0</v>
      </c>
      <c r="N8" s="128">
        <f>IF(AND(DataLookups!AT8=0,N$2=3),-10000,DataLookups!AT8)</f>
        <v>0</v>
      </c>
      <c r="O8" s="128">
        <f>IF(AND(DataLookups!AU8=0,O$2=3),-10000,DataLookups!AU8)</f>
        <v>0</v>
      </c>
      <c r="P8" s="128">
        <f>IF(AND(DataLookups!AV8=0,P$2=3),-10000,DataLookups!AV8)</f>
        <v>1</v>
      </c>
      <c r="Q8" s="126">
        <f t="shared" si="1"/>
        <v>-9993</v>
      </c>
      <c r="R8" s="126">
        <f t="shared" si="2"/>
        <v>-29988</v>
      </c>
      <c r="S8" s="142">
        <f>+IF(admitfactor1&gt;=DataLookups!E8,1,0)</f>
        <v>1</v>
      </c>
      <c r="T8" s="143">
        <f>+MONTECARLO!G9</f>
        <v>0.65285151222651217</v>
      </c>
      <c r="U8" s="144">
        <f t="shared" si="3"/>
        <v>0.34714848777348783</v>
      </c>
      <c r="V8" s="145">
        <f t="shared" si="4"/>
        <v>0</v>
      </c>
      <c r="W8" s="146">
        <f t="shared" si="5"/>
        <v>-19577.711148648646</v>
      </c>
      <c r="X8" s="147">
        <v>0</v>
      </c>
      <c r="Y8" s="148">
        <f t="shared" si="6"/>
        <v>1</v>
      </c>
      <c r="Z8" s="141">
        <f t="shared" si="7"/>
        <v>0</v>
      </c>
      <c r="AA8" s="150" t="str">
        <f t="shared" si="8"/>
        <v>Case Western</v>
      </c>
      <c r="AB8" s="141">
        <f t="shared" si="0"/>
        <v>0</v>
      </c>
    </row>
    <row r="9" spans="1:28" x14ac:dyDescent="0.25">
      <c r="A9" s="141">
        <v>7</v>
      </c>
      <c r="B9" s="127" t="s">
        <v>46</v>
      </c>
      <c r="C9" s="128">
        <f>IF(AND(DataLookups!AI9=0,C$2=3),-10000,DataLookups!AI9)</f>
        <v>1</v>
      </c>
      <c r="D9" s="128">
        <f>IF(AND(DataLookups!AJ9=0,D$2=3),-10000,DataLookups!AJ9)</f>
        <v>0</v>
      </c>
      <c r="E9" s="128">
        <f>IF(AND(DataLookups!AK9=0,E$2=3),-10000,DataLookups!AK9)</f>
        <v>1</v>
      </c>
      <c r="F9" s="128">
        <f>IF(AND(DataLookups!AL9=0,F$2=3),-10000,DataLookups!AL9)</f>
        <v>1</v>
      </c>
      <c r="G9" s="128">
        <f>IF(AND(DataLookups!AM9=0,G$2=3),-10000,DataLookups!AM9)</f>
        <v>1</v>
      </c>
      <c r="H9" s="128">
        <f>IF(AND(DataLookups!AN9=0,H$2=3),-10000,DataLookups!AN9)</f>
        <v>1</v>
      </c>
      <c r="I9" s="128">
        <f>IF(AND(DataLookups!AO9=0,I$2=3),-10000,DataLookups!AO9)</f>
        <v>1</v>
      </c>
      <c r="J9" s="128">
        <f>IF(AND(DataLookups!AP9=0,J$2=3),-10000,DataLookups!AP9)</f>
        <v>0</v>
      </c>
      <c r="K9" s="128">
        <f>IF(AND(DataLookups!AQ9=0,K$2=3),-10000,DataLookups!AQ9)</f>
        <v>1</v>
      </c>
      <c r="L9" s="128">
        <f>IF(AND(DataLookups!AR9=0,L$2=3),-10000,DataLookups!AR9)</f>
        <v>-10000</v>
      </c>
      <c r="M9" s="128">
        <f>IF(AND(DataLookups!AS9=0,M$2=3),-10000,DataLookups!AS9)</f>
        <v>0</v>
      </c>
      <c r="N9" s="128">
        <f>IF(AND(DataLookups!AT9=0,N$2=3),-10000,DataLookups!AT9)</f>
        <v>0</v>
      </c>
      <c r="O9" s="128">
        <f>IF(AND(DataLookups!AU9=0,O$2=3),-10000,DataLookups!AU9)</f>
        <v>0</v>
      </c>
      <c r="P9" s="128">
        <f>IF(AND(DataLookups!AV9=0,P$2=3),-10000,DataLookups!AV9)</f>
        <v>1</v>
      </c>
      <c r="Q9" s="126">
        <f t="shared" si="1"/>
        <v>-9992</v>
      </c>
      <c r="R9" s="126">
        <f t="shared" si="2"/>
        <v>-29990</v>
      </c>
      <c r="S9" s="142">
        <f>+IF(admitfactor1&gt;=DataLookups!E9,1,0)</f>
        <v>1</v>
      </c>
      <c r="T9" s="143">
        <f>+MONTECARLO!G10</f>
        <v>9.7311956608439013E-2</v>
      </c>
      <c r="U9" s="144">
        <f t="shared" si="3"/>
        <v>0.90268804339156095</v>
      </c>
      <c r="V9" s="145">
        <f t="shared" si="4"/>
        <v>0</v>
      </c>
      <c r="W9" s="146">
        <f t="shared" si="5"/>
        <v>-2918.3855786870859</v>
      </c>
      <c r="X9" s="147">
        <v>0</v>
      </c>
      <c r="Y9" s="148">
        <f t="shared" si="6"/>
        <v>1</v>
      </c>
      <c r="Z9" s="141">
        <f t="shared" si="7"/>
        <v>0</v>
      </c>
      <c r="AA9" s="150" t="str">
        <f t="shared" si="8"/>
        <v>Columbia</v>
      </c>
      <c r="AB9" s="141">
        <f t="shared" si="0"/>
        <v>0</v>
      </c>
    </row>
    <row r="10" spans="1:28" x14ac:dyDescent="0.25">
      <c r="A10" s="141">
        <v>8</v>
      </c>
      <c r="B10" s="127" t="s">
        <v>58</v>
      </c>
      <c r="C10" s="128">
        <f>IF(AND(DataLookups!AI10=0,C$2=3),-10000,DataLookups!AI10)</f>
        <v>1</v>
      </c>
      <c r="D10" s="128">
        <f>IF(AND(DataLookups!AJ10=0,D$2=3),-10000,DataLookups!AJ10)</f>
        <v>0</v>
      </c>
      <c r="E10" s="128">
        <f>IF(AND(DataLookups!AK10=0,E$2=3),-10000,DataLookups!AK10)</f>
        <v>0</v>
      </c>
      <c r="F10" s="128">
        <f>IF(AND(DataLookups!AL10=0,F$2=3),-10000,DataLookups!AL10)</f>
        <v>1</v>
      </c>
      <c r="G10" s="128">
        <f>IF(AND(DataLookups!AM10=0,G$2=3),-10000,DataLookups!AM10)</f>
        <v>0</v>
      </c>
      <c r="H10" s="128">
        <f>IF(AND(DataLookups!AN10=0,H$2=3),-10000,DataLookups!AN10)</f>
        <v>0</v>
      </c>
      <c r="I10" s="128">
        <f>IF(AND(DataLookups!AO10=0,I$2=3),-10000,DataLookups!AO10)</f>
        <v>0</v>
      </c>
      <c r="J10" s="128">
        <f>IF(AND(DataLookups!AP10=0,J$2=3),-10000,DataLookups!AP10)</f>
        <v>1</v>
      </c>
      <c r="K10" s="128">
        <f>IF(AND(DataLookups!AQ10=0,K$2=3),-10000,DataLookups!AQ10)</f>
        <v>1</v>
      </c>
      <c r="L10" s="128">
        <f>IF(AND(DataLookups!AR10=0,L$2=3),-10000,DataLookups!AR10)</f>
        <v>-10000</v>
      </c>
      <c r="M10" s="128">
        <f>IF(AND(DataLookups!AS10=0,M$2=3),-10000,DataLookups!AS10)</f>
        <v>0</v>
      </c>
      <c r="N10" s="128">
        <f>IF(AND(DataLookups!AT10=0,N$2=3),-10000,DataLookups!AT10)</f>
        <v>0</v>
      </c>
      <c r="O10" s="128">
        <f>IF(AND(DataLookups!AU10=0,O$2=3),-10000,DataLookups!AU10)</f>
        <v>0</v>
      </c>
      <c r="P10" s="128">
        <f>IF(AND(DataLookups!AV10=0,P$2=3),-10000,DataLookups!AV10)</f>
        <v>1</v>
      </c>
      <c r="Q10" s="126">
        <f t="shared" si="1"/>
        <v>-9995</v>
      </c>
      <c r="R10" s="126">
        <f t="shared" si="2"/>
        <v>-29994</v>
      </c>
      <c r="S10" s="142">
        <f>+IF(admitfactor1&gt;=DataLookups!E10,1,0)</f>
        <v>1</v>
      </c>
      <c r="T10" s="143">
        <f>+MONTECARLO!G11</f>
        <v>0.17469472987254414</v>
      </c>
      <c r="U10" s="144">
        <f t="shared" si="3"/>
        <v>0.82530527012745591</v>
      </c>
      <c r="V10" s="145">
        <f t="shared" si="4"/>
        <v>0</v>
      </c>
      <c r="W10" s="146">
        <f t="shared" si="5"/>
        <v>-5239.7937277970886</v>
      </c>
      <c r="X10" s="147">
        <v>0</v>
      </c>
      <c r="Y10" s="148">
        <f t="shared" si="6"/>
        <v>1</v>
      </c>
      <c r="Z10" s="141">
        <f t="shared" si="7"/>
        <v>0</v>
      </c>
      <c r="AA10" s="150" t="str">
        <f t="shared" si="8"/>
        <v>Cornell</v>
      </c>
      <c r="AB10" s="141">
        <f t="shared" si="0"/>
        <v>0</v>
      </c>
    </row>
    <row r="11" spans="1:28" x14ac:dyDescent="0.25">
      <c r="A11" s="141">
        <v>9</v>
      </c>
      <c r="B11" s="127" t="s">
        <v>53</v>
      </c>
      <c r="C11" s="128">
        <f>IF(AND(DataLookups!AI11=0,C$2=3),-10000,DataLookups!AI11)</f>
        <v>1</v>
      </c>
      <c r="D11" s="128">
        <f>IF(AND(DataLookups!AJ11=0,D$2=3),-10000,DataLookups!AJ11)</f>
        <v>0</v>
      </c>
      <c r="E11" s="128">
        <f>IF(AND(DataLookups!AK11=0,E$2=3),-10000,DataLookups!AK11)</f>
        <v>0</v>
      </c>
      <c r="F11" s="128">
        <f>IF(AND(DataLookups!AL11=0,F$2=3),-10000,DataLookups!AL11)</f>
        <v>1</v>
      </c>
      <c r="G11" s="128">
        <f>IF(AND(DataLookups!AM11=0,G$2=3),-10000,DataLookups!AM11)</f>
        <v>1</v>
      </c>
      <c r="H11" s="128">
        <f>IF(AND(DataLookups!AN11=0,H$2=3),-10000,DataLookups!AN11)</f>
        <v>0</v>
      </c>
      <c r="I11" s="128">
        <f>IF(AND(DataLookups!AO11=0,I$2=3),-10000,DataLookups!AO11)</f>
        <v>1</v>
      </c>
      <c r="J11" s="128">
        <f>IF(AND(DataLookups!AP11=0,J$2=3),-10000,DataLookups!AP11)</f>
        <v>1</v>
      </c>
      <c r="K11" s="128">
        <f>IF(AND(DataLookups!AQ11=0,K$2=3),-10000,DataLookups!AQ11)</f>
        <v>1</v>
      </c>
      <c r="L11" s="128">
        <f>IF(AND(DataLookups!AR11=0,L$2=3),-10000,DataLookups!AR11)</f>
        <v>-10000</v>
      </c>
      <c r="M11" s="128">
        <f>IF(AND(DataLookups!AS11=0,M$2=3),-10000,DataLookups!AS11)</f>
        <v>0</v>
      </c>
      <c r="N11" s="128">
        <f>IF(AND(DataLookups!AT11=0,N$2=3),-10000,DataLookups!AT11)</f>
        <v>0</v>
      </c>
      <c r="O11" s="128">
        <f>IF(AND(DataLookups!AU11=0,O$2=3),-10000,DataLookups!AU11)</f>
        <v>0</v>
      </c>
      <c r="P11" s="128">
        <f>IF(AND(DataLookups!AV11=0,P$2=3),-10000,DataLookups!AV11)</f>
        <v>1</v>
      </c>
      <c r="Q11" s="126">
        <f t="shared" si="1"/>
        <v>-9993</v>
      </c>
      <c r="R11" s="126">
        <f t="shared" si="2"/>
        <v>-29990</v>
      </c>
      <c r="S11" s="142">
        <f>+IF(admitfactor1&gt;=DataLookups!E11,1,0)</f>
        <v>1</v>
      </c>
      <c r="T11" s="143">
        <f>+MONTECARLO!G12</f>
        <v>0.11550285808637946</v>
      </c>
      <c r="U11" s="144">
        <f t="shared" si="3"/>
        <v>0.8844971419136205</v>
      </c>
      <c r="V11" s="145">
        <f t="shared" si="4"/>
        <v>0</v>
      </c>
      <c r="W11" s="146">
        <f t="shared" si="5"/>
        <v>-3463.9307140105198</v>
      </c>
      <c r="X11" s="147">
        <v>0</v>
      </c>
      <c r="Y11" s="148">
        <f t="shared" si="6"/>
        <v>1</v>
      </c>
      <c r="Z11" s="141">
        <f t="shared" si="7"/>
        <v>0</v>
      </c>
      <c r="AA11" s="150" t="str">
        <f t="shared" si="8"/>
        <v>Dartmouth</v>
      </c>
      <c r="AB11" s="141">
        <f t="shared" si="0"/>
        <v>0</v>
      </c>
    </row>
    <row r="12" spans="1:28" x14ac:dyDescent="0.25">
      <c r="A12" s="141">
        <v>10</v>
      </c>
      <c r="B12" s="127" t="s">
        <v>52</v>
      </c>
      <c r="C12" s="128">
        <f>IF(AND(DataLookups!AI12=0,C$2=3),-10000,DataLookups!AI12)</f>
        <v>1</v>
      </c>
      <c r="D12" s="128">
        <f>IF(AND(DataLookups!AJ12=0,D$2=3),-10000,DataLookups!AJ12)</f>
        <v>1</v>
      </c>
      <c r="E12" s="128">
        <f>IF(AND(DataLookups!AK12=0,E$2=3),-10000,DataLookups!AK12)</f>
        <v>1</v>
      </c>
      <c r="F12" s="128">
        <f>IF(AND(DataLookups!AL12=0,F$2=3),-10000,DataLookups!AL12)</f>
        <v>1</v>
      </c>
      <c r="G12" s="128">
        <f>IF(AND(DataLookups!AM12=0,G$2=3),-10000,DataLookups!AM12)</f>
        <v>1</v>
      </c>
      <c r="H12" s="128">
        <f>IF(AND(DataLookups!AN12=0,H$2=3),-10000,DataLookups!AN12)</f>
        <v>1</v>
      </c>
      <c r="I12" s="128">
        <f>IF(AND(DataLookups!AO12=0,I$2=3),-10000,DataLookups!AO12)</f>
        <v>1</v>
      </c>
      <c r="J12" s="128">
        <f>IF(AND(DataLookups!AP12=0,J$2=3),-10000,DataLookups!AP12)</f>
        <v>1</v>
      </c>
      <c r="K12" s="128">
        <f>IF(AND(DataLookups!AQ12=0,K$2=3),-10000,DataLookups!AQ12)</f>
        <v>1</v>
      </c>
      <c r="L12" s="128">
        <f>IF(AND(DataLookups!AR12=0,L$2=3),-10000,DataLookups!AR12)</f>
        <v>-10000</v>
      </c>
      <c r="M12" s="128">
        <f>IF(AND(DataLookups!AS12=0,M$2=3),-10000,DataLookups!AS12)</f>
        <v>1</v>
      </c>
      <c r="N12" s="128">
        <f>IF(AND(DataLookups!AT12=0,N$2=3),-10000,DataLookups!AT12)</f>
        <v>1</v>
      </c>
      <c r="O12" s="128">
        <f>IF(AND(DataLookups!AU12=0,O$2=3),-10000,DataLookups!AU12)</f>
        <v>0</v>
      </c>
      <c r="P12" s="128">
        <f>IF(AND(DataLookups!AV12=0,P$2=3),-10000,DataLookups!AV12)</f>
        <v>0</v>
      </c>
      <c r="Q12" s="126">
        <f t="shared" si="1"/>
        <v>-9989</v>
      </c>
      <c r="R12" s="126">
        <f t="shared" si="2"/>
        <v>-29984</v>
      </c>
      <c r="S12" s="142">
        <f>+IF(admitfactor1&gt;=DataLookups!E12,1,0)</f>
        <v>1</v>
      </c>
      <c r="T12" s="143">
        <f>+MONTECARLO!G13</f>
        <v>0.15996429458992031</v>
      </c>
      <c r="U12" s="144">
        <f t="shared" si="3"/>
        <v>0.84003570541007966</v>
      </c>
      <c r="V12" s="145">
        <f t="shared" si="4"/>
        <v>0</v>
      </c>
      <c r="W12" s="146">
        <f t="shared" si="5"/>
        <v>-4796.3694089841711</v>
      </c>
      <c r="X12" s="147">
        <v>0</v>
      </c>
      <c r="Y12" s="148">
        <f t="shared" si="6"/>
        <v>1</v>
      </c>
      <c r="Z12" s="141">
        <f t="shared" si="7"/>
        <v>0</v>
      </c>
      <c r="AA12" s="150" t="str">
        <f t="shared" si="8"/>
        <v>Duke</v>
      </c>
      <c r="AB12" s="141">
        <f t="shared" si="0"/>
        <v>0</v>
      </c>
    </row>
    <row r="13" spans="1:28" x14ac:dyDescent="0.25">
      <c r="A13" s="141">
        <v>11</v>
      </c>
      <c r="B13" s="127" t="s">
        <v>92</v>
      </c>
      <c r="C13" s="128">
        <f>IF(AND(DataLookups!AI13=0,C$2=3),-10000,DataLookups!AI13)</f>
        <v>1</v>
      </c>
      <c r="D13" s="128">
        <f>IF(AND(DataLookups!AJ13=0,D$2=3),-10000,DataLookups!AJ13)</f>
        <v>0</v>
      </c>
      <c r="E13" s="128">
        <f>IF(AND(DataLookups!AK13=0,E$2=3),-10000,DataLookups!AK13)</f>
        <v>1</v>
      </c>
      <c r="F13" s="128">
        <f>IF(AND(DataLookups!AL13=0,F$2=3),-10000,DataLookups!AL13)</f>
        <v>1</v>
      </c>
      <c r="G13" s="128">
        <f>IF(AND(DataLookups!AM13=0,G$2=3),-10000,DataLookups!AM13)</f>
        <v>1</v>
      </c>
      <c r="H13" s="128">
        <f>IF(AND(DataLookups!AN13=0,H$2=3),-10000,DataLookups!AN13)</f>
        <v>0</v>
      </c>
      <c r="I13" s="128">
        <f>IF(AND(DataLookups!AO13=0,I$2=3),-10000,DataLookups!AO13)</f>
        <v>1</v>
      </c>
      <c r="J13" s="128">
        <f>IF(AND(DataLookups!AP13=0,J$2=3),-10000,DataLookups!AP13)</f>
        <v>1</v>
      </c>
      <c r="K13" s="128">
        <f>IF(AND(DataLookups!AQ13=0,K$2=3),-10000,DataLookups!AQ13)</f>
        <v>1</v>
      </c>
      <c r="L13" s="128">
        <f>IF(AND(DataLookups!AR13=0,L$2=3),-10000,DataLookups!AR13)</f>
        <v>-10000</v>
      </c>
      <c r="M13" s="128">
        <f>IF(AND(DataLookups!AS13=0,M$2=3),-10000,DataLookups!AS13)</f>
        <v>0</v>
      </c>
      <c r="N13" s="128">
        <f>IF(AND(DataLookups!AT13=0,N$2=3),-10000,DataLookups!AT13)</f>
        <v>0</v>
      </c>
      <c r="O13" s="128">
        <f>IF(AND(DataLookups!AU13=0,O$2=3),-10000,DataLookups!AU13)</f>
        <v>1</v>
      </c>
      <c r="P13" s="128">
        <f>IF(AND(DataLookups!AV13=0,P$2=3),-10000,DataLookups!AV13)</f>
        <v>1</v>
      </c>
      <c r="Q13" s="126">
        <f t="shared" si="1"/>
        <v>-9991</v>
      </c>
      <c r="R13" s="126">
        <f t="shared" si="2"/>
        <v>-29986</v>
      </c>
      <c r="S13" s="142">
        <f>+IF(admitfactor1&gt;=DataLookups!E13,1,0)</f>
        <v>1</v>
      </c>
      <c r="T13" s="143">
        <f>+MONTECARLO!G14</f>
        <v>0.27757517271302518</v>
      </c>
      <c r="U13" s="144">
        <f t="shared" si="3"/>
        <v>0.72242482728697488</v>
      </c>
      <c r="V13" s="145">
        <f t="shared" si="4"/>
        <v>0</v>
      </c>
      <c r="W13" s="146">
        <f t="shared" si="5"/>
        <v>-8323.3691289727722</v>
      </c>
      <c r="X13" s="147">
        <v>0</v>
      </c>
      <c r="Y13" s="148">
        <f t="shared" si="6"/>
        <v>1</v>
      </c>
      <c r="Z13" s="141">
        <f t="shared" si="7"/>
        <v>0</v>
      </c>
      <c r="AA13" s="150" t="str">
        <f t="shared" si="8"/>
        <v>Emory</v>
      </c>
      <c r="AB13" s="141">
        <f t="shared" si="0"/>
        <v>0</v>
      </c>
    </row>
    <row r="14" spans="1:28" x14ac:dyDescent="0.25">
      <c r="A14" s="141">
        <v>12</v>
      </c>
      <c r="B14" s="127" t="s">
        <v>63</v>
      </c>
      <c r="C14" s="128">
        <f>IF(AND(DataLookups!AI14=0,C$2=3),-10000,DataLookups!AI14)</f>
        <v>1</v>
      </c>
      <c r="D14" s="128">
        <f>IF(AND(DataLookups!AJ14=0,D$2=3),-10000,DataLookups!AJ14)</f>
        <v>0</v>
      </c>
      <c r="E14" s="128">
        <f>IF(AND(DataLookups!AK14=0,E$2=3),-10000,DataLookups!AK14)</f>
        <v>1</v>
      </c>
      <c r="F14" s="128">
        <f>IF(AND(DataLookups!AL14=0,F$2=3),-10000,DataLookups!AL14)</f>
        <v>1</v>
      </c>
      <c r="G14" s="128">
        <f>IF(AND(DataLookups!AM14=0,G$2=3),-10000,DataLookups!AM14)</f>
        <v>1</v>
      </c>
      <c r="H14" s="128">
        <f>IF(AND(DataLookups!AN14=0,H$2=3),-10000,DataLookups!AN14)</f>
        <v>0</v>
      </c>
      <c r="I14" s="128">
        <f>IF(AND(DataLookups!AO14=0,I$2=3),-10000,DataLookups!AO14)</f>
        <v>0</v>
      </c>
      <c r="J14" s="128">
        <f>IF(AND(DataLookups!AP14=0,J$2=3),-10000,DataLookups!AP14)</f>
        <v>0</v>
      </c>
      <c r="K14" s="128">
        <f>IF(AND(DataLookups!AQ14=0,K$2=3),-10000,DataLookups!AQ14)</f>
        <v>1</v>
      </c>
      <c r="L14" s="128">
        <f>IF(AND(DataLookups!AR14=0,L$2=3),-10000,DataLookups!AR14)</f>
        <v>-10000</v>
      </c>
      <c r="M14" s="128">
        <f>IF(AND(DataLookups!AS14=0,M$2=3),-10000,DataLookups!AS14)</f>
        <v>1</v>
      </c>
      <c r="N14" s="128">
        <f>IF(AND(DataLookups!AT14=0,N$2=3),-10000,DataLookups!AT14)</f>
        <v>0</v>
      </c>
      <c r="O14" s="128">
        <f>IF(AND(DataLookups!AU14=0,O$2=3),-10000,DataLookups!AU14)</f>
        <v>0</v>
      </c>
      <c r="P14" s="128">
        <f>IF(AND(DataLookups!AV14=0,P$2=3),-10000,DataLookups!AV14)</f>
        <v>0</v>
      </c>
      <c r="Q14" s="126">
        <f t="shared" si="1"/>
        <v>-9994</v>
      </c>
      <c r="R14" s="126">
        <f t="shared" si="2"/>
        <v>-29991</v>
      </c>
      <c r="S14" s="142">
        <f>+IF(admitfactor1&gt;=DataLookups!E14,1,0)</f>
        <v>1</v>
      </c>
      <c r="T14" s="143">
        <f>+MONTECARLO!G15</f>
        <v>0.19586587046394122</v>
      </c>
      <c r="U14" s="144">
        <f t="shared" si="3"/>
        <v>0.80413412953605878</v>
      </c>
      <c r="V14" s="145">
        <f t="shared" si="4"/>
        <v>0</v>
      </c>
      <c r="W14" s="146">
        <f t="shared" si="5"/>
        <v>-5874.2133210840611</v>
      </c>
      <c r="X14" s="147">
        <v>0</v>
      </c>
      <c r="Y14" s="148">
        <f t="shared" si="6"/>
        <v>1</v>
      </c>
      <c r="Z14" s="141">
        <f t="shared" si="7"/>
        <v>0</v>
      </c>
      <c r="AA14" s="150" t="str">
        <f t="shared" si="8"/>
        <v>Georgetown</v>
      </c>
      <c r="AB14" s="141">
        <f t="shared" si="0"/>
        <v>0</v>
      </c>
    </row>
    <row r="15" spans="1:28" x14ac:dyDescent="0.25">
      <c r="A15" s="141">
        <v>13</v>
      </c>
      <c r="B15" s="127" t="s">
        <v>76</v>
      </c>
      <c r="C15" s="128">
        <f>IF(AND(DataLookups!AI15=0,C$2=3),-10000,DataLookups!AI15)</f>
        <v>0</v>
      </c>
      <c r="D15" s="128">
        <f>IF(AND(DataLookups!AJ15=0,D$2=3),-10000,DataLookups!AJ15)</f>
        <v>0</v>
      </c>
      <c r="E15" s="128">
        <f>IF(AND(DataLookups!AK15=0,E$2=3),-10000,DataLookups!AK15)</f>
        <v>1</v>
      </c>
      <c r="F15" s="128">
        <f>IF(AND(DataLookups!AL15=0,F$2=3),-10000,DataLookups!AL15)</f>
        <v>0</v>
      </c>
      <c r="G15" s="128">
        <f>IF(AND(DataLookups!AM15=0,G$2=3),-10000,DataLookups!AM15)</f>
        <v>0</v>
      </c>
      <c r="H15" s="128">
        <f>IF(AND(DataLookups!AN15=0,H$2=3),-10000,DataLookups!AN15)</f>
        <v>0</v>
      </c>
      <c r="I15" s="128">
        <f>IF(AND(DataLookups!AO15=0,I$2=3),-10000,DataLookups!AO15)</f>
        <v>0</v>
      </c>
      <c r="J15" s="128">
        <f>IF(AND(DataLookups!AP15=0,J$2=3),-10000,DataLookups!AP15)</f>
        <v>0</v>
      </c>
      <c r="K15" s="128">
        <f>IF(AND(DataLookups!AQ15=0,K$2=3),-10000,DataLookups!AQ15)</f>
        <v>1</v>
      </c>
      <c r="L15" s="128">
        <f>IF(AND(DataLookups!AR15=0,L$2=3),-10000,DataLookups!AR15)</f>
        <v>-10000</v>
      </c>
      <c r="M15" s="128">
        <f>IF(AND(DataLookups!AS15=0,M$2=3),-10000,DataLookups!AS15)</f>
        <v>0</v>
      </c>
      <c r="N15" s="128">
        <f>IF(AND(DataLookups!AT15=0,N$2=3),-10000,DataLookups!AT15)</f>
        <v>1</v>
      </c>
      <c r="O15" s="128">
        <f>IF(AND(DataLookups!AU15=0,O$2=3),-10000,DataLookups!AU15)</f>
        <v>0</v>
      </c>
      <c r="P15" s="128">
        <f>IF(AND(DataLookups!AV15=0,P$2=3),-10000,DataLookups!AV15)</f>
        <v>1</v>
      </c>
      <c r="Q15" s="126">
        <f t="shared" si="1"/>
        <v>-9996</v>
      </c>
      <c r="R15" s="126">
        <f t="shared" si="2"/>
        <v>-29993</v>
      </c>
      <c r="S15" s="142">
        <f>+IF(admitfactor1&gt;=DataLookups!E15,1,0)</f>
        <v>1</v>
      </c>
      <c r="T15" s="143">
        <f>+MONTECARLO!G16</f>
        <v>0.51873723874843636</v>
      </c>
      <c r="U15" s="144">
        <f t="shared" si="3"/>
        <v>0.48126276125156364</v>
      </c>
      <c r="V15" s="145">
        <f t="shared" si="4"/>
        <v>0</v>
      </c>
      <c r="W15" s="146">
        <f t="shared" si="5"/>
        <v>-15558.486001781852</v>
      </c>
      <c r="X15" s="147">
        <v>0</v>
      </c>
      <c r="Y15" s="148">
        <f t="shared" si="6"/>
        <v>1</v>
      </c>
      <c r="Z15" s="141">
        <f t="shared" si="7"/>
        <v>0</v>
      </c>
      <c r="AA15" s="150" t="str">
        <f t="shared" si="8"/>
        <v>Georgia Tech</v>
      </c>
      <c r="AB15" s="141">
        <f t="shared" si="0"/>
        <v>0</v>
      </c>
    </row>
    <row r="16" spans="1:28" x14ac:dyDescent="0.25">
      <c r="A16" s="141">
        <v>14</v>
      </c>
      <c r="B16" s="127" t="s">
        <v>89</v>
      </c>
      <c r="C16" s="128">
        <f>IF(AND(DataLookups!AI16=0,C$2=3),-10000,DataLookups!AI16)</f>
        <v>1</v>
      </c>
      <c r="D16" s="128">
        <f>IF(AND(DataLookups!AJ16=0,D$2=3),-10000,DataLookups!AJ16)</f>
        <v>0</v>
      </c>
      <c r="E16" s="128">
        <f>IF(AND(DataLookups!AK16=0,E$2=3),-10000,DataLookups!AK16)</f>
        <v>1</v>
      </c>
      <c r="F16" s="128">
        <f>IF(AND(DataLookups!AL16=0,F$2=3),-10000,DataLookups!AL16)</f>
        <v>1</v>
      </c>
      <c r="G16" s="128">
        <f>IF(AND(DataLookups!AM16=0,G$2=3),-10000,DataLookups!AM16)</f>
        <v>0</v>
      </c>
      <c r="H16" s="128">
        <f>IF(AND(DataLookups!AN16=0,H$2=3),-10000,DataLookups!AN16)</f>
        <v>0</v>
      </c>
      <c r="I16" s="128">
        <f>IF(AND(DataLookups!AO16=0,I$2=3),-10000,DataLookups!AO16)</f>
        <v>0</v>
      </c>
      <c r="J16" s="128">
        <f>IF(AND(DataLookups!AP16=0,J$2=3),-10000,DataLookups!AP16)</f>
        <v>0</v>
      </c>
      <c r="K16" s="128">
        <f>IF(AND(DataLookups!AQ16=0,K$2=3),-10000,DataLookups!AQ16)</f>
        <v>1</v>
      </c>
      <c r="L16" s="128">
        <f>IF(AND(DataLookups!AR16=0,L$2=3),-10000,DataLookups!AR16)</f>
        <v>-10000</v>
      </c>
      <c r="M16" s="128">
        <f>IF(AND(DataLookups!AS16=0,M$2=3),-10000,DataLookups!AS16)</f>
        <v>1</v>
      </c>
      <c r="N16" s="128">
        <f>IF(AND(DataLookups!AT16=0,N$2=3),-10000,DataLookups!AT16)</f>
        <v>0</v>
      </c>
      <c r="O16" s="128">
        <f>IF(AND(DataLookups!AU16=0,O$2=3),-10000,DataLookups!AU16)</f>
        <v>0</v>
      </c>
      <c r="P16" s="128">
        <f>IF(AND(DataLookups!AV16=0,P$2=3),-10000,DataLookups!AV16)</f>
        <v>1</v>
      </c>
      <c r="Q16" s="126">
        <f t="shared" si="1"/>
        <v>-9994</v>
      </c>
      <c r="R16" s="126">
        <f t="shared" si="2"/>
        <v>-29992</v>
      </c>
      <c r="S16" s="142">
        <f>+IF(admitfactor1&gt;=DataLookups!E16,1,0)</f>
        <v>1</v>
      </c>
      <c r="T16" s="143">
        <f>+MONTECARLO!G17</f>
        <v>0.31419404801416084</v>
      </c>
      <c r="U16" s="144">
        <f t="shared" si="3"/>
        <v>0.68580595198583916</v>
      </c>
      <c r="V16" s="145">
        <f t="shared" si="4"/>
        <v>0</v>
      </c>
      <c r="W16" s="146">
        <f t="shared" si="5"/>
        <v>-9423.307888040712</v>
      </c>
      <c r="X16" s="147">
        <v>0</v>
      </c>
      <c r="Y16" s="148">
        <f t="shared" si="6"/>
        <v>1</v>
      </c>
      <c r="Z16" s="141">
        <f t="shared" si="7"/>
        <v>0</v>
      </c>
      <c r="AA16" s="150" t="str">
        <f t="shared" si="8"/>
        <v>GW Univ.</v>
      </c>
      <c r="AB16" s="141">
        <f t="shared" si="0"/>
        <v>0</v>
      </c>
    </row>
    <row r="17" spans="1:28" x14ac:dyDescent="0.25">
      <c r="A17" s="141">
        <v>15</v>
      </c>
      <c r="B17" s="127" t="s">
        <v>43</v>
      </c>
      <c r="C17" s="128">
        <f>IF(AND(DataLookups!AI17=0,C$2=3),-10000,DataLookups!AI17)</f>
        <v>1</v>
      </c>
      <c r="D17" s="128">
        <f>IF(AND(DataLookups!AJ17=0,D$2=3),-10000,DataLookups!AJ17)</f>
        <v>0</v>
      </c>
      <c r="E17" s="128">
        <f>IF(AND(DataLookups!AK17=0,E$2=3),-10000,DataLookups!AK17)</f>
        <v>0</v>
      </c>
      <c r="F17" s="128">
        <f>IF(AND(DataLookups!AL17=0,F$2=3),-10000,DataLookups!AL17)</f>
        <v>0</v>
      </c>
      <c r="G17" s="128">
        <f>IF(AND(DataLookups!AM17=0,G$2=3),-10000,DataLookups!AM17)</f>
        <v>1</v>
      </c>
      <c r="H17" s="128">
        <f>IF(AND(DataLookups!AN17=0,H$2=3),-10000,DataLookups!AN17)</f>
        <v>1</v>
      </c>
      <c r="I17" s="128">
        <f>IF(AND(DataLookups!AO17=0,I$2=3),-10000,DataLookups!AO17)</f>
        <v>1</v>
      </c>
      <c r="J17" s="128">
        <f>IF(AND(DataLookups!AP17=0,J$2=3),-10000,DataLookups!AP17)</f>
        <v>0</v>
      </c>
      <c r="K17" s="128">
        <f>IF(AND(DataLookups!AQ17=0,K$2=3),-10000,DataLookups!AQ17)</f>
        <v>1</v>
      </c>
      <c r="L17" s="128">
        <f>IF(AND(DataLookups!AR17=0,L$2=3),-10000,DataLookups!AR17)</f>
        <v>-10000</v>
      </c>
      <c r="M17" s="128">
        <f>IF(AND(DataLookups!AS17=0,M$2=3),-10000,DataLookups!AS17)</f>
        <v>0</v>
      </c>
      <c r="N17" s="128">
        <f>IF(AND(DataLookups!AT17=0,N$2=3),-10000,DataLookups!AT17)</f>
        <v>0</v>
      </c>
      <c r="O17" s="128">
        <f>IF(AND(DataLookups!AU17=0,O$2=3),-10000,DataLookups!AU17)</f>
        <v>0</v>
      </c>
      <c r="P17" s="128">
        <f>IF(AND(DataLookups!AV17=0,P$2=3),-10000,DataLookups!AV17)</f>
        <v>1</v>
      </c>
      <c r="Q17" s="126">
        <f t="shared" si="1"/>
        <v>-9994</v>
      </c>
      <c r="R17" s="126">
        <f t="shared" si="2"/>
        <v>-29992</v>
      </c>
      <c r="S17" s="142">
        <f>+IF(admitfactor1&gt;=DataLookups!E17,1,0)</f>
        <v>1</v>
      </c>
      <c r="T17" s="143">
        <f>+MONTECARLO!G18</f>
        <v>6.8314543305280612E-2</v>
      </c>
      <c r="U17" s="144">
        <f t="shared" si="3"/>
        <v>0.93168545669471936</v>
      </c>
      <c r="V17" s="145">
        <f t="shared" si="4"/>
        <v>0</v>
      </c>
      <c r="W17" s="146">
        <f t="shared" si="5"/>
        <v>-2048.8897828119761</v>
      </c>
      <c r="X17" s="147">
        <v>0</v>
      </c>
      <c r="Y17" s="148">
        <f t="shared" si="6"/>
        <v>1</v>
      </c>
      <c r="Z17" s="141">
        <f t="shared" si="7"/>
        <v>0</v>
      </c>
      <c r="AA17" s="150" t="str">
        <f t="shared" si="8"/>
        <v>Harvard</v>
      </c>
      <c r="AB17" s="141">
        <f t="shared" si="0"/>
        <v>0</v>
      </c>
    </row>
    <row r="18" spans="1:28" x14ac:dyDescent="0.25">
      <c r="A18" s="141">
        <v>16</v>
      </c>
      <c r="B18" s="127" t="s">
        <v>87</v>
      </c>
      <c r="C18" s="128">
        <f>IF(AND(DataLookups!AI18=0,C$2=3),-10000,DataLookups!AI18)</f>
        <v>0</v>
      </c>
      <c r="D18" s="128">
        <f>IF(AND(DataLookups!AJ18=0,D$2=3),-10000,DataLookups!AJ18)</f>
        <v>0</v>
      </c>
      <c r="E18" s="128">
        <f>IF(AND(DataLookups!AK18=0,E$2=3),-10000,DataLookups!AK18)</f>
        <v>0</v>
      </c>
      <c r="F18" s="128">
        <f>IF(AND(DataLookups!AL18=0,F$2=3),-10000,DataLookups!AL18)</f>
        <v>0</v>
      </c>
      <c r="G18" s="128">
        <f>IF(AND(DataLookups!AM18=0,G$2=3),-10000,DataLookups!AM18)</f>
        <v>0</v>
      </c>
      <c r="H18" s="128">
        <f>IF(AND(DataLookups!AN18=0,H$2=3),-10000,DataLookups!AN18)</f>
        <v>0</v>
      </c>
      <c r="I18" s="128">
        <f>IF(AND(DataLookups!AO18=0,I$2=3),-10000,DataLookups!AO18)</f>
        <v>0</v>
      </c>
      <c r="J18" s="128">
        <f>IF(AND(DataLookups!AP18=0,J$2=3),-10000,DataLookups!AP18)</f>
        <v>1</v>
      </c>
      <c r="K18" s="128">
        <f>IF(AND(DataLookups!AQ18=0,K$2=3),-10000,DataLookups!AQ18)</f>
        <v>1</v>
      </c>
      <c r="L18" s="128">
        <f>IF(AND(DataLookups!AR18=0,L$2=3),-10000,DataLookups!AR18)</f>
        <v>-10000</v>
      </c>
      <c r="M18" s="128">
        <f>IF(AND(DataLookups!AS18=0,M$2=3),-10000,DataLookups!AS18)</f>
        <v>0</v>
      </c>
      <c r="N18" s="128">
        <f>IF(AND(DataLookups!AT18=0,N$2=3),-10000,DataLookups!AT18)</f>
        <v>1</v>
      </c>
      <c r="O18" s="128">
        <f>IF(AND(DataLookups!AU18=0,O$2=3),-10000,DataLookups!AU18)</f>
        <v>0</v>
      </c>
      <c r="P18" s="128">
        <f>IF(AND(DataLookups!AV18=0,P$2=3),-10000,DataLookups!AV18)</f>
        <v>1</v>
      </c>
      <c r="Q18" s="126">
        <f t="shared" si="1"/>
        <v>-9996</v>
      </c>
      <c r="R18" s="126">
        <f t="shared" si="2"/>
        <v>-29993</v>
      </c>
      <c r="S18" s="142">
        <f>+IF(admitfactor1&gt;=DataLookups!E18,1,0)</f>
        <v>1</v>
      </c>
      <c r="T18" s="143">
        <f>+MONTECARLO!G19</f>
        <v>0.63885648063548284</v>
      </c>
      <c r="U18" s="144">
        <f t="shared" si="3"/>
        <v>0.36114351936451716</v>
      </c>
      <c r="V18" s="145">
        <f t="shared" si="4"/>
        <v>0</v>
      </c>
      <c r="W18" s="146">
        <f t="shared" si="5"/>
        <v>-19161.222423700037</v>
      </c>
      <c r="X18" s="147">
        <v>0</v>
      </c>
      <c r="Y18" s="148">
        <f t="shared" si="6"/>
        <v>1</v>
      </c>
      <c r="Z18" s="141">
        <f t="shared" si="7"/>
        <v>0</v>
      </c>
      <c r="AA18" s="150" t="str">
        <f t="shared" si="8"/>
        <v>Illinois</v>
      </c>
      <c r="AB18" s="141">
        <f t="shared" si="0"/>
        <v>0</v>
      </c>
    </row>
    <row r="19" spans="1:28" x14ac:dyDescent="0.25">
      <c r="A19" s="141">
        <v>17</v>
      </c>
      <c r="B19" s="127" t="s">
        <v>55</v>
      </c>
      <c r="C19" s="128">
        <f>IF(AND(DataLookups!AI19=0,C$2=3),-10000,DataLookups!AI19)</f>
        <v>1</v>
      </c>
      <c r="D19" s="128">
        <f>IF(AND(DataLookups!AJ19=0,D$2=3),-10000,DataLookups!AJ19)</f>
        <v>0</v>
      </c>
      <c r="E19" s="128">
        <f>IF(AND(DataLookups!AK19=0,E$2=3),-10000,DataLookups!AK19)</f>
        <v>1</v>
      </c>
      <c r="F19" s="128">
        <f>IF(AND(DataLookups!AL19=0,F$2=3),-10000,DataLookups!AL19)</f>
        <v>1</v>
      </c>
      <c r="G19" s="128">
        <f>IF(AND(DataLookups!AM19=0,G$2=3),-10000,DataLookups!AM19)</f>
        <v>1</v>
      </c>
      <c r="H19" s="128">
        <f>IF(AND(DataLookups!AN19=0,H$2=3),-10000,DataLookups!AN19)</f>
        <v>0</v>
      </c>
      <c r="I19" s="128">
        <f>IF(AND(DataLookups!AO19=0,I$2=3),-10000,DataLookups!AO19)</f>
        <v>1</v>
      </c>
      <c r="J19" s="128">
        <f>IF(AND(DataLookups!AP19=0,J$2=3),-10000,DataLookups!AP19)</f>
        <v>0</v>
      </c>
      <c r="K19" s="128">
        <f>IF(AND(DataLookups!AQ19=0,K$2=3),-10000,DataLookups!AQ19)</f>
        <v>1</v>
      </c>
      <c r="L19" s="128">
        <f>IF(AND(DataLookups!AR19=0,L$2=3),-10000,DataLookups!AR19)</f>
        <v>-10000</v>
      </c>
      <c r="M19" s="128">
        <f>IF(AND(DataLookups!AS19=0,M$2=3),-10000,DataLookups!AS19)</f>
        <v>1</v>
      </c>
      <c r="N19" s="128">
        <f>IF(AND(DataLookups!AT19=0,N$2=3),-10000,DataLookups!AT19)</f>
        <v>0</v>
      </c>
      <c r="O19" s="128">
        <f>IF(AND(DataLookups!AU19=0,O$2=3),-10000,DataLookups!AU19)</f>
        <v>1</v>
      </c>
      <c r="P19" s="128">
        <f>IF(AND(DataLookups!AV19=0,P$2=3),-10000,DataLookups!AV19)</f>
        <v>1</v>
      </c>
      <c r="Q19" s="126">
        <f t="shared" si="1"/>
        <v>-9991</v>
      </c>
      <c r="R19" s="126">
        <f t="shared" si="2"/>
        <v>-29986</v>
      </c>
      <c r="S19" s="142">
        <f>+IF(admitfactor1&gt;=DataLookups!E19,1,0)</f>
        <v>1</v>
      </c>
      <c r="T19" s="143">
        <f>+MONTECARLO!G20</f>
        <v>0.20230162599738416</v>
      </c>
      <c r="U19" s="144">
        <f t="shared" si="3"/>
        <v>0.79769837400261578</v>
      </c>
      <c r="V19" s="145">
        <f t="shared" si="4"/>
        <v>0</v>
      </c>
      <c r="W19" s="146">
        <f t="shared" si="5"/>
        <v>-6066.2165571575615</v>
      </c>
      <c r="X19" s="147">
        <v>0</v>
      </c>
      <c r="Y19" s="148">
        <f t="shared" si="6"/>
        <v>1</v>
      </c>
      <c r="Z19" s="141">
        <f t="shared" si="7"/>
        <v>0</v>
      </c>
      <c r="AA19" s="150" t="str">
        <f t="shared" si="8"/>
        <v>Johns Hopkins</v>
      </c>
      <c r="AB19" s="141">
        <f t="shared" si="0"/>
        <v>0</v>
      </c>
    </row>
    <row r="20" spans="1:28" x14ac:dyDescent="0.25">
      <c r="A20" s="141">
        <v>18</v>
      </c>
      <c r="B20" s="127" t="s">
        <v>79</v>
      </c>
      <c r="C20" s="128">
        <f>IF(AND(DataLookups!AI20=0,C$2=3),-10000,DataLookups!AI20)</f>
        <v>1</v>
      </c>
      <c r="D20" s="128">
        <f>IF(AND(DataLookups!AJ20=0,D$2=3),-10000,DataLookups!AJ20)</f>
        <v>0</v>
      </c>
      <c r="E20" s="128">
        <f>IF(AND(DataLookups!AK20=0,E$2=3),-10000,DataLookups!AK20)</f>
        <v>0</v>
      </c>
      <c r="F20" s="128">
        <f>IF(AND(DataLookups!AL20=0,F$2=3),-10000,DataLookups!AL20)</f>
        <v>1</v>
      </c>
      <c r="G20" s="128">
        <f>IF(AND(DataLookups!AM20=0,G$2=3),-10000,DataLookups!AM20)</f>
        <v>1</v>
      </c>
      <c r="H20" s="128">
        <f>IF(AND(DataLookups!AN20=0,H$2=3),-10000,DataLookups!AN20)</f>
        <v>0</v>
      </c>
      <c r="I20" s="128">
        <f>IF(AND(DataLookups!AO20=0,I$2=3),-10000,DataLookups!AO20)</f>
        <v>0</v>
      </c>
      <c r="J20" s="128">
        <f>IF(AND(DataLookups!AP20=0,J$2=3),-10000,DataLookups!AP20)</f>
        <v>1</v>
      </c>
      <c r="K20" s="128">
        <f>IF(AND(DataLookups!AQ20=0,K$2=3),-10000,DataLookups!AQ20)</f>
        <v>1</v>
      </c>
      <c r="L20" s="128">
        <f>IF(AND(DataLookups!AR20=0,L$2=3),-10000,DataLookups!AR20)</f>
        <v>-10000</v>
      </c>
      <c r="M20" s="128">
        <f>IF(AND(DataLookups!AS20=0,M$2=3),-10000,DataLookups!AS20)</f>
        <v>0</v>
      </c>
      <c r="N20" s="128">
        <f>IF(AND(DataLookups!AT20=0,N$2=3),-10000,DataLookups!AT20)</f>
        <v>0</v>
      </c>
      <c r="O20" s="128">
        <f>IF(AND(DataLookups!AU20=0,O$2=3),-10000,DataLookups!AU20)</f>
        <v>0</v>
      </c>
      <c r="P20" s="128">
        <f>IF(AND(DataLookups!AV20=0,P$2=3),-10000,DataLookups!AV20)</f>
        <v>1</v>
      </c>
      <c r="Q20" s="126">
        <f t="shared" si="1"/>
        <v>-9994</v>
      </c>
      <c r="R20" s="126">
        <f t="shared" si="2"/>
        <v>-29992</v>
      </c>
      <c r="S20" s="142">
        <f>+IF(admitfactor1&gt;=DataLookups!E20,1,0)</f>
        <v>1</v>
      </c>
      <c r="T20" s="143">
        <f>+MONTECARLO!G21</f>
        <v>0.36193795876212609</v>
      </c>
      <c r="U20" s="144">
        <f t="shared" si="3"/>
        <v>0.63806204123787391</v>
      </c>
      <c r="V20" s="145">
        <f t="shared" si="4"/>
        <v>0</v>
      </c>
      <c r="W20" s="146">
        <f t="shared" si="5"/>
        <v>-10855.243259193685</v>
      </c>
      <c r="X20" s="147">
        <v>0</v>
      </c>
      <c r="Y20" s="148">
        <f t="shared" si="6"/>
        <v>1</v>
      </c>
      <c r="Z20" s="141">
        <f t="shared" si="7"/>
        <v>0</v>
      </c>
      <c r="AA20" s="150" t="str">
        <f t="shared" si="8"/>
        <v>Lehigh</v>
      </c>
      <c r="AB20" s="141">
        <f t="shared" si="0"/>
        <v>0</v>
      </c>
    </row>
    <row r="21" spans="1:28" x14ac:dyDescent="0.25">
      <c r="A21" s="141">
        <v>19</v>
      </c>
      <c r="B21" s="127" t="s">
        <v>81</v>
      </c>
      <c r="C21" s="128">
        <f>IF(AND(DataLookups!AI21=0,C$2=3),-10000,DataLookups!AI21)</f>
        <v>1</v>
      </c>
      <c r="D21" s="128">
        <f>IF(AND(DataLookups!AJ21=0,D$2=3),-10000,DataLookups!AJ21)</f>
        <v>0</v>
      </c>
      <c r="E21" s="128">
        <f>IF(AND(DataLookups!AK21=0,E$2=3),-10000,DataLookups!AK21)</f>
        <v>0</v>
      </c>
      <c r="F21" s="128">
        <f>IF(AND(DataLookups!AL21=0,F$2=3),-10000,DataLookups!AL21)</f>
        <v>0</v>
      </c>
      <c r="G21" s="128">
        <f>IF(AND(DataLookups!AM21=0,G$2=3),-10000,DataLookups!AM21)</f>
        <v>0</v>
      </c>
      <c r="H21" s="128">
        <f>IF(AND(DataLookups!AN21=0,H$2=3),-10000,DataLookups!AN21)</f>
        <v>0</v>
      </c>
      <c r="I21" s="128">
        <f>IF(AND(DataLookups!AO21=0,I$2=3),-10000,DataLookups!AO21)</f>
        <v>0</v>
      </c>
      <c r="J21" s="128">
        <f>IF(AND(DataLookups!AP21=0,J$2=3),-10000,DataLookups!AP21)</f>
        <v>0</v>
      </c>
      <c r="K21" s="128">
        <f>IF(AND(DataLookups!AQ21=0,K$2=3),-10000,DataLookups!AQ21)</f>
        <v>1</v>
      </c>
      <c r="L21" s="128">
        <f>IF(AND(DataLookups!AR21=0,L$2=3),-10000,DataLookups!AR21)</f>
        <v>-10000</v>
      </c>
      <c r="M21" s="128">
        <f>IF(AND(DataLookups!AS21=0,M$2=3),-10000,DataLookups!AS21)</f>
        <v>0</v>
      </c>
      <c r="N21" s="128">
        <f>IF(AND(DataLookups!AT21=0,N$2=3),-10000,DataLookups!AT21)</f>
        <v>1</v>
      </c>
      <c r="O21" s="128">
        <f>IF(AND(DataLookups!AU21=0,O$2=3),-10000,DataLookups!AU21)</f>
        <v>0</v>
      </c>
      <c r="P21" s="128">
        <f>IF(AND(DataLookups!AV21=0,P$2=3),-10000,DataLookups!AV21)</f>
        <v>1</v>
      </c>
      <c r="Q21" s="126">
        <f t="shared" si="1"/>
        <v>-9996</v>
      </c>
      <c r="R21" s="126">
        <f t="shared" si="2"/>
        <v>-29995</v>
      </c>
      <c r="S21" s="142">
        <f>+IF(admitfactor1&gt;=DataLookups!E21,1,0)</f>
        <v>1</v>
      </c>
      <c r="T21" s="143">
        <f>+MONTECARLO!G22</f>
        <v>0.38291074005359715</v>
      </c>
      <c r="U21" s="144">
        <f t="shared" si="3"/>
        <v>0.61708925994640285</v>
      </c>
      <c r="V21" s="145">
        <f t="shared" si="4"/>
        <v>0</v>
      </c>
      <c r="W21" s="146">
        <f t="shared" si="5"/>
        <v>-11485.407647907647</v>
      </c>
      <c r="X21" s="147">
        <v>0</v>
      </c>
      <c r="Y21" s="148">
        <f t="shared" si="6"/>
        <v>1</v>
      </c>
      <c r="Z21" s="141">
        <f t="shared" si="7"/>
        <v>0</v>
      </c>
      <c r="AA21" s="150" t="str">
        <f t="shared" si="8"/>
        <v>Miami (FL)</v>
      </c>
      <c r="AB21" s="141">
        <f t="shared" si="0"/>
        <v>0</v>
      </c>
    </row>
    <row r="22" spans="1:28" x14ac:dyDescent="0.25">
      <c r="A22" s="141">
        <v>20</v>
      </c>
      <c r="B22" s="127" t="s">
        <v>69</v>
      </c>
      <c r="C22" s="128">
        <f>IF(AND(DataLookups!AI22=0,C$2=3),-10000,DataLookups!AI22)</f>
        <v>0</v>
      </c>
      <c r="D22" s="128">
        <f>IF(AND(DataLookups!AJ22=0,D$2=3),-10000,DataLookups!AJ22)</f>
        <v>0</v>
      </c>
      <c r="E22" s="128">
        <f>IF(AND(DataLookups!AK22=0,E$2=3),-10000,DataLookups!AK22)</f>
        <v>0</v>
      </c>
      <c r="F22" s="128">
        <f>IF(AND(DataLookups!AL22=0,F$2=3),-10000,DataLookups!AL22)</f>
        <v>0</v>
      </c>
      <c r="G22" s="128">
        <f>IF(AND(DataLookups!AM22=0,G$2=3),-10000,DataLookups!AM22)</f>
        <v>0</v>
      </c>
      <c r="H22" s="128">
        <f>IF(AND(DataLookups!AN22=0,H$2=3),-10000,DataLookups!AN22)</f>
        <v>0</v>
      </c>
      <c r="I22" s="128">
        <f>IF(AND(DataLookups!AO22=0,I$2=3),-10000,DataLookups!AO22)</f>
        <v>0</v>
      </c>
      <c r="J22" s="128">
        <f>IF(AND(DataLookups!AP22=0,J$2=3),-10000,DataLookups!AP22)</f>
        <v>0</v>
      </c>
      <c r="K22" s="128">
        <f>IF(AND(DataLookups!AQ22=0,K$2=3),-10000,DataLookups!AQ22)</f>
        <v>1</v>
      </c>
      <c r="L22" s="128">
        <f>IF(AND(DataLookups!AR22=0,L$2=3),-10000,DataLookups!AR22)</f>
        <v>1</v>
      </c>
      <c r="M22" s="128">
        <f>IF(AND(DataLookups!AS22=0,M$2=3),-10000,DataLookups!AS22)</f>
        <v>0</v>
      </c>
      <c r="N22" s="128">
        <f>IF(AND(DataLookups!AT22=0,N$2=3),-10000,DataLookups!AT22)</f>
        <v>1</v>
      </c>
      <c r="O22" s="128">
        <f>IF(AND(DataLookups!AU22=0,O$2=3),-10000,DataLookups!AU22)</f>
        <v>0</v>
      </c>
      <c r="P22" s="128">
        <f>IF(AND(DataLookups!AV22=0,P$2=3),-10000,DataLookups!AV22)</f>
        <v>1</v>
      </c>
      <c r="Q22" s="126">
        <f t="shared" si="1"/>
        <v>4</v>
      </c>
      <c r="R22" s="126">
        <f t="shared" si="2"/>
        <v>8</v>
      </c>
      <c r="S22" s="142">
        <f>+IF(admitfactor1&gt;=DataLookups!E22,1,0)</f>
        <v>1</v>
      </c>
      <c r="T22" s="143">
        <f>+MONTECARLO!G23</f>
        <v>0.50494188706872878</v>
      </c>
      <c r="U22" s="144">
        <f t="shared" si="3"/>
        <v>0.49505811293127122</v>
      </c>
      <c r="V22" s="145">
        <f t="shared" si="4"/>
        <v>1</v>
      </c>
      <c r="W22" s="146">
        <f t="shared" si="5"/>
        <v>4.0395350965498302</v>
      </c>
      <c r="X22" s="147">
        <v>1</v>
      </c>
      <c r="Y22" s="148">
        <f t="shared" si="6"/>
        <v>0.49505811293127122</v>
      </c>
      <c r="Z22" s="141">
        <f t="shared" si="7"/>
        <v>4.0395350965498302</v>
      </c>
      <c r="AA22" s="150" t="str">
        <f t="shared" si="8"/>
        <v>Michigan</v>
      </c>
      <c r="AB22" s="141">
        <f t="shared" si="0"/>
        <v>3</v>
      </c>
    </row>
    <row r="23" spans="1:28" x14ac:dyDescent="0.25">
      <c r="A23" s="141">
        <v>21</v>
      </c>
      <c r="B23" s="127" t="s">
        <v>48</v>
      </c>
      <c r="C23" s="128">
        <f>IF(AND(DataLookups!AI23=0,C$2=3),-10000,DataLookups!AI23)</f>
        <v>1</v>
      </c>
      <c r="D23" s="128">
        <f>IF(AND(DataLookups!AJ23=0,D$2=3),-10000,DataLookups!AJ23)</f>
        <v>0</v>
      </c>
      <c r="E23" s="128">
        <f>IF(AND(DataLookups!AK23=0,E$2=3),-10000,DataLookups!AK23)</f>
        <v>0</v>
      </c>
      <c r="F23" s="128">
        <f>IF(AND(DataLookups!AL23=0,F$2=3),-10000,DataLookups!AL23)</f>
        <v>1</v>
      </c>
      <c r="G23" s="128">
        <f>IF(AND(DataLookups!AM23=0,G$2=3),-10000,DataLookups!AM23)</f>
        <v>1</v>
      </c>
      <c r="H23" s="128">
        <f>IF(AND(DataLookups!AN23=0,H$2=3),-10000,DataLookups!AN23)</f>
        <v>0</v>
      </c>
      <c r="I23" s="128">
        <f>IF(AND(DataLookups!AO23=0,I$2=3),-10000,DataLookups!AO23)</f>
        <v>1</v>
      </c>
      <c r="J23" s="128">
        <f>IF(AND(DataLookups!AP23=0,J$2=3),-10000,DataLookups!AP23)</f>
        <v>1</v>
      </c>
      <c r="K23" s="128">
        <f>IF(AND(DataLookups!AQ23=0,K$2=3),-10000,DataLookups!AQ23)</f>
        <v>1</v>
      </c>
      <c r="L23" s="128">
        <f>IF(AND(DataLookups!AR23=0,L$2=3),-10000,DataLookups!AR23)</f>
        <v>-10000</v>
      </c>
      <c r="M23" s="128">
        <f>IF(AND(DataLookups!AS23=0,M$2=3),-10000,DataLookups!AS23)</f>
        <v>0</v>
      </c>
      <c r="N23" s="128">
        <f>IF(AND(DataLookups!AT23=0,N$2=3),-10000,DataLookups!AT23)</f>
        <v>0</v>
      </c>
      <c r="O23" s="128">
        <f>IF(AND(DataLookups!AU23=0,O$2=3),-10000,DataLookups!AU23)</f>
        <v>0</v>
      </c>
      <c r="P23" s="128">
        <f>IF(AND(DataLookups!AV23=0,P$2=3),-10000,DataLookups!AV23)</f>
        <v>1</v>
      </c>
      <c r="Q23" s="126">
        <f t="shared" si="1"/>
        <v>-9993</v>
      </c>
      <c r="R23" s="126">
        <f t="shared" si="2"/>
        <v>-29990</v>
      </c>
      <c r="S23" s="142">
        <f>+IF(admitfactor1&gt;=DataLookups!E23,1,0)</f>
        <v>1</v>
      </c>
      <c r="T23" s="143">
        <f>+MONTECARLO!G24</f>
        <v>9.8358727390985445E-2</v>
      </c>
      <c r="U23" s="144">
        <f t="shared" si="3"/>
        <v>0.90164127260901461</v>
      </c>
      <c r="V23" s="145">
        <f t="shared" si="4"/>
        <v>0</v>
      </c>
      <c r="W23" s="146">
        <f t="shared" si="5"/>
        <v>-2949.7782344556535</v>
      </c>
      <c r="X23" s="147">
        <v>0</v>
      </c>
      <c r="Y23" s="148">
        <f t="shared" si="6"/>
        <v>1</v>
      </c>
      <c r="Z23" s="141">
        <f t="shared" si="7"/>
        <v>0</v>
      </c>
      <c r="AA23" s="150" t="str">
        <f t="shared" si="8"/>
        <v>MIT</v>
      </c>
      <c r="AB23" s="141">
        <f t="shared" si="0"/>
        <v>0</v>
      </c>
    </row>
    <row r="24" spans="1:28" x14ac:dyDescent="0.25">
      <c r="A24" s="141">
        <v>22</v>
      </c>
      <c r="B24" s="127" t="s">
        <v>54</v>
      </c>
      <c r="C24" s="128">
        <f>IF(AND(DataLookups!AI24=0,C$2=3),-10000,DataLookups!AI24)</f>
        <v>1</v>
      </c>
      <c r="D24" s="128">
        <f>IF(AND(DataLookups!AJ24=0,D$2=3),-10000,DataLookups!AJ24)</f>
        <v>0</v>
      </c>
      <c r="E24" s="128">
        <f>IF(AND(DataLookups!AK24=0,E$2=3),-10000,DataLookups!AK24)</f>
        <v>0</v>
      </c>
      <c r="F24" s="128">
        <f>IF(AND(DataLookups!AL24=0,F$2=3),-10000,DataLookups!AL24)</f>
        <v>1</v>
      </c>
      <c r="G24" s="128">
        <f>IF(AND(DataLookups!AM24=0,G$2=3),-10000,DataLookups!AM24)</f>
        <v>1</v>
      </c>
      <c r="H24" s="128">
        <f>IF(AND(DataLookups!AN24=0,H$2=3),-10000,DataLookups!AN24)</f>
        <v>1</v>
      </c>
      <c r="I24" s="128">
        <f>IF(AND(DataLookups!AO24=0,I$2=3),-10000,DataLookups!AO24)</f>
        <v>1</v>
      </c>
      <c r="J24" s="128">
        <f>IF(AND(DataLookups!AP24=0,J$2=3),-10000,DataLookups!AP24)</f>
        <v>1</v>
      </c>
      <c r="K24" s="128">
        <f>IF(AND(DataLookups!AQ24=0,K$2=3),-10000,DataLookups!AQ24)</f>
        <v>1</v>
      </c>
      <c r="L24" s="128">
        <f>IF(AND(DataLookups!AR24=0,L$2=3),-10000,DataLookups!AR24)</f>
        <v>-10000</v>
      </c>
      <c r="M24" s="128">
        <f>IF(AND(DataLookups!AS24=0,M$2=3),-10000,DataLookups!AS24)</f>
        <v>0</v>
      </c>
      <c r="N24" s="128">
        <f>IF(AND(DataLookups!AT24=0,N$2=3),-10000,DataLookups!AT24)</f>
        <v>1</v>
      </c>
      <c r="O24" s="128">
        <f>IF(AND(DataLookups!AU24=0,O$2=3),-10000,DataLookups!AU24)</f>
        <v>1</v>
      </c>
      <c r="P24" s="128">
        <f>IF(AND(DataLookups!AV24=0,P$2=3),-10000,DataLookups!AV24)</f>
        <v>1</v>
      </c>
      <c r="Q24" s="126">
        <f t="shared" si="1"/>
        <v>-9990</v>
      </c>
      <c r="R24" s="126">
        <f t="shared" si="2"/>
        <v>-29987</v>
      </c>
      <c r="S24" s="142">
        <f>+IF(admitfactor1&gt;=DataLookups!E24,1,0)</f>
        <v>1</v>
      </c>
      <c r="T24" s="143">
        <f>+MONTECARLO!G25</f>
        <v>0.22477061591275094</v>
      </c>
      <c r="U24" s="144">
        <f t="shared" si="3"/>
        <v>0.77522938408724906</v>
      </c>
      <c r="V24" s="145">
        <f t="shared" si="4"/>
        <v>0</v>
      </c>
      <c r="W24" s="146">
        <f t="shared" si="5"/>
        <v>-6740.196459375662</v>
      </c>
      <c r="X24" s="147">
        <v>0</v>
      </c>
      <c r="Y24" s="148">
        <f t="shared" si="6"/>
        <v>1</v>
      </c>
      <c r="Z24" s="141">
        <f t="shared" si="7"/>
        <v>0</v>
      </c>
      <c r="AA24" s="150" t="str">
        <f t="shared" si="8"/>
        <v>Northwestern</v>
      </c>
      <c r="AB24" s="141">
        <f t="shared" si="0"/>
        <v>0</v>
      </c>
    </row>
    <row r="25" spans="1:28" x14ac:dyDescent="0.25">
      <c r="A25" s="141">
        <v>23</v>
      </c>
      <c r="B25" s="127" t="s">
        <v>61</v>
      </c>
      <c r="C25" s="128">
        <f>IF(AND(DataLookups!AI25=0,C$2=3),-10000,DataLookups!AI25)</f>
        <v>1</v>
      </c>
      <c r="D25" s="128">
        <f>IF(AND(DataLookups!AJ25=0,D$2=3),-10000,DataLookups!AJ25)</f>
        <v>0</v>
      </c>
      <c r="E25" s="128">
        <f>IF(AND(DataLookups!AK25=0,E$2=3),-10000,DataLookups!AK25)</f>
        <v>0</v>
      </c>
      <c r="F25" s="128">
        <f>IF(AND(DataLookups!AL25=0,F$2=3),-10000,DataLookups!AL25)</f>
        <v>1</v>
      </c>
      <c r="G25" s="128">
        <f>IF(AND(DataLookups!AM25=0,G$2=3),-10000,DataLookups!AM25)</f>
        <v>1</v>
      </c>
      <c r="H25" s="128">
        <f>IF(AND(DataLookups!AN25=0,H$2=3),-10000,DataLookups!AN25)</f>
        <v>0</v>
      </c>
      <c r="I25" s="128">
        <f>IF(AND(DataLookups!AO25=0,I$2=3),-10000,DataLookups!AO25)</f>
        <v>0</v>
      </c>
      <c r="J25" s="128">
        <f>IF(AND(DataLookups!AP25=0,J$2=3),-10000,DataLookups!AP25)</f>
        <v>1</v>
      </c>
      <c r="K25" s="128">
        <f>IF(AND(DataLookups!AQ25=0,K$2=3),-10000,DataLookups!AQ25)</f>
        <v>1</v>
      </c>
      <c r="L25" s="128">
        <f>IF(AND(DataLookups!AR25=0,L$2=3),-10000,DataLookups!AR25)</f>
        <v>1</v>
      </c>
      <c r="M25" s="128">
        <f>IF(AND(DataLookups!AS25=0,M$2=3),-10000,DataLookups!AS25)</f>
        <v>0</v>
      </c>
      <c r="N25" s="128">
        <f>IF(AND(DataLookups!AT25=0,N$2=3),-10000,DataLookups!AT25)</f>
        <v>1</v>
      </c>
      <c r="O25" s="128">
        <f>IF(AND(DataLookups!AU25=0,O$2=3),-10000,DataLookups!AU25)</f>
        <v>0</v>
      </c>
      <c r="P25" s="128">
        <f>IF(AND(DataLookups!AV25=0,P$2=3),-10000,DataLookups!AV25)</f>
        <v>0</v>
      </c>
      <c r="Q25" s="126">
        <f t="shared" si="1"/>
        <v>7</v>
      </c>
      <c r="R25" s="126">
        <f t="shared" si="2"/>
        <v>11</v>
      </c>
      <c r="S25" s="142">
        <f>+IF(admitfactor1&gt;=DataLookups!E25,1,0)</f>
        <v>1</v>
      </c>
      <c r="T25" s="143">
        <f>+MONTECARLO!G26</f>
        <v>0.27620390176110826</v>
      </c>
      <c r="U25" s="144">
        <f t="shared" si="3"/>
        <v>0.72379609823889179</v>
      </c>
      <c r="V25" s="145">
        <f t="shared" si="4"/>
        <v>1</v>
      </c>
      <c r="W25" s="146">
        <f t="shared" si="5"/>
        <v>3.0382429193721907</v>
      </c>
      <c r="X25" s="147">
        <v>0</v>
      </c>
      <c r="Y25" s="148">
        <f t="shared" si="6"/>
        <v>1</v>
      </c>
      <c r="Z25" s="141">
        <f t="shared" si="7"/>
        <v>0</v>
      </c>
      <c r="AA25" s="150" t="str">
        <f t="shared" si="8"/>
        <v>Notre Dame</v>
      </c>
      <c r="AB25" s="141">
        <f t="shared" si="0"/>
        <v>0</v>
      </c>
    </row>
    <row r="26" spans="1:28" x14ac:dyDescent="0.25">
      <c r="A26" s="141">
        <v>24</v>
      </c>
      <c r="B26" s="127" t="s">
        <v>74</v>
      </c>
      <c r="C26" s="128">
        <f>IF(AND(DataLookups!AI26=0,C$2=3),-10000,DataLookups!AI26)</f>
        <v>1</v>
      </c>
      <c r="D26" s="128">
        <f>IF(AND(DataLookups!AJ26=0,D$2=3),-10000,DataLookups!AJ26)</f>
        <v>0</v>
      </c>
      <c r="E26" s="128">
        <f>IF(AND(DataLookups!AK26=0,E$2=3),-10000,DataLookups!AK26)</f>
        <v>1</v>
      </c>
      <c r="F26" s="128">
        <f>IF(AND(DataLookups!AL26=0,F$2=3),-10000,DataLookups!AL26)</f>
        <v>1</v>
      </c>
      <c r="G26" s="128">
        <f>IF(AND(DataLookups!AM26=0,G$2=3),-10000,DataLookups!AM26)</f>
        <v>0</v>
      </c>
      <c r="H26" s="128">
        <f>IF(AND(DataLookups!AN26=0,H$2=3),-10000,DataLookups!AN26)</f>
        <v>0</v>
      </c>
      <c r="I26" s="128">
        <f>IF(AND(DataLookups!AO26=0,I$2=3),-10000,DataLookups!AO26)</f>
        <v>0</v>
      </c>
      <c r="J26" s="128">
        <f>IF(AND(DataLookups!AP26=0,J$2=3),-10000,DataLookups!AP26)</f>
        <v>0</v>
      </c>
      <c r="K26" s="128">
        <f>IF(AND(DataLookups!AQ26=0,K$2=3),-10000,DataLookups!AQ26)</f>
        <v>1</v>
      </c>
      <c r="L26" s="128">
        <f>IF(AND(DataLookups!AR26=0,L$2=3),-10000,DataLookups!AR26)</f>
        <v>-10000</v>
      </c>
      <c r="M26" s="128">
        <f>IF(AND(DataLookups!AS26=0,M$2=3),-10000,DataLookups!AS26)</f>
        <v>0</v>
      </c>
      <c r="N26" s="128">
        <f>IF(AND(DataLookups!AT26=0,N$2=3),-10000,DataLookups!AT26)</f>
        <v>0</v>
      </c>
      <c r="O26" s="128">
        <f>IF(AND(DataLookups!AU26=0,O$2=3),-10000,DataLookups!AU26)</f>
        <v>0</v>
      </c>
      <c r="P26" s="128">
        <f>IF(AND(DataLookups!AV26=0,P$2=3),-10000,DataLookups!AV26)</f>
        <v>1</v>
      </c>
      <c r="Q26" s="126">
        <f t="shared" si="1"/>
        <v>-9995</v>
      </c>
      <c r="R26" s="126">
        <f t="shared" si="2"/>
        <v>-29994</v>
      </c>
      <c r="S26" s="142">
        <f>+IF(admitfactor1&gt;=DataLookups!E26,1,0)</f>
        <v>1</v>
      </c>
      <c r="T26" s="143">
        <f>+MONTECARLO!G27</f>
        <v>0.37986113512620406</v>
      </c>
      <c r="U26" s="144">
        <f t="shared" si="3"/>
        <v>0.62013886487379599</v>
      </c>
      <c r="V26" s="145">
        <f t="shared" si="4"/>
        <v>0</v>
      </c>
      <c r="W26" s="146">
        <f t="shared" si="5"/>
        <v>-11393.554886975364</v>
      </c>
      <c r="X26" s="147">
        <v>0</v>
      </c>
      <c r="Y26" s="148">
        <f t="shared" si="6"/>
        <v>1</v>
      </c>
      <c r="Z26" s="141">
        <f t="shared" si="7"/>
        <v>0</v>
      </c>
      <c r="AA26" s="150" t="str">
        <f t="shared" si="8"/>
        <v>NYU</v>
      </c>
      <c r="AB26" s="141">
        <f t="shared" si="0"/>
        <v>0</v>
      </c>
    </row>
    <row r="27" spans="1:28" x14ac:dyDescent="0.25">
      <c r="A27" s="141">
        <v>25</v>
      </c>
      <c r="B27" s="127" t="s">
        <v>85</v>
      </c>
      <c r="C27" s="128">
        <f>IF(AND(DataLookups!AI27=0,C$2=3),-10000,DataLookups!AI27)</f>
        <v>0</v>
      </c>
      <c r="D27" s="128">
        <f>IF(AND(DataLookups!AJ27=0,D$2=3),-10000,DataLookups!AJ27)</f>
        <v>0</v>
      </c>
      <c r="E27" s="128">
        <f>IF(AND(DataLookups!AK27=0,E$2=3),-10000,DataLookups!AK27)</f>
        <v>0</v>
      </c>
      <c r="F27" s="128">
        <f>IF(AND(DataLookups!AL27=0,F$2=3),-10000,DataLookups!AL27)</f>
        <v>0</v>
      </c>
      <c r="G27" s="128">
        <f>IF(AND(DataLookups!AM27=0,G$2=3),-10000,DataLookups!AM27)</f>
        <v>0</v>
      </c>
      <c r="H27" s="128">
        <f>IF(AND(DataLookups!AN27=0,H$2=3),-10000,DataLookups!AN27)</f>
        <v>0</v>
      </c>
      <c r="I27" s="128">
        <f>IF(AND(DataLookups!AO27=0,I$2=3),-10000,DataLookups!AO27)</f>
        <v>0</v>
      </c>
      <c r="J27" s="128">
        <f>IF(AND(DataLookups!AP27=0,J$2=3),-10000,DataLookups!AP27)</f>
        <v>0</v>
      </c>
      <c r="K27" s="128">
        <f>IF(AND(DataLookups!AQ27=0,K$2=3),-10000,DataLookups!AQ27)</f>
        <v>1</v>
      </c>
      <c r="L27" s="128">
        <f>IF(AND(DataLookups!AR27=0,L$2=3),-10000,DataLookups!AR27)</f>
        <v>-10000</v>
      </c>
      <c r="M27" s="128">
        <f>IF(AND(DataLookups!AS27=0,M$2=3),-10000,DataLookups!AS27)</f>
        <v>0</v>
      </c>
      <c r="N27" s="128">
        <f>IF(AND(DataLookups!AT27=0,N$2=3),-10000,DataLookups!AT27)</f>
        <v>1</v>
      </c>
      <c r="O27" s="128">
        <f>IF(AND(DataLookups!AU27=0,O$2=3),-10000,DataLookups!AU27)</f>
        <v>0</v>
      </c>
      <c r="P27" s="128">
        <f>IF(AND(DataLookups!AV27=0,P$2=3),-10000,DataLookups!AV27)</f>
        <v>1</v>
      </c>
      <c r="Q27" s="126">
        <f t="shared" si="1"/>
        <v>-9997</v>
      </c>
      <c r="R27" s="126">
        <f t="shared" si="2"/>
        <v>-29995</v>
      </c>
      <c r="S27" s="142">
        <f>+IF(admitfactor1&gt;=DataLookups!E27,1,0)</f>
        <v>1</v>
      </c>
      <c r="T27" s="143">
        <f>+MONTECARLO!G28</f>
        <v>0.54733204255407741</v>
      </c>
      <c r="U27" s="144">
        <f t="shared" si="3"/>
        <v>0.45266795744592259</v>
      </c>
      <c r="V27" s="145">
        <f t="shared" si="4"/>
        <v>0</v>
      </c>
      <c r="W27" s="146">
        <f t="shared" si="5"/>
        <v>-16417.224616409552</v>
      </c>
      <c r="X27" s="147">
        <v>0</v>
      </c>
      <c r="Y27" s="148">
        <f t="shared" si="6"/>
        <v>1</v>
      </c>
      <c r="Z27" s="141">
        <f t="shared" si="7"/>
        <v>0</v>
      </c>
      <c r="AA27" s="150" t="str">
        <f t="shared" si="8"/>
        <v>Penn State</v>
      </c>
      <c r="AB27" s="141">
        <f t="shared" si="0"/>
        <v>0</v>
      </c>
    </row>
    <row r="28" spans="1:28" x14ac:dyDescent="0.25">
      <c r="A28" s="141">
        <v>26</v>
      </c>
      <c r="B28" s="127" t="s">
        <v>44</v>
      </c>
      <c r="C28" s="128">
        <f>IF(AND(DataLookups!AI28=0,C$2=3),-10000,DataLookups!AI28)</f>
        <v>1</v>
      </c>
      <c r="D28" s="128">
        <f>IF(AND(DataLookups!AJ28=0,D$2=3),-10000,DataLookups!AJ28)</f>
        <v>0</v>
      </c>
      <c r="E28" s="128">
        <f>IF(AND(DataLookups!AK28=0,E$2=3),-10000,DataLookups!AK28)</f>
        <v>0</v>
      </c>
      <c r="F28" s="128">
        <f>IF(AND(DataLookups!AL28=0,F$2=3),-10000,DataLookups!AL28)</f>
        <v>0</v>
      </c>
      <c r="G28" s="128">
        <f>IF(AND(DataLookups!AM28=0,G$2=3),-10000,DataLookups!AM28)</f>
        <v>1</v>
      </c>
      <c r="H28" s="128">
        <f>IF(AND(DataLookups!AN28=0,H$2=3),-10000,DataLookups!AN28)</f>
        <v>1</v>
      </c>
      <c r="I28" s="128">
        <f>IF(AND(DataLookups!AO28=0,I$2=3),-10000,DataLookups!AO28)</f>
        <v>1</v>
      </c>
      <c r="J28" s="128">
        <f>IF(AND(DataLookups!AP28=0,J$2=3),-10000,DataLookups!AP28)</f>
        <v>0</v>
      </c>
      <c r="K28" s="128">
        <f>IF(AND(DataLookups!AQ28=0,K$2=3),-10000,DataLookups!AQ28)</f>
        <v>1</v>
      </c>
      <c r="L28" s="128">
        <f>IF(AND(DataLookups!AR28=0,L$2=3),-10000,DataLookups!AR28)</f>
        <v>-10000</v>
      </c>
      <c r="M28" s="128">
        <f>IF(AND(DataLookups!AS28=0,M$2=3),-10000,DataLookups!AS28)</f>
        <v>0</v>
      </c>
      <c r="N28" s="128">
        <f>IF(AND(DataLookups!AT28=0,N$2=3),-10000,DataLookups!AT28)</f>
        <v>0</v>
      </c>
      <c r="O28" s="128">
        <f>IF(AND(DataLookups!AU28=0,O$2=3),-10000,DataLookups!AU28)</f>
        <v>0</v>
      </c>
      <c r="P28" s="128">
        <f>IF(AND(DataLookups!AV28=0,P$2=3),-10000,DataLookups!AV28)</f>
        <v>1</v>
      </c>
      <c r="Q28" s="126">
        <f t="shared" si="1"/>
        <v>-9994</v>
      </c>
      <c r="R28" s="126">
        <f t="shared" si="2"/>
        <v>-29992</v>
      </c>
      <c r="S28" s="142">
        <f>+IF(admitfactor1&gt;=DataLookups!E28,1,0)</f>
        <v>1</v>
      </c>
      <c r="T28" s="143">
        <f>+MONTECARLO!G29</f>
        <v>8.6136218917010982E-2</v>
      </c>
      <c r="U28" s="144">
        <f t="shared" si="3"/>
        <v>0.91386378108298905</v>
      </c>
      <c r="V28" s="145">
        <f t="shared" si="4"/>
        <v>0</v>
      </c>
      <c r="W28" s="146">
        <f t="shared" si="5"/>
        <v>-2583.3974777589933</v>
      </c>
      <c r="X28" s="147">
        <v>0</v>
      </c>
      <c r="Y28" s="148">
        <f t="shared" si="6"/>
        <v>1</v>
      </c>
      <c r="Z28" s="141">
        <f t="shared" si="7"/>
        <v>0</v>
      </c>
      <c r="AA28" s="150" t="str">
        <f t="shared" si="8"/>
        <v>Princeton</v>
      </c>
      <c r="AB28" s="141">
        <f t="shared" si="0"/>
        <v>0</v>
      </c>
    </row>
    <row r="29" spans="1:28" x14ac:dyDescent="0.25">
      <c r="A29" s="141">
        <v>27</v>
      </c>
      <c r="B29" s="127" t="s">
        <v>59</v>
      </c>
      <c r="C29" s="128">
        <f>IF(AND(DataLookups!AI29=0,C$2=3),-10000,DataLookups!AI29)</f>
        <v>1</v>
      </c>
      <c r="D29" s="128">
        <f>IF(AND(DataLookups!AJ29=0,D$2=3),-10000,DataLookups!AJ29)</f>
        <v>0</v>
      </c>
      <c r="E29" s="128">
        <f>IF(AND(DataLookups!AK29=0,E$2=3),-10000,DataLookups!AK29)</f>
        <v>1</v>
      </c>
      <c r="F29" s="128">
        <f>IF(AND(DataLookups!AL29=0,F$2=3),-10000,DataLookups!AL29)</f>
        <v>0</v>
      </c>
      <c r="G29" s="128">
        <f>IF(AND(DataLookups!AM29=0,G$2=3),-10000,DataLookups!AM29)</f>
        <v>1</v>
      </c>
      <c r="H29" s="128">
        <f>IF(AND(DataLookups!AN29=0,H$2=3),-10000,DataLookups!AN29)</f>
        <v>0</v>
      </c>
      <c r="I29" s="128">
        <f>IF(AND(DataLookups!AO29=0,I$2=3),-10000,DataLookups!AO29)</f>
        <v>1</v>
      </c>
      <c r="J29" s="128">
        <f>IF(AND(DataLookups!AP29=0,J$2=3),-10000,DataLookups!AP29)</f>
        <v>0</v>
      </c>
      <c r="K29" s="128">
        <f>IF(AND(DataLookups!AQ29=0,K$2=3),-10000,DataLookups!AQ29)</f>
        <v>1</v>
      </c>
      <c r="L29" s="128">
        <f>IF(AND(DataLookups!AR29=0,L$2=3),-10000,DataLookups!AR29)</f>
        <v>-10000</v>
      </c>
      <c r="M29" s="128">
        <f>IF(AND(DataLookups!AS29=0,M$2=3),-10000,DataLookups!AS29)</f>
        <v>0</v>
      </c>
      <c r="N29" s="128">
        <f>IF(AND(DataLookups!AT29=0,N$2=3),-10000,DataLookups!AT29)</f>
        <v>1</v>
      </c>
      <c r="O29" s="128">
        <f>IF(AND(DataLookups!AU29=0,O$2=3),-10000,DataLookups!AU29)</f>
        <v>1</v>
      </c>
      <c r="P29" s="128">
        <f>IF(AND(DataLookups!AV29=0,P$2=3),-10000,DataLookups!AV29)</f>
        <v>1</v>
      </c>
      <c r="Q29" s="126">
        <f t="shared" si="1"/>
        <v>-9992</v>
      </c>
      <c r="R29" s="126">
        <f t="shared" si="2"/>
        <v>-29987</v>
      </c>
      <c r="S29" s="142">
        <f>+IF(admitfactor1&gt;=DataLookups!E29,1,0)</f>
        <v>1</v>
      </c>
      <c r="T29" s="143">
        <f>+MONTECARLO!G30</f>
        <v>0.20352182861092338</v>
      </c>
      <c r="U29" s="144">
        <f t="shared" si="3"/>
        <v>0.79647817138907662</v>
      </c>
      <c r="V29" s="145">
        <f t="shared" si="4"/>
        <v>0</v>
      </c>
      <c r="W29" s="146">
        <f t="shared" si="5"/>
        <v>-6103.0090745557591</v>
      </c>
      <c r="X29" s="147">
        <v>0</v>
      </c>
      <c r="Y29" s="148">
        <f t="shared" si="6"/>
        <v>1</v>
      </c>
      <c r="Z29" s="141">
        <f t="shared" si="7"/>
        <v>0</v>
      </c>
      <c r="AA29" s="150" t="str">
        <f t="shared" si="8"/>
        <v>Rice</v>
      </c>
      <c r="AB29" s="141">
        <f t="shared" si="0"/>
        <v>0</v>
      </c>
    </row>
    <row r="30" spans="1:28" x14ac:dyDescent="0.25">
      <c r="A30" s="141">
        <v>28</v>
      </c>
      <c r="B30" s="127" t="s">
        <v>49</v>
      </c>
      <c r="C30" s="128">
        <f>IF(AND(DataLookups!AI30=0,C$2=3),-10000,DataLookups!AI30)</f>
        <v>1</v>
      </c>
      <c r="D30" s="128">
        <f>IF(AND(DataLookups!AJ30=0,D$2=3),-10000,DataLookups!AJ30)</f>
        <v>0</v>
      </c>
      <c r="E30" s="128">
        <f>IF(AND(DataLookups!AK30=0,E$2=3),-10000,DataLookups!AK30)</f>
        <v>0</v>
      </c>
      <c r="F30" s="128">
        <f>IF(AND(DataLookups!AL30=0,F$2=3),-10000,DataLookups!AL30)</f>
        <v>1</v>
      </c>
      <c r="G30" s="128">
        <f>IF(AND(DataLookups!AM30=0,G$2=3),-10000,DataLookups!AM30)</f>
        <v>1</v>
      </c>
      <c r="H30" s="128">
        <f>IF(AND(DataLookups!AN30=0,H$2=3),-10000,DataLookups!AN30)</f>
        <v>1</v>
      </c>
      <c r="I30" s="128">
        <f>IF(AND(DataLookups!AO30=0,I$2=3),-10000,DataLookups!AO30)</f>
        <v>1</v>
      </c>
      <c r="J30" s="128">
        <f>IF(AND(DataLookups!AP30=0,J$2=3),-10000,DataLookups!AP30)</f>
        <v>1</v>
      </c>
      <c r="K30" s="128">
        <f>IF(AND(DataLookups!AQ30=0,K$2=3),-10000,DataLookups!AQ30)</f>
        <v>1</v>
      </c>
      <c r="L30" s="128">
        <f>IF(AND(DataLookups!AR30=0,L$2=3),-10000,DataLookups!AR30)</f>
        <v>-10000</v>
      </c>
      <c r="M30" s="128">
        <f>IF(AND(DataLookups!AS30=0,M$2=3),-10000,DataLookups!AS30)</f>
        <v>1</v>
      </c>
      <c r="N30" s="128">
        <f>IF(AND(DataLookups!AT30=0,N$2=3),-10000,DataLookups!AT30)</f>
        <v>1</v>
      </c>
      <c r="O30" s="128">
        <f>IF(AND(DataLookups!AU30=0,O$2=3),-10000,DataLookups!AU30)</f>
        <v>1</v>
      </c>
      <c r="P30" s="128">
        <f>IF(AND(DataLookups!AV30=0,P$2=3),-10000,DataLookups!AV30)</f>
        <v>1</v>
      </c>
      <c r="Q30" s="126">
        <f t="shared" si="1"/>
        <v>-9989</v>
      </c>
      <c r="R30" s="126">
        <f t="shared" si="2"/>
        <v>-29985</v>
      </c>
      <c r="S30" s="142">
        <f>+IF(admitfactor1&gt;=DataLookups!E30,1,0)</f>
        <v>1</v>
      </c>
      <c r="T30" s="143">
        <f>+MONTECARLO!G31</f>
        <v>6.7979963203506161E-2</v>
      </c>
      <c r="U30" s="144">
        <f t="shared" si="3"/>
        <v>0.93202003679649381</v>
      </c>
      <c r="V30" s="145">
        <f t="shared" si="4"/>
        <v>0</v>
      </c>
      <c r="W30" s="146">
        <f t="shared" si="5"/>
        <v>-2038.3791966571323</v>
      </c>
      <c r="X30" s="147">
        <v>0</v>
      </c>
      <c r="Y30" s="148">
        <f t="shared" si="6"/>
        <v>1</v>
      </c>
      <c r="Z30" s="141">
        <f t="shared" si="7"/>
        <v>0</v>
      </c>
      <c r="AA30" s="150" t="str">
        <f t="shared" si="8"/>
        <v>Stanford</v>
      </c>
      <c r="AB30" s="141">
        <f t="shared" si="0"/>
        <v>0</v>
      </c>
    </row>
    <row r="31" spans="1:28" x14ac:dyDescent="0.25">
      <c r="A31" s="141">
        <v>29</v>
      </c>
      <c r="B31" s="127" t="s">
        <v>90</v>
      </c>
      <c r="C31" s="128">
        <f>IF(AND(DataLookups!AI31=0,C$2=3),-10000,DataLookups!AI31)</f>
        <v>0</v>
      </c>
      <c r="D31" s="128">
        <f>IF(AND(DataLookups!AJ31=0,D$2=3),-10000,DataLookups!AJ31)</f>
        <v>0</v>
      </c>
      <c r="E31" s="128">
        <f>IF(AND(DataLookups!AK31=0,E$2=3),-10000,DataLookups!AK31)</f>
        <v>0</v>
      </c>
      <c r="F31" s="128">
        <f>IF(AND(DataLookups!AL31=0,F$2=3),-10000,DataLookups!AL31)</f>
        <v>0</v>
      </c>
      <c r="G31" s="128">
        <f>IF(AND(DataLookups!AM31=0,G$2=3),-10000,DataLookups!AM31)</f>
        <v>0</v>
      </c>
      <c r="H31" s="128">
        <f>IF(AND(DataLookups!AN31=0,H$2=3),-10000,DataLookups!AN31)</f>
        <v>0</v>
      </c>
      <c r="I31" s="128">
        <f>IF(AND(DataLookups!AO31=0,I$2=3),-10000,DataLookups!AO31)</f>
        <v>0</v>
      </c>
      <c r="J31" s="128">
        <f>IF(AND(DataLookups!AP31=0,J$2=3),-10000,DataLookups!AP31)</f>
        <v>1</v>
      </c>
      <c r="K31" s="128">
        <f>IF(AND(DataLookups!AQ31=0,K$2=3),-10000,DataLookups!AQ31)</f>
        <v>1</v>
      </c>
      <c r="L31" s="128">
        <f>IF(AND(DataLookups!AR31=0,L$2=3),-10000,DataLookups!AR31)</f>
        <v>-10000</v>
      </c>
      <c r="M31" s="128">
        <f>IF(AND(DataLookups!AS31=0,M$2=3),-10000,DataLookups!AS31)</f>
        <v>0</v>
      </c>
      <c r="N31" s="128">
        <f>IF(AND(DataLookups!AT31=0,N$2=3),-10000,DataLookups!AT31)</f>
        <v>1</v>
      </c>
      <c r="O31" s="128">
        <f>IF(AND(DataLookups!AU31=0,O$2=3),-10000,DataLookups!AU31)</f>
        <v>0</v>
      </c>
      <c r="P31" s="128">
        <f>IF(AND(DataLookups!AV31=0,P$2=3),-10000,DataLookups!AV31)</f>
        <v>1</v>
      </c>
      <c r="Q31" s="126">
        <f t="shared" si="1"/>
        <v>-9996</v>
      </c>
      <c r="R31" s="126">
        <f t="shared" si="2"/>
        <v>-29993</v>
      </c>
      <c r="S31" s="142">
        <f>+IF(admitfactor1&gt;=DataLookups!E31,1,0)</f>
        <v>1</v>
      </c>
      <c r="T31" s="143">
        <f>+MONTECARLO!G32</f>
        <v>0.66797551680332601</v>
      </c>
      <c r="U31" s="144">
        <f t="shared" si="3"/>
        <v>0.33202448319667399</v>
      </c>
      <c r="V31" s="145">
        <f t="shared" si="4"/>
        <v>0</v>
      </c>
      <c r="W31" s="146">
        <f t="shared" si="5"/>
        <v>-20034.589675482159</v>
      </c>
      <c r="X31" s="147">
        <v>0</v>
      </c>
      <c r="Y31" s="148">
        <f t="shared" si="6"/>
        <v>1</v>
      </c>
      <c r="Z31" s="141">
        <f t="shared" si="7"/>
        <v>0</v>
      </c>
      <c r="AA31" s="150" t="str">
        <f t="shared" si="8"/>
        <v>Texas A&amp;M</v>
      </c>
      <c r="AB31" s="141">
        <f t="shared" si="0"/>
        <v>0</v>
      </c>
    </row>
    <row r="32" spans="1:28" x14ac:dyDescent="0.25">
      <c r="A32" s="141">
        <v>30</v>
      </c>
      <c r="B32" s="127" t="s">
        <v>70</v>
      </c>
      <c r="C32" s="128">
        <f>IF(AND(DataLookups!AI32=0,C$2=3),-10000,DataLookups!AI32)</f>
        <v>1</v>
      </c>
      <c r="D32" s="128">
        <f>IF(AND(DataLookups!AJ32=0,D$2=3),-10000,DataLookups!AJ32)</f>
        <v>0</v>
      </c>
      <c r="E32" s="128">
        <f>IF(AND(DataLookups!AK32=0,E$2=3),-10000,DataLookups!AK32)</f>
        <v>0</v>
      </c>
      <c r="F32" s="128">
        <f>IF(AND(DataLookups!AL32=0,F$2=3),-10000,DataLookups!AL32)</f>
        <v>1</v>
      </c>
      <c r="G32" s="128">
        <f>IF(AND(DataLookups!AM32=0,G$2=3),-10000,DataLookups!AM32)</f>
        <v>1</v>
      </c>
      <c r="H32" s="128">
        <f>IF(AND(DataLookups!AN32=0,H$2=3),-10000,DataLookups!AN32)</f>
        <v>0</v>
      </c>
      <c r="I32" s="128">
        <f>IF(AND(DataLookups!AO32=0,I$2=3),-10000,DataLookups!AO32)</f>
        <v>1</v>
      </c>
      <c r="J32" s="128">
        <f>IF(AND(DataLookups!AP32=0,J$2=3),-10000,DataLookups!AP32)</f>
        <v>0</v>
      </c>
      <c r="K32" s="128">
        <f>IF(AND(DataLookups!AQ32=0,K$2=3),-10000,DataLookups!AQ32)</f>
        <v>1</v>
      </c>
      <c r="L32" s="128">
        <f>IF(AND(DataLookups!AR32=0,L$2=3),-10000,DataLookups!AR32)</f>
        <v>1</v>
      </c>
      <c r="M32" s="128">
        <f>IF(AND(DataLookups!AS32=0,M$2=3),-10000,DataLookups!AS32)</f>
        <v>0</v>
      </c>
      <c r="N32" s="128">
        <f>IF(AND(DataLookups!AT32=0,N$2=3),-10000,DataLookups!AT32)</f>
        <v>0</v>
      </c>
      <c r="O32" s="128">
        <f>IF(AND(DataLookups!AU32=0,O$2=3),-10000,DataLookups!AU32)</f>
        <v>0</v>
      </c>
      <c r="P32" s="128">
        <f>IF(AND(DataLookups!AV32=0,P$2=3),-10000,DataLookups!AV32)</f>
        <v>1</v>
      </c>
      <c r="Q32" s="126">
        <f t="shared" si="1"/>
        <v>7</v>
      </c>
      <c r="R32" s="126">
        <f t="shared" si="2"/>
        <v>11</v>
      </c>
      <c r="S32" s="142">
        <f>+IF(admitfactor1&gt;=DataLookups!E32,1,0)</f>
        <v>1</v>
      </c>
      <c r="T32" s="143">
        <f>+MONTECARLO!G33</f>
        <v>0.23577372884355527</v>
      </c>
      <c r="U32" s="144">
        <f t="shared" si="3"/>
        <v>0.7642262711564447</v>
      </c>
      <c r="V32" s="145">
        <f t="shared" si="4"/>
        <v>1</v>
      </c>
      <c r="W32" s="146">
        <f t="shared" si="5"/>
        <v>2.5935110172791078</v>
      </c>
      <c r="X32" s="147">
        <v>0</v>
      </c>
      <c r="Y32" s="148">
        <f t="shared" si="6"/>
        <v>1</v>
      </c>
      <c r="Z32" s="141">
        <f t="shared" si="7"/>
        <v>0</v>
      </c>
      <c r="AA32" s="150" t="str">
        <f t="shared" si="8"/>
        <v>Tufts</v>
      </c>
      <c r="AB32" s="141">
        <f t="shared" si="0"/>
        <v>0</v>
      </c>
    </row>
    <row r="33" spans="1:28" x14ac:dyDescent="0.25">
      <c r="A33" s="141">
        <v>31</v>
      </c>
      <c r="B33" s="127" t="s">
        <v>50</v>
      </c>
      <c r="C33" s="128">
        <f>IF(AND(DataLookups!AI33=0,C$2=3),-10000,DataLookups!AI33)</f>
        <v>1</v>
      </c>
      <c r="D33" s="128">
        <f>IF(AND(DataLookups!AJ33=0,D$2=3),-10000,DataLookups!AJ33)</f>
        <v>0</v>
      </c>
      <c r="E33" s="128">
        <f>IF(AND(DataLookups!AK33=0,E$2=3),-10000,DataLookups!AK33)</f>
        <v>1</v>
      </c>
      <c r="F33" s="128">
        <f>IF(AND(DataLookups!AL33=0,F$2=3),-10000,DataLookups!AL33)</f>
        <v>1</v>
      </c>
      <c r="G33" s="128">
        <f>IF(AND(DataLookups!AM33=0,G$2=3),-10000,DataLookups!AM33)</f>
        <v>1</v>
      </c>
      <c r="H33" s="128">
        <f>IF(AND(DataLookups!AN33=0,H$2=3),-10000,DataLookups!AN33)</f>
        <v>1</v>
      </c>
      <c r="I33" s="128">
        <f>IF(AND(DataLookups!AO33=0,I$2=3),-10000,DataLookups!AO33)</f>
        <v>1</v>
      </c>
      <c r="J33" s="128">
        <f>IF(AND(DataLookups!AP33=0,J$2=3),-10000,DataLookups!AP33)</f>
        <v>0</v>
      </c>
      <c r="K33" s="128">
        <f>IF(AND(DataLookups!AQ33=0,K$2=3),-10000,DataLookups!AQ33)</f>
        <v>1</v>
      </c>
      <c r="L33" s="128">
        <f>IF(AND(DataLookups!AR33=0,L$2=3),-10000,DataLookups!AR33)</f>
        <v>1</v>
      </c>
      <c r="M33" s="128">
        <f>IF(AND(DataLookups!AS33=0,M$2=3),-10000,DataLookups!AS33)</f>
        <v>0</v>
      </c>
      <c r="N33" s="128">
        <f>IF(AND(DataLookups!AT33=0,N$2=3),-10000,DataLookups!AT33)</f>
        <v>0</v>
      </c>
      <c r="O33" s="128">
        <f>IF(AND(DataLookups!AU33=0,O$2=3),-10000,DataLookups!AU33)</f>
        <v>0</v>
      </c>
      <c r="P33" s="128">
        <f>IF(AND(DataLookups!AV33=0,P$2=3),-10000,DataLookups!AV33)</f>
        <v>1</v>
      </c>
      <c r="Q33" s="126">
        <f t="shared" si="1"/>
        <v>9</v>
      </c>
      <c r="R33" s="126">
        <f t="shared" si="2"/>
        <v>13</v>
      </c>
      <c r="S33" s="142">
        <f>+IF(admitfactor1&gt;=DataLookups!E33,1,0)</f>
        <v>1</v>
      </c>
      <c r="T33" s="143">
        <f>+MONTECARLO!G34</f>
        <v>0.18375486140355224</v>
      </c>
      <c r="U33" s="144">
        <f t="shared" si="3"/>
        <v>0.81624513859644776</v>
      </c>
      <c r="V33" s="145">
        <f t="shared" si="4"/>
        <v>1</v>
      </c>
      <c r="W33" s="146">
        <f t="shared" si="5"/>
        <v>2.3888131982461793</v>
      </c>
      <c r="X33" s="147">
        <v>0</v>
      </c>
      <c r="Y33" s="148">
        <f t="shared" si="6"/>
        <v>1</v>
      </c>
      <c r="Z33" s="141">
        <f t="shared" si="7"/>
        <v>0</v>
      </c>
      <c r="AA33" s="150" t="str">
        <f t="shared" si="8"/>
        <v>U. Chicago</v>
      </c>
      <c r="AB33" s="141">
        <f t="shared" si="0"/>
        <v>0</v>
      </c>
    </row>
    <row r="34" spans="1:28" x14ac:dyDescent="0.25">
      <c r="A34" s="141">
        <v>32</v>
      </c>
      <c r="B34" s="127" t="s">
        <v>51</v>
      </c>
      <c r="C34" s="128">
        <f>IF(AND(DataLookups!AI34=0,C$2=3),-10000,DataLookups!AI34)</f>
        <v>1</v>
      </c>
      <c r="D34" s="128">
        <f>IF(AND(DataLookups!AJ34=0,D$2=3),-10000,DataLookups!AJ34)</f>
        <v>0</v>
      </c>
      <c r="E34" s="128">
        <f>IF(AND(DataLookups!AK34=0,E$2=3),-10000,DataLookups!AK34)</f>
        <v>1</v>
      </c>
      <c r="F34" s="128">
        <f>IF(AND(DataLookups!AL34=0,F$2=3),-10000,DataLookups!AL34)</f>
        <v>1</v>
      </c>
      <c r="G34" s="128">
        <f>IF(AND(DataLookups!AM34=0,G$2=3),-10000,DataLookups!AM34)</f>
        <v>1</v>
      </c>
      <c r="H34" s="128">
        <f>IF(AND(DataLookups!AN34=0,H$2=3),-10000,DataLookups!AN34)</f>
        <v>1</v>
      </c>
      <c r="I34" s="128">
        <f>IF(AND(DataLookups!AO34=0,I$2=3),-10000,DataLookups!AO34)</f>
        <v>1</v>
      </c>
      <c r="J34" s="128">
        <f>IF(AND(DataLookups!AP34=0,J$2=3),-10000,DataLookups!AP34)</f>
        <v>0</v>
      </c>
      <c r="K34" s="128">
        <f>IF(AND(DataLookups!AQ34=0,K$2=3),-10000,DataLookups!AQ34)</f>
        <v>1</v>
      </c>
      <c r="L34" s="128">
        <f>IF(AND(DataLookups!AR34=0,L$2=3),-10000,DataLookups!AR34)</f>
        <v>-10000</v>
      </c>
      <c r="M34" s="128">
        <f>IF(AND(DataLookups!AS34=0,M$2=3),-10000,DataLookups!AS34)</f>
        <v>0</v>
      </c>
      <c r="N34" s="128">
        <f>IF(AND(DataLookups!AT34=0,N$2=3),-10000,DataLookups!AT34)</f>
        <v>0</v>
      </c>
      <c r="O34" s="128">
        <f>IF(AND(DataLookups!AU34=0,O$2=3),-10000,DataLookups!AU34)</f>
        <v>1</v>
      </c>
      <c r="P34" s="128">
        <f>IF(AND(DataLookups!AV34=0,P$2=3),-10000,DataLookups!AV34)</f>
        <v>1</v>
      </c>
      <c r="Q34" s="126">
        <f t="shared" si="1"/>
        <v>-9991</v>
      </c>
      <c r="R34" s="126">
        <f t="shared" si="2"/>
        <v>-29988</v>
      </c>
      <c r="S34" s="142">
        <f>+IF(admitfactor1&gt;=DataLookups!E34,1,0)</f>
        <v>1</v>
      </c>
      <c r="T34" s="143">
        <f>+MONTECARLO!G35</f>
        <v>0.13634297833661566</v>
      </c>
      <c r="U34" s="144">
        <f t="shared" si="3"/>
        <v>0.86365702166338432</v>
      </c>
      <c r="V34" s="145">
        <f t="shared" si="4"/>
        <v>0</v>
      </c>
      <c r="W34" s="146">
        <f t="shared" si="5"/>
        <v>-4088.6532343584304</v>
      </c>
      <c r="X34" s="147">
        <v>0</v>
      </c>
      <c r="Y34" s="148">
        <f t="shared" si="6"/>
        <v>1</v>
      </c>
      <c r="Z34" s="141">
        <f t="shared" si="7"/>
        <v>0</v>
      </c>
      <c r="AA34" s="150" t="str">
        <f t="shared" si="8"/>
        <v>U. Penn</v>
      </c>
      <c r="AB34" s="141">
        <f t="shared" si="0"/>
        <v>0</v>
      </c>
    </row>
    <row r="35" spans="1:28" x14ac:dyDescent="0.25">
      <c r="A35" s="141">
        <v>33</v>
      </c>
      <c r="B35" s="127" t="s">
        <v>75</v>
      </c>
      <c r="C35" s="128">
        <f>IF(AND(DataLookups!AI35=0,C$2=3),-10000,DataLookups!AI35)</f>
        <v>1</v>
      </c>
      <c r="D35" s="128">
        <f>IF(AND(DataLookups!AJ35=0,D$2=3),-10000,DataLookups!AJ35)</f>
        <v>0</v>
      </c>
      <c r="E35" s="128">
        <f>IF(AND(DataLookups!AK35=0,E$2=3),-10000,DataLookups!AK35)</f>
        <v>1</v>
      </c>
      <c r="F35" s="128">
        <f>IF(AND(DataLookups!AL35=0,F$2=3),-10000,DataLookups!AL35)</f>
        <v>1</v>
      </c>
      <c r="G35" s="128">
        <f>IF(AND(DataLookups!AM35=0,G$2=3),-10000,DataLookups!AM35)</f>
        <v>1</v>
      </c>
      <c r="H35" s="128">
        <f>IF(AND(DataLookups!AN35=0,H$2=3),-10000,DataLookups!AN35)</f>
        <v>0</v>
      </c>
      <c r="I35" s="128">
        <f>IF(AND(DataLookups!AO35=0,I$2=3),-10000,DataLookups!AO35)</f>
        <v>0</v>
      </c>
      <c r="J35" s="128">
        <f>IF(AND(DataLookups!AP35=0,J$2=3),-10000,DataLookups!AP35)</f>
        <v>0</v>
      </c>
      <c r="K35" s="128">
        <f>IF(AND(DataLookups!AQ35=0,K$2=3),-10000,DataLookups!AQ35)</f>
        <v>1</v>
      </c>
      <c r="L35" s="128">
        <f>IF(AND(DataLookups!AR35=0,L$2=3),-10000,DataLookups!AR35)</f>
        <v>-10000</v>
      </c>
      <c r="M35" s="128">
        <f>IF(AND(DataLookups!AS35=0,M$2=3),-10000,DataLookups!AS35)</f>
        <v>0</v>
      </c>
      <c r="N35" s="128">
        <f>IF(AND(DataLookups!AT35=0,N$2=3),-10000,DataLookups!AT35)</f>
        <v>0</v>
      </c>
      <c r="O35" s="128">
        <f>IF(AND(DataLookups!AU35=0,O$2=3),-10000,DataLookups!AU35)</f>
        <v>0</v>
      </c>
      <c r="P35" s="128">
        <f>IF(AND(DataLookups!AV35=0,P$2=3),-10000,DataLookups!AV35)</f>
        <v>1</v>
      </c>
      <c r="Q35" s="126">
        <f t="shared" si="1"/>
        <v>-9994</v>
      </c>
      <c r="R35" s="126">
        <f t="shared" si="2"/>
        <v>-29992</v>
      </c>
      <c r="S35" s="142">
        <f>+IF(admitfactor1&gt;=DataLookups!E35,1,0)</f>
        <v>1</v>
      </c>
      <c r="T35" s="143">
        <f>+MONTECARLO!G36</f>
        <v>0.37757718415943009</v>
      </c>
      <c r="U35" s="144">
        <f t="shared" si="3"/>
        <v>0.62242281584056991</v>
      </c>
      <c r="V35" s="145">
        <f t="shared" si="4"/>
        <v>0</v>
      </c>
      <c r="W35" s="146">
        <f t="shared" si="5"/>
        <v>-11324.294907309628</v>
      </c>
      <c r="X35" s="147">
        <v>0</v>
      </c>
      <c r="Y35" s="148">
        <f t="shared" si="6"/>
        <v>1</v>
      </c>
      <c r="Z35" s="141">
        <f t="shared" si="7"/>
        <v>0</v>
      </c>
      <c r="AA35" s="150" t="str">
        <f t="shared" si="8"/>
        <v>U. Rochester</v>
      </c>
      <c r="AB35" s="141">
        <f t="shared" ref="AB35:AB53" si="9">IF(Z35&gt;0,RANK(Z35,$Z$3:$Z$53),0)</f>
        <v>0</v>
      </c>
    </row>
    <row r="36" spans="1:28" x14ac:dyDescent="0.25">
      <c r="A36" s="141">
        <v>34</v>
      </c>
      <c r="B36" s="127" t="s">
        <v>62</v>
      </c>
      <c r="C36" s="128">
        <f>IF(AND(DataLookups!AI36=0,C$2=3),-10000,DataLookups!AI36)</f>
        <v>0</v>
      </c>
      <c r="D36" s="128">
        <f>IF(AND(DataLookups!AJ36=0,D$2=3),-10000,DataLookups!AJ36)</f>
        <v>0</v>
      </c>
      <c r="E36" s="128">
        <f>IF(AND(DataLookups!AK36=0,E$2=3),-10000,DataLookups!AK36)</f>
        <v>0</v>
      </c>
      <c r="F36" s="128">
        <f>IF(AND(DataLookups!AL36=0,F$2=3),-10000,DataLookups!AL36)</f>
        <v>0</v>
      </c>
      <c r="G36" s="128">
        <f>IF(AND(DataLookups!AM36=0,G$2=3),-10000,DataLookups!AM36)</f>
        <v>0</v>
      </c>
      <c r="H36" s="128">
        <f>IF(AND(DataLookups!AN36=0,H$2=3),-10000,DataLookups!AN36)</f>
        <v>0</v>
      </c>
      <c r="I36" s="128">
        <f>IF(AND(DataLookups!AO36=0,I$2=3),-10000,DataLookups!AO36)</f>
        <v>0</v>
      </c>
      <c r="J36" s="128">
        <f>IF(AND(DataLookups!AP36=0,J$2=3),-10000,DataLookups!AP36)</f>
        <v>0</v>
      </c>
      <c r="K36" s="128">
        <f>IF(AND(DataLookups!AQ36=0,K$2=3),-10000,DataLookups!AQ36)</f>
        <v>1</v>
      </c>
      <c r="L36" s="128">
        <f>IF(AND(DataLookups!AR36=0,L$2=3),-10000,DataLookups!AR36)</f>
        <v>-10000</v>
      </c>
      <c r="M36" s="128">
        <f>IF(AND(DataLookups!AS36=0,M$2=3),-10000,DataLookups!AS36)</f>
        <v>1</v>
      </c>
      <c r="N36" s="128">
        <f>IF(AND(DataLookups!AT36=0,N$2=3),-10000,DataLookups!AT36)</f>
        <v>1</v>
      </c>
      <c r="O36" s="128">
        <f>IF(AND(DataLookups!AU36=0,O$2=3),-10000,DataLookups!AU36)</f>
        <v>0</v>
      </c>
      <c r="P36" s="128">
        <f>IF(AND(DataLookups!AV36=0,P$2=3),-10000,DataLookups!AV36)</f>
        <v>1</v>
      </c>
      <c r="Q36" s="126">
        <f t="shared" si="1"/>
        <v>-9996</v>
      </c>
      <c r="R36" s="126">
        <f t="shared" si="2"/>
        <v>-29993</v>
      </c>
      <c r="S36" s="142">
        <f>+IF(admitfactor1&gt;=DataLookups!E36,1,0)</f>
        <v>1</v>
      </c>
      <c r="T36" s="143">
        <f>+MONTECARLO!G37</f>
        <v>0.21086324912591717</v>
      </c>
      <c r="U36" s="144">
        <f t="shared" si="3"/>
        <v>0.78913675087408286</v>
      </c>
      <c r="V36" s="145">
        <f t="shared" si="4"/>
        <v>0</v>
      </c>
      <c r="W36" s="146">
        <f t="shared" si="5"/>
        <v>-6324.4214310336338</v>
      </c>
      <c r="X36" s="147">
        <v>0</v>
      </c>
      <c r="Y36" s="148">
        <f t="shared" si="6"/>
        <v>1</v>
      </c>
      <c r="Z36" s="141">
        <f t="shared" si="7"/>
        <v>0</v>
      </c>
      <c r="AA36" s="150" t="str">
        <f t="shared" si="8"/>
        <v>UC Berkeley</v>
      </c>
      <c r="AB36" s="141">
        <f t="shared" si="9"/>
        <v>0</v>
      </c>
    </row>
    <row r="37" spans="1:28" x14ac:dyDescent="0.25">
      <c r="A37" s="141">
        <v>35</v>
      </c>
      <c r="B37" s="127" t="s">
        <v>80</v>
      </c>
      <c r="C37" s="128">
        <f>IF(AND(DataLookups!AI37=0,C$2=3),-10000,DataLookups!AI37)</f>
        <v>0</v>
      </c>
      <c r="D37" s="128">
        <f>IF(AND(DataLookups!AJ37=0,D$2=3),-10000,DataLookups!AJ37)</f>
        <v>0</v>
      </c>
      <c r="E37" s="128">
        <f>IF(AND(DataLookups!AK37=0,E$2=3),-10000,DataLookups!AK37)</f>
        <v>0</v>
      </c>
      <c r="F37" s="128">
        <f>IF(AND(DataLookups!AL37=0,F$2=3),-10000,DataLookups!AL37)</f>
        <v>0</v>
      </c>
      <c r="G37" s="128">
        <f>IF(AND(DataLookups!AM37=0,G$2=3),-10000,DataLookups!AM37)</f>
        <v>0</v>
      </c>
      <c r="H37" s="128">
        <f>IF(AND(DataLookups!AN37=0,H$2=3),-10000,DataLookups!AN37)</f>
        <v>0</v>
      </c>
      <c r="I37" s="128">
        <f>IF(AND(DataLookups!AO37=0,I$2=3),-10000,DataLookups!AO37)</f>
        <v>0</v>
      </c>
      <c r="J37" s="128">
        <f>IF(AND(DataLookups!AP37=0,J$2=3),-10000,DataLookups!AP37)</f>
        <v>1</v>
      </c>
      <c r="K37" s="128">
        <f>IF(AND(DataLookups!AQ37=0,K$2=3),-10000,DataLookups!AQ37)</f>
        <v>1</v>
      </c>
      <c r="L37" s="128">
        <f>IF(AND(DataLookups!AR37=0,L$2=3),-10000,DataLookups!AR37)</f>
        <v>-10000</v>
      </c>
      <c r="M37" s="128">
        <f>IF(AND(DataLookups!AS37=0,M$2=3),-10000,DataLookups!AS37)</f>
        <v>0</v>
      </c>
      <c r="N37" s="128">
        <f>IF(AND(DataLookups!AT37=0,N$2=3),-10000,DataLookups!AT37)</f>
        <v>0</v>
      </c>
      <c r="O37" s="128">
        <f>IF(AND(DataLookups!AU37=0,O$2=3),-10000,DataLookups!AU37)</f>
        <v>1</v>
      </c>
      <c r="P37" s="128">
        <f>IF(AND(DataLookups!AV37=0,P$2=3),-10000,DataLookups!AV37)</f>
        <v>1</v>
      </c>
      <c r="Q37" s="126">
        <f t="shared" si="1"/>
        <v>-9996</v>
      </c>
      <c r="R37" s="126">
        <f t="shared" si="2"/>
        <v>-29992</v>
      </c>
      <c r="S37" s="142">
        <f>+IF(admitfactor1&gt;=DataLookups!E37,1,0)</f>
        <v>1</v>
      </c>
      <c r="T37" s="143">
        <f>+MONTECARLO!G38</f>
        <v>0.43395930323795573</v>
      </c>
      <c r="U37" s="144">
        <f t="shared" si="3"/>
        <v>0.56604069676204427</v>
      </c>
      <c r="V37" s="145">
        <f t="shared" si="4"/>
        <v>0</v>
      </c>
      <c r="W37" s="146">
        <f t="shared" si="5"/>
        <v>-13015.307422712769</v>
      </c>
      <c r="X37" s="147">
        <v>0</v>
      </c>
      <c r="Y37" s="148">
        <f t="shared" si="6"/>
        <v>1</v>
      </c>
      <c r="Z37" s="141">
        <f t="shared" si="7"/>
        <v>0</v>
      </c>
      <c r="AA37" s="150" t="str">
        <f t="shared" si="8"/>
        <v>UC Davis</v>
      </c>
      <c r="AB37" s="141">
        <f t="shared" si="9"/>
        <v>0</v>
      </c>
    </row>
    <row r="38" spans="1:28" x14ac:dyDescent="0.25">
      <c r="A38" s="141">
        <v>36</v>
      </c>
      <c r="B38" s="127" t="s">
        <v>86</v>
      </c>
      <c r="C38" s="128">
        <f>IF(AND(DataLookups!AI38=0,C$2=3),-10000,DataLookups!AI38)</f>
        <v>0</v>
      </c>
      <c r="D38" s="128">
        <f>IF(AND(DataLookups!AJ38=0,D$2=3),-10000,DataLookups!AJ38)</f>
        <v>0</v>
      </c>
      <c r="E38" s="128">
        <f>IF(AND(DataLookups!AK38=0,E$2=3),-10000,DataLookups!AK38)</f>
        <v>1</v>
      </c>
      <c r="F38" s="128">
        <f>IF(AND(DataLookups!AL38=0,F$2=3),-10000,DataLookups!AL38)</f>
        <v>0</v>
      </c>
      <c r="G38" s="128">
        <f>IF(AND(DataLookups!AM38=0,G$2=3),-10000,DataLookups!AM38)</f>
        <v>0</v>
      </c>
      <c r="H38" s="128">
        <f>IF(AND(DataLookups!AN38=0,H$2=3),-10000,DataLookups!AN38)</f>
        <v>0</v>
      </c>
      <c r="I38" s="128">
        <f>IF(AND(DataLookups!AO38=0,I$2=3),-10000,DataLookups!AO38)</f>
        <v>0</v>
      </c>
      <c r="J38" s="128">
        <f>IF(AND(DataLookups!AP38=0,J$2=3),-10000,DataLookups!AP38)</f>
        <v>0</v>
      </c>
      <c r="K38" s="128">
        <f>IF(AND(DataLookups!AQ38=0,K$2=3),-10000,DataLookups!AQ38)</f>
        <v>1</v>
      </c>
      <c r="L38" s="128">
        <f>IF(AND(DataLookups!AR38=0,L$2=3),-10000,DataLookups!AR38)</f>
        <v>-10000</v>
      </c>
      <c r="M38" s="128">
        <f>IF(AND(DataLookups!AS38=0,M$2=3),-10000,DataLookups!AS38)</f>
        <v>0</v>
      </c>
      <c r="N38" s="128">
        <f>IF(AND(DataLookups!AT38=0,N$2=3),-10000,DataLookups!AT38)</f>
        <v>0</v>
      </c>
      <c r="O38" s="128">
        <f>IF(AND(DataLookups!AU38=0,O$2=3),-10000,DataLookups!AU38)</f>
        <v>0</v>
      </c>
      <c r="P38" s="128">
        <f>IF(AND(DataLookups!AV38=0,P$2=3),-10000,DataLookups!AV38)</f>
        <v>1</v>
      </c>
      <c r="Q38" s="126">
        <f t="shared" si="1"/>
        <v>-9997</v>
      </c>
      <c r="R38" s="126">
        <f t="shared" si="2"/>
        <v>-29994</v>
      </c>
      <c r="S38" s="142">
        <f>+IF(admitfactor1&gt;=DataLookups!E38,1,0)</f>
        <v>1</v>
      </c>
      <c r="T38" s="143">
        <f>+MONTECARLO!G39</f>
        <v>0.44479997057714765</v>
      </c>
      <c r="U38" s="144">
        <f t="shared" si="3"/>
        <v>0.55520002942285229</v>
      </c>
      <c r="V38" s="145">
        <f t="shared" si="4"/>
        <v>0</v>
      </c>
      <c r="W38" s="146">
        <f t="shared" si="5"/>
        <v>-13341.330317490967</v>
      </c>
      <c r="X38" s="147">
        <v>0</v>
      </c>
      <c r="Y38" s="148">
        <f t="shared" si="6"/>
        <v>1</v>
      </c>
      <c r="Z38" s="141">
        <f t="shared" si="7"/>
        <v>0</v>
      </c>
      <c r="AA38" s="150" t="str">
        <f t="shared" si="8"/>
        <v>UC Irvine</v>
      </c>
      <c r="AB38" s="141">
        <f t="shared" si="9"/>
        <v>0</v>
      </c>
    </row>
    <row r="39" spans="1:28" x14ac:dyDescent="0.25">
      <c r="A39" s="141">
        <v>37</v>
      </c>
      <c r="B39" s="127" t="s">
        <v>77</v>
      </c>
      <c r="C39" s="128">
        <f>IF(AND(DataLookups!AI39=0,C$2=3),-10000,DataLookups!AI39)</f>
        <v>0</v>
      </c>
      <c r="D39" s="128">
        <f>IF(AND(DataLookups!AJ39=0,D$2=3),-10000,DataLookups!AJ39)</f>
        <v>0</v>
      </c>
      <c r="E39" s="128">
        <f>IF(AND(DataLookups!AK39=0,E$2=3),-10000,DataLookups!AK39)</f>
        <v>0</v>
      </c>
      <c r="F39" s="128">
        <f>IF(AND(DataLookups!AL39=0,F$2=3),-10000,DataLookups!AL39)</f>
        <v>0</v>
      </c>
      <c r="G39" s="128">
        <f>IF(AND(DataLookups!AM39=0,G$2=3),-10000,DataLookups!AM39)</f>
        <v>0</v>
      </c>
      <c r="H39" s="128">
        <f>IF(AND(DataLookups!AN39=0,H$2=3),-10000,DataLookups!AN39)</f>
        <v>0</v>
      </c>
      <c r="I39" s="128">
        <f>IF(AND(DataLookups!AO39=0,I$2=3),-10000,DataLookups!AO39)</f>
        <v>0</v>
      </c>
      <c r="J39" s="128">
        <f>IF(AND(DataLookups!AP39=0,J$2=3),-10000,DataLookups!AP39)</f>
        <v>0</v>
      </c>
      <c r="K39" s="128">
        <f>IF(AND(DataLookups!AQ39=0,K$2=3),-10000,DataLookups!AQ39)</f>
        <v>1</v>
      </c>
      <c r="L39" s="128">
        <f>IF(AND(DataLookups!AR39=0,L$2=3),-10000,DataLookups!AR39)</f>
        <v>-10000</v>
      </c>
      <c r="M39" s="128">
        <f>IF(AND(DataLookups!AS39=0,M$2=3),-10000,DataLookups!AS39)</f>
        <v>0</v>
      </c>
      <c r="N39" s="128">
        <f>IF(AND(DataLookups!AT39=0,N$2=3),-10000,DataLookups!AT39)</f>
        <v>0</v>
      </c>
      <c r="O39" s="128">
        <f>IF(AND(DataLookups!AU39=0,O$2=3),-10000,DataLookups!AU39)</f>
        <v>0</v>
      </c>
      <c r="P39" s="128">
        <f>IF(AND(DataLookups!AV39=0,P$2=3),-10000,DataLookups!AV39)</f>
        <v>1</v>
      </c>
      <c r="Q39" s="126">
        <f t="shared" si="1"/>
        <v>-9998</v>
      </c>
      <c r="R39" s="126">
        <f t="shared" si="2"/>
        <v>-29996</v>
      </c>
      <c r="S39" s="142">
        <f>+IF(admitfactor1&gt;=DataLookups!E39,1,0)</f>
        <v>1</v>
      </c>
      <c r="T39" s="143">
        <f>+MONTECARLO!G40</f>
        <v>0.37811448876517045</v>
      </c>
      <c r="U39" s="144">
        <f t="shared" si="3"/>
        <v>0.6218855112348296</v>
      </c>
      <c r="V39" s="145">
        <f t="shared" si="4"/>
        <v>0</v>
      </c>
      <c r="W39" s="146">
        <f t="shared" si="5"/>
        <v>-11341.922205000054</v>
      </c>
      <c r="X39" s="147">
        <v>0</v>
      </c>
      <c r="Y39" s="148">
        <f t="shared" si="6"/>
        <v>1</v>
      </c>
      <c r="Z39" s="141">
        <f t="shared" si="7"/>
        <v>0</v>
      </c>
      <c r="AA39" s="150" t="str">
        <f t="shared" si="8"/>
        <v>UC San Diego</v>
      </c>
      <c r="AB39" s="141">
        <f t="shared" si="9"/>
        <v>0</v>
      </c>
    </row>
    <row r="40" spans="1:28" x14ac:dyDescent="0.25">
      <c r="A40" s="141">
        <v>38</v>
      </c>
      <c r="B40" s="127" t="s">
        <v>82</v>
      </c>
      <c r="C40" s="128">
        <f>IF(AND(DataLookups!AI40=0,C$2=3),-10000,DataLookups!AI40)</f>
        <v>0</v>
      </c>
      <c r="D40" s="128">
        <f>IF(AND(DataLookups!AJ40=0,D$2=3),-10000,DataLookups!AJ40)</f>
        <v>0</v>
      </c>
      <c r="E40" s="128">
        <f>IF(AND(DataLookups!AK40=0,E$2=3),-10000,DataLookups!AK40)</f>
        <v>0</v>
      </c>
      <c r="F40" s="128">
        <f>IF(AND(DataLookups!AL40=0,F$2=3),-10000,DataLookups!AL40)</f>
        <v>0</v>
      </c>
      <c r="G40" s="128">
        <f>IF(AND(DataLookups!AM40=0,G$2=3),-10000,DataLookups!AM40)</f>
        <v>0</v>
      </c>
      <c r="H40" s="128">
        <f>IF(AND(DataLookups!AN40=0,H$2=3),-10000,DataLookups!AN40)</f>
        <v>0</v>
      </c>
      <c r="I40" s="128">
        <f>IF(AND(DataLookups!AO40=0,I$2=3),-10000,DataLookups!AO40)</f>
        <v>0</v>
      </c>
      <c r="J40" s="128">
        <f>IF(AND(DataLookups!AP40=0,J$2=3),-10000,DataLookups!AP40)</f>
        <v>0</v>
      </c>
      <c r="K40" s="128">
        <f>IF(AND(DataLookups!AQ40=0,K$2=3),-10000,DataLookups!AQ40)</f>
        <v>1</v>
      </c>
      <c r="L40" s="128">
        <f>IF(AND(DataLookups!AR40=0,L$2=3),-10000,DataLookups!AR40)</f>
        <v>1</v>
      </c>
      <c r="M40" s="128">
        <f>IF(AND(DataLookups!AS40=0,M$2=3),-10000,DataLookups!AS40)</f>
        <v>0</v>
      </c>
      <c r="N40" s="128">
        <f>IF(AND(DataLookups!AT40=0,N$2=3),-10000,DataLookups!AT40)</f>
        <v>0</v>
      </c>
      <c r="O40" s="128">
        <f>IF(AND(DataLookups!AU40=0,O$2=3),-10000,DataLookups!AU40)</f>
        <v>0</v>
      </c>
      <c r="P40" s="128">
        <f>IF(AND(DataLookups!AV40=0,P$2=3),-10000,DataLookups!AV40)</f>
        <v>1</v>
      </c>
      <c r="Q40" s="126">
        <f t="shared" si="1"/>
        <v>3</v>
      </c>
      <c r="R40" s="126">
        <f t="shared" si="2"/>
        <v>7</v>
      </c>
      <c r="S40" s="142">
        <f>+IF(admitfactor1&gt;=DataLookups!E40,1,0)</f>
        <v>1</v>
      </c>
      <c r="T40" s="143">
        <f>+MONTECARLO!G41</f>
        <v>0.44205994532567233</v>
      </c>
      <c r="U40" s="144">
        <f t="shared" si="3"/>
        <v>0.55794005467432761</v>
      </c>
      <c r="V40" s="145">
        <f t="shared" si="4"/>
        <v>1</v>
      </c>
      <c r="W40" s="146">
        <f t="shared" si="5"/>
        <v>3.0944196172797063</v>
      </c>
      <c r="X40" s="147">
        <v>0</v>
      </c>
      <c r="Y40" s="148">
        <f t="shared" si="6"/>
        <v>1</v>
      </c>
      <c r="Z40" s="141">
        <f t="shared" si="7"/>
        <v>0</v>
      </c>
      <c r="AA40" s="150" t="str">
        <f t="shared" si="8"/>
        <v>UC Santa Barbara</v>
      </c>
      <c r="AB40" s="141">
        <f t="shared" si="9"/>
        <v>0</v>
      </c>
    </row>
    <row r="41" spans="1:28" x14ac:dyDescent="0.25">
      <c r="A41" s="141">
        <v>39</v>
      </c>
      <c r="B41" s="127" t="s">
        <v>66</v>
      </c>
      <c r="C41" s="128">
        <f>IF(AND(DataLookups!AI41=0,C$2=3),-10000,DataLookups!AI41)</f>
        <v>0</v>
      </c>
      <c r="D41" s="128">
        <f>IF(AND(DataLookups!AJ41=0,D$2=3),-10000,DataLookups!AJ41)</f>
        <v>0</v>
      </c>
      <c r="E41" s="128">
        <f>IF(AND(DataLookups!AK41=0,E$2=3),-10000,DataLookups!AK41)</f>
        <v>1</v>
      </c>
      <c r="F41" s="128">
        <f>IF(AND(DataLookups!AL41=0,F$2=3),-10000,DataLookups!AL41)</f>
        <v>0</v>
      </c>
      <c r="G41" s="128">
        <f>IF(AND(DataLookups!AM41=0,G$2=3),-10000,DataLookups!AM41)</f>
        <v>0</v>
      </c>
      <c r="H41" s="128">
        <f>IF(AND(DataLookups!AN41=0,H$2=3),-10000,DataLookups!AN41)</f>
        <v>0</v>
      </c>
      <c r="I41" s="128">
        <f>IF(AND(DataLookups!AO41=0,I$2=3),-10000,DataLookups!AO41)</f>
        <v>0</v>
      </c>
      <c r="J41" s="128">
        <f>IF(AND(DataLookups!AP41=0,J$2=3),-10000,DataLookups!AP41)</f>
        <v>0</v>
      </c>
      <c r="K41" s="128">
        <f>IF(AND(DataLookups!AQ41=0,K$2=3),-10000,DataLookups!AQ41)</f>
        <v>1</v>
      </c>
      <c r="L41" s="128">
        <f>IF(AND(DataLookups!AR41=0,L$2=3),-10000,DataLookups!AR41)</f>
        <v>1</v>
      </c>
      <c r="M41" s="128">
        <f>IF(AND(DataLookups!AS41=0,M$2=3),-10000,DataLookups!AS41)</f>
        <v>0</v>
      </c>
      <c r="N41" s="128">
        <f>IF(AND(DataLookups!AT41=0,N$2=3),-10000,DataLookups!AT41)</f>
        <v>1</v>
      </c>
      <c r="O41" s="128">
        <f>IF(AND(DataLookups!AU41=0,O$2=3),-10000,DataLookups!AU41)</f>
        <v>0</v>
      </c>
      <c r="P41" s="128">
        <f>IF(AND(DataLookups!AV41=0,P$2=3),-10000,DataLookups!AV41)</f>
        <v>1</v>
      </c>
      <c r="Q41" s="126">
        <f t="shared" si="1"/>
        <v>5</v>
      </c>
      <c r="R41" s="126">
        <f t="shared" si="2"/>
        <v>10</v>
      </c>
      <c r="S41" s="142">
        <f>+IF(admitfactor1&gt;=DataLookups!E41,1,0)</f>
        <v>1</v>
      </c>
      <c r="T41" s="143">
        <f>+MONTECARLO!G42</f>
        <v>0.22312512912333859</v>
      </c>
      <c r="U41" s="144">
        <f t="shared" si="3"/>
        <v>0.77687487087666141</v>
      </c>
      <c r="V41" s="145">
        <f t="shared" si="4"/>
        <v>1</v>
      </c>
      <c r="W41" s="146">
        <f t="shared" si="5"/>
        <v>2.2312512912333862</v>
      </c>
      <c r="X41" s="147">
        <v>0</v>
      </c>
      <c r="Y41" s="148">
        <f t="shared" si="6"/>
        <v>1</v>
      </c>
      <c r="Z41" s="141">
        <f t="shared" si="7"/>
        <v>0</v>
      </c>
      <c r="AA41" s="150" t="str">
        <f t="shared" si="8"/>
        <v>UCLA</v>
      </c>
      <c r="AB41" s="141">
        <f t="shared" si="9"/>
        <v>0</v>
      </c>
    </row>
    <row r="42" spans="1:28" x14ac:dyDescent="0.25">
      <c r="A42" s="141">
        <v>40</v>
      </c>
      <c r="B42" s="127" t="s">
        <v>71</v>
      </c>
      <c r="C42" s="128">
        <f>IF(AND(DataLookups!AI42=0,C$2=3),-10000,DataLookups!AI42)</f>
        <v>0</v>
      </c>
      <c r="D42" s="128">
        <f>IF(AND(DataLookups!AJ42=0,D$2=3),-10000,DataLookups!AJ42)</f>
        <v>1</v>
      </c>
      <c r="E42" s="128">
        <f>IF(AND(DataLookups!AK42=0,E$2=3),-10000,DataLookups!AK42)</f>
        <v>0</v>
      </c>
      <c r="F42" s="128">
        <f>IF(AND(DataLookups!AL42=0,F$2=3),-10000,DataLookups!AL42)</f>
        <v>0</v>
      </c>
      <c r="G42" s="128">
        <f>IF(AND(DataLookups!AM42=0,G$2=3),-10000,DataLookups!AM42)</f>
        <v>0</v>
      </c>
      <c r="H42" s="128">
        <f>IF(AND(DataLookups!AN42=0,H$2=3),-10000,DataLookups!AN42)</f>
        <v>0</v>
      </c>
      <c r="I42" s="128">
        <f>IF(AND(DataLookups!AO42=0,I$2=3),-10000,DataLookups!AO42)</f>
        <v>0</v>
      </c>
      <c r="J42" s="128">
        <f>IF(AND(DataLookups!AP42=0,J$2=3),-10000,DataLookups!AP42)</f>
        <v>0</v>
      </c>
      <c r="K42" s="128">
        <f>IF(AND(DataLookups!AQ42=0,K$2=3),-10000,DataLookups!AQ42)</f>
        <v>1</v>
      </c>
      <c r="L42" s="128">
        <f>IF(AND(DataLookups!AR42=0,L$2=3),-10000,DataLookups!AR42)</f>
        <v>1</v>
      </c>
      <c r="M42" s="128">
        <f>IF(AND(DataLookups!AS42=0,M$2=3),-10000,DataLookups!AS42)</f>
        <v>1</v>
      </c>
      <c r="N42" s="128">
        <f>IF(AND(DataLookups!AT42=0,N$2=3),-10000,DataLookups!AT42)</f>
        <v>1</v>
      </c>
      <c r="O42" s="128">
        <f>IF(AND(DataLookups!AU42=0,O$2=3),-10000,DataLookups!AU42)</f>
        <v>0</v>
      </c>
      <c r="P42" s="128">
        <f>IF(AND(DataLookups!AV42=0,P$2=3),-10000,DataLookups!AV42)</f>
        <v>1</v>
      </c>
      <c r="Q42" s="126">
        <f t="shared" si="1"/>
        <v>6</v>
      </c>
      <c r="R42" s="126">
        <f t="shared" si="2"/>
        <v>12</v>
      </c>
      <c r="S42" s="142">
        <f>+IF(admitfactor1&gt;=DataLookups!E42,1,0)</f>
        <v>1</v>
      </c>
      <c r="T42" s="143">
        <f>+MONTECARLO!G43</f>
        <v>0.31062586498539135</v>
      </c>
      <c r="U42" s="144">
        <f t="shared" si="3"/>
        <v>0.68937413501460865</v>
      </c>
      <c r="V42" s="145">
        <f t="shared" si="4"/>
        <v>1</v>
      </c>
      <c r="W42" s="146">
        <f t="shared" si="5"/>
        <v>3.7275103798246962</v>
      </c>
      <c r="X42" s="147">
        <v>0</v>
      </c>
      <c r="Y42" s="148">
        <f t="shared" si="6"/>
        <v>1</v>
      </c>
      <c r="Z42" s="141">
        <f t="shared" si="7"/>
        <v>0</v>
      </c>
      <c r="AA42" s="150" t="str">
        <f t="shared" si="8"/>
        <v>UNC</v>
      </c>
      <c r="AB42" s="141">
        <f t="shared" si="9"/>
        <v>0</v>
      </c>
    </row>
    <row r="43" spans="1:28" x14ac:dyDescent="0.25">
      <c r="A43" s="141">
        <v>41</v>
      </c>
      <c r="B43" s="127" t="s">
        <v>65</v>
      </c>
      <c r="C43" s="128">
        <f>IF(AND(DataLookups!AI43=0,C$2=3),-10000,DataLookups!AI43)</f>
        <v>1</v>
      </c>
      <c r="D43" s="128">
        <f>IF(AND(DataLookups!AJ43=0,D$2=3),-10000,DataLookups!AJ43)</f>
        <v>0</v>
      </c>
      <c r="E43" s="128">
        <f>IF(AND(DataLookups!AK43=0,E$2=3),-10000,DataLookups!AK43)</f>
        <v>1</v>
      </c>
      <c r="F43" s="128">
        <f>IF(AND(DataLookups!AL43=0,F$2=3),-10000,DataLookups!AL43)</f>
        <v>1</v>
      </c>
      <c r="G43" s="128">
        <f>IF(AND(DataLookups!AM43=0,G$2=3),-10000,DataLookups!AM43)</f>
        <v>0</v>
      </c>
      <c r="H43" s="128">
        <f>IF(AND(DataLookups!AN43=0,H$2=3),-10000,DataLookups!AN43)</f>
        <v>0</v>
      </c>
      <c r="I43" s="128">
        <f>IF(AND(DataLookups!AO43=0,I$2=3),-10000,DataLookups!AO43)</f>
        <v>1</v>
      </c>
      <c r="J43" s="128">
        <f>IF(AND(DataLookups!AP43=0,J$2=3),-10000,DataLookups!AP43)</f>
        <v>1</v>
      </c>
      <c r="K43" s="128">
        <f>IF(AND(DataLookups!AQ43=0,K$2=3),-10000,DataLookups!AQ43)</f>
        <v>1</v>
      </c>
      <c r="L43" s="128">
        <f>IF(AND(DataLookups!AR43=0,L$2=3),-10000,DataLookups!AR43)</f>
        <v>1</v>
      </c>
      <c r="M43" s="128">
        <f>IF(AND(DataLookups!AS43=0,M$2=3),-10000,DataLookups!AS43)</f>
        <v>0</v>
      </c>
      <c r="N43" s="128">
        <f>IF(AND(DataLookups!AT43=0,N$2=3),-10000,DataLookups!AT43)</f>
        <v>1</v>
      </c>
      <c r="O43" s="128">
        <f>IF(AND(DataLookups!AU43=0,O$2=3),-10000,DataLookups!AU43)</f>
        <v>0</v>
      </c>
      <c r="P43" s="128">
        <f>IF(AND(DataLookups!AV43=0,P$2=3),-10000,DataLookups!AV43)</f>
        <v>1</v>
      </c>
      <c r="Q43" s="126">
        <f t="shared" si="1"/>
        <v>9</v>
      </c>
      <c r="R43" s="126">
        <f t="shared" si="2"/>
        <v>14</v>
      </c>
      <c r="S43" s="142">
        <f>+IF(admitfactor1&gt;=DataLookups!E43,1,0)</f>
        <v>1</v>
      </c>
      <c r="T43" s="143">
        <f>+MONTECARLO!G44</f>
        <v>0.22987081810611221</v>
      </c>
      <c r="U43" s="144">
        <f t="shared" si="3"/>
        <v>0.77012918189388779</v>
      </c>
      <c r="V43" s="145">
        <f t="shared" si="4"/>
        <v>1</v>
      </c>
      <c r="W43" s="146">
        <f t="shared" si="5"/>
        <v>3.2181914534855709</v>
      </c>
      <c r="X43" s="147">
        <v>0</v>
      </c>
      <c r="Y43" s="148">
        <f t="shared" si="6"/>
        <v>1</v>
      </c>
      <c r="Z43" s="141">
        <f t="shared" si="7"/>
        <v>0</v>
      </c>
      <c r="AA43" s="150" t="str">
        <f t="shared" si="8"/>
        <v>USC</v>
      </c>
      <c r="AB43" s="141">
        <f t="shared" si="9"/>
        <v>0</v>
      </c>
    </row>
    <row r="44" spans="1:28" x14ac:dyDescent="0.25">
      <c r="A44" s="141">
        <v>42</v>
      </c>
      <c r="B44" s="127" t="s">
        <v>91</v>
      </c>
      <c r="C44" s="128">
        <f>IF(AND(DataLookups!AI44=0,C$2=3),-10000,DataLookups!AI44)</f>
        <v>0</v>
      </c>
      <c r="D44" s="128">
        <f>IF(AND(DataLookups!AJ44=0,D$2=3),-10000,DataLookups!AJ44)</f>
        <v>0</v>
      </c>
      <c r="E44" s="128">
        <f>IF(AND(DataLookups!AK44=0,E$2=3),-10000,DataLookups!AK44)</f>
        <v>1</v>
      </c>
      <c r="F44" s="128">
        <f>IF(AND(DataLookups!AL44=0,F$2=3),-10000,DataLookups!AL44)</f>
        <v>0</v>
      </c>
      <c r="G44" s="128">
        <f>IF(AND(DataLookups!AM44=0,G$2=3),-10000,DataLookups!AM44)</f>
        <v>0</v>
      </c>
      <c r="H44" s="128">
        <f>IF(AND(DataLookups!AN44=0,H$2=3),-10000,DataLookups!AN44)</f>
        <v>0</v>
      </c>
      <c r="I44" s="128">
        <f>IF(AND(DataLookups!AO44=0,I$2=3),-10000,DataLookups!AO44)</f>
        <v>0</v>
      </c>
      <c r="J44" s="128">
        <f>IF(AND(DataLookups!AP44=0,J$2=3),-10000,DataLookups!AP44)</f>
        <v>1</v>
      </c>
      <c r="K44" s="128">
        <f>IF(AND(DataLookups!AQ44=0,K$2=3),-10000,DataLookups!AQ44)</f>
        <v>1</v>
      </c>
      <c r="L44" s="128">
        <f>IF(AND(DataLookups!AR44=0,L$2=3),-10000,DataLookups!AR44)</f>
        <v>-10000</v>
      </c>
      <c r="M44" s="128">
        <f>IF(AND(DataLookups!AS44=0,M$2=3),-10000,DataLookups!AS44)</f>
        <v>0</v>
      </c>
      <c r="N44" s="128">
        <f>IF(AND(DataLookups!AT44=0,N$2=3),-10000,DataLookups!AT44)</f>
        <v>1</v>
      </c>
      <c r="O44" s="128">
        <f>IF(AND(DataLookups!AU44=0,O$2=3),-10000,DataLookups!AU44)</f>
        <v>1</v>
      </c>
      <c r="P44" s="128">
        <f>IF(AND(DataLookups!AV44=0,P$2=3),-10000,DataLookups!AV44)</f>
        <v>1</v>
      </c>
      <c r="Q44" s="126">
        <f t="shared" si="1"/>
        <v>-9994</v>
      </c>
      <c r="R44" s="126">
        <f t="shared" si="2"/>
        <v>-29989</v>
      </c>
      <c r="S44" s="142">
        <f>+IF(admitfactor1&gt;=DataLookups!E44,1,0)</f>
        <v>1</v>
      </c>
      <c r="T44" s="143">
        <f>+MONTECARLO!G45</f>
        <v>0.45413304171755303</v>
      </c>
      <c r="U44" s="144">
        <f t="shared" si="3"/>
        <v>0.54586695828244691</v>
      </c>
      <c r="V44" s="145">
        <f t="shared" si="4"/>
        <v>0</v>
      </c>
      <c r="W44" s="146">
        <f t="shared" si="5"/>
        <v>-13618.995788067698</v>
      </c>
      <c r="X44" s="147">
        <v>0</v>
      </c>
      <c r="Y44" s="148">
        <f t="shared" si="6"/>
        <v>1</v>
      </c>
      <c r="Z44" s="141">
        <f t="shared" si="7"/>
        <v>0</v>
      </c>
      <c r="AA44" s="150" t="str">
        <f t="shared" si="8"/>
        <v>UT Austin</v>
      </c>
      <c r="AB44" s="141">
        <f t="shared" si="9"/>
        <v>0</v>
      </c>
    </row>
    <row r="45" spans="1:28" x14ac:dyDescent="0.25">
      <c r="A45" s="141">
        <v>43</v>
      </c>
      <c r="B45" s="127" t="s">
        <v>60</v>
      </c>
      <c r="C45" s="128">
        <f>IF(AND(DataLookups!AI45=0,C$2=3),-10000,DataLookups!AI45)</f>
        <v>1</v>
      </c>
      <c r="D45" s="128">
        <f>IF(AND(DataLookups!AJ45=0,D$2=3),-10000,DataLookups!AJ45)</f>
        <v>0</v>
      </c>
      <c r="E45" s="128">
        <f>IF(AND(DataLookups!AK45=0,E$2=3),-10000,DataLookups!AK45)</f>
        <v>1</v>
      </c>
      <c r="F45" s="128">
        <f>IF(AND(DataLookups!AL45=0,F$2=3),-10000,DataLookups!AL45)</f>
        <v>1</v>
      </c>
      <c r="G45" s="128">
        <f>IF(AND(DataLookups!AM45=0,G$2=3),-10000,DataLookups!AM45)</f>
        <v>1</v>
      </c>
      <c r="H45" s="128">
        <f>IF(AND(DataLookups!AN45=0,H$2=3),-10000,DataLookups!AN45)</f>
        <v>0</v>
      </c>
      <c r="I45" s="128">
        <f>IF(AND(DataLookups!AO45=0,I$2=3),-10000,DataLookups!AO45)</f>
        <v>1</v>
      </c>
      <c r="J45" s="128">
        <f>IF(AND(DataLookups!AP45=0,J$2=3),-10000,DataLookups!AP45)</f>
        <v>1</v>
      </c>
      <c r="K45" s="128">
        <f>IF(AND(DataLookups!AQ45=0,K$2=3),-10000,DataLookups!AQ45)</f>
        <v>1</v>
      </c>
      <c r="L45" s="128">
        <f>IF(AND(DataLookups!AR45=0,L$2=3),-10000,DataLookups!AR45)</f>
        <v>-10000</v>
      </c>
      <c r="M45" s="128">
        <f>IF(AND(DataLookups!AS45=0,M$2=3),-10000,DataLookups!AS45)</f>
        <v>1</v>
      </c>
      <c r="N45" s="128">
        <f>IF(AND(DataLookups!AT45=0,N$2=3),-10000,DataLookups!AT45)</f>
        <v>1</v>
      </c>
      <c r="O45" s="128">
        <f>IF(AND(DataLookups!AU45=0,O$2=3),-10000,DataLookups!AU45)</f>
        <v>1</v>
      </c>
      <c r="P45" s="128">
        <f>IF(AND(DataLookups!AV45=0,P$2=3),-10000,DataLookups!AV45)</f>
        <v>1</v>
      </c>
      <c r="Q45" s="126">
        <f t="shared" si="1"/>
        <v>-9989</v>
      </c>
      <c r="R45" s="126">
        <f t="shared" si="2"/>
        <v>-29983</v>
      </c>
      <c r="S45" s="142">
        <f>+IF(admitfactor1&gt;=DataLookups!E45,1,0)</f>
        <v>1</v>
      </c>
      <c r="T45" s="143">
        <f>+MONTECARLO!G46</f>
        <v>0.17581992503016292</v>
      </c>
      <c r="U45" s="144">
        <f t="shared" si="3"/>
        <v>0.82418007496983714</v>
      </c>
      <c r="V45" s="145">
        <f t="shared" si="4"/>
        <v>0</v>
      </c>
      <c r="W45" s="146">
        <f t="shared" si="5"/>
        <v>-5271.6088121793746</v>
      </c>
      <c r="X45" s="147">
        <v>0</v>
      </c>
      <c r="Y45" s="148">
        <f t="shared" si="6"/>
        <v>1</v>
      </c>
      <c r="Z45" s="141">
        <f t="shared" si="7"/>
        <v>0</v>
      </c>
      <c r="AA45" s="150" t="str">
        <f t="shared" si="8"/>
        <v>Vanderbilt</v>
      </c>
      <c r="AB45" s="141">
        <f t="shared" si="9"/>
        <v>0</v>
      </c>
    </row>
    <row r="46" spans="1:28" x14ac:dyDescent="0.25">
      <c r="A46" s="141">
        <v>44</v>
      </c>
      <c r="B46" s="127" t="s">
        <v>67</v>
      </c>
      <c r="C46" s="128">
        <f>IF(AND(DataLookups!AI46=0,C$2=3),-10000,DataLookups!AI46)</f>
        <v>0</v>
      </c>
      <c r="D46" s="128">
        <f>IF(AND(DataLookups!AJ46=0,D$2=3),-10000,DataLookups!AJ46)</f>
        <v>1</v>
      </c>
      <c r="E46" s="128">
        <f>IF(AND(DataLookups!AK46=0,E$2=3),-10000,DataLookups!AK46)</f>
        <v>0</v>
      </c>
      <c r="F46" s="128">
        <f>IF(AND(DataLookups!AL46=0,F$2=3),-10000,DataLookups!AL46)</f>
        <v>0</v>
      </c>
      <c r="G46" s="128">
        <f>IF(AND(DataLookups!AM46=0,G$2=3),-10000,DataLookups!AM46)</f>
        <v>0</v>
      </c>
      <c r="H46" s="128">
        <f>IF(AND(DataLookups!AN46=0,H$2=3),-10000,DataLookups!AN46)</f>
        <v>0</v>
      </c>
      <c r="I46" s="128">
        <f>IF(AND(DataLookups!AO46=0,I$2=3),-10000,DataLookups!AO46)</f>
        <v>0</v>
      </c>
      <c r="J46" s="128">
        <f>IF(AND(DataLookups!AP46=0,J$2=3),-10000,DataLookups!AP46)</f>
        <v>0</v>
      </c>
      <c r="K46" s="128">
        <f>IF(AND(DataLookups!AQ46=0,K$2=3),-10000,DataLookups!AQ46)</f>
        <v>1</v>
      </c>
      <c r="L46" s="128">
        <f>IF(AND(DataLookups!AR46=0,L$2=3),-10000,DataLookups!AR46)</f>
        <v>-10000</v>
      </c>
      <c r="M46" s="128">
        <f>IF(AND(DataLookups!AS46=0,M$2=3),-10000,DataLookups!AS46)</f>
        <v>1</v>
      </c>
      <c r="N46" s="128">
        <f>IF(AND(DataLookups!AT46=0,N$2=3),-10000,DataLookups!AT46)</f>
        <v>1</v>
      </c>
      <c r="O46" s="128">
        <f>IF(AND(DataLookups!AU46=0,O$2=3),-10000,DataLookups!AU46)</f>
        <v>0</v>
      </c>
      <c r="P46" s="128">
        <f>IF(AND(DataLookups!AV46=0,P$2=3),-10000,DataLookups!AV46)</f>
        <v>1</v>
      </c>
      <c r="Q46" s="126">
        <f t="shared" si="1"/>
        <v>-9995</v>
      </c>
      <c r="R46" s="126">
        <f t="shared" si="2"/>
        <v>-29991</v>
      </c>
      <c r="S46" s="142">
        <f>+IF(admitfactor1&gt;=DataLookups!E46,1,0)</f>
        <v>1</v>
      </c>
      <c r="T46" s="143">
        <f>+MONTECARLO!G47</f>
        <v>0.31454744255322814</v>
      </c>
      <c r="U46" s="144">
        <f t="shared" si="3"/>
        <v>0.6854525574467718</v>
      </c>
      <c r="V46" s="145">
        <f t="shared" si="4"/>
        <v>0</v>
      </c>
      <c r="W46" s="146">
        <f t="shared" si="5"/>
        <v>-9433.5923496138657</v>
      </c>
      <c r="X46" s="147">
        <v>0</v>
      </c>
      <c r="Y46" s="148">
        <f t="shared" si="6"/>
        <v>1</v>
      </c>
      <c r="Z46" s="141">
        <f t="shared" si="7"/>
        <v>0</v>
      </c>
      <c r="AA46" s="150" t="str">
        <f t="shared" si="8"/>
        <v>Virginia</v>
      </c>
      <c r="AB46" s="141">
        <f t="shared" si="9"/>
        <v>0</v>
      </c>
    </row>
    <row r="47" spans="1:28" x14ac:dyDescent="0.25">
      <c r="A47" s="141">
        <v>45</v>
      </c>
      <c r="B47" s="127" t="s">
        <v>68</v>
      </c>
      <c r="C47" s="128">
        <f>IF(AND(DataLookups!AI47=0,C$2=3),-10000,DataLookups!AI47)</f>
        <v>1</v>
      </c>
      <c r="D47" s="128">
        <f>IF(AND(DataLookups!AJ47=0,D$2=3),-10000,DataLookups!AJ47)</f>
        <v>1</v>
      </c>
      <c r="E47" s="128">
        <f>IF(AND(DataLookups!AK47=0,E$2=3),-10000,DataLookups!AK47)</f>
        <v>1</v>
      </c>
      <c r="F47" s="128">
        <f>IF(AND(DataLookups!AL47=0,F$2=3),-10000,DataLookups!AL47)</f>
        <v>1</v>
      </c>
      <c r="G47" s="128">
        <f>IF(AND(DataLookups!AM47=0,G$2=3),-10000,DataLookups!AM47)</f>
        <v>1</v>
      </c>
      <c r="H47" s="128">
        <f>IF(AND(DataLookups!AN47=0,H$2=3),-10000,DataLookups!AN47)</f>
        <v>0</v>
      </c>
      <c r="I47" s="128">
        <f>IF(AND(DataLookups!AO47=0,I$2=3),-10000,DataLookups!AO47)</f>
        <v>0</v>
      </c>
      <c r="J47" s="128">
        <f>IF(AND(DataLookups!AP47=0,J$2=3),-10000,DataLookups!AP47)</f>
        <v>1</v>
      </c>
      <c r="K47" s="128">
        <f>IF(AND(DataLookups!AQ47=0,K$2=3),-10000,DataLookups!AQ47)</f>
        <v>1</v>
      </c>
      <c r="L47" s="128">
        <f>IF(AND(DataLookups!AR47=0,L$2=3),-10000,DataLookups!AR47)</f>
        <v>-10000</v>
      </c>
      <c r="M47" s="128">
        <f>IF(AND(DataLookups!AS47=0,M$2=3),-10000,DataLookups!AS47)</f>
        <v>0</v>
      </c>
      <c r="N47" s="128">
        <f>IF(AND(DataLookups!AT47=0,N$2=3),-10000,DataLookups!AT47)</f>
        <v>1</v>
      </c>
      <c r="O47" s="128">
        <f>IF(AND(DataLookups!AU47=0,O$2=3),-10000,DataLookups!AU47)</f>
        <v>1</v>
      </c>
      <c r="P47" s="128">
        <f>IF(AND(DataLookups!AV47=0,P$2=3),-10000,DataLookups!AV47)</f>
        <v>1</v>
      </c>
      <c r="Q47" s="126">
        <f t="shared" si="1"/>
        <v>-9990</v>
      </c>
      <c r="R47" s="126">
        <f t="shared" si="2"/>
        <v>-29985</v>
      </c>
      <c r="S47" s="142">
        <f>+IF(admitfactor1&gt;=DataLookups!E47,1,0)</f>
        <v>1</v>
      </c>
      <c r="T47" s="143">
        <f>+MONTECARLO!G48</f>
        <v>0.39862164714417042</v>
      </c>
      <c r="U47" s="144">
        <f t="shared" si="3"/>
        <v>0.60137835285582963</v>
      </c>
      <c r="V47" s="145">
        <f t="shared" si="4"/>
        <v>0</v>
      </c>
      <c r="W47" s="146">
        <f t="shared" si="5"/>
        <v>-11952.67008961795</v>
      </c>
      <c r="X47" s="147">
        <v>0</v>
      </c>
      <c r="Y47" s="148">
        <f t="shared" si="6"/>
        <v>1</v>
      </c>
      <c r="Z47" s="141">
        <f t="shared" si="7"/>
        <v>0</v>
      </c>
      <c r="AA47" s="150" t="str">
        <f t="shared" si="8"/>
        <v>Wake Forest</v>
      </c>
      <c r="AB47" s="141">
        <f t="shared" si="9"/>
        <v>0</v>
      </c>
    </row>
    <row r="48" spans="1:28" x14ac:dyDescent="0.25">
      <c r="A48" s="141">
        <v>46</v>
      </c>
      <c r="B48" s="127" t="s">
        <v>56</v>
      </c>
      <c r="C48" s="128">
        <f>IF(AND(DataLookups!AI48=0,C$2=3),-10000,DataLookups!AI48)</f>
        <v>1</v>
      </c>
      <c r="D48" s="128">
        <f>IF(AND(DataLookups!AJ48=0,D$2=3),-10000,DataLookups!AJ48)</f>
        <v>0</v>
      </c>
      <c r="E48" s="128">
        <f>IF(AND(DataLookups!AK48=0,E$2=3),-10000,DataLookups!AK48)</f>
        <v>1</v>
      </c>
      <c r="F48" s="128">
        <f>IF(AND(DataLookups!AL48=0,F$2=3),-10000,DataLookups!AL48)</f>
        <v>1</v>
      </c>
      <c r="G48" s="128">
        <f>IF(AND(DataLookups!AM48=0,G$2=3),-10000,DataLookups!AM48)</f>
        <v>1</v>
      </c>
      <c r="H48" s="128">
        <f>IF(AND(DataLookups!AN48=0,H$2=3),-10000,DataLookups!AN48)</f>
        <v>1</v>
      </c>
      <c r="I48" s="128">
        <f>IF(AND(DataLookups!AO48=0,I$2=3),-10000,DataLookups!AO48)</f>
        <v>1</v>
      </c>
      <c r="J48" s="128">
        <f>IF(AND(DataLookups!AP48=0,J$2=3),-10000,DataLookups!AP48)</f>
        <v>0</v>
      </c>
      <c r="K48" s="128">
        <f>IF(AND(DataLookups!AQ48=0,K$2=3),-10000,DataLookups!AQ48)</f>
        <v>1</v>
      </c>
      <c r="L48" s="128">
        <f>IF(AND(DataLookups!AR48=0,L$2=3),-10000,DataLookups!AR48)</f>
        <v>-10000</v>
      </c>
      <c r="M48" s="128">
        <f>IF(AND(DataLookups!AS48=0,M$2=3),-10000,DataLookups!AS48)</f>
        <v>1</v>
      </c>
      <c r="N48" s="128">
        <f>IF(AND(DataLookups!AT48=0,N$2=3),-10000,DataLookups!AT48)</f>
        <v>0</v>
      </c>
      <c r="O48" s="128">
        <f>IF(AND(DataLookups!AU48=0,O$2=3),-10000,DataLookups!AU48)</f>
        <v>1</v>
      </c>
      <c r="P48" s="128">
        <f>IF(AND(DataLookups!AV48=0,P$2=3),-10000,DataLookups!AV48)</f>
        <v>1</v>
      </c>
      <c r="Q48" s="126">
        <f t="shared" si="1"/>
        <v>-9990</v>
      </c>
      <c r="R48" s="126">
        <f t="shared" si="2"/>
        <v>-29986</v>
      </c>
      <c r="S48" s="142">
        <f>+IF(admitfactor1&gt;=DataLookups!E48,1,0)</f>
        <v>1</v>
      </c>
      <c r="T48" s="143">
        <f>+MONTECARLO!G49</f>
        <v>0.205313063239558</v>
      </c>
      <c r="U48" s="144">
        <f t="shared" si="3"/>
        <v>0.794686936760442</v>
      </c>
      <c r="V48" s="145">
        <f t="shared" si="4"/>
        <v>0</v>
      </c>
      <c r="W48" s="146">
        <f t="shared" si="5"/>
        <v>-6156.5175143013867</v>
      </c>
      <c r="X48" s="147">
        <v>0</v>
      </c>
      <c r="Y48" s="148">
        <f t="shared" si="6"/>
        <v>1</v>
      </c>
      <c r="Z48" s="141">
        <f t="shared" si="7"/>
        <v>0</v>
      </c>
      <c r="AA48" s="150" t="str">
        <f t="shared" si="8"/>
        <v>Wash U. STL</v>
      </c>
      <c r="AB48" s="141">
        <f t="shared" si="9"/>
        <v>0</v>
      </c>
    </row>
    <row r="49" spans="1:28" x14ac:dyDescent="0.25">
      <c r="A49" s="141">
        <v>47</v>
      </c>
      <c r="B49" s="127" t="s">
        <v>83</v>
      </c>
      <c r="C49" s="128">
        <f>IF(AND(DataLookups!AI49=0,C$2=3),-10000,DataLookups!AI49)</f>
        <v>0</v>
      </c>
      <c r="D49" s="128">
        <f>IF(AND(DataLookups!AJ49=0,D$2=3),-10000,DataLookups!AJ49)</f>
        <v>0</v>
      </c>
      <c r="E49" s="128">
        <f>IF(AND(DataLookups!AK49=0,E$2=3),-10000,DataLookups!AK49)</f>
        <v>1</v>
      </c>
      <c r="F49" s="128">
        <f>IF(AND(DataLookups!AL49=0,F$2=3),-10000,DataLookups!AL49)</f>
        <v>0</v>
      </c>
      <c r="G49" s="128">
        <f>IF(AND(DataLookups!AM49=0,G$2=3),-10000,DataLookups!AM49)</f>
        <v>0</v>
      </c>
      <c r="H49" s="128">
        <f>IF(AND(DataLookups!AN49=0,H$2=3),-10000,DataLookups!AN49)</f>
        <v>0</v>
      </c>
      <c r="I49" s="128">
        <f>IF(AND(DataLookups!AO49=0,I$2=3),-10000,DataLookups!AO49)</f>
        <v>0</v>
      </c>
      <c r="J49" s="128">
        <f>IF(AND(DataLookups!AP49=0,J$2=3),-10000,DataLookups!AP49)</f>
        <v>0</v>
      </c>
      <c r="K49" s="128">
        <f>IF(AND(DataLookups!AQ49=0,K$2=3),-10000,DataLookups!AQ49)</f>
        <v>1</v>
      </c>
      <c r="L49" s="128">
        <f>IF(AND(DataLookups!AR49=0,L$2=3),-10000,DataLookups!AR49)</f>
        <v>1</v>
      </c>
      <c r="M49" s="128">
        <f>IF(AND(DataLookups!AS49=0,M$2=3),-10000,DataLookups!AS49)</f>
        <v>0</v>
      </c>
      <c r="N49" s="128">
        <f>IF(AND(DataLookups!AT49=0,N$2=3),-10000,DataLookups!AT49)</f>
        <v>1</v>
      </c>
      <c r="O49" s="128">
        <f>IF(AND(DataLookups!AU49=0,O$2=3),-10000,DataLookups!AU49)</f>
        <v>0</v>
      </c>
      <c r="P49" s="128">
        <f>IF(AND(DataLookups!AV49=0,P$2=3),-10000,DataLookups!AV49)</f>
        <v>1</v>
      </c>
      <c r="Q49" s="126">
        <f t="shared" si="1"/>
        <v>5</v>
      </c>
      <c r="R49" s="126">
        <f t="shared" si="2"/>
        <v>10</v>
      </c>
      <c r="S49" s="142">
        <f>+IF(admitfactor1&gt;=DataLookups!E49,1,0)</f>
        <v>1</v>
      </c>
      <c r="T49" s="143">
        <f>+MONTECARLO!G50</f>
        <v>0.54943879344411184</v>
      </c>
      <c r="U49" s="144">
        <f t="shared" si="3"/>
        <v>0.45056120655588816</v>
      </c>
      <c r="V49" s="145">
        <f t="shared" si="4"/>
        <v>1</v>
      </c>
      <c r="W49" s="146">
        <f t="shared" si="5"/>
        <v>5.4943879344411179</v>
      </c>
      <c r="X49" s="147">
        <v>1</v>
      </c>
      <c r="Y49" s="148">
        <f t="shared" si="6"/>
        <v>0.45056120655588816</v>
      </c>
      <c r="Z49" s="141">
        <f t="shared" si="7"/>
        <v>5.4943879344411179</v>
      </c>
      <c r="AA49" s="150" t="str">
        <f t="shared" si="8"/>
        <v>Washington</v>
      </c>
      <c r="AB49" s="141">
        <f t="shared" si="9"/>
        <v>1</v>
      </c>
    </row>
    <row r="50" spans="1:28" x14ac:dyDescent="0.25">
      <c r="A50" s="141">
        <v>48</v>
      </c>
      <c r="B50" s="127" t="s">
        <v>73</v>
      </c>
      <c r="C50" s="128">
        <f>IF(AND(DataLookups!AI50=0,C$2=3),-10000,DataLookups!AI50)</f>
        <v>0</v>
      </c>
      <c r="D50" s="128">
        <f>IF(AND(DataLookups!AJ50=0,D$2=3),-10000,DataLookups!AJ50)</f>
        <v>1</v>
      </c>
      <c r="E50" s="128">
        <f>IF(AND(DataLookups!AK50=0,E$2=3),-10000,DataLookups!AK50)</f>
        <v>0</v>
      </c>
      <c r="F50" s="128">
        <f>IF(AND(DataLookups!AL50=0,F$2=3),-10000,DataLookups!AL50)</f>
        <v>0</v>
      </c>
      <c r="G50" s="128">
        <f>IF(AND(DataLookups!AM50=0,G$2=3),-10000,DataLookups!AM50)</f>
        <v>1</v>
      </c>
      <c r="H50" s="128">
        <f>IF(AND(DataLookups!AN50=0,H$2=3),-10000,DataLookups!AN50)</f>
        <v>0</v>
      </c>
      <c r="I50" s="128">
        <f>IF(AND(DataLookups!AO50=0,I$2=3),-10000,DataLookups!AO50)</f>
        <v>0</v>
      </c>
      <c r="J50" s="128">
        <f>IF(AND(DataLookups!AP50=0,J$2=3),-10000,DataLookups!AP50)</f>
        <v>0</v>
      </c>
      <c r="K50" s="128">
        <f>IF(AND(DataLookups!AQ50=0,K$2=3),-10000,DataLookups!AQ50)</f>
        <v>1</v>
      </c>
      <c r="L50" s="128">
        <f>IF(AND(DataLookups!AR50=0,L$2=3),-10000,DataLookups!AR50)</f>
        <v>1</v>
      </c>
      <c r="M50" s="128">
        <f>IF(AND(DataLookups!AS50=0,M$2=3),-10000,DataLookups!AS50)</f>
        <v>1</v>
      </c>
      <c r="N50" s="128">
        <f>IF(AND(DataLookups!AT50=0,N$2=3),-10000,DataLookups!AT50)</f>
        <v>0</v>
      </c>
      <c r="O50" s="128">
        <f>IF(AND(DataLookups!AU50=0,O$2=3),-10000,DataLookups!AU50)</f>
        <v>0</v>
      </c>
      <c r="P50" s="128">
        <f>IF(AND(DataLookups!AV50=0,P$2=3),-10000,DataLookups!AV50)</f>
        <v>1</v>
      </c>
      <c r="Q50" s="126">
        <f t="shared" si="1"/>
        <v>6</v>
      </c>
      <c r="R50" s="126">
        <f t="shared" si="2"/>
        <v>13</v>
      </c>
      <c r="S50" s="142">
        <f>+IF(admitfactor1&gt;=DataLookups!E50,1,0)</f>
        <v>1</v>
      </c>
      <c r="T50" s="143">
        <f>+MONTECARLO!G51</f>
        <v>0.30916777083727676</v>
      </c>
      <c r="U50" s="144">
        <f t="shared" si="3"/>
        <v>0.69083222916272324</v>
      </c>
      <c r="V50" s="145">
        <f t="shared" si="4"/>
        <v>1</v>
      </c>
      <c r="W50" s="146">
        <f t="shared" si="5"/>
        <v>4.0191810208845977</v>
      </c>
      <c r="X50" s="147">
        <v>1</v>
      </c>
      <c r="Y50" s="148">
        <f t="shared" si="6"/>
        <v>0.69083222916272324</v>
      </c>
      <c r="Z50" s="141">
        <f t="shared" si="7"/>
        <v>4.0191810208845977</v>
      </c>
      <c r="AA50" s="150" t="str">
        <f t="shared" si="8"/>
        <v>William &amp; Mary</v>
      </c>
      <c r="AB50" s="141">
        <f t="shared" si="9"/>
        <v>4</v>
      </c>
    </row>
    <row r="51" spans="1:28" x14ac:dyDescent="0.25">
      <c r="A51" s="141">
        <v>49</v>
      </c>
      <c r="B51" s="127" t="s">
        <v>84</v>
      </c>
      <c r="C51" s="128">
        <f>IF(AND(DataLookups!AI51=0,C$2=3),-10000,DataLookups!AI51)</f>
        <v>0</v>
      </c>
      <c r="D51" s="128">
        <f>IF(AND(DataLookups!AJ51=0,D$2=3),-10000,DataLookups!AJ51)</f>
        <v>0</v>
      </c>
      <c r="E51" s="128">
        <f>IF(AND(DataLookups!AK51=0,E$2=3),-10000,DataLookups!AK51)</f>
        <v>1</v>
      </c>
      <c r="F51" s="128">
        <f>IF(AND(DataLookups!AL51=0,F$2=3),-10000,DataLookups!AL51)</f>
        <v>0</v>
      </c>
      <c r="G51" s="128">
        <f>IF(AND(DataLookups!AM51=0,G$2=3),-10000,DataLookups!AM51)</f>
        <v>0</v>
      </c>
      <c r="H51" s="128">
        <f>IF(AND(DataLookups!AN51=0,H$2=3),-10000,DataLookups!AN51)</f>
        <v>0</v>
      </c>
      <c r="I51" s="128">
        <f>IF(AND(DataLookups!AO51=0,I$2=3),-10000,DataLookups!AO51)</f>
        <v>0</v>
      </c>
      <c r="J51" s="128">
        <f>IF(AND(DataLookups!AP51=0,J$2=3),-10000,DataLookups!AP51)</f>
        <v>1</v>
      </c>
      <c r="K51" s="128">
        <f>IF(AND(DataLookups!AQ51=0,K$2=3),-10000,DataLookups!AQ51)</f>
        <v>1</v>
      </c>
      <c r="L51" s="128">
        <f>IF(AND(DataLookups!AR51=0,L$2=3),-10000,DataLookups!AR51)</f>
        <v>-10000</v>
      </c>
      <c r="M51" s="128">
        <f>IF(AND(DataLookups!AS51=0,M$2=3),-10000,DataLookups!AS51)</f>
        <v>0</v>
      </c>
      <c r="N51" s="128">
        <f>IF(AND(DataLookups!AT51=0,N$2=3),-10000,DataLookups!AT51)</f>
        <v>1</v>
      </c>
      <c r="O51" s="128">
        <f>IF(AND(DataLookups!AU51=0,O$2=3),-10000,DataLookups!AU51)</f>
        <v>0</v>
      </c>
      <c r="P51" s="128">
        <f>IF(AND(DataLookups!AV51=0,P$2=3),-10000,DataLookups!AV51)</f>
        <v>1</v>
      </c>
      <c r="Q51" s="126">
        <f t="shared" si="1"/>
        <v>-9995</v>
      </c>
      <c r="R51" s="126">
        <f t="shared" si="2"/>
        <v>-29991</v>
      </c>
      <c r="S51" s="142">
        <f>+IF(admitfactor1&gt;=DataLookups!E51,1,0)</f>
        <v>1</v>
      </c>
      <c r="T51" s="143">
        <f>+MONTECARLO!G52</f>
        <v>0.55090611568417414</v>
      </c>
      <c r="U51" s="144">
        <f t="shared" si="3"/>
        <v>0.44909388431582586</v>
      </c>
      <c r="V51" s="145">
        <f t="shared" si="4"/>
        <v>0</v>
      </c>
      <c r="W51" s="146">
        <f t="shared" si="5"/>
        <v>-16522.225315484066</v>
      </c>
      <c r="X51" s="147">
        <v>0</v>
      </c>
      <c r="Y51" s="148">
        <f t="shared" si="6"/>
        <v>1</v>
      </c>
      <c r="Z51" s="141">
        <f t="shared" si="7"/>
        <v>0</v>
      </c>
      <c r="AA51" s="150" t="str">
        <f t="shared" si="8"/>
        <v>Wisconsin</v>
      </c>
      <c r="AB51" s="141">
        <f t="shared" si="9"/>
        <v>0</v>
      </c>
    </row>
    <row r="52" spans="1:28" x14ac:dyDescent="0.25">
      <c r="A52" s="141">
        <v>50</v>
      </c>
      <c r="B52" s="127" t="s">
        <v>45</v>
      </c>
      <c r="C52" s="128">
        <f>IF(AND(DataLookups!AI52=0,C$2=3),-10000,DataLookups!AI52)</f>
        <v>1</v>
      </c>
      <c r="D52" s="128">
        <f>IF(AND(DataLookups!AJ52=0,D$2=3),-10000,DataLookups!AJ52)</f>
        <v>0</v>
      </c>
      <c r="E52" s="128">
        <f>IF(AND(DataLookups!AK52=0,E$2=3),-10000,DataLookups!AK52)</f>
        <v>0</v>
      </c>
      <c r="F52" s="128">
        <f>IF(AND(DataLookups!AL52=0,F$2=3),-10000,DataLookups!AL52)</f>
        <v>1</v>
      </c>
      <c r="G52" s="128">
        <f>IF(AND(DataLookups!AM52=0,G$2=3),-10000,DataLookups!AM52)</f>
        <v>1</v>
      </c>
      <c r="H52" s="128">
        <f>IF(AND(DataLookups!AN52=0,H$2=3),-10000,DataLookups!AN52)</f>
        <v>1</v>
      </c>
      <c r="I52" s="128">
        <f>IF(AND(DataLookups!AO52=0,I$2=3),-10000,DataLookups!AO52)</f>
        <v>1</v>
      </c>
      <c r="J52" s="128">
        <f>IF(AND(DataLookups!AP52=0,J$2=3),-10000,DataLookups!AP52)</f>
        <v>0</v>
      </c>
      <c r="K52" s="128">
        <f>IF(AND(DataLookups!AQ52=0,K$2=3),-10000,DataLookups!AQ52)</f>
        <v>1</v>
      </c>
      <c r="L52" s="128">
        <f>IF(AND(DataLookups!AR52=0,L$2=3),-10000,DataLookups!AR52)</f>
        <v>-10000</v>
      </c>
      <c r="M52" s="128">
        <f>IF(AND(DataLookups!AS52=0,M$2=3),-10000,DataLookups!AS52)</f>
        <v>0</v>
      </c>
      <c r="N52" s="128">
        <f>IF(AND(DataLookups!AT52=0,N$2=3),-10000,DataLookups!AT52)</f>
        <v>0</v>
      </c>
      <c r="O52" s="128">
        <f>IF(AND(DataLookups!AU52=0,O$2=3),-10000,DataLookups!AU52)</f>
        <v>0</v>
      </c>
      <c r="P52" s="128">
        <f>IF(AND(DataLookups!AV52=0,P$2=3),-10000,DataLookups!AV52)</f>
        <v>1</v>
      </c>
      <c r="Q52" s="126">
        <f t="shared" si="1"/>
        <v>-9993</v>
      </c>
      <c r="R52" s="126">
        <f t="shared" si="2"/>
        <v>-29992</v>
      </c>
      <c r="S52" s="142">
        <f>+IF(admitfactor1&gt;=DataLookups!E52,1,0)</f>
        <v>1</v>
      </c>
      <c r="T52" s="143">
        <f>+MONTECARLO!G53</f>
        <v>7.823300180948331E-2</v>
      </c>
      <c r="U52" s="144">
        <f t="shared" si="3"/>
        <v>0.92176699819051666</v>
      </c>
      <c r="V52" s="145">
        <f t="shared" si="4"/>
        <v>0</v>
      </c>
      <c r="W52" s="146">
        <f t="shared" si="5"/>
        <v>-2346.3641902700233</v>
      </c>
      <c r="X52" s="147">
        <v>0</v>
      </c>
      <c r="Y52" s="148">
        <f t="shared" si="6"/>
        <v>1</v>
      </c>
      <c r="Z52" s="141">
        <f t="shared" si="7"/>
        <v>0</v>
      </c>
      <c r="AA52" s="150" t="str">
        <f t="shared" si="8"/>
        <v>Yale</v>
      </c>
      <c r="AB52" s="141">
        <f t="shared" si="9"/>
        <v>0</v>
      </c>
    </row>
    <row r="53" spans="1:28" ht="16.5" thickBot="1" x14ac:dyDescent="0.3">
      <c r="A53" s="141">
        <v>51</v>
      </c>
      <c r="B53" s="127" t="s">
        <v>88</v>
      </c>
      <c r="C53" s="128">
        <f>IF(AND(DataLookups!AI53=0,C$2=3),-10000,DataLookups!AI53)</f>
        <v>1</v>
      </c>
      <c r="D53" s="128">
        <f>IF(AND(DataLookups!AJ53=0,D$2=3),-10000,DataLookups!AJ53)</f>
        <v>0</v>
      </c>
      <c r="E53" s="128">
        <f>IF(AND(DataLookups!AK53=0,E$2=3),-10000,DataLookups!AK53)</f>
        <v>1</v>
      </c>
      <c r="F53" s="128">
        <f>IF(AND(DataLookups!AL53=0,F$2=3),-10000,DataLookups!AL53)</f>
        <v>0</v>
      </c>
      <c r="G53" s="128">
        <f>IF(AND(DataLookups!AM53=0,G$2=3),-10000,DataLookups!AM53)</f>
        <v>1</v>
      </c>
      <c r="H53" s="128">
        <f>IF(AND(DataLookups!AN53=0,H$2=3),-10000,DataLookups!AN53)</f>
        <v>0</v>
      </c>
      <c r="I53" s="128">
        <f>IF(AND(DataLookups!AO53=0,I$2=3),-10000,DataLookups!AO53)</f>
        <v>1</v>
      </c>
      <c r="J53" s="128">
        <f>IF(AND(DataLookups!AP53=0,J$2=3),-10000,DataLookups!AP53)</f>
        <v>0</v>
      </c>
      <c r="K53" s="128">
        <f>IF(AND(DataLookups!AQ53=0,K$2=3),-10000,DataLookups!AQ53)</f>
        <v>1</v>
      </c>
      <c r="L53" s="128">
        <f>IF(AND(DataLookups!AR53=0,L$2=3),-10000,DataLookups!AR53)</f>
        <v>-10000</v>
      </c>
      <c r="M53" s="128">
        <f>IF(AND(DataLookups!AS53=0,M$2=3),-10000,DataLookups!AS53)</f>
        <v>0</v>
      </c>
      <c r="N53" s="128">
        <f>IF(AND(DataLookups!AT53=0,N$2=3),-10000,DataLookups!AT53)</f>
        <v>0</v>
      </c>
      <c r="O53" s="128">
        <f>IF(AND(DataLookups!AU53=0,O$2=3),-10000,DataLookups!AU53)</f>
        <v>0</v>
      </c>
      <c r="P53" s="128">
        <f>IF(AND(DataLookups!AV53=0,P$2=3),-10000,DataLookups!AV53)</f>
        <v>0</v>
      </c>
      <c r="Q53" s="126">
        <f t="shared" si="1"/>
        <v>-9995</v>
      </c>
      <c r="R53" s="126">
        <f t="shared" si="2"/>
        <v>-29991</v>
      </c>
      <c r="S53" s="142">
        <f>+IF(admitfactor1&gt;=DataLookups!E53,1,0)</f>
        <v>1</v>
      </c>
      <c r="T53" s="143">
        <f>+MONTECARLO!G54</f>
        <v>0.6900584795321637</v>
      </c>
      <c r="U53" s="144">
        <f t="shared" si="3"/>
        <v>0.3099415204678363</v>
      </c>
      <c r="V53" s="145">
        <f t="shared" si="4"/>
        <v>0</v>
      </c>
      <c r="W53" s="146">
        <f t="shared" si="5"/>
        <v>-20695.543859649122</v>
      </c>
      <c r="X53" s="152">
        <v>0</v>
      </c>
      <c r="Y53" s="148">
        <f t="shared" si="6"/>
        <v>1</v>
      </c>
      <c r="Z53" s="141">
        <f t="shared" si="7"/>
        <v>0</v>
      </c>
      <c r="AA53" s="150" t="str">
        <f t="shared" si="8"/>
        <v>Yeshiva</v>
      </c>
      <c r="AB53" s="141">
        <f t="shared" si="9"/>
        <v>0</v>
      </c>
    </row>
    <row r="54" spans="1:28" ht="16.5" thickTop="1" x14ac:dyDescent="0.25"/>
    <row r="55" spans="1:28" x14ac:dyDescent="0.25">
      <c r="T55" s="157"/>
      <c r="U55" s="158"/>
      <c r="V55" s="158"/>
      <c r="W55" s="159"/>
      <c r="X55" s="160"/>
      <c r="Y55" s="159"/>
      <c r="Z55" s="161"/>
    </row>
    <row r="56" spans="1:28" x14ac:dyDescent="0.25">
      <c r="T56" s="162"/>
      <c r="V56" s="163" t="s">
        <v>151</v>
      </c>
      <c r="W56" s="164">
        <f>+SUMPRODUCT(X3:X53,W3:W53)</f>
        <v>20.430453344917424</v>
      </c>
      <c r="X56" s="165"/>
      <c r="Y56" s="166"/>
      <c r="Z56" s="167"/>
    </row>
    <row r="57" spans="1:28" x14ac:dyDescent="0.25">
      <c r="T57" s="162"/>
      <c r="U57" s="168"/>
      <c r="V57" s="168"/>
      <c r="W57" s="169" t="s">
        <v>146</v>
      </c>
      <c r="X57" s="164">
        <f>SUM(X3:X54)</f>
        <v>5</v>
      </c>
      <c r="Y57" s="166"/>
      <c r="Z57" s="167"/>
    </row>
    <row r="58" spans="1:28" x14ac:dyDescent="0.25">
      <c r="T58" s="162"/>
      <c r="U58" s="168"/>
      <c r="V58" s="168"/>
      <c r="W58" s="166"/>
      <c r="X58" s="169" t="s">
        <v>148</v>
      </c>
      <c r="Y58" s="170">
        <f>PRODUCT(Y3:Y53)</f>
        <v>7.3328784965155921E-2</v>
      </c>
      <c r="Z58" s="167"/>
    </row>
    <row r="59" spans="1:28" x14ac:dyDescent="0.25">
      <c r="T59" s="162"/>
      <c r="U59" s="168"/>
      <c r="V59" s="168"/>
      <c r="W59" s="166"/>
      <c r="X59" s="169" t="s">
        <v>147</v>
      </c>
      <c r="Y59" s="164">
        <f>1-Y58</f>
        <v>0.92667121503484406</v>
      </c>
      <c r="Z59" s="167"/>
    </row>
    <row r="60" spans="1:28" ht="16.5" thickBot="1" x14ac:dyDescent="0.3">
      <c r="T60" s="162"/>
      <c r="U60" s="168"/>
      <c r="V60" s="168"/>
      <c r="W60" s="166"/>
      <c r="X60" s="165"/>
      <c r="Y60" s="166"/>
      <c r="Z60" s="167"/>
    </row>
    <row r="61" spans="1:28" ht="17.25" thickTop="1" thickBot="1" x14ac:dyDescent="0.3">
      <c r="T61" s="162"/>
      <c r="U61" s="168"/>
      <c r="V61" s="168"/>
      <c r="W61" s="166"/>
      <c r="X61" s="163" t="s">
        <v>152</v>
      </c>
      <c r="Y61" s="171">
        <f>+W56*Y59</f>
        <v>18.932313024847325</v>
      </c>
      <c r="Z61" s="167"/>
    </row>
    <row r="62" spans="1:28" ht="16.5" thickTop="1" x14ac:dyDescent="0.25">
      <c r="T62" s="172"/>
      <c r="U62" s="173"/>
      <c r="V62" s="173"/>
      <c r="W62" s="174"/>
      <c r="X62" s="175"/>
      <c r="Y62" s="174"/>
      <c r="Z62" s="176"/>
    </row>
  </sheetData>
  <conditionalFormatting sqref="X1:X53">
    <cfRule type="cellIs" dxfId="1" priority="4" operator="equal">
      <formula>1</formula>
    </cfRule>
  </conditionalFormatting>
  <conditionalFormatting sqref="AB3:AB53">
    <cfRule type="cellIs" dxfId="0" priority="1" operator="greater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70C0"/>
  </sheetPr>
  <dimension ref="A1:L54"/>
  <sheetViews>
    <sheetView zoomScale="85" zoomScaleNormal="85" workbookViewId="0">
      <selection activeCell="Q5" sqref="Q5"/>
    </sheetView>
  </sheetViews>
  <sheetFormatPr defaultRowHeight="15" x14ac:dyDescent="0.25"/>
  <cols>
    <col min="1" max="1" width="16.140625" style="70" customWidth="1"/>
    <col min="2" max="2" width="13.5703125" style="73" bestFit="1" customWidth="1"/>
    <col min="3" max="3" width="11.28515625" style="4" bestFit="1" customWidth="1"/>
    <col min="4" max="4" width="12.140625" style="4" bestFit="1" customWidth="1"/>
    <col min="5" max="5" width="11.28515625" style="4" bestFit="1" customWidth="1"/>
    <col min="6" max="6" width="12.85546875" style="179" bestFit="1" customWidth="1"/>
    <col min="7" max="7" width="13.5703125" style="4" bestFit="1" customWidth="1"/>
    <col min="8" max="8" width="9.5703125" style="4" bestFit="1" customWidth="1"/>
    <col min="9" max="9" width="13.7109375" style="4" bestFit="1" customWidth="1"/>
    <col min="10" max="10" width="13.42578125" style="3" bestFit="1" customWidth="1"/>
    <col min="11" max="11" width="8" style="3" customWidth="1"/>
    <col min="12" max="12" width="11.28515625" style="3" bestFit="1" customWidth="1"/>
    <col min="13" max="16384" width="9.140625" style="3"/>
  </cols>
  <sheetData>
    <row r="1" spans="1:12" x14ac:dyDescent="0.25">
      <c r="J1" s="75" t="s">
        <v>202</v>
      </c>
      <c r="L1" s="80">
        <f>PRODUCT(I4:I54)</f>
        <v>7.3328784965155921E-2</v>
      </c>
    </row>
    <row r="2" spans="1:12" x14ac:dyDescent="0.25">
      <c r="E2" s="81">
        <v>1.05</v>
      </c>
      <c r="F2" s="179" t="s">
        <v>204</v>
      </c>
      <c r="G2" s="4" t="s">
        <v>205</v>
      </c>
      <c r="H2" s="4" t="s">
        <v>206</v>
      </c>
      <c r="J2" s="3" t="s">
        <v>203</v>
      </c>
      <c r="L2" s="80">
        <f>1-L1</f>
        <v>0.92667121503484406</v>
      </c>
    </row>
    <row r="3" spans="1:12" x14ac:dyDescent="0.25">
      <c r="A3" s="70" t="s">
        <v>3</v>
      </c>
      <c r="B3" s="73" t="s">
        <v>194</v>
      </c>
      <c r="C3" s="4" t="s">
        <v>220</v>
      </c>
      <c r="D3" s="4" t="s">
        <v>221</v>
      </c>
      <c r="E3" s="4" t="s">
        <v>222</v>
      </c>
      <c r="F3" s="179" t="s">
        <v>219</v>
      </c>
      <c r="G3" s="74" t="s">
        <v>197</v>
      </c>
      <c r="H3" s="74" t="s">
        <v>200</v>
      </c>
      <c r="I3" s="4" t="s">
        <v>201</v>
      </c>
    </row>
    <row r="4" spans="1:12" x14ac:dyDescent="0.25">
      <c r="A4" s="70" t="s">
        <v>4</v>
      </c>
      <c r="B4" s="77">
        <v>0.31</v>
      </c>
      <c r="C4" s="78">
        <v>29933</v>
      </c>
      <c r="D4" s="76">
        <f>+C4*B4</f>
        <v>9279.23</v>
      </c>
      <c r="E4" s="76">
        <f t="shared" ref="E4:E35" si="0">+C4*$E$2</f>
        <v>31429.65</v>
      </c>
      <c r="F4" s="180">
        <v>9296</v>
      </c>
      <c r="G4" s="177">
        <f>+F4/E4</f>
        <v>0.29577166783594472</v>
      </c>
      <c r="H4" s="79">
        <f>+SOLVER!X3</f>
        <v>1</v>
      </c>
      <c r="I4" s="178">
        <f>IF(H4=0,1,1-G4)</f>
        <v>0.70422833216405523</v>
      </c>
    </row>
    <row r="5" spans="1:12" x14ac:dyDescent="0.25">
      <c r="A5" s="70" t="s">
        <v>72</v>
      </c>
      <c r="B5" s="77">
        <v>0.35</v>
      </c>
      <c r="C5" s="78">
        <v>7753</v>
      </c>
      <c r="D5" s="76">
        <f t="shared" ref="D5:D54" si="1">+C5*B5</f>
        <v>2713.5499999999997</v>
      </c>
      <c r="E5" s="76">
        <f t="shared" si="0"/>
        <v>8140.6500000000005</v>
      </c>
      <c r="F5" s="180">
        <v>2824</v>
      </c>
      <c r="G5" s="177">
        <f t="shared" ref="G5:G54" si="2">+F5/E5</f>
        <v>0.34690104598527144</v>
      </c>
      <c r="H5" s="79">
        <f>+SOLVER!X4</f>
        <v>0</v>
      </c>
      <c r="I5" s="178">
        <f t="shared" ref="I5:I54" si="3">IF(H5=0,1,1-G5)</f>
        <v>1</v>
      </c>
    </row>
    <row r="6" spans="1:12" x14ac:dyDescent="0.25">
      <c r="A6" s="70" t="s">
        <v>57</v>
      </c>
      <c r="B6" s="77">
        <v>0.09</v>
      </c>
      <c r="C6" s="78">
        <v>30135</v>
      </c>
      <c r="D6" s="76">
        <f t="shared" si="1"/>
        <v>2712.15</v>
      </c>
      <c r="E6" s="76">
        <f t="shared" si="0"/>
        <v>31641.75</v>
      </c>
      <c r="F6" s="180">
        <v>2841</v>
      </c>
      <c r="G6" s="177">
        <f t="shared" si="2"/>
        <v>8.9786437222972817E-2</v>
      </c>
      <c r="H6" s="79">
        <f>+SOLVER!X5</f>
        <v>0</v>
      </c>
      <c r="I6" s="178">
        <f t="shared" si="3"/>
        <v>1</v>
      </c>
    </row>
    <row r="7" spans="1:12" x14ac:dyDescent="0.25">
      <c r="A7" s="70" t="s">
        <v>47</v>
      </c>
      <c r="B7" s="77">
        <v>0.13</v>
      </c>
      <c r="C7" s="78">
        <v>4859</v>
      </c>
      <c r="D7" s="76">
        <f t="shared" si="1"/>
        <v>631.67000000000007</v>
      </c>
      <c r="E7" s="76">
        <f t="shared" si="0"/>
        <v>5101.95</v>
      </c>
      <c r="F7" s="180">
        <v>634</v>
      </c>
      <c r="G7" s="177">
        <f t="shared" si="2"/>
        <v>0.12426621193857251</v>
      </c>
      <c r="H7" s="79">
        <f>+SOLVER!X6</f>
        <v>0</v>
      </c>
      <c r="I7" s="178">
        <f t="shared" si="3"/>
        <v>1</v>
      </c>
    </row>
    <row r="8" spans="1:12" x14ac:dyDescent="0.25">
      <c r="A8" s="70" t="s">
        <v>64</v>
      </c>
      <c r="B8" s="77">
        <v>0.33</v>
      </c>
      <c r="C8" s="78">
        <v>15496</v>
      </c>
      <c r="D8" s="76">
        <f t="shared" si="1"/>
        <v>5113.68</v>
      </c>
      <c r="E8" s="76">
        <f t="shared" si="0"/>
        <v>16270.800000000001</v>
      </c>
      <c r="F8" s="180">
        <v>5276</v>
      </c>
      <c r="G8" s="177">
        <f t="shared" si="2"/>
        <v>0.32426186788602895</v>
      </c>
      <c r="H8" s="79">
        <f>+SOLVER!X7</f>
        <v>1</v>
      </c>
      <c r="I8" s="178">
        <f t="shared" si="3"/>
        <v>0.67573813211397105</v>
      </c>
    </row>
    <row r="9" spans="1:12" x14ac:dyDescent="0.25">
      <c r="A9" s="70" t="s">
        <v>78</v>
      </c>
      <c r="B9" s="77">
        <v>0.67</v>
      </c>
      <c r="C9" s="78">
        <v>9472</v>
      </c>
      <c r="D9" s="76">
        <f t="shared" si="1"/>
        <v>6346.2400000000007</v>
      </c>
      <c r="E9" s="76">
        <f t="shared" si="0"/>
        <v>9945.6</v>
      </c>
      <c r="F9" s="180">
        <v>6493</v>
      </c>
      <c r="G9" s="177">
        <f t="shared" si="2"/>
        <v>0.65285151222651217</v>
      </c>
      <c r="H9" s="79">
        <f>+SOLVER!X8</f>
        <v>0</v>
      </c>
      <c r="I9" s="178">
        <f t="shared" si="3"/>
        <v>1</v>
      </c>
    </row>
    <row r="10" spans="1:12" x14ac:dyDescent="0.25">
      <c r="A10" s="70" t="s">
        <v>46</v>
      </c>
      <c r="B10" s="77">
        <v>0.1</v>
      </c>
      <c r="C10" s="78">
        <v>12537</v>
      </c>
      <c r="D10" s="76">
        <f t="shared" si="1"/>
        <v>1253.7</v>
      </c>
      <c r="E10" s="76">
        <f t="shared" si="0"/>
        <v>13163.85</v>
      </c>
      <c r="F10" s="180">
        <v>1281</v>
      </c>
      <c r="G10" s="177">
        <f t="shared" si="2"/>
        <v>9.7311956608439013E-2</v>
      </c>
      <c r="H10" s="79">
        <f>+SOLVER!X9</f>
        <v>0</v>
      </c>
      <c r="I10" s="178">
        <f t="shared" si="3"/>
        <v>1</v>
      </c>
    </row>
    <row r="11" spans="1:12" x14ac:dyDescent="0.25">
      <c r="A11" s="70" t="s">
        <v>58</v>
      </c>
      <c r="B11" s="77">
        <v>0.18</v>
      </c>
      <c r="C11" s="78">
        <v>26179</v>
      </c>
      <c r="D11" s="76">
        <f t="shared" si="1"/>
        <v>4712.22</v>
      </c>
      <c r="E11" s="76">
        <f t="shared" si="0"/>
        <v>27487.95</v>
      </c>
      <c r="F11" s="180">
        <v>4802</v>
      </c>
      <c r="G11" s="177">
        <f t="shared" si="2"/>
        <v>0.17469472987254414</v>
      </c>
      <c r="H11" s="79">
        <f>+SOLVER!X10</f>
        <v>0</v>
      </c>
      <c r="I11" s="178">
        <f t="shared" si="3"/>
        <v>1</v>
      </c>
    </row>
    <row r="12" spans="1:12" x14ac:dyDescent="0.25">
      <c r="A12" s="70" t="s">
        <v>53</v>
      </c>
      <c r="B12" s="77">
        <v>0.12</v>
      </c>
      <c r="C12" s="78">
        <v>36338</v>
      </c>
      <c r="D12" s="76">
        <f t="shared" si="1"/>
        <v>4360.5599999999995</v>
      </c>
      <c r="E12" s="76">
        <f t="shared" si="0"/>
        <v>38154.9</v>
      </c>
      <c r="F12" s="180">
        <v>4407</v>
      </c>
      <c r="G12" s="177">
        <f t="shared" si="2"/>
        <v>0.11550285808637946</v>
      </c>
      <c r="H12" s="79">
        <f>+SOLVER!X11</f>
        <v>0</v>
      </c>
      <c r="I12" s="178">
        <f t="shared" si="3"/>
        <v>1</v>
      </c>
    </row>
    <row r="13" spans="1:12" x14ac:dyDescent="0.25">
      <c r="A13" s="70" t="s">
        <v>52</v>
      </c>
      <c r="B13" s="77">
        <v>0.16</v>
      </c>
      <c r="C13" s="78">
        <v>18778</v>
      </c>
      <c r="D13" s="76">
        <f t="shared" si="1"/>
        <v>3004.48</v>
      </c>
      <c r="E13" s="76">
        <f t="shared" si="0"/>
        <v>19716.900000000001</v>
      </c>
      <c r="F13" s="180">
        <v>3154</v>
      </c>
      <c r="G13" s="177">
        <f t="shared" si="2"/>
        <v>0.15996429458992031</v>
      </c>
      <c r="H13" s="79">
        <f>+SOLVER!X12</f>
        <v>0</v>
      </c>
      <c r="I13" s="178">
        <f t="shared" si="3"/>
        <v>1</v>
      </c>
    </row>
    <row r="14" spans="1:12" x14ac:dyDescent="0.25">
      <c r="A14" s="70" t="s">
        <v>92</v>
      </c>
      <c r="B14" s="77">
        <v>0.28999999999999998</v>
      </c>
      <c r="C14" s="78">
        <v>25462</v>
      </c>
      <c r="D14" s="76">
        <f t="shared" si="1"/>
        <v>7383.98</v>
      </c>
      <c r="E14" s="76">
        <f t="shared" si="0"/>
        <v>26735.100000000002</v>
      </c>
      <c r="F14" s="180">
        <v>7421</v>
      </c>
      <c r="G14" s="177">
        <f t="shared" si="2"/>
        <v>0.27757517271302518</v>
      </c>
      <c r="H14" s="79">
        <f>+SOLVER!X13</f>
        <v>0</v>
      </c>
      <c r="I14" s="178">
        <f t="shared" si="3"/>
        <v>1</v>
      </c>
    </row>
    <row r="15" spans="1:12" x14ac:dyDescent="0.25">
      <c r="A15" s="70" t="s">
        <v>63</v>
      </c>
      <c r="B15" s="77">
        <v>0.2</v>
      </c>
      <c r="C15" s="78">
        <v>15550</v>
      </c>
      <c r="D15" s="76">
        <f t="shared" si="1"/>
        <v>3110</v>
      </c>
      <c r="E15" s="76">
        <f t="shared" si="0"/>
        <v>16327.5</v>
      </c>
      <c r="F15" s="180">
        <v>3198</v>
      </c>
      <c r="G15" s="177">
        <f t="shared" si="2"/>
        <v>0.19586587046394122</v>
      </c>
      <c r="H15" s="79">
        <f>+SOLVER!X14</f>
        <v>0</v>
      </c>
      <c r="I15" s="178">
        <f t="shared" si="3"/>
        <v>1</v>
      </c>
    </row>
    <row r="16" spans="1:12" x14ac:dyDescent="0.25">
      <c r="A16" s="70" t="s">
        <v>76</v>
      </c>
      <c r="B16" s="77">
        <v>0.52</v>
      </c>
      <c r="C16" s="78">
        <v>21433</v>
      </c>
      <c r="D16" s="76">
        <f t="shared" si="1"/>
        <v>11145.16</v>
      </c>
      <c r="E16" s="76">
        <f t="shared" si="0"/>
        <v>22504.65</v>
      </c>
      <c r="F16" s="180">
        <v>11674</v>
      </c>
      <c r="G16" s="177">
        <f t="shared" si="2"/>
        <v>0.51873723874843636</v>
      </c>
      <c r="H16" s="79">
        <f>+SOLVER!X15</f>
        <v>0</v>
      </c>
      <c r="I16" s="178">
        <f t="shared" si="3"/>
        <v>1</v>
      </c>
    </row>
    <row r="17" spans="1:9" x14ac:dyDescent="0.25">
      <c r="A17" s="70" t="s">
        <v>89</v>
      </c>
      <c r="B17" s="77">
        <v>0.32</v>
      </c>
      <c r="C17" s="78">
        <v>18078</v>
      </c>
      <c r="D17" s="76">
        <f t="shared" si="1"/>
        <v>5784.96</v>
      </c>
      <c r="E17" s="76">
        <f t="shared" si="0"/>
        <v>18981.900000000001</v>
      </c>
      <c r="F17" s="180">
        <v>5964</v>
      </c>
      <c r="G17" s="177">
        <f t="shared" si="2"/>
        <v>0.31419404801416084</v>
      </c>
      <c r="H17" s="79">
        <f>+SOLVER!X16</f>
        <v>0</v>
      </c>
      <c r="I17" s="178">
        <f t="shared" si="3"/>
        <v>1</v>
      </c>
    </row>
    <row r="18" spans="1:9" x14ac:dyDescent="0.25">
      <c r="A18" s="70" t="s">
        <v>43</v>
      </c>
      <c r="B18" s="77">
        <v>7.0000000000000007E-2</v>
      </c>
      <c r="C18" s="78">
        <v>13495</v>
      </c>
      <c r="D18" s="76">
        <f t="shared" si="1"/>
        <v>944.65000000000009</v>
      </c>
      <c r="E18" s="76">
        <f t="shared" si="0"/>
        <v>14169.75</v>
      </c>
      <c r="F18" s="180">
        <v>968</v>
      </c>
      <c r="G18" s="177">
        <f t="shared" si="2"/>
        <v>6.8314543305280612E-2</v>
      </c>
      <c r="H18" s="79">
        <f>+SOLVER!X17</f>
        <v>0</v>
      </c>
      <c r="I18" s="178">
        <f t="shared" si="3"/>
        <v>1</v>
      </c>
    </row>
    <row r="19" spans="1:9" x14ac:dyDescent="0.25">
      <c r="A19" s="70" t="s">
        <v>87</v>
      </c>
      <c r="B19" s="77">
        <v>0.67</v>
      </c>
      <c r="C19" s="78">
        <v>30489</v>
      </c>
      <c r="D19" s="76">
        <f t="shared" si="1"/>
        <v>20427.63</v>
      </c>
      <c r="E19" s="76">
        <f t="shared" si="0"/>
        <v>32013.45</v>
      </c>
      <c r="F19" s="180">
        <v>20452</v>
      </c>
      <c r="G19" s="177">
        <f t="shared" si="2"/>
        <v>0.63885648063548284</v>
      </c>
      <c r="H19" s="79">
        <f>+SOLVER!X18</f>
        <v>0</v>
      </c>
      <c r="I19" s="178">
        <f t="shared" si="3"/>
        <v>1</v>
      </c>
    </row>
    <row r="20" spans="1:9" x14ac:dyDescent="0.25">
      <c r="A20" s="70" t="s">
        <v>55</v>
      </c>
      <c r="B20" s="77">
        <v>0.21</v>
      </c>
      <c r="C20" s="78">
        <v>18459</v>
      </c>
      <c r="D20" s="76">
        <f t="shared" si="1"/>
        <v>3876.39</v>
      </c>
      <c r="E20" s="76">
        <f t="shared" si="0"/>
        <v>19381.95</v>
      </c>
      <c r="F20" s="180">
        <v>3921</v>
      </c>
      <c r="G20" s="177">
        <f t="shared" si="2"/>
        <v>0.20230162599738416</v>
      </c>
      <c r="H20" s="79">
        <f>+SOLVER!X19</f>
        <v>0</v>
      </c>
      <c r="I20" s="178">
        <f t="shared" si="3"/>
        <v>1</v>
      </c>
    </row>
    <row r="21" spans="1:9" x14ac:dyDescent="0.25">
      <c r="A21" s="70" t="s">
        <v>79</v>
      </c>
      <c r="B21" s="77">
        <v>0.38</v>
      </c>
      <c r="C21" s="78">
        <v>10328</v>
      </c>
      <c r="D21" s="76">
        <f t="shared" si="1"/>
        <v>3924.64</v>
      </c>
      <c r="E21" s="76">
        <f t="shared" si="0"/>
        <v>10844.4</v>
      </c>
      <c r="F21" s="180">
        <v>3925</v>
      </c>
      <c r="G21" s="177">
        <f t="shared" si="2"/>
        <v>0.36193795876212609</v>
      </c>
      <c r="H21" s="79">
        <f>+SOLVER!X20</f>
        <v>0</v>
      </c>
      <c r="I21" s="178">
        <f t="shared" si="3"/>
        <v>1</v>
      </c>
    </row>
    <row r="22" spans="1:9" x14ac:dyDescent="0.25">
      <c r="A22" s="70" t="s">
        <v>81</v>
      </c>
      <c r="B22" s="77">
        <v>0.39</v>
      </c>
      <c r="C22" s="78">
        <v>16632</v>
      </c>
      <c r="D22" s="76">
        <f t="shared" si="1"/>
        <v>6486.4800000000005</v>
      </c>
      <c r="E22" s="76">
        <f t="shared" si="0"/>
        <v>17463.600000000002</v>
      </c>
      <c r="F22" s="180">
        <v>6687</v>
      </c>
      <c r="G22" s="177">
        <f t="shared" si="2"/>
        <v>0.38291074005359715</v>
      </c>
      <c r="H22" s="79">
        <f>+SOLVER!X21</f>
        <v>0</v>
      </c>
      <c r="I22" s="178">
        <f t="shared" si="3"/>
        <v>1</v>
      </c>
    </row>
    <row r="23" spans="1:9" x14ac:dyDescent="0.25">
      <c r="A23" s="70" t="s">
        <v>69</v>
      </c>
      <c r="B23" s="77">
        <v>0.51</v>
      </c>
      <c r="C23" s="78">
        <v>37464</v>
      </c>
      <c r="D23" s="76">
        <f t="shared" si="1"/>
        <v>19106.64</v>
      </c>
      <c r="E23" s="76">
        <f t="shared" si="0"/>
        <v>39337.200000000004</v>
      </c>
      <c r="F23" s="180">
        <v>19863</v>
      </c>
      <c r="G23" s="177">
        <f t="shared" si="2"/>
        <v>0.50494188706872878</v>
      </c>
      <c r="H23" s="79">
        <f>+SOLVER!X22</f>
        <v>1</v>
      </c>
      <c r="I23" s="178">
        <f t="shared" si="3"/>
        <v>0.49505811293127122</v>
      </c>
    </row>
    <row r="24" spans="1:9" x14ac:dyDescent="0.25">
      <c r="A24" s="70" t="s">
        <v>48</v>
      </c>
      <c r="B24" s="77">
        <v>0.1</v>
      </c>
      <c r="C24" s="78">
        <v>27528</v>
      </c>
      <c r="D24" s="76">
        <f t="shared" si="1"/>
        <v>2752.8</v>
      </c>
      <c r="E24" s="76">
        <f t="shared" si="0"/>
        <v>28904.400000000001</v>
      </c>
      <c r="F24" s="180">
        <v>2843</v>
      </c>
      <c r="G24" s="177">
        <f t="shared" si="2"/>
        <v>9.8358727390985445E-2</v>
      </c>
      <c r="H24" s="79">
        <f>+SOLVER!X23</f>
        <v>0</v>
      </c>
      <c r="I24" s="178">
        <f t="shared" si="3"/>
        <v>1</v>
      </c>
    </row>
    <row r="25" spans="1:9" x14ac:dyDescent="0.25">
      <c r="A25" s="70" t="s">
        <v>54</v>
      </c>
      <c r="B25" s="77">
        <v>0.23</v>
      </c>
      <c r="C25" s="78">
        <v>41545</v>
      </c>
      <c r="D25" s="76">
        <f t="shared" si="1"/>
        <v>9555.35</v>
      </c>
      <c r="E25" s="76">
        <f t="shared" si="0"/>
        <v>43622.25</v>
      </c>
      <c r="F25" s="180">
        <v>9805</v>
      </c>
      <c r="G25" s="177">
        <f t="shared" si="2"/>
        <v>0.22477061591275094</v>
      </c>
      <c r="H25" s="79">
        <f>+SOLVER!X24</f>
        <v>0</v>
      </c>
      <c r="I25" s="178">
        <f t="shared" si="3"/>
        <v>1</v>
      </c>
    </row>
    <row r="26" spans="1:9" x14ac:dyDescent="0.25">
      <c r="A26" s="70" t="s">
        <v>61</v>
      </c>
      <c r="B26" s="77">
        <v>0.28999999999999998</v>
      </c>
      <c r="C26" s="78">
        <v>26247</v>
      </c>
      <c r="D26" s="76">
        <f t="shared" si="1"/>
        <v>7611.6299999999992</v>
      </c>
      <c r="E26" s="76">
        <f t="shared" si="0"/>
        <v>27559.350000000002</v>
      </c>
      <c r="F26" s="180">
        <v>7612</v>
      </c>
      <c r="G26" s="177">
        <f t="shared" si="2"/>
        <v>0.27620390176110826</v>
      </c>
      <c r="H26" s="79">
        <f>+SOLVER!X25</f>
        <v>0</v>
      </c>
      <c r="I26" s="178">
        <f t="shared" si="3"/>
        <v>1</v>
      </c>
    </row>
    <row r="27" spans="1:9" x14ac:dyDescent="0.25">
      <c r="A27" s="70" t="s">
        <v>74</v>
      </c>
      <c r="B27" s="77">
        <v>0.38</v>
      </c>
      <c r="C27" s="78">
        <v>12393</v>
      </c>
      <c r="D27" s="76">
        <f t="shared" si="1"/>
        <v>4709.34</v>
      </c>
      <c r="E27" s="76">
        <f t="shared" si="0"/>
        <v>13012.650000000001</v>
      </c>
      <c r="F27" s="180">
        <v>4943</v>
      </c>
      <c r="G27" s="177">
        <f t="shared" si="2"/>
        <v>0.37986113512620406</v>
      </c>
      <c r="H27" s="79">
        <f>+SOLVER!X26</f>
        <v>0</v>
      </c>
      <c r="I27" s="178">
        <f t="shared" si="3"/>
        <v>1</v>
      </c>
    </row>
    <row r="28" spans="1:9" x14ac:dyDescent="0.25">
      <c r="A28" s="70" t="s">
        <v>85</v>
      </c>
      <c r="B28" s="77">
        <v>0.55000000000000004</v>
      </c>
      <c r="C28" s="78">
        <v>32022</v>
      </c>
      <c r="D28" s="76">
        <f t="shared" si="1"/>
        <v>17612.100000000002</v>
      </c>
      <c r="E28" s="76">
        <f t="shared" si="0"/>
        <v>33623.1</v>
      </c>
      <c r="F28" s="180">
        <v>18403</v>
      </c>
      <c r="G28" s="177">
        <f t="shared" si="2"/>
        <v>0.54733204255407741</v>
      </c>
      <c r="H28" s="79">
        <f>+SOLVER!X27</f>
        <v>0</v>
      </c>
      <c r="I28" s="178">
        <f t="shared" si="3"/>
        <v>1</v>
      </c>
    </row>
    <row r="29" spans="1:9" x14ac:dyDescent="0.25">
      <c r="A29" s="70" t="s">
        <v>44</v>
      </c>
      <c r="B29" s="77">
        <v>0.09</v>
      </c>
      <c r="C29" s="78">
        <v>23407</v>
      </c>
      <c r="D29" s="76">
        <f t="shared" si="1"/>
        <v>2106.63</v>
      </c>
      <c r="E29" s="76">
        <f t="shared" si="0"/>
        <v>24577.350000000002</v>
      </c>
      <c r="F29" s="180">
        <v>2117</v>
      </c>
      <c r="G29" s="177">
        <f t="shared" si="2"/>
        <v>8.6136218917010982E-2</v>
      </c>
      <c r="H29" s="79">
        <f>+SOLVER!X28</f>
        <v>0</v>
      </c>
      <c r="I29" s="178">
        <f t="shared" si="3"/>
        <v>1</v>
      </c>
    </row>
    <row r="30" spans="1:9" x14ac:dyDescent="0.25">
      <c r="A30" s="70" t="s">
        <v>59</v>
      </c>
      <c r="B30" s="77">
        <v>0.21</v>
      </c>
      <c r="C30" s="78">
        <v>15433</v>
      </c>
      <c r="D30" s="76">
        <f t="shared" si="1"/>
        <v>3240.93</v>
      </c>
      <c r="E30" s="76">
        <f t="shared" si="0"/>
        <v>16204.650000000001</v>
      </c>
      <c r="F30" s="180">
        <v>3298</v>
      </c>
      <c r="G30" s="177">
        <f t="shared" si="2"/>
        <v>0.20352182861092338</v>
      </c>
      <c r="H30" s="79">
        <f>+SOLVER!X29</f>
        <v>0</v>
      </c>
      <c r="I30" s="178">
        <f t="shared" si="3"/>
        <v>1</v>
      </c>
    </row>
    <row r="31" spans="1:9" x14ac:dyDescent="0.25">
      <c r="A31" s="70" t="s">
        <v>49</v>
      </c>
      <c r="B31" s="77">
        <v>7.0000000000000007E-2</v>
      </c>
      <c r="C31" s="78">
        <v>50393</v>
      </c>
      <c r="D31" s="76">
        <f t="shared" si="1"/>
        <v>3527.51</v>
      </c>
      <c r="E31" s="76">
        <f t="shared" si="0"/>
        <v>52912.65</v>
      </c>
      <c r="F31" s="180">
        <v>3597</v>
      </c>
      <c r="G31" s="177">
        <f t="shared" si="2"/>
        <v>6.7979963203506161E-2</v>
      </c>
      <c r="H31" s="79">
        <f>+SOLVER!X30</f>
        <v>0</v>
      </c>
      <c r="I31" s="178">
        <f t="shared" si="3"/>
        <v>1</v>
      </c>
    </row>
    <row r="32" spans="1:9" x14ac:dyDescent="0.25">
      <c r="A32" s="70" t="s">
        <v>90</v>
      </c>
      <c r="B32" s="77">
        <v>0.68899999999999995</v>
      </c>
      <c r="C32" s="78">
        <v>43295</v>
      </c>
      <c r="D32" s="76">
        <f t="shared" si="1"/>
        <v>29830.254999999997</v>
      </c>
      <c r="E32" s="76">
        <f t="shared" si="0"/>
        <v>45459.75</v>
      </c>
      <c r="F32" s="180">
        <v>30366</v>
      </c>
      <c r="G32" s="177">
        <f t="shared" si="2"/>
        <v>0.66797551680332601</v>
      </c>
      <c r="H32" s="79">
        <f>+SOLVER!X31</f>
        <v>0</v>
      </c>
      <c r="I32" s="178">
        <f t="shared" si="3"/>
        <v>1</v>
      </c>
    </row>
    <row r="33" spans="1:9" x14ac:dyDescent="0.25">
      <c r="A33" s="70" t="s">
        <v>70</v>
      </c>
      <c r="B33" s="77">
        <v>0.24</v>
      </c>
      <c r="C33" s="78">
        <v>45742</v>
      </c>
      <c r="D33" s="76">
        <f t="shared" si="1"/>
        <v>10978.08</v>
      </c>
      <c r="E33" s="76">
        <f t="shared" si="0"/>
        <v>48029.1</v>
      </c>
      <c r="F33" s="180">
        <v>11324</v>
      </c>
      <c r="G33" s="177">
        <f t="shared" si="2"/>
        <v>0.23577372884355527</v>
      </c>
      <c r="H33" s="79">
        <f>+SOLVER!X32</f>
        <v>0</v>
      </c>
      <c r="I33" s="178">
        <f t="shared" si="3"/>
        <v>1</v>
      </c>
    </row>
    <row r="34" spans="1:9" x14ac:dyDescent="0.25">
      <c r="A34" s="70" t="s">
        <v>50</v>
      </c>
      <c r="B34" s="77">
        <v>0.19</v>
      </c>
      <c r="C34" s="78">
        <v>57670</v>
      </c>
      <c r="D34" s="76">
        <f t="shared" si="1"/>
        <v>10957.3</v>
      </c>
      <c r="E34" s="76">
        <f t="shared" si="0"/>
        <v>60553.5</v>
      </c>
      <c r="F34" s="180">
        <v>11127</v>
      </c>
      <c r="G34" s="177">
        <f t="shared" si="2"/>
        <v>0.18375486140355224</v>
      </c>
      <c r="H34" s="79">
        <f>+SOLVER!X33</f>
        <v>0</v>
      </c>
      <c r="I34" s="178">
        <f t="shared" si="3"/>
        <v>1</v>
      </c>
    </row>
    <row r="35" spans="1:9" x14ac:dyDescent="0.25">
      <c r="A35" s="70" t="s">
        <v>51</v>
      </c>
      <c r="B35" s="77">
        <v>0.14000000000000001</v>
      </c>
      <c r="C35" s="78">
        <v>48093</v>
      </c>
      <c r="D35" s="76">
        <f t="shared" si="1"/>
        <v>6733.02</v>
      </c>
      <c r="E35" s="76">
        <f t="shared" si="0"/>
        <v>50497.65</v>
      </c>
      <c r="F35" s="180">
        <v>6885</v>
      </c>
      <c r="G35" s="177">
        <f t="shared" si="2"/>
        <v>0.13634297833661566</v>
      </c>
      <c r="H35" s="79">
        <f>+SOLVER!X34</f>
        <v>0</v>
      </c>
      <c r="I35" s="178">
        <f t="shared" si="3"/>
        <v>1</v>
      </c>
    </row>
    <row r="36" spans="1:9" x14ac:dyDescent="0.25">
      <c r="A36" s="70" t="s">
        <v>75</v>
      </c>
      <c r="B36" s="77">
        <v>0.38</v>
      </c>
      <c r="C36" s="78">
        <v>46671</v>
      </c>
      <c r="D36" s="76">
        <f t="shared" si="1"/>
        <v>17734.98</v>
      </c>
      <c r="E36" s="76">
        <f t="shared" ref="E36:E54" si="4">+C36*$E$2</f>
        <v>49004.55</v>
      </c>
      <c r="F36" s="180">
        <v>18503</v>
      </c>
      <c r="G36" s="177">
        <f t="shared" si="2"/>
        <v>0.37757718415943009</v>
      </c>
      <c r="H36" s="79">
        <f>+SOLVER!X35</f>
        <v>0</v>
      </c>
      <c r="I36" s="178">
        <f t="shared" si="3"/>
        <v>1</v>
      </c>
    </row>
    <row r="37" spans="1:9" x14ac:dyDescent="0.25">
      <c r="A37" s="70" t="s">
        <v>62</v>
      </c>
      <c r="B37" s="77">
        <v>0.22</v>
      </c>
      <c r="C37" s="78">
        <v>19340</v>
      </c>
      <c r="D37" s="76">
        <f t="shared" si="1"/>
        <v>4254.8</v>
      </c>
      <c r="E37" s="76">
        <f t="shared" si="4"/>
        <v>20307</v>
      </c>
      <c r="F37" s="180">
        <v>4282</v>
      </c>
      <c r="G37" s="177">
        <f t="shared" si="2"/>
        <v>0.21086324912591717</v>
      </c>
      <c r="H37" s="79">
        <f>+SOLVER!X36</f>
        <v>0</v>
      </c>
      <c r="I37" s="178">
        <f t="shared" si="3"/>
        <v>1</v>
      </c>
    </row>
    <row r="38" spans="1:9" x14ac:dyDescent="0.25">
      <c r="A38" s="70" t="s">
        <v>80</v>
      </c>
      <c r="B38" s="77">
        <v>0.45</v>
      </c>
      <c r="C38" s="78">
        <v>27310</v>
      </c>
      <c r="D38" s="76">
        <f t="shared" si="1"/>
        <v>12289.5</v>
      </c>
      <c r="E38" s="76">
        <f t="shared" si="4"/>
        <v>28675.5</v>
      </c>
      <c r="F38" s="180">
        <v>12444</v>
      </c>
      <c r="G38" s="177">
        <f t="shared" si="2"/>
        <v>0.43395930323795573</v>
      </c>
      <c r="H38" s="79">
        <f>+SOLVER!X37</f>
        <v>0</v>
      </c>
      <c r="I38" s="178">
        <f t="shared" si="3"/>
        <v>1</v>
      </c>
    </row>
    <row r="39" spans="1:9" x14ac:dyDescent="0.25">
      <c r="A39" s="70" t="s">
        <v>86</v>
      </c>
      <c r="B39" s="77">
        <v>0.45</v>
      </c>
      <c r="C39" s="78">
        <v>25895</v>
      </c>
      <c r="D39" s="76">
        <f t="shared" si="1"/>
        <v>11652.75</v>
      </c>
      <c r="E39" s="76">
        <f t="shared" si="4"/>
        <v>27189.75</v>
      </c>
      <c r="F39" s="180">
        <v>12094</v>
      </c>
      <c r="G39" s="177">
        <f t="shared" si="2"/>
        <v>0.44479997057714765</v>
      </c>
      <c r="H39" s="79">
        <f>+SOLVER!X38</f>
        <v>0</v>
      </c>
      <c r="I39" s="178">
        <f t="shared" si="3"/>
        <v>1</v>
      </c>
    </row>
    <row r="40" spans="1:9" x14ac:dyDescent="0.25">
      <c r="A40" s="70" t="s">
        <v>77</v>
      </c>
      <c r="B40" s="77">
        <v>0.38</v>
      </c>
      <c r="C40" s="78">
        <v>31613</v>
      </c>
      <c r="D40" s="76">
        <f t="shared" si="1"/>
        <v>12012.94</v>
      </c>
      <c r="E40" s="76">
        <f t="shared" si="4"/>
        <v>33193.65</v>
      </c>
      <c r="F40" s="180">
        <v>12551</v>
      </c>
      <c r="G40" s="177">
        <f t="shared" si="2"/>
        <v>0.37811448876517045</v>
      </c>
      <c r="H40" s="79">
        <f>+SOLVER!X39</f>
        <v>0</v>
      </c>
      <c r="I40" s="178">
        <f t="shared" si="3"/>
        <v>1</v>
      </c>
    </row>
    <row r="41" spans="1:9" x14ac:dyDescent="0.25">
      <c r="A41" s="70" t="s">
        <v>82</v>
      </c>
      <c r="B41" s="77">
        <v>0.46</v>
      </c>
      <c r="C41" s="78">
        <v>23272</v>
      </c>
      <c r="D41" s="76">
        <f t="shared" si="1"/>
        <v>10705.12</v>
      </c>
      <c r="E41" s="76">
        <f t="shared" si="4"/>
        <v>24435.600000000002</v>
      </c>
      <c r="F41" s="180">
        <v>10802</v>
      </c>
      <c r="G41" s="177">
        <f t="shared" si="2"/>
        <v>0.44205994532567233</v>
      </c>
      <c r="H41" s="79">
        <f>+SOLVER!X40</f>
        <v>0</v>
      </c>
      <c r="I41" s="178">
        <f t="shared" si="3"/>
        <v>1</v>
      </c>
    </row>
    <row r="42" spans="1:9" x14ac:dyDescent="0.25">
      <c r="A42" s="70" t="s">
        <v>66</v>
      </c>
      <c r="B42" s="77">
        <v>0.23</v>
      </c>
      <c r="C42" s="78">
        <v>14521</v>
      </c>
      <c r="D42" s="76">
        <f t="shared" si="1"/>
        <v>3339.83</v>
      </c>
      <c r="E42" s="76">
        <f t="shared" si="4"/>
        <v>15247.050000000001</v>
      </c>
      <c r="F42" s="180">
        <v>3402</v>
      </c>
      <c r="G42" s="177">
        <f t="shared" si="2"/>
        <v>0.22312512912333859</v>
      </c>
      <c r="H42" s="79">
        <f>+SOLVER!X41</f>
        <v>0</v>
      </c>
      <c r="I42" s="178">
        <f t="shared" si="3"/>
        <v>1</v>
      </c>
    </row>
    <row r="43" spans="1:9" x14ac:dyDescent="0.25">
      <c r="A43" s="70" t="s">
        <v>71</v>
      </c>
      <c r="B43" s="77">
        <v>0.32</v>
      </c>
      <c r="C43" s="78">
        <v>26941</v>
      </c>
      <c r="D43" s="76">
        <f t="shared" si="1"/>
        <v>8621.1200000000008</v>
      </c>
      <c r="E43" s="76">
        <f t="shared" si="4"/>
        <v>28288.050000000003</v>
      </c>
      <c r="F43" s="180">
        <v>8787</v>
      </c>
      <c r="G43" s="177">
        <f t="shared" si="2"/>
        <v>0.31062586498539135</v>
      </c>
      <c r="H43" s="79">
        <f>+SOLVER!X42</f>
        <v>0</v>
      </c>
      <c r="I43" s="178">
        <f t="shared" si="3"/>
        <v>1</v>
      </c>
    </row>
    <row r="44" spans="1:9" x14ac:dyDescent="0.25">
      <c r="A44" s="70" t="s">
        <v>65</v>
      </c>
      <c r="B44" s="77">
        <v>0.24</v>
      </c>
      <c r="C44" s="78">
        <v>13838</v>
      </c>
      <c r="D44" s="76">
        <f t="shared" si="1"/>
        <v>3321.12</v>
      </c>
      <c r="E44" s="76">
        <f t="shared" si="4"/>
        <v>14529.900000000001</v>
      </c>
      <c r="F44" s="180">
        <v>3340</v>
      </c>
      <c r="G44" s="177">
        <f t="shared" si="2"/>
        <v>0.22987081810611221</v>
      </c>
      <c r="H44" s="79">
        <f>+SOLVER!X43</f>
        <v>0</v>
      </c>
      <c r="I44" s="178">
        <f t="shared" si="3"/>
        <v>1</v>
      </c>
    </row>
    <row r="45" spans="1:9" x14ac:dyDescent="0.25">
      <c r="A45" s="70" t="s">
        <v>91</v>
      </c>
      <c r="B45" s="77">
        <v>0.47</v>
      </c>
      <c r="C45" s="78">
        <v>35794</v>
      </c>
      <c r="D45" s="76">
        <f t="shared" si="1"/>
        <v>16823.18</v>
      </c>
      <c r="E45" s="76">
        <f t="shared" si="4"/>
        <v>37583.700000000004</v>
      </c>
      <c r="F45" s="180">
        <v>17068</v>
      </c>
      <c r="G45" s="177">
        <f t="shared" si="2"/>
        <v>0.45413304171755303</v>
      </c>
      <c r="H45" s="79">
        <f>+SOLVER!X44</f>
        <v>0</v>
      </c>
      <c r="I45" s="178">
        <f t="shared" si="3"/>
        <v>1</v>
      </c>
    </row>
    <row r="46" spans="1:9" x14ac:dyDescent="0.25">
      <c r="A46" s="70" t="s">
        <v>60</v>
      </c>
      <c r="B46" s="77">
        <v>0.18</v>
      </c>
      <c r="C46" s="78">
        <v>31022</v>
      </c>
      <c r="D46" s="76">
        <f t="shared" si="1"/>
        <v>5583.96</v>
      </c>
      <c r="E46" s="76">
        <f t="shared" si="4"/>
        <v>32573.100000000002</v>
      </c>
      <c r="F46" s="180">
        <v>5727</v>
      </c>
      <c r="G46" s="177">
        <f t="shared" si="2"/>
        <v>0.17581992503016292</v>
      </c>
      <c r="H46" s="79">
        <f>+SOLVER!X45</f>
        <v>0</v>
      </c>
      <c r="I46" s="178">
        <f t="shared" si="3"/>
        <v>1</v>
      </c>
    </row>
    <row r="47" spans="1:9" x14ac:dyDescent="0.25">
      <c r="A47" s="70" t="s">
        <v>67</v>
      </c>
      <c r="B47" s="77">
        <v>0.33</v>
      </c>
      <c r="C47" s="78">
        <v>22124</v>
      </c>
      <c r="D47" s="76">
        <f t="shared" si="1"/>
        <v>7300.92</v>
      </c>
      <c r="E47" s="76">
        <f t="shared" si="4"/>
        <v>23230.2</v>
      </c>
      <c r="F47" s="180">
        <v>7307</v>
      </c>
      <c r="G47" s="177">
        <f t="shared" si="2"/>
        <v>0.31454744255322814</v>
      </c>
      <c r="H47" s="79">
        <f>+SOLVER!X46</f>
        <v>0</v>
      </c>
      <c r="I47" s="178">
        <f t="shared" si="3"/>
        <v>1</v>
      </c>
    </row>
    <row r="48" spans="1:9" x14ac:dyDescent="0.25">
      <c r="A48" s="70" t="s">
        <v>68</v>
      </c>
      <c r="B48" s="77">
        <v>0.4</v>
      </c>
      <c r="C48" s="78">
        <v>22843</v>
      </c>
      <c r="D48" s="76">
        <f t="shared" si="1"/>
        <v>9137.2000000000007</v>
      </c>
      <c r="E48" s="76">
        <f t="shared" si="4"/>
        <v>23985.15</v>
      </c>
      <c r="F48" s="180">
        <v>9561</v>
      </c>
      <c r="G48" s="177">
        <f t="shared" si="2"/>
        <v>0.39862164714417042</v>
      </c>
      <c r="H48" s="79">
        <f>+SOLVER!X47</f>
        <v>0</v>
      </c>
      <c r="I48" s="178">
        <f t="shared" si="3"/>
        <v>1</v>
      </c>
    </row>
    <row r="49" spans="1:9" x14ac:dyDescent="0.25">
      <c r="A49" s="70" t="s">
        <v>56</v>
      </c>
      <c r="B49" s="77">
        <v>0.21</v>
      </c>
      <c r="C49" s="78">
        <v>25522</v>
      </c>
      <c r="D49" s="76">
        <f t="shared" si="1"/>
        <v>5359.62</v>
      </c>
      <c r="E49" s="76">
        <f t="shared" si="4"/>
        <v>26798.100000000002</v>
      </c>
      <c r="F49" s="180">
        <v>5502</v>
      </c>
      <c r="G49" s="177">
        <f t="shared" si="2"/>
        <v>0.205313063239558</v>
      </c>
      <c r="H49" s="79">
        <f>+SOLVER!X48</f>
        <v>0</v>
      </c>
      <c r="I49" s="178">
        <f t="shared" si="3"/>
        <v>1</v>
      </c>
    </row>
    <row r="50" spans="1:9" x14ac:dyDescent="0.25">
      <c r="A50" s="70" t="s">
        <v>83</v>
      </c>
      <c r="B50" s="77">
        <v>0.56999999999999995</v>
      </c>
      <c r="C50" s="78">
        <v>21811</v>
      </c>
      <c r="D50" s="76">
        <f t="shared" si="1"/>
        <v>12432.269999999999</v>
      </c>
      <c r="E50" s="76">
        <f t="shared" si="4"/>
        <v>22901.55</v>
      </c>
      <c r="F50" s="180">
        <v>12583</v>
      </c>
      <c r="G50" s="177">
        <f t="shared" si="2"/>
        <v>0.54943879344411184</v>
      </c>
      <c r="H50" s="79">
        <f>+SOLVER!X49</f>
        <v>1</v>
      </c>
      <c r="I50" s="178">
        <f t="shared" si="3"/>
        <v>0.45056120655588816</v>
      </c>
    </row>
    <row r="51" spans="1:9" x14ac:dyDescent="0.25">
      <c r="A51" s="70" t="s">
        <v>73</v>
      </c>
      <c r="B51" s="77">
        <v>0.32</v>
      </c>
      <c r="C51" s="78">
        <v>10566</v>
      </c>
      <c r="D51" s="76">
        <f t="shared" si="1"/>
        <v>3381.12</v>
      </c>
      <c r="E51" s="76">
        <f t="shared" si="4"/>
        <v>11094.300000000001</v>
      </c>
      <c r="F51" s="180">
        <v>3430</v>
      </c>
      <c r="G51" s="177">
        <f t="shared" si="2"/>
        <v>0.30916777083727676</v>
      </c>
      <c r="H51" s="79">
        <f>+SOLVER!X50</f>
        <v>1</v>
      </c>
      <c r="I51" s="178">
        <f t="shared" si="3"/>
        <v>0.69083222916272324</v>
      </c>
    </row>
    <row r="52" spans="1:9" x14ac:dyDescent="0.25">
      <c r="A52" s="70" t="s">
        <v>84</v>
      </c>
      <c r="B52" s="77">
        <v>0.56999999999999995</v>
      </c>
      <c r="C52" s="78">
        <v>24939</v>
      </c>
      <c r="D52" s="76">
        <f t="shared" si="1"/>
        <v>14215.23</v>
      </c>
      <c r="E52" s="76">
        <f t="shared" si="4"/>
        <v>26185.95</v>
      </c>
      <c r="F52" s="180">
        <v>14426</v>
      </c>
      <c r="G52" s="177">
        <f t="shared" si="2"/>
        <v>0.55090611568417414</v>
      </c>
      <c r="H52" s="79">
        <f>+SOLVER!X51</f>
        <v>0</v>
      </c>
      <c r="I52" s="178">
        <f t="shared" si="3"/>
        <v>1</v>
      </c>
    </row>
    <row r="53" spans="1:9" x14ac:dyDescent="0.25">
      <c r="A53" s="70" t="s">
        <v>45</v>
      </c>
      <c r="B53" s="77">
        <v>0.08</v>
      </c>
      <c r="C53" s="78">
        <v>25869</v>
      </c>
      <c r="D53" s="76">
        <f t="shared" si="1"/>
        <v>2069.52</v>
      </c>
      <c r="E53" s="76">
        <f t="shared" si="4"/>
        <v>27162.45</v>
      </c>
      <c r="F53" s="180">
        <v>2125</v>
      </c>
      <c r="G53" s="177">
        <f t="shared" si="2"/>
        <v>7.823300180948331E-2</v>
      </c>
      <c r="H53" s="79">
        <f>+SOLVER!X52</f>
        <v>0</v>
      </c>
      <c r="I53" s="178">
        <f t="shared" si="3"/>
        <v>1</v>
      </c>
    </row>
    <row r="54" spans="1:9" x14ac:dyDescent="0.25">
      <c r="A54" s="70" t="s">
        <v>88</v>
      </c>
      <c r="B54" s="77">
        <v>0.72</v>
      </c>
      <c r="C54" s="78">
        <v>1710</v>
      </c>
      <c r="D54" s="76">
        <f t="shared" si="1"/>
        <v>1231.2</v>
      </c>
      <c r="E54" s="76">
        <f t="shared" si="4"/>
        <v>1795.5</v>
      </c>
      <c r="F54" s="180">
        <v>1239</v>
      </c>
      <c r="G54" s="177">
        <f t="shared" si="2"/>
        <v>0.6900584795321637</v>
      </c>
      <c r="H54" s="79">
        <f>+SOLVER!X53</f>
        <v>0</v>
      </c>
      <c r="I54" s="178">
        <f t="shared" si="3"/>
        <v>1</v>
      </c>
    </row>
  </sheetData>
  <sortState ref="A2:E52">
    <sortCondition ref="A2:A52"/>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sheetPr>
  <dimension ref="A1:AX55"/>
  <sheetViews>
    <sheetView zoomScale="115" zoomScaleNormal="115" workbookViewId="0">
      <pane xSplit="1" ySplit="2" topLeftCell="L21" activePane="bottomRight" state="frozen"/>
      <selection pane="topRight" activeCell="B1" sqref="B1"/>
      <selection pane="bottomLeft" activeCell="A3" sqref="A3"/>
      <selection pane="bottomRight" activeCell="AX54" sqref="AX54"/>
    </sheetView>
  </sheetViews>
  <sheetFormatPr defaultColWidth="7.140625" defaultRowHeight="12.75" x14ac:dyDescent="0.2"/>
  <cols>
    <col min="1" max="1" width="16.140625" style="56" bestFit="1" customWidth="1"/>
    <col min="2" max="2" width="6.5703125" style="52" customWidth="1"/>
    <col min="3" max="3" width="4.5703125" style="57" bestFit="1" customWidth="1"/>
    <col min="4" max="4" width="5.85546875" style="53" bestFit="1" customWidth="1"/>
    <col min="5" max="5" width="6.42578125" style="54" bestFit="1" customWidth="1"/>
    <col min="6" max="6" width="5.140625" style="55" bestFit="1" customWidth="1"/>
    <col min="7" max="7" width="6" style="55" bestFit="1" customWidth="1"/>
    <col min="8" max="8" width="5.140625" style="55" bestFit="1" customWidth="1"/>
    <col min="9" max="9" width="6" style="55" bestFit="1" customWidth="1"/>
    <col min="10" max="10" width="5.140625" style="55" bestFit="1" customWidth="1"/>
    <col min="11" max="11" width="6" style="55" bestFit="1" customWidth="1"/>
    <col min="12" max="12" width="5.140625" style="55" bestFit="1" customWidth="1"/>
    <col min="13" max="13" width="6" style="55" bestFit="1" customWidth="1"/>
    <col min="14" max="14" width="5.140625" style="55" bestFit="1" customWidth="1"/>
    <col min="15" max="15" width="6" style="55" bestFit="1" customWidth="1"/>
    <col min="16" max="16" width="5.140625" style="55" bestFit="1" customWidth="1"/>
    <col min="17" max="17" width="6" style="55" bestFit="1" customWidth="1"/>
    <col min="18" max="18" width="5.140625" style="55" bestFit="1" customWidth="1"/>
    <col min="19" max="19" width="6" style="55" bestFit="1" customWidth="1"/>
    <col min="20" max="20" width="5.140625" style="55" bestFit="1" customWidth="1"/>
    <col min="21" max="21" width="6" style="55" bestFit="1" customWidth="1"/>
    <col min="22" max="22" width="5.140625" style="55" bestFit="1" customWidth="1"/>
    <col min="23" max="23" width="6" style="55" bestFit="1" customWidth="1"/>
    <col min="24" max="24" width="5.140625" style="55" bestFit="1" customWidth="1"/>
    <col min="25" max="25" width="6" style="55" bestFit="1" customWidth="1"/>
    <col min="26" max="26" width="5.140625" style="55" bestFit="1" customWidth="1"/>
    <col min="27" max="27" width="6" style="55" bestFit="1" customWidth="1"/>
    <col min="28" max="28" width="5.140625" style="55" bestFit="1" customWidth="1"/>
    <col min="29" max="29" width="6" style="55" bestFit="1" customWidth="1"/>
    <col min="30" max="30" width="5.140625" style="55" bestFit="1" customWidth="1"/>
    <col min="31" max="31" width="6" style="55" bestFit="1" customWidth="1"/>
    <col min="32" max="32" width="5.140625" style="55" bestFit="1" customWidth="1"/>
    <col min="33" max="33" width="6" style="55" bestFit="1" customWidth="1"/>
    <col min="34" max="34" width="7.140625" style="55"/>
    <col min="35" max="48" width="5" style="55" customWidth="1"/>
    <col min="49" max="16384" width="7.140625" style="55"/>
  </cols>
  <sheetData>
    <row r="1" spans="1:50" x14ac:dyDescent="0.2">
      <c r="A1" s="58"/>
      <c r="B1" s="59" t="s">
        <v>211</v>
      </c>
      <c r="C1" s="60" t="s">
        <v>161</v>
      </c>
      <c r="D1" s="61" t="s">
        <v>161</v>
      </c>
      <c r="E1" s="62" t="s">
        <v>12</v>
      </c>
      <c r="F1" s="63" t="s">
        <v>132</v>
      </c>
      <c r="G1" s="63"/>
      <c r="H1" s="68" t="s">
        <v>33</v>
      </c>
      <c r="I1" s="68"/>
      <c r="J1" s="63" t="s">
        <v>10</v>
      </c>
      <c r="K1" s="63"/>
      <c r="L1" s="68" t="s">
        <v>16</v>
      </c>
      <c r="M1" s="68"/>
      <c r="N1" s="63" t="s">
        <v>34</v>
      </c>
      <c r="O1" s="63"/>
      <c r="P1" s="68" t="s">
        <v>156</v>
      </c>
      <c r="Q1" s="68"/>
      <c r="R1" s="63" t="s">
        <v>157</v>
      </c>
      <c r="S1" s="63"/>
      <c r="T1" s="68" t="s">
        <v>23</v>
      </c>
      <c r="U1" s="68"/>
      <c r="V1" s="63" t="s">
        <v>158</v>
      </c>
      <c r="W1" s="63"/>
      <c r="X1" s="68" t="s">
        <v>8</v>
      </c>
      <c r="Y1" s="68"/>
      <c r="Z1" s="63" t="s">
        <v>32</v>
      </c>
      <c r="AA1" s="63"/>
      <c r="AB1" s="68" t="s">
        <v>30</v>
      </c>
      <c r="AC1" s="68"/>
      <c r="AD1" s="63" t="s">
        <v>159</v>
      </c>
      <c r="AE1" s="63"/>
      <c r="AF1" s="68" t="s">
        <v>217</v>
      </c>
      <c r="AG1" s="68"/>
      <c r="AI1" s="64" t="s">
        <v>132</v>
      </c>
      <c r="AJ1" s="64" t="s">
        <v>33</v>
      </c>
      <c r="AK1" s="64" t="s">
        <v>10</v>
      </c>
      <c r="AL1" s="64" t="s">
        <v>16</v>
      </c>
      <c r="AM1" s="64" t="s">
        <v>34</v>
      </c>
      <c r="AN1" s="64" t="s">
        <v>156</v>
      </c>
      <c r="AO1" s="64" t="s">
        <v>157</v>
      </c>
      <c r="AP1" s="64" t="s">
        <v>23</v>
      </c>
      <c r="AQ1" s="64" t="s">
        <v>158</v>
      </c>
      <c r="AR1" s="64" t="s">
        <v>8</v>
      </c>
      <c r="AS1" s="64" t="s">
        <v>32</v>
      </c>
      <c r="AT1" s="64" t="s">
        <v>30</v>
      </c>
      <c r="AU1" s="64" t="s">
        <v>159</v>
      </c>
      <c r="AV1" s="64" t="str">
        <f>AF1</f>
        <v>Religion</v>
      </c>
    </row>
    <row r="2" spans="1:50" x14ac:dyDescent="0.2">
      <c r="A2" s="64" t="s">
        <v>3</v>
      </c>
      <c r="B2" s="65" t="s">
        <v>160</v>
      </c>
      <c r="C2" s="60" t="s">
        <v>154</v>
      </c>
      <c r="D2" s="61" t="s">
        <v>155</v>
      </c>
      <c r="E2" s="62" t="s">
        <v>140</v>
      </c>
      <c r="F2" s="66" t="s">
        <v>13</v>
      </c>
      <c r="G2" s="66" t="s">
        <v>131</v>
      </c>
      <c r="H2" s="69" t="s">
        <v>13</v>
      </c>
      <c r="I2" s="69" t="s">
        <v>131</v>
      </c>
      <c r="J2" s="66" t="s">
        <v>13</v>
      </c>
      <c r="K2" s="66" t="s">
        <v>131</v>
      </c>
      <c r="L2" s="69" t="s">
        <v>13</v>
      </c>
      <c r="M2" s="69" t="s">
        <v>131</v>
      </c>
      <c r="N2" s="66" t="s">
        <v>13</v>
      </c>
      <c r="O2" s="66" t="s">
        <v>131</v>
      </c>
      <c r="P2" s="69" t="s">
        <v>13</v>
      </c>
      <c r="Q2" s="69" t="s">
        <v>131</v>
      </c>
      <c r="R2" s="66" t="s">
        <v>13</v>
      </c>
      <c r="S2" s="66" t="s">
        <v>131</v>
      </c>
      <c r="T2" s="69" t="s">
        <v>13</v>
      </c>
      <c r="U2" s="69" t="s">
        <v>131</v>
      </c>
      <c r="V2" s="66" t="s">
        <v>13</v>
      </c>
      <c r="W2" s="66" t="s">
        <v>131</v>
      </c>
      <c r="X2" s="69" t="s">
        <v>13</v>
      </c>
      <c r="Y2" s="69" t="s">
        <v>131</v>
      </c>
      <c r="Z2" s="66" t="s">
        <v>13</v>
      </c>
      <c r="AA2" s="66" t="s">
        <v>131</v>
      </c>
      <c r="AB2" s="69" t="s">
        <v>13</v>
      </c>
      <c r="AC2" s="69" t="s">
        <v>131</v>
      </c>
      <c r="AD2" s="66" t="s">
        <v>13</v>
      </c>
      <c r="AE2" s="66" t="s">
        <v>131</v>
      </c>
      <c r="AF2" s="69" t="s">
        <v>13</v>
      </c>
      <c r="AG2" s="69" t="s">
        <v>131</v>
      </c>
      <c r="AI2" s="64" t="s">
        <v>131</v>
      </c>
      <c r="AJ2" s="64" t="s">
        <v>131</v>
      </c>
      <c r="AK2" s="64" t="s">
        <v>131</v>
      </c>
      <c r="AL2" s="64" t="s">
        <v>131</v>
      </c>
      <c r="AM2" s="64" t="s">
        <v>131</v>
      </c>
      <c r="AN2" s="64" t="s">
        <v>131</v>
      </c>
      <c r="AO2" s="64" t="s">
        <v>131</v>
      </c>
      <c r="AP2" s="64" t="s">
        <v>131</v>
      </c>
      <c r="AQ2" s="64" t="s">
        <v>131</v>
      </c>
      <c r="AR2" s="64" t="s">
        <v>131</v>
      </c>
      <c r="AS2" s="64" t="s">
        <v>131</v>
      </c>
      <c r="AT2" s="64" t="s">
        <v>131</v>
      </c>
      <c r="AU2" s="64" t="s">
        <v>131</v>
      </c>
      <c r="AV2" s="64" t="s">
        <v>131</v>
      </c>
      <c r="AX2" s="55" t="s">
        <v>231</v>
      </c>
    </row>
    <row r="3" spans="1:50" x14ac:dyDescent="0.2">
      <c r="A3" s="58" t="s">
        <v>4</v>
      </c>
      <c r="B3" s="65">
        <v>0.31</v>
      </c>
      <c r="C3" s="67">
        <v>3.5</v>
      </c>
      <c r="D3" s="61">
        <v>1340</v>
      </c>
      <c r="E3" s="62">
        <f t="shared" ref="E3:E34" si="0">+C3*D3</f>
        <v>4690</v>
      </c>
      <c r="F3" s="66">
        <v>2</v>
      </c>
      <c r="G3" s="66">
        <f>IF(F3=INPUTS!$C$49,1,0)</f>
        <v>1</v>
      </c>
      <c r="H3" s="69">
        <v>2</v>
      </c>
      <c r="I3" s="69">
        <f>IF(H3=INPUTS!$C$55,1,0)</f>
        <v>0</v>
      </c>
      <c r="J3" s="66">
        <v>3</v>
      </c>
      <c r="K3" s="66">
        <f>IF(J3=INPUTS!$C$60,1,0)</f>
        <v>0</v>
      </c>
      <c r="L3" s="69">
        <v>1</v>
      </c>
      <c r="M3" s="69">
        <f>IF(L3=INPUTS!$C$65,1,0)</f>
        <v>1</v>
      </c>
      <c r="N3" s="66">
        <v>1</v>
      </c>
      <c r="O3" s="66">
        <f>IF(N3=INPUTS!$C$70,1,0)</f>
        <v>1</v>
      </c>
      <c r="P3" s="69">
        <v>1</v>
      </c>
      <c r="Q3" s="69">
        <f>IF(P3=INPUTS!$C$75,1,0)</f>
        <v>0</v>
      </c>
      <c r="R3" s="66">
        <v>2</v>
      </c>
      <c r="S3" s="66">
        <f>IF(R3=INPUTS!$C$80,1,0)</f>
        <v>0</v>
      </c>
      <c r="T3" s="69">
        <v>1</v>
      </c>
      <c r="U3" s="69">
        <f>IF(T3=INPUTS!$C$85,1,0)</f>
        <v>0</v>
      </c>
      <c r="V3" s="66">
        <v>2</v>
      </c>
      <c r="W3" s="66">
        <f>IF(INPUTS!$C$90,1,0)</f>
        <v>1</v>
      </c>
      <c r="X3" s="69">
        <v>3</v>
      </c>
      <c r="Y3" s="69">
        <f>IF(X3=INPUTS!$C$95,1,0)</f>
        <v>1</v>
      </c>
      <c r="Z3" s="66">
        <v>3</v>
      </c>
      <c r="AA3" s="66">
        <f>IF(Z3=INPUTS!$C$100,1,0)</f>
        <v>0</v>
      </c>
      <c r="AB3" s="69">
        <v>1</v>
      </c>
      <c r="AC3" s="69">
        <f>IF(AB3=INPUTS!$C$105,1,0)</f>
        <v>1</v>
      </c>
      <c r="AD3" s="66">
        <v>3</v>
      </c>
      <c r="AE3" s="66">
        <f>IF(AD3=INPUTS!$C$110,1,0)</f>
        <v>0</v>
      </c>
      <c r="AF3" s="69">
        <v>2</v>
      </c>
      <c r="AG3" s="69">
        <f>IF(AF3=INPUTS!$C$114,1,0)</f>
        <v>0</v>
      </c>
      <c r="AI3" s="64">
        <f t="shared" ref="AI3" si="1">+G3</f>
        <v>1</v>
      </c>
      <c r="AJ3" s="64">
        <f>+I3</f>
        <v>0</v>
      </c>
      <c r="AK3" s="64">
        <f>+K3</f>
        <v>0</v>
      </c>
      <c r="AL3" s="64">
        <f>+M3</f>
        <v>1</v>
      </c>
      <c r="AM3" s="64">
        <f>+O3</f>
        <v>1</v>
      </c>
      <c r="AN3" s="64">
        <f>+Q3</f>
        <v>0</v>
      </c>
      <c r="AO3" s="64">
        <f>+S3</f>
        <v>0</v>
      </c>
      <c r="AP3" s="64">
        <f>+U3</f>
        <v>0</v>
      </c>
      <c r="AQ3" s="64">
        <f>+W3</f>
        <v>1</v>
      </c>
      <c r="AR3" s="64">
        <f>+Y3</f>
        <v>1</v>
      </c>
      <c r="AS3" s="64">
        <f>+AA3</f>
        <v>0</v>
      </c>
      <c r="AT3" s="64">
        <f>+AC3</f>
        <v>1</v>
      </c>
      <c r="AU3" s="64">
        <f>+AE3</f>
        <v>0</v>
      </c>
      <c r="AV3" s="64">
        <f>AG3</f>
        <v>0</v>
      </c>
      <c r="AX3" s="55" t="s">
        <v>232</v>
      </c>
    </row>
    <row r="4" spans="1:50" x14ac:dyDescent="0.2">
      <c r="A4" s="58" t="s">
        <v>72</v>
      </c>
      <c r="B4" s="65">
        <v>0.35</v>
      </c>
      <c r="C4" s="67">
        <v>3.5</v>
      </c>
      <c r="D4" s="61">
        <v>1365</v>
      </c>
      <c r="E4" s="62">
        <f t="shared" si="0"/>
        <v>4777.5</v>
      </c>
      <c r="F4" s="66">
        <v>2</v>
      </c>
      <c r="G4" s="66">
        <f>IF(F4=INPUTS!$C$49,1,0)</f>
        <v>1</v>
      </c>
      <c r="H4" s="69">
        <v>2</v>
      </c>
      <c r="I4" s="69">
        <f>IF(H4=INPUTS!$C$55,1,0)</f>
        <v>0</v>
      </c>
      <c r="J4" s="66">
        <v>3</v>
      </c>
      <c r="K4" s="66">
        <f>IF(J4=INPUTS!$C$60,1,0)</f>
        <v>0</v>
      </c>
      <c r="L4" s="69">
        <v>1</v>
      </c>
      <c r="M4" s="69">
        <f>IF(L4=INPUTS!$C$65,1,0)</f>
        <v>1</v>
      </c>
      <c r="N4" s="66">
        <v>1</v>
      </c>
      <c r="O4" s="66">
        <f>IF(N4=INPUTS!$C$70,1,0)</f>
        <v>1</v>
      </c>
      <c r="P4" s="69">
        <v>2</v>
      </c>
      <c r="Q4" s="69">
        <f>IF(P4=INPUTS!$C$75,1,0)</f>
        <v>0</v>
      </c>
      <c r="R4" s="66">
        <v>1</v>
      </c>
      <c r="S4" s="66">
        <f>IF(R4=INPUTS!$C$80,1,0)</f>
        <v>1</v>
      </c>
      <c r="T4" s="69">
        <v>1</v>
      </c>
      <c r="U4" s="69">
        <f>IF(T4=INPUTS!$C$85,1,0)</f>
        <v>0</v>
      </c>
      <c r="V4" s="66">
        <v>3</v>
      </c>
      <c r="W4" s="66">
        <f>IF(INPUTS!$C$90,1,0)</f>
        <v>1</v>
      </c>
      <c r="X4" s="69">
        <v>3</v>
      </c>
      <c r="Y4" s="69">
        <f>IF(X4=INPUTS!$C$95,1,0)</f>
        <v>1</v>
      </c>
      <c r="Z4" s="66">
        <v>3</v>
      </c>
      <c r="AA4" s="66">
        <f>IF(Z4=INPUTS!$C$100,1,0)</f>
        <v>0</v>
      </c>
      <c r="AB4" s="69">
        <v>3</v>
      </c>
      <c r="AC4" s="69">
        <f>IF(AB4=INPUTS!$C$105,1,0)</f>
        <v>0</v>
      </c>
      <c r="AD4" s="66">
        <v>1</v>
      </c>
      <c r="AE4" s="66">
        <f>IF(AD4=INPUTS!$C$110,1,0)</f>
        <v>0</v>
      </c>
      <c r="AF4" s="69">
        <v>2</v>
      </c>
      <c r="AG4" s="69">
        <f>IF(AF4=INPUTS!$C$114,1,0)</f>
        <v>0</v>
      </c>
      <c r="AI4" s="64">
        <f t="shared" ref="AI4:AI53" si="2">+G4</f>
        <v>1</v>
      </c>
      <c r="AJ4" s="64">
        <f t="shared" ref="AJ4:AJ53" si="3">+I4</f>
        <v>0</v>
      </c>
      <c r="AK4" s="64">
        <f t="shared" ref="AK4:AK53" si="4">+K4</f>
        <v>0</v>
      </c>
      <c r="AL4" s="64">
        <f t="shared" ref="AL4:AL53" si="5">+M4</f>
        <v>1</v>
      </c>
      <c r="AM4" s="64">
        <f t="shared" ref="AM4:AM53" si="6">+O4</f>
        <v>1</v>
      </c>
      <c r="AN4" s="64">
        <f t="shared" ref="AN4:AN53" si="7">+Q4</f>
        <v>0</v>
      </c>
      <c r="AO4" s="64">
        <f t="shared" ref="AO4:AO53" si="8">+S4</f>
        <v>1</v>
      </c>
      <c r="AP4" s="64">
        <f t="shared" ref="AP4:AP53" si="9">+U4</f>
        <v>0</v>
      </c>
      <c r="AQ4" s="64">
        <f t="shared" ref="AQ4:AQ53" si="10">+W4</f>
        <v>1</v>
      </c>
      <c r="AR4" s="64">
        <f t="shared" ref="AR4:AR53" si="11">+Y4</f>
        <v>1</v>
      </c>
      <c r="AS4" s="64">
        <f t="shared" ref="AS4:AS53" si="12">+AA4</f>
        <v>0</v>
      </c>
      <c r="AT4" s="64">
        <f t="shared" ref="AT4:AT53" si="13">+AC4</f>
        <v>0</v>
      </c>
      <c r="AU4" s="64">
        <f t="shared" ref="AU4:AU53" si="14">+AE4</f>
        <v>0</v>
      </c>
      <c r="AV4" s="64">
        <f t="shared" ref="AV4:AV53" si="15">AG4</f>
        <v>0</v>
      </c>
      <c r="AX4" s="55" t="s">
        <v>233</v>
      </c>
    </row>
    <row r="5" spans="1:50" x14ac:dyDescent="0.2">
      <c r="A5" s="58" t="s">
        <v>57</v>
      </c>
      <c r="B5" s="65">
        <v>0.09</v>
      </c>
      <c r="C5" s="67">
        <v>3.7</v>
      </c>
      <c r="D5" s="61">
        <v>1430</v>
      </c>
      <c r="E5" s="62">
        <f t="shared" si="0"/>
        <v>5291</v>
      </c>
      <c r="F5" s="66">
        <v>2</v>
      </c>
      <c r="G5" s="66">
        <f>IF(F5=INPUTS!$C$49,1,0)</f>
        <v>1</v>
      </c>
      <c r="H5" s="69">
        <v>2</v>
      </c>
      <c r="I5" s="69">
        <f>IF(H5=INPUTS!$C$55,1,0)</f>
        <v>0</v>
      </c>
      <c r="J5" s="66">
        <v>2</v>
      </c>
      <c r="K5" s="66">
        <f>IF(J5=INPUTS!$C$60,1,0)</f>
        <v>0</v>
      </c>
      <c r="L5" s="69">
        <v>1</v>
      </c>
      <c r="M5" s="69">
        <f>IF(L5=INPUTS!$C$65,1,0)</f>
        <v>1</v>
      </c>
      <c r="N5" s="66">
        <v>1</v>
      </c>
      <c r="O5" s="66">
        <f>IF(N5=INPUTS!$C$70,1,0)</f>
        <v>1</v>
      </c>
      <c r="P5" s="69">
        <v>2</v>
      </c>
      <c r="Q5" s="69">
        <f>IF(P5=INPUTS!$C$75,1,0)</f>
        <v>0</v>
      </c>
      <c r="R5" s="66">
        <v>1</v>
      </c>
      <c r="S5" s="66">
        <f>IF(R5=INPUTS!$C$80,1,0)</f>
        <v>1</v>
      </c>
      <c r="T5" s="69">
        <v>3</v>
      </c>
      <c r="U5" s="69">
        <f>IF(T5=INPUTS!$C$85,1,0)</f>
        <v>1</v>
      </c>
      <c r="V5" s="66">
        <v>3</v>
      </c>
      <c r="W5" s="66">
        <f>IF(INPUTS!$C$90,1,0)</f>
        <v>1</v>
      </c>
      <c r="X5" s="69">
        <v>2</v>
      </c>
      <c r="Y5" s="69">
        <f>IF(X5=INPUTS!$C$95,1,0)</f>
        <v>0</v>
      </c>
      <c r="Z5" s="66">
        <v>3</v>
      </c>
      <c r="AA5" s="66">
        <f>IF(Z5=INPUTS!$C$100,1,0)</f>
        <v>0</v>
      </c>
      <c r="AB5" s="69">
        <v>2</v>
      </c>
      <c r="AC5" s="69">
        <f>IF(AB5=INPUTS!$C$105,1,0)</f>
        <v>0</v>
      </c>
      <c r="AD5" s="66">
        <v>2</v>
      </c>
      <c r="AE5" s="66">
        <f>IF(AD5=INPUTS!$C$110,1,0)</f>
        <v>1</v>
      </c>
      <c r="AF5" s="69">
        <v>1</v>
      </c>
      <c r="AG5" s="69">
        <f>IF(AF5=INPUTS!$C$114,1,0)</f>
        <v>1</v>
      </c>
      <c r="AI5" s="64">
        <f t="shared" si="2"/>
        <v>1</v>
      </c>
      <c r="AJ5" s="64">
        <f t="shared" si="3"/>
        <v>0</v>
      </c>
      <c r="AK5" s="64">
        <f t="shared" si="4"/>
        <v>0</v>
      </c>
      <c r="AL5" s="64">
        <f t="shared" si="5"/>
        <v>1</v>
      </c>
      <c r="AM5" s="64">
        <f t="shared" si="6"/>
        <v>1</v>
      </c>
      <c r="AN5" s="64">
        <f t="shared" si="7"/>
        <v>0</v>
      </c>
      <c r="AO5" s="64">
        <f t="shared" si="8"/>
        <v>1</v>
      </c>
      <c r="AP5" s="64">
        <f t="shared" si="9"/>
        <v>1</v>
      </c>
      <c r="AQ5" s="64">
        <f t="shared" si="10"/>
        <v>1</v>
      </c>
      <c r="AR5" s="64">
        <f t="shared" si="11"/>
        <v>0</v>
      </c>
      <c r="AS5" s="64">
        <f t="shared" si="12"/>
        <v>0</v>
      </c>
      <c r="AT5" s="64">
        <f t="shared" si="13"/>
        <v>0</v>
      </c>
      <c r="AU5" s="64">
        <f t="shared" si="14"/>
        <v>1</v>
      </c>
      <c r="AV5" s="64">
        <f t="shared" si="15"/>
        <v>1</v>
      </c>
      <c r="AX5" s="55" t="s">
        <v>234</v>
      </c>
    </row>
    <row r="6" spans="1:50" x14ac:dyDescent="0.2">
      <c r="A6" s="58" t="s">
        <v>47</v>
      </c>
      <c r="B6" s="65">
        <v>0.13</v>
      </c>
      <c r="C6" s="67">
        <v>3.9</v>
      </c>
      <c r="D6" s="61">
        <v>1525</v>
      </c>
      <c r="E6" s="62">
        <f t="shared" si="0"/>
        <v>5947.5</v>
      </c>
      <c r="F6" s="66">
        <v>2</v>
      </c>
      <c r="G6" s="66">
        <f>IF(F6=INPUTS!$C$49,1,0)</f>
        <v>1</v>
      </c>
      <c r="H6" s="69">
        <v>4</v>
      </c>
      <c r="I6" s="69">
        <f>IF(H6=INPUTS!$C$55,1,0)</f>
        <v>0</v>
      </c>
      <c r="J6" s="66">
        <v>2</v>
      </c>
      <c r="K6" s="66">
        <f>IF(J6=INPUTS!$C$60,1,0)</f>
        <v>0</v>
      </c>
      <c r="L6" s="69">
        <v>2</v>
      </c>
      <c r="M6" s="69">
        <f>IF(L6=INPUTS!$C$65,1,0)</f>
        <v>0</v>
      </c>
      <c r="N6" s="66">
        <v>1</v>
      </c>
      <c r="O6" s="66">
        <f>IF(N6=INPUTS!$C$70,1,0)</f>
        <v>1</v>
      </c>
      <c r="P6" s="69">
        <v>2</v>
      </c>
      <c r="Q6" s="69">
        <f>IF(P6=INPUTS!$C$75,1,0)</f>
        <v>0</v>
      </c>
      <c r="R6" s="66">
        <v>1</v>
      </c>
      <c r="S6" s="66">
        <f>IF(R6=INPUTS!$C$80,1,0)</f>
        <v>1</v>
      </c>
      <c r="T6" s="69">
        <v>1</v>
      </c>
      <c r="U6" s="69">
        <f>IF(T6=INPUTS!$C$85,1,0)</f>
        <v>0</v>
      </c>
      <c r="V6" s="66">
        <v>2</v>
      </c>
      <c r="W6" s="66">
        <f>IF(INPUTS!$C$90,1,0)</f>
        <v>1</v>
      </c>
      <c r="X6" s="69">
        <v>2</v>
      </c>
      <c r="Y6" s="69">
        <f>IF(X6=INPUTS!$C$95,1,0)</f>
        <v>0</v>
      </c>
      <c r="Z6" s="66">
        <v>1</v>
      </c>
      <c r="AA6" s="66">
        <f>IF(Z6=INPUTS!$C$100,1,0)</f>
        <v>0</v>
      </c>
      <c r="AB6" s="69">
        <v>3</v>
      </c>
      <c r="AC6" s="69">
        <f>IF(AB6=INPUTS!$C$105,1,0)</f>
        <v>0</v>
      </c>
      <c r="AD6" s="66">
        <v>2</v>
      </c>
      <c r="AE6" s="66">
        <f>IF(AD6=INPUTS!$C$110,1,0)</f>
        <v>1</v>
      </c>
      <c r="AF6" s="69">
        <v>1</v>
      </c>
      <c r="AG6" s="69">
        <f>IF(AF6=INPUTS!$C$114,1,0)</f>
        <v>1</v>
      </c>
      <c r="AI6" s="64">
        <f t="shared" si="2"/>
        <v>1</v>
      </c>
      <c r="AJ6" s="64">
        <f t="shared" si="3"/>
        <v>0</v>
      </c>
      <c r="AK6" s="64">
        <f t="shared" si="4"/>
        <v>0</v>
      </c>
      <c r="AL6" s="64">
        <f t="shared" si="5"/>
        <v>0</v>
      </c>
      <c r="AM6" s="64">
        <f t="shared" si="6"/>
        <v>1</v>
      </c>
      <c r="AN6" s="64">
        <f t="shared" si="7"/>
        <v>0</v>
      </c>
      <c r="AO6" s="64">
        <f t="shared" si="8"/>
        <v>1</v>
      </c>
      <c r="AP6" s="64">
        <f t="shared" si="9"/>
        <v>0</v>
      </c>
      <c r="AQ6" s="64">
        <f t="shared" si="10"/>
        <v>1</v>
      </c>
      <c r="AR6" s="64">
        <f t="shared" si="11"/>
        <v>0</v>
      </c>
      <c r="AS6" s="64">
        <f t="shared" si="12"/>
        <v>0</v>
      </c>
      <c r="AT6" s="64">
        <f t="shared" si="13"/>
        <v>0</v>
      </c>
      <c r="AU6" s="64">
        <f t="shared" si="14"/>
        <v>1</v>
      </c>
      <c r="AV6" s="64">
        <f t="shared" si="15"/>
        <v>1</v>
      </c>
      <c r="AX6" s="55" t="s">
        <v>235</v>
      </c>
    </row>
    <row r="7" spans="1:50" x14ac:dyDescent="0.2">
      <c r="A7" s="58" t="s">
        <v>64</v>
      </c>
      <c r="B7" s="65">
        <v>0.33</v>
      </c>
      <c r="C7" s="67">
        <v>3.6</v>
      </c>
      <c r="D7" s="61">
        <v>1400</v>
      </c>
      <c r="E7" s="62">
        <f t="shared" si="0"/>
        <v>5040</v>
      </c>
      <c r="F7" s="66">
        <v>2</v>
      </c>
      <c r="G7" s="66">
        <f>IF(F7=INPUTS!$C$49,1,0)</f>
        <v>1</v>
      </c>
      <c r="H7" s="69">
        <v>3</v>
      </c>
      <c r="I7" s="69">
        <f>IF(H7=INPUTS!$C$55,1,0)</f>
        <v>1</v>
      </c>
      <c r="J7" s="66">
        <v>1</v>
      </c>
      <c r="K7" s="66">
        <f>IF(J7=INPUTS!$C$60,1,0)</f>
        <v>1</v>
      </c>
      <c r="L7" s="69">
        <v>1</v>
      </c>
      <c r="M7" s="69">
        <f>IF(L7=INPUTS!$C$65,1,0)</f>
        <v>1</v>
      </c>
      <c r="N7" s="66">
        <v>1</v>
      </c>
      <c r="O7" s="66">
        <f>IF(N7=INPUTS!$C$70,1,0)</f>
        <v>1</v>
      </c>
      <c r="P7" s="69">
        <v>2</v>
      </c>
      <c r="Q7" s="69">
        <f>IF(P7=INPUTS!$C$75,1,0)</f>
        <v>0</v>
      </c>
      <c r="R7" s="66">
        <v>2</v>
      </c>
      <c r="S7" s="66">
        <f>IF(R7=INPUTS!$C$80,1,0)</f>
        <v>0</v>
      </c>
      <c r="T7" s="69">
        <v>2</v>
      </c>
      <c r="U7" s="69">
        <f>IF(T7=INPUTS!$C$85,1,0)</f>
        <v>0</v>
      </c>
      <c r="V7" s="66">
        <v>2</v>
      </c>
      <c r="W7" s="66">
        <f>IF(INPUTS!$C$90,1,0)</f>
        <v>1</v>
      </c>
      <c r="X7" s="69">
        <v>3</v>
      </c>
      <c r="Y7" s="69">
        <f>IF(X7=INPUTS!$C$95,1,0)</f>
        <v>1</v>
      </c>
      <c r="Z7" s="66">
        <v>3</v>
      </c>
      <c r="AA7" s="66">
        <f>IF(Z7=INPUTS!$C$100,1,0)</f>
        <v>0</v>
      </c>
      <c r="AB7" s="69">
        <v>3</v>
      </c>
      <c r="AC7" s="69">
        <f>IF(AB7=INPUTS!$C$105,1,0)</f>
        <v>0</v>
      </c>
      <c r="AD7" s="66">
        <v>1</v>
      </c>
      <c r="AE7" s="66">
        <f>IF(AD7=INPUTS!$C$110,1,0)</f>
        <v>0</v>
      </c>
      <c r="AF7" s="69">
        <v>1</v>
      </c>
      <c r="AG7" s="69">
        <f>IF(AF7=INPUTS!$C$114,1,0)</f>
        <v>1</v>
      </c>
      <c r="AI7" s="64">
        <f t="shared" si="2"/>
        <v>1</v>
      </c>
      <c r="AJ7" s="64">
        <f t="shared" si="3"/>
        <v>1</v>
      </c>
      <c r="AK7" s="64">
        <f t="shared" si="4"/>
        <v>1</v>
      </c>
      <c r="AL7" s="64">
        <f t="shared" si="5"/>
        <v>1</v>
      </c>
      <c r="AM7" s="64">
        <f t="shared" si="6"/>
        <v>1</v>
      </c>
      <c r="AN7" s="64">
        <f t="shared" si="7"/>
        <v>0</v>
      </c>
      <c r="AO7" s="64">
        <f t="shared" si="8"/>
        <v>0</v>
      </c>
      <c r="AP7" s="64">
        <f t="shared" si="9"/>
        <v>0</v>
      </c>
      <c r="AQ7" s="64">
        <f t="shared" si="10"/>
        <v>1</v>
      </c>
      <c r="AR7" s="64">
        <f t="shared" si="11"/>
        <v>1</v>
      </c>
      <c r="AS7" s="64">
        <f t="shared" si="12"/>
        <v>0</v>
      </c>
      <c r="AT7" s="64">
        <f t="shared" si="13"/>
        <v>0</v>
      </c>
      <c r="AU7" s="64">
        <f t="shared" si="14"/>
        <v>0</v>
      </c>
      <c r="AV7" s="64">
        <f t="shared" si="15"/>
        <v>1</v>
      </c>
      <c r="AX7" s="55" t="s">
        <v>236</v>
      </c>
    </row>
    <row r="8" spans="1:50" x14ac:dyDescent="0.2">
      <c r="A8" s="58" t="s">
        <v>78</v>
      </c>
      <c r="B8" s="65">
        <v>0.67</v>
      </c>
      <c r="C8" s="67">
        <v>3.5</v>
      </c>
      <c r="D8" s="61">
        <v>1350</v>
      </c>
      <c r="E8" s="62">
        <f t="shared" si="0"/>
        <v>4725</v>
      </c>
      <c r="F8" s="66">
        <v>2</v>
      </c>
      <c r="G8" s="66">
        <f>IF(F8=INPUTS!$C$49,1,0)</f>
        <v>1</v>
      </c>
      <c r="H8" s="69">
        <v>3</v>
      </c>
      <c r="I8" s="69">
        <f>IF(H8=INPUTS!$C$55,1,0)</f>
        <v>1</v>
      </c>
      <c r="J8" s="66">
        <v>1</v>
      </c>
      <c r="K8" s="66">
        <f>IF(J8=INPUTS!$C$60,1,0)</f>
        <v>1</v>
      </c>
      <c r="L8" s="69">
        <v>2</v>
      </c>
      <c r="M8" s="69">
        <f>IF(L8=INPUTS!$C$65,1,0)</f>
        <v>0</v>
      </c>
      <c r="N8" s="66">
        <v>1</v>
      </c>
      <c r="O8" s="66">
        <f>IF(N8=INPUTS!$C$70,1,0)</f>
        <v>1</v>
      </c>
      <c r="P8" s="69">
        <v>2</v>
      </c>
      <c r="Q8" s="69">
        <f>IF(P8=INPUTS!$C$75,1,0)</f>
        <v>0</v>
      </c>
      <c r="R8" s="66">
        <v>1</v>
      </c>
      <c r="S8" s="66">
        <f>IF(R8=INPUTS!$C$80,1,0)</f>
        <v>1</v>
      </c>
      <c r="T8" s="69">
        <v>2</v>
      </c>
      <c r="U8" s="69">
        <f>IF(T8=INPUTS!$C$85,1,0)</f>
        <v>0</v>
      </c>
      <c r="V8" s="66">
        <v>2</v>
      </c>
      <c r="W8" s="66">
        <f>IF(INPUTS!$C$90,1,0)</f>
        <v>1</v>
      </c>
      <c r="X8" s="69">
        <v>2</v>
      </c>
      <c r="Y8" s="69">
        <f>IF(X8=INPUTS!$C$95,1,0)</f>
        <v>0</v>
      </c>
      <c r="Z8" s="66">
        <v>3</v>
      </c>
      <c r="AA8" s="66">
        <f>IF(Z8=INPUTS!$C$100,1,0)</f>
        <v>0</v>
      </c>
      <c r="AB8" s="69">
        <v>3</v>
      </c>
      <c r="AC8" s="69">
        <f>IF(AB8=INPUTS!$C$105,1,0)</f>
        <v>0</v>
      </c>
      <c r="AD8" s="66">
        <v>3</v>
      </c>
      <c r="AE8" s="66">
        <f>IF(AD8=INPUTS!$C$110,1,0)</f>
        <v>0</v>
      </c>
      <c r="AF8" s="69">
        <v>1</v>
      </c>
      <c r="AG8" s="69">
        <f>IF(AF8=INPUTS!$C$114,1,0)</f>
        <v>1</v>
      </c>
      <c r="AI8" s="64">
        <f t="shared" si="2"/>
        <v>1</v>
      </c>
      <c r="AJ8" s="64">
        <f t="shared" si="3"/>
        <v>1</v>
      </c>
      <c r="AK8" s="64">
        <f t="shared" si="4"/>
        <v>1</v>
      </c>
      <c r="AL8" s="64">
        <f t="shared" si="5"/>
        <v>0</v>
      </c>
      <c r="AM8" s="64">
        <f t="shared" si="6"/>
        <v>1</v>
      </c>
      <c r="AN8" s="64">
        <f t="shared" si="7"/>
        <v>0</v>
      </c>
      <c r="AO8" s="64">
        <f t="shared" si="8"/>
        <v>1</v>
      </c>
      <c r="AP8" s="64">
        <f t="shared" si="9"/>
        <v>0</v>
      </c>
      <c r="AQ8" s="64">
        <f t="shared" si="10"/>
        <v>1</v>
      </c>
      <c r="AR8" s="64">
        <f t="shared" si="11"/>
        <v>0</v>
      </c>
      <c r="AS8" s="64">
        <f t="shared" si="12"/>
        <v>0</v>
      </c>
      <c r="AT8" s="64">
        <f t="shared" si="13"/>
        <v>0</v>
      </c>
      <c r="AU8" s="64">
        <f t="shared" si="14"/>
        <v>0</v>
      </c>
      <c r="AV8" s="64">
        <f t="shared" si="15"/>
        <v>1</v>
      </c>
      <c r="AX8" s="55" t="s">
        <v>237</v>
      </c>
    </row>
    <row r="9" spans="1:50" x14ac:dyDescent="0.2">
      <c r="A9" s="58" t="s">
        <v>46</v>
      </c>
      <c r="B9" s="65">
        <v>0.1</v>
      </c>
      <c r="C9" s="67">
        <v>3.9</v>
      </c>
      <c r="D9" s="61">
        <v>1480</v>
      </c>
      <c r="E9" s="62">
        <f t="shared" si="0"/>
        <v>5772</v>
      </c>
      <c r="F9" s="66">
        <v>2</v>
      </c>
      <c r="G9" s="66">
        <f>IF(F9=INPUTS!$C$49,1,0)</f>
        <v>1</v>
      </c>
      <c r="H9" s="69">
        <v>1</v>
      </c>
      <c r="I9" s="69">
        <f>IF(H9=INPUTS!$C$55,1,0)</f>
        <v>0</v>
      </c>
      <c r="J9" s="66">
        <v>1</v>
      </c>
      <c r="K9" s="66">
        <f>IF(J9=INPUTS!$C$60,1,0)</f>
        <v>1</v>
      </c>
      <c r="L9" s="69">
        <v>1</v>
      </c>
      <c r="M9" s="69">
        <f>IF(L9=INPUTS!$C$65,1,0)</f>
        <v>1</v>
      </c>
      <c r="N9" s="66">
        <v>1</v>
      </c>
      <c r="O9" s="66">
        <f>IF(N9=INPUTS!$C$70,1,0)</f>
        <v>1</v>
      </c>
      <c r="P9" s="69">
        <v>3</v>
      </c>
      <c r="Q9" s="69">
        <f>IF(P9=INPUTS!$C$75,1,0)</f>
        <v>1</v>
      </c>
      <c r="R9" s="66">
        <v>1</v>
      </c>
      <c r="S9" s="66">
        <f>IF(R9=INPUTS!$C$80,1,0)</f>
        <v>1</v>
      </c>
      <c r="T9" s="69">
        <v>1</v>
      </c>
      <c r="U9" s="69">
        <f>IF(T9=INPUTS!$C$85,1,0)</f>
        <v>0</v>
      </c>
      <c r="V9" s="66">
        <v>2</v>
      </c>
      <c r="W9" s="66">
        <f>IF(INPUTS!$C$90,1,0)</f>
        <v>1</v>
      </c>
      <c r="X9" s="69">
        <v>2</v>
      </c>
      <c r="Y9" s="69">
        <f>IF(X9=INPUTS!$C$95,1,0)</f>
        <v>0</v>
      </c>
      <c r="Z9" s="66">
        <v>3</v>
      </c>
      <c r="AA9" s="66">
        <f>IF(Z9=INPUTS!$C$100,1,0)</f>
        <v>0</v>
      </c>
      <c r="AB9" s="69">
        <v>2</v>
      </c>
      <c r="AC9" s="69">
        <f>IF(AB9=INPUTS!$C$105,1,0)</f>
        <v>0</v>
      </c>
      <c r="AD9" s="66">
        <v>1</v>
      </c>
      <c r="AE9" s="66">
        <f>IF(AD9=INPUTS!$C$110,1,0)</f>
        <v>0</v>
      </c>
      <c r="AF9" s="69">
        <v>1</v>
      </c>
      <c r="AG9" s="69">
        <f>IF(AF9=INPUTS!$C$114,1,0)</f>
        <v>1</v>
      </c>
      <c r="AI9" s="64">
        <f t="shared" si="2"/>
        <v>1</v>
      </c>
      <c r="AJ9" s="64">
        <f t="shared" si="3"/>
        <v>0</v>
      </c>
      <c r="AK9" s="64">
        <f t="shared" si="4"/>
        <v>1</v>
      </c>
      <c r="AL9" s="64">
        <f t="shared" si="5"/>
        <v>1</v>
      </c>
      <c r="AM9" s="64">
        <f t="shared" si="6"/>
        <v>1</v>
      </c>
      <c r="AN9" s="64">
        <f t="shared" si="7"/>
        <v>1</v>
      </c>
      <c r="AO9" s="64">
        <f t="shared" si="8"/>
        <v>1</v>
      </c>
      <c r="AP9" s="64">
        <f t="shared" si="9"/>
        <v>0</v>
      </c>
      <c r="AQ9" s="64">
        <f t="shared" si="10"/>
        <v>1</v>
      </c>
      <c r="AR9" s="64">
        <f t="shared" si="11"/>
        <v>0</v>
      </c>
      <c r="AS9" s="64">
        <f t="shared" si="12"/>
        <v>0</v>
      </c>
      <c r="AT9" s="64">
        <f t="shared" si="13"/>
        <v>0</v>
      </c>
      <c r="AU9" s="64">
        <f t="shared" si="14"/>
        <v>0</v>
      </c>
      <c r="AV9" s="64">
        <f t="shared" si="15"/>
        <v>1</v>
      </c>
      <c r="AX9" s="55" t="s">
        <v>238</v>
      </c>
    </row>
    <row r="10" spans="1:50" x14ac:dyDescent="0.2">
      <c r="A10" s="58" t="s">
        <v>58</v>
      </c>
      <c r="B10" s="65">
        <v>0.18</v>
      </c>
      <c r="C10" s="67">
        <v>3.7</v>
      </c>
      <c r="D10" s="61">
        <v>1405</v>
      </c>
      <c r="E10" s="62">
        <f t="shared" si="0"/>
        <v>5198.5</v>
      </c>
      <c r="F10" s="66">
        <v>2</v>
      </c>
      <c r="G10" s="66">
        <f>IF(F10=INPUTS!$C$49,1,0)</f>
        <v>1</v>
      </c>
      <c r="H10" s="69">
        <v>2</v>
      </c>
      <c r="I10" s="69">
        <f>IF(H10=INPUTS!$C$55,1,0)</f>
        <v>0</v>
      </c>
      <c r="J10" s="66">
        <v>3</v>
      </c>
      <c r="K10" s="66">
        <f>IF(J10=INPUTS!$C$60,1,0)</f>
        <v>0</v>
      </c>
      <c r="L10" s="69">
        <v>1</v>
      </c>
      <c r="M10" s="69">
        <f>IF(L10=INPUTS!$C$65,1,0)</f>
        <v>1</v>
      </c>
      <c r="N10" s="66">
        <v>2</v>
      </c>
      <c r="O10" s="66">
        <f>IF(N10=INPUTS!$C$70,1,0)</f>
        <v>0</v>
      </c>
      <c r="P10" s="69">
        <v>2</v>
      </c>
      <c r="Q10" s="69">
        <f>IF(P10=INPUTS!$C$75,1,0)</f>
        <v>0</v>
      </c>
      <c r="R10" s="66">
        <v>2</v>
      </c>
      <c r="S10" s="66">
        <f>IF(R10=INPUTS!$C$80,1,0)</f>
        <v>0</v>
      </c>
      <c r="T10" s="69">
        <v>3</v>
      </c>
      <c r="U10" s="69">
        <f>IF(T10=INPUTS!$C$85,1,0)</f>
        <v>1</v>
      </c>
      <c r="V10" s="66">
        <v>3</v>
      </c>
      <c r="W10" s="66">
        <f>IF(INPUTS!$C$90,1,0)</f>
        <v>1</v>
      </c>
      <c r="X10" s="69">
        <v>2</v>
      </c>
      <c r="Y10" s="69">
        <f>IF(X10=INPUTS!$C$95,1,0)</f>
        <v>0</v>
      </c>
      <c r="Z10" s="66">
        <v>3</v>
      </c>
      <c r="AA10" s="66">
        <f>IF(Z10=INPUTS!$C$100,1,0)</f>
        <v>0</v>
      </c>
      <c r="AB10" s="69">
        <v>2</v>
      </c>
      <c r="AC10" s="69">
        <f>IF(AB10=INPUTS!$C$105,1,0)</f>
        <v>0</v>
      </c>
      <c r="AD10" s="66">
        <v>1</v>
      </c>
      <c r="AE10" s="66">
        <f>IF(AD10=INPUTS!$C$110,1,0)</f>
        <v>0</v>
      </c>
      <c r="AF10" s="69">
        <v>1</v>
      </c>
      <c r="AG10" s="69">
        <f>IF(AF10=INPUTS!$C$114,1,0)</f>
        <v>1</v>
      </c>
      <c r="AI10" s="64">
        <f t="shared" si="2"/>
        <v>1</v>
      </c>
      <c r="AJ10" s="64">
        <f t="shared" si="3"/>
        <v>0</v>
      </c>
      <c r="AK10" s="64">
        <f t="shared" si="4"/>
        <v>0</v>
      </c>
      <c r="AL10" s="64">
        <f t="shared" si="5"/>
        <v>1</v>
      </c>
      <c r="AM10" s="64">
        <f t="shared" si="6"/>
        <v>0</v>
      </c>
      <c r="AN10" s="64">
        <f t="shared" si="7"/>
        <v>0</v>
      </c>
      <c r="AO10" s="64">
        <f t="shared" si="8"/>
        <v>0</v>
      </c>
      <c r="AP10" s="64">
        <f t="shared" si="9"/>
        <v>1</v>
      </c>
      <c r="AQ10" s="64">
        <f t="shared" si="10"/>
        <v>1</v>
      </c>
      <c r="AR10" s="64">
        <f t="shared" si="11"/>
        <v>0</v>
      </c>
      <c r="AS10" s="64">
        <f t="shared" si="12"/>
        <v>0</v>
      </c>
      <c r="AT10" s="64">
        <f t="shared" si="13"/>
        <v>0</v>
      </c>
      <c r="AU10" s="64">
        <f t="shared" si="14"/>
        <v>0</v>
      </c>
      <c r="AV10" s="64">
        <f t="shared" si="15"/>
        <v>1</v>
      </c>
      <c r="AX10" s="55" t="s">
        <v>239</v>
      </c>
    </row>
    <row r="11" spans="1:50" x14ac:dyDescent="0.2">
      <c r="A11" s="58" t="s">
        <v>53</v>
      </c>
      <c r="B11" s="65">
        <v>0.12</v>
      </c>
      <c r="C11" s="67">
        <v>3.8</v>
      </c>
      <c r="D11" s="61">
        <v>1465</v>
      </c>
      <c r="E11" s="62">
        <f t="shared" si="0"/>
        <v>5567</v>
      </c>
      <c r="F11" s="66">
        <v>2</v>
      </c>
      <c r="G11" s="66">
        <f>IF(F11=INPUTS!$C$49,1,0)</f>
        <v>1</v>
      </c>
      <c r="H11" s="69">
        <v>2</v>
      </c>
      <c r="I11" s="69">
        <f>IF(H11=INPUTS!$C$55,1,0)</f>
        <v>0</v>
      </c>
      <c r="J11" s="66">
        <v>3</v>
      </c>
      <c r="K11" s="66">
        <f>IF(J11=INPUTS!$C$60,1,0)</f>
        <v>0</v>
      </c>
      <c r="L11" s="69">
        <v>1</v>
      </c>
      <c r="M11" s="69">
        <f>IF(L11=INPUTS!$C$65,1,0)</f>
        <v>1</v>
      </c>
      <c r="N11" s="66">
        <v>1</v>
      </c>
      <c r="O11" s="66">
        <f>IF(N11=INPUTS!$C$70,1,0)</f>
        <v>1</v>
      </c>
      <c r="P11" s="69">
        <v>2</v>
      </c>
      <c r="Q11" s="69">
        <f>IF(P11=INPUTS!$C$75,1,0)</f>
        <v>0</v>
      </c>
      <c r="R11" s="66">
        <v>1</v>
      </c>
      <c r="S11" s="66">
        <f>IF(R11=INPUTS!$C$80,1,0)</f>
        <v>1</v>
      </c>
      <c r="T11" s="69">
        <v>3</v>
      </c>
      <c r="U11" s="69">
        <f>IF(T11=INPUTS!$C$85,1,0)</f>
        <v>1</v>
      </c>
      <c r="V11" s="66">
        <v>2</v>
      </c>
      <c r="W11" s="66">
        <f>IF(INPUTS!$C$90,1,0)</f>
        <v>1</v>
      </c>
      <c r="X11" s="69">
        <v>2</v>
      </c>
      <c r="Y11" s="69">
        <f>IF(X11=INPUTS!$C$95,1,0)</f>
        <v>0</v>
      </c>
      <c r="Z11" s="66">
        <v>3</v>
      </c>
      <c r="AA11" s="66">
        <f>IF(Z11=INPUTS!$C$100,1,0)</f>
        <v>0</v>
      </c>
      <c r="AB11" s="69">
        <v>2</v>
      </c>
      <c r="AC11" s="69">
        <f>IF(AB11=INPUTS!$C$105,1,0)</f>
        <v>0</v>
      </c>
      <c r="AD11" s="66">
        <v>1</v>
      </c>
      <c r="AE11" s="66">
        <f>IF(AD11=INPUTS!$C$110,1,0)</f>
        <v>0</v>
      </c>
      <c r="AF11" s="69">
        <v>1</v>
      </c>
      <c r="AG11" s="69">
        <f>IF(AF11=INPUTS!$C$114,1,0)</f>
        <v>1</v>
      </c>
      <c r="AI11" s="64">
        <f t="shared" si="2"/>
        <v>1</v>
      </c>
      <c r="AJ11" s="64">
        <f t="shared" si="3"/>
        <v>0</v>
      </c>
      <c r="AK11" s="64">
        <f t="shared" si="4"/>
        <v>0</v>
      </c>
      <c r="AL11" s="64">
        <f t="shared" si="5"/>
        <v>1</v>
      </c>
      <c r="AM11" s="64">
        <f t="shared" si="6"/>
        <v>1</v>
      </c>
      <c r="AN11" s="64">
        <f t="shared" si="7"/>
        <v>0</v>
      </c>
      <c r="AO11" s="64">
        <f t="shared" si="8"/>
        <v>1</v>
      </c>
      <c r="AP11" s="64">
        <f t="shared" si="9"/>
        <v>1</v>
      </c>
      <c r="AQ11" s="64">
        <f t="shared" si="10"/>
        <v>1</v>
      </c>
      <c r="AR11" s="64">
        <f t="shared" si="11"/>
        <v>0</v>
      </c>
      <c r="AS11" s="64">
        <f t="shared" si="12"/>
        <v>0</v>
      </c>
      <c r="AT11" s="64">
        <f t="shared" si="13"/>
        <v>0</v>
      </c>
      <c r="AU11" s="64">
        <f t="shared" si="14"/>
        <v>0</v>
      </c>
      <c r="AV11" s="64">
        <f t="shared" si="15"/>
        <v>1</v>
      </c>
      <c r="AX11" s="55" t="s">
        <v>240</v>
      </c>
    </row>
    <row r="12" spans="1:50" x14ac:dyDescent="0.2">
      <c r="A12" s="58" t="s">
        <v>52</v>
      </c>
      <c r="B12" s="65">
        <v>0.16</v>
      </c>
      <c r="C12" s="67">
        <v>3.8</v>
      </c>
      <c r="D12" s="61">
        <v>1440</v>
      </c>
      <c r="E12" s="62">
        <f t="shared" si="0"/>
        <v>5472</v>
      </c>
      <c r="F12" s="66">
        <v>2</v>
      </c>
      <c r="G12" s="66">
        <f>IF(F12=INPUTS!$C$49,1,0)</f>
        <v>1</v>
      </c>
      <c r="H12" s="69">
        <v>3</v>
      </c>
      <c r="I12" s="69">
        <f>IF(H12=INPUTS!$C$55,1,0)</f>
        <v>1</v>
      </c>
      <c r="J12" s="66">
        <v>1</v>
      </c>
      <c r="K12" s="66">
        <f>IF(J12=INPUTS!$C$60,1,0)</f>
        <v>1</v>
      </c>
      <c r="L12" s="69">
        <v>1</v>
      </c>
      <c r="M12" s="69">
        <f>IF(L12=INPUTS!$C$65,1,0)</f>
        <v>1</v>
      </c>
      <c r="N12" s="66">
        <v>1</v>
      </c>
      <c r="O12" s="66">
        <f>IF(N12=INPUTS!$C$70,1,0)</f>
        <v>1</v>
      </c>
      <c r="P12" s="69">
        <v>3</v>
      </c>
      <c r="Q12" s="69">
        <f>IF(P12=INPUTS!$C$75,1,0)</f>
        <v>1</v>
      </c>
      <c r="R12" s="66">
        <v>1</v>
      </c>
      <c r="S12" s="66">
        <f>IF(R12=INPUTS!$C$80,1,0)</f>
        <v>1</v>
      </c>
      <c r="T12" s="69">
        <v>3</v>
      </c>
      <c r="U12" s="69">
        <f>IF(T12=INPUTS!$C$85,1,0)</f>
        <v>1</v>
      </c>
      <c r="V12" s="66">
        <v>2</v>
      </c>
      <c r="W12" s="66">
        <f>IF(INPUTS!$C$90,1,0)</f>
        <v>1</v>
      </c>
      <c r="X12" s="69">
        <v>2</v>
      </c>
      <c r="Y12" s="69">
        <f>IF(X12=INPUTS!$C$95,1,0)</f>
        <v>0</v>
      </c>
      <c r="Z12" s="66">
        <v>2</v>
      </c>
      <c r="AA12" s="66">
        <f>IF(Z12=INPUTS!$C$100,1,0)</f>
        <v>1</v>
      </c>
      <c r="AB12" s="69">
        <v>1</v>
      </c>
      <c r="AC12" s="69">
        <f>IF(AB12=INPUTS!$C$105,1,0)</f>
        <v>1</v>
      </c>
      <c r="AD12" s="66">
        <v>1</v>
      </c>
      <c r="AE12" s="66">
        <f>IF(AD12=INPUTS!$C$110,1,0)</f>
        <v>0</v>
      </c>
      <c r="AF12" s="69">
        <v>2</v>
      </c>
      <c r="AG12" s="69">
        <f>IF(AF12=INPUTS!$C$114,1,0)</f>
        <v>0</v>
      </c>
      <c r="AI12" s="64">
        <f t="shared" si="2"/>
        <v>1</v>
      </c>
      <c r="AJ12" s="64">
        <f t="shared" si="3"/>
        <v>1</v>
      </c>
      <c r="AK12" s="64">
        <f t="shared" si="4"/>
        <v>1</v>
      </c>
      <c r="AL12" s="64">
        <f t="shared" si="5"/>
        <v>1</v>
      </c>
      <c r="AM12" s="64">
        <f t="shared" si="6"/>
        <v>1</v>
      </c>
      <c r="AN12" s="64">
        <f t="shared" si="7"/>
        <v>1</v>
      </c>
      <c r="AO12" s="64">
        <f t="shared" si="8"/>
        <v>1</v>
      </c>
      <c r="AP12" s="64">
        <f t="shared" si="9"/>
        <v>1</v>
      </c>
      <c r="AQ12" s="64">
        <f t="shared" si="10"/>
        <v>1</v>
      </c>
      <c r="AR12" s="64">
        <f t="shared" si="11"/>
        <v>0</v>
      </c>
      <c r="AS12" s="64">
        <f t="shared" si="12"/>
        <v>1</v>
      </c>
      <c r="AT12" s="64">
        <f t="shared" si="13"/>
        <v>1</v>
      </c>
      <c r="AU12" s="64">
        <f t="shared" si="14"/>
        <v>0</v>
      </c>
      <c r="AV12" s="64">
        <f t="shared" si="15"/>
        <v>0</v>
      </c>
      <c r="AX12" s="55" t="s">
        <v>241</v>
      </c>
    </row>
    <row r="13" spans="1:50" x14ac:dyDescent="0.2">
      <c r="A13" s="58" t="s">
        <v>92</v>
      </c>
      <c r="B13" s="65">
        <v>0.28999999999999998</v>
      </c>
      <c r="C13" s="67">
        <v>3.7</v>
      </c>
      <c r="D13" s="61">
        <v>1405</v>
      </c>
      <c r="E13" s="62">
        <f t="shared" si="0"/>
        <v>5198.5</v>
      </c>
      <c r="F13" s="66">
        <v>2</v>
      </c>
      <c r="G13" s="66">
        <f>IF(F13=INPUTS!$C$49,1,0)</f>
        <v>1</v>
      </c>
      <c r="H13" s="69">
        <v>4</v>
      </c>
      <c r="I13" s="69">
        <f>IF(H13=INPUTS!$C$55,1,0)</f>
        <v>0</v>
      </c>
      <c r="J13" s="66">
        <v>1</v>
      </c>
      <c r="K13" s="66">
        <f>IF(J13=INPUTS!$C$60,1,0)</f>
        <v>1</v>
      </c>
      <c r="L13" s="69">
        <v>1</v>
      </c>
      <c r="M13" s="69">
        <f>IF(L13=INPUTS!$C$65,1,0)</f>
        <v>1</v>
      </c>
      <c r="N13" s="66">
        <v>1</v>
      </c>
      <c r="O13" s="66">
        <f>IF(N13=INPUTS!$C$70,1,0)</f>
        <v>1</v>
      </c>
      <c r="P13" s="69">
        <v>2</v>
      </c>
      <c r="Q13" s="69">
        <f>IF(P13=INPUTS!$C$75,1,0)</f>
        <v>0</v>
      </c>
      <c r="R13" s="66">
        <v>1</v>
      </c>
      <c r="S13" s="66">
        <f>IF(R13=INPUTS!$C$80,1,0)</f>
        <v>1</v>
      </c>
      <c r="T13" s="69">
        <v>3</v>
      </c>
      <c r="U13" s="69">
        <f>IF(T13=INPUTS!$C$85,1,0)</f>
        <v>1</v>
      </c>
      <c r="V13" s="66">
        <v>3</v>
      </c>
      <c r="W13" s="66">
        <f>IF(INPUTS!$C$90,1,0)</f>
        <v>1</v>
      </c>
      <c r="X13" s="69">
        <v>2</v>
      </c>
      <c r="Y13" s="69">
        <f>IF(X13=INPUTS!$C$95,1,0)</f>
        <v>0</v>
      </c>
      <c r="Z13" s="66">
        <v>1</v>
      </c>
      <c r="AA13" s="66">
        <f>IF(Z13=INPUTS!$C$100,1,0)</f>
        <v>0</v>
      </c>
      <c r="AB13" s="69">
        <v>3</v>
      </c>
      <c r="AC13" s="69">
        <f>IF(AB13=INPUTS!$C$105,1,0)</f>
        <v>0</v>
      </c>
      <c r="AD13" s="66">
        <v>2</v>
      </c>
      <c r="AE13" s="66">
        <f>IF(AD13=INPUTS!$C$110,1,0)</f>
        <v>1</v>
      </c>
      <c r="AF13" s="69">
        <v>1</v>
      </c>
      <c r="AG13" s="69">
        <f>IF(AF13=INPUTS!$C$114,1,0)</f>
        <v>1</v>
      </c>
      <c r="AI13" s="64">
        <f t="shared" si="2"/>
        <v>1</v>
      </c>
      <c r="AJ13" s="64">
        <f t="shared" si="3"/>
        <v>0</v>
      </c>
      <c r="AK13" s="64">
        <f t="shared" si="4"/>
        <v>1</v>
      </c>
      <c r="AL13" s="64">
        <f t="shared" si="5"/>
        <v>1</v>
      </c>
      <c r="AM13" s="64">
        <f t="shared" si="6"/>
        <v>1</v>
      </c>
      <c r="AN13" s="64">
        <f t="shared" si="7"/>
        <v>0</v>
      </c>
      <c r="AO13" s="64">
        <f t="shared" si="8"/>
        <v>1</v>
      </c>
      <c r="AP13" s="64">
        <f t="shared" si="9"/>
        <v>1</v>
      </c>
      <c r="AQ13" s="64">
        <f t="shared" si="10"/>
        <v>1</v>
      </c>
      <c r="AR13" s="64">
        <f t="shared" si="11"/>
        <v>0</v>
      </c>
      <c r="AS13" s="64">
        <f t="shared" si="12"/>
        <v>0</v>
      </c>
      <c r="AT13" s="64">
        <f t="shared" si="13"/>
        <v>0</v>
      </c>
      <c r="AU13" s="64">
        <f t="shared" si="14"/>
        <v>1</v>
      </c>
      <c r="AV13" s="64">
        <f t="shared" si="15"/>
        <v>1</v>
      </c>
      <c r="AX13" s="55" t="s">
        <v>242</v>
      </c>
    </row>
    <row r="14" spans="1:50" x14ac:dyDescent="0.2">
      <c r="A14" s="58" t="s">
        <v>63</v>
      </c>
      <c r="B14" s="65">
        <v>0.2</v>
      </c>
      <c r="C14" s="67">
        <v>3.7</v>
      </c>
      <c r="D14" s="61">
        <v>1395</v>
      </c>
      <c r="E14" s="62">
        <f t="shared" si="0"/>
        <v>5161.5</v>
      </c>
      <c r="F14" s="66">
        <v>2</v>
      </c>
      <c r="G14" s="66">
        <f>IF(F14=INPUTS!$C$49,1,0)</f>
        <v>1</v>
      </c>
      <c r="H14" s="69">
        <v>2</v>
      </c>
      <c r="I14" s="69">
        <f>IF(H14=INPUTS!$C$55,1,0)</f>
        <v>0</v>
      </c>
      <c r="J14" s="66">
        <v>1</v>
      </c>
      <c r="K14" s="66">
        <f>IF(J14=INPUTS!$C$60,1,0)</f>
        <v>1</v>
      </c>
      <c r="L14" s="69">
        <v>1</v>
      </c>
      <c r="M14" s="69">
        <f>IF(L14=INPUTS!$C$65,1,0)</f>
        <v>1</v>
      </c>
      <c r="N14" s="66">
        <v>1</v>
      </c>
      <c r="O14" s="66">
        <f>IF(N14=INPUTS!$C$70,1,0)</f>
        <v>1</v>
      </c>
      <c r="P14" s="69">
        <v>2</v>
      </c>
      <c r="Q14" s="69">
        <f>IF(P14=INPUTS!$C$75,1,0)</f>
        <v>0</v>
      </c>
      <c r="R14" s="66">
        <v>2</v>
      </c>
      <c r="S14" s="66">
        <f>IF(R14=INPUTS!$C$80,1,0)</f>
        <v>0</v>
      </c>
      <c r="T14" s="69">
        <v>1</v>
      </c>
      <c r="U14" s="69">
        <f>IF(T14=INPUTS!$C$85,1,0)</f>
        <v>0</v>
      </c>
      <c r="V14" s="66">
        <v>3</v>
      </c>
      <c r="W14" s="66">
        <f>IF(INPUTS!$C$90,1,0)</f>
        <v>1</v>
      </c>
      <c r="X14" s="69">
        <v>1</v>
      </c>
      <c r="Y14" s="69">
        <f>IF(X14=INPUTS!$C$95,1,0)</f>
        <v>0</v>
      </c>
      <c r="Z14" s="66">
        <v>2</v>
      </c>
      <c r="AA14" s="66">
        <f>IF(Z14=INPUTS!$C$100,1,0)</f>
        <v>1</v>
      </c>
      <c r="AB14" s="69">
        <v>2</v>
      </c>
      <c r="AC14" s="69">
        <f>IF(AB14=INPUTS!$C$105,1,0)</f>
        <v>0</v>
      </c>
      <c r="AD14" s="66">
        <v>3</v>
      </c>
      <c r="AE14" s="66">
        <f>IF(AD14=INPUTS!$C$110,1,0)</f>
        <v>0</v>
      </c>
      <c r="AF14" s="69">
        <v>2</v>
      </c>
      <c r="AG14" s="69">
        <f>IF(AF14=INPUTS!$C$114,1,0)</f>
        <v>0</v>
      </c>
      <c r="AI14" s="64">
        <f t="shared" si="2"/>
        <v>1</v>
      </c>
      <c r="AJ14" s="64">
        <f t="shared" si="3"/>
        <v>0</v>
      </c>
      <c r="AK14" s="64">
        <f t="shared" si="4"/>
        <v>1</v>
      </c>
      <c r="AL14" s="64">
        <f t="shared" si="5"/>
        <v>1</v>
      </c>
      <c r="AM14" s="64">
        <f t="shared" si="6"/>
        <v>1</v>
      </c>
      <c r="AN14" s="64">
        <f t="shared" si="7"/>
        <v>0</v>
      </c>
      <c r="AO14" s="64">
        <f t="shared" si="8"/>
        <v>0</v>
      </c>
      <c r="AP14" s="64">
        <f t="shared" si="9"/>
        <v>0</v>
      </c>
      <c r="AQ14" s="64">
        <f t="shared" si="10"/>
        <v>1</v>
      </c>
      <c r="AR14" s="64">
        <f t="shared" si="11"/>
        <v>0</v>
      </c>
      <c r="AS14" s="64">
        <f t="shared" si="12"/>
        <v>1</v>
      </c>
      <c r="AT14" s="64">
        <f t="shared" si="13"/>
        <v>0</v>
      </c>
      <c r="AU14" s="64">
        <f t="shared" si="14"/>
        <v>0</v>
      </c>
      <c r="AV14" s="64">
        <f t="shared" si="15"/>
        <v>0</v>
      </c>
      <c r="AX14" s="55" t="s">
        <v>243</v>
      </c>
    </row>
    <row r="15" spans="1:50" x14ac:dyDescent="0.2">
      <c r="A15" s="58" t="s">
        <v>76</v>
      </c>
      <c r="B15" s="65">
        <v>0.52</v>
      </c>
      <c r="C15" s="67">
        <v>3.5</v>
      </c>
      <c r="D15" s="61">
        <v>1335</v>
      </c>
      <c r="E15" s="62">
        <f t="shared" si="0"/>
        <v>4672.5</v>
      </c>
      <c r="F15" s="66">
        <v>1</v>
      </c>
      <c r="G15" s="66">
        <f>IF(F15=INPUTS!$C$49,1,0)</f>
        <v>0</v>
      </c>
      <c r="H15" s="69">
        <v>4</v>
      </c>
      <c r="I15" s="69">
        <f>IF(H15=INPUTS!$C$55,1,0)</f>
        <v>0</v>
      </c>
      <c r="J15" s="66">
        <v>1</v>
      </c>
      <c r="K15" s="66">
        <f>IF(J15=INPUTS!$C$60,1,0)</f>
        <v>1</v>
      </c>
      <c r="L15" s="69">
        <v>3</v>
      </c>
      <c r="M15" s="69">
        <f>IF(L15=INPUTS!$C$65,1,0)</f>
        <v>0</v>
      </c>
      <c r="N15" s="66">
        <v>2</v>
      </c>
      <c r="O15" s="66">
        <f>IF(N15=INPUTS!$C$70,1,0)</f>
        <v>0</v>
      </c>
      <c r="P15" s="69">
        <v>1</v>
      </c>
      <c r="Q15" s="69">
        <f>IF(P15=INPUTS!$C$75,1,0)</f>
        <v>0</v>
      </c>
      <c r="R15" s="66">
        <v>3</v>
      </c>
      <c r="S15" s="66">
        <f>IF(R15=INPUTS!$C$80,1,0)</f>
        <v>0</v>
      </c>
      <c r="T15" s="69">
        <v>1</v>
      </c>
      <c r="U15" s="69">
        <f>IF(T15=INPUTS!$C$85,1,0)</f>
        <v>0</v>
      </c>
      <c r="V15" s="66">
        <v>1</v>
      </c>
      <c r="W15" s="66">
        <f>IF(INPUTS!$C$90,1,0)</f>
        <v>1</v>
      </c>
      <c r="X15" s="69">
        <v>2</v>
      </c>
      <c r="Y15" s="69">
        <f>IF(X15=INPUTS!$C$95,1,0)</f>
        <v>0</v>
      </c>
      <c r="Z15" s="66">
        <v>1</v>
      </c>
      <c r="AA15" s="66">
        <f>IF(Z15=INPUTS!$C$100,1,0)</f>
        <v>0</v>
      </c>
      <c r="AB15" s="69">
        <v>1</v>
      </c>
      <c r="AC15" s="69">
        <f>IF(AB15=INPUTS!$C$105,1,0)</f>
        <v>1</v>
      </c>
      <c r="AD15" s="66">
        <v>3</v>
      </c>
      <c r="AE15" s="66">
        <f>IF(AD15=INPUTS!$C$110,1,0)</f>
        <v>0</v>
      </c>
      <c r="AF15" s="69">
        <v>1</v>
      </c>
      <c r="AG15" s="69">
        <f>IF(AF15=INPUTS!$C$114,1,0)</f>
        <v>1</v>
      </c>
      <c r="AI15" s="64">
        <f t="shared" si="2"/>
        <v>0</v>
      </c>
      <c r="AJ15" s="64">
        <f t="shared" si="3"/>
        <v>0</v>
      </c>
      <c r="AK15" s="64">
        <f t="shared" si="4"/>
        <v>1</v>
      </c>
      <c r="AL15" s="64">
        <f t="shared" si="5"/>
        <v>0</v>
      </c>
      <c r="AM15" s="64">
        <f t="shared" si="6"/>
        <v>0</v>
      </c>
      <c r="AN15" s="64">
        <f t="shared" si="7"/>
        <v>0</v>
      </c>
      <c r="AO15" s="64">
        <f t="shared" si="8"/>
        <v>0</v>
      </c>
      <c r="AP15" s="64">
        <f t="shared" si="9"/>
        <v>0</v>
      </c>
      <c r="AQ15" s="64">
        <f t="shared" si="10"/>
        <v>1</v>
      </c>
      <c r="AR15" s="64">
        <f t="shared" si="11"/>
        <v>0</v>
      </c>
      <c r="AS15" s="64">
        <f t="shared" si="12"/>
        <v>0</v>
      </c>
      <c r="AT15" s="64">
        <f t="shared" si="13"/>
        <v>1</v>
      </c>
      <c r="AU15" s="64">
        <f t="shared" si="14"/>
        <v>0</v>
      </c>
      <c r="AV15" s="64">
        <f t="shared" si="15"/>
        <v>1</v>
      </c>
      <c r="AX15" s="55" t="s">
        <v>262</v>
      </c>
    </row>
    <row r="16" spans="1:50" x14ac:dyDescent="0.2">
      <c r="A16" s="58" t="s">
        <v>89</v>
      </c>
      <c r="B16" s="65">
        <v>0.32</v>
      </c>
      <c r="C16" s="67">
        <v>3.4</v>
      </c>
      <c r="D16" s="61">
        <v>1300</v>
      </c>
      <c r="E16" s="62">
        <f t="shared" si="0"/>
        <v>4420</v>
      </c>
      <c r="F16" s="66">
        <v>2</v>
      </c>
      <c r="G16" s="66">
        <f>IF(F16=INPUTS!$C$49,1,0)</f>
        <v>1</v>
      </c>
      <c r="H16" s="69">
        <v>2</v>
      </c>
      <c r="I16" s="69">
        <f>IF(H16=INPUTS!$C$55,1,0)</f>
        <v>0</v>
      </c>
      <c r="J16" s="66">
        <v>1</v>
      </c>
      <c r="K16" s="66">
        <f>IF(J16=INPUTS!$C$60,1,0)</f>
        <v>1</v>
      </c>
      <c r="L16" s="69">
        <v>1</v>
      </c>
      <c r="M16" s="69">
        <f>IF(L16=INPUTS!$C$65,1,0)</f>
        <v>1</v>
      </c>
      <c r="N16" s="66">
        <v>2</v>
      </c>
      <c r="O16" s="66">
        <f>IF(N16=INPUTS!$C$70,1,0)</f>
        <v>0</v>
      </c>
      <c r="P16" s="69">
        <v>2</v>
      </c>
      <c r="Q16" s="69">
        <f>IF(P16=INPUTS!$C$75,1,0)</f>
        <v>0</v>
      </c>
      <c r="R16" s="66">
        <v>2</v>
      </c>
      <c r="S16" s="66">
        <f>IF(R16=INPUTS!$C$80,1,0)</f>
        <v>0</v>
      </c>
      <c r="T16" s="69">
        <v>1</v>
      </c>
      <c r="U16" s="69">
        <f>IF(T16=INPUTS!$C$85,1,0)</f>
        <v>0</v>
      </c>
      <c r="V16" s="66">
        <v>3</v>
      </c>
      <c r="W16" s="66">
        <f>IF(INPUTS!$C$90,1,0)</f>
        <v>1</v>
      </c>
      <c r="X16" s="69">
        <v>2</v>
      </c>
      <c r="Y16" s="69">
        <f>IF(X16=INPUTS!$C$95,1,0)</f>
        <v>0</v>
      </c>
      <c r="Z16" s="66">
        <v>2</v>
      </c>
      <c r="AA16" s="66">
        <f>IF(Z16=INPUTS!$C$100,1,0)</f>
        <v>1</v>
      </c>
      <c r="AB16" s="69">
        <v>2</v>
      </c>
      <c r="AC16" s="69">
        <f>IF(AB16=INPUTS!$C$105,1,0)</f>
        <v>0</v>
      </c>
      <c r="AD16" s="66">
        <v>1</v>
      </c>
      <c r="AE16" s="66">
        <f>IF(AD16=INPUTS!$C$110,1,0)</f>
        <v>0</v>
      </c>
      <c r="AF16" s="69">
        <v>1</v>
      </c>
      <c r="AG16" s="69">
        <f>IF(AF16=INPUTS!$C$114,1,0)</f>
        <v>1</v>
      </c>
      <c r="AI16" s="64">
        <f t="shared" si="2"/>
        <v>1</v>
      </c>
      <c r="AJ16" s="64">
        <f t="shared" si="3"/>
        <v>0</v>
      </c>
      <c r="AK16" s="64">
        <f t="shared" si="4"/>
        <v>1</v>
      </c>
      <c r="AL16" s="64">
        <f t="shared" si="5"/>
        <v>1</v>
      </c>
      <c r="AM16" s="64">
        <f t="shared" si="6"/>
        <v>0</v>
      </c>
      <c r="AN16" s="64">
        <f t="shared" si="7"/>
        <v>0</v>
      </c>
      <c r="AO16" s="64">
        <f t="shared" si="8"/>
        <v>0</v>
      </c>
      <c r="AP16" s="64">
        <f t="shared" si="9"/>
        <v>0</v>
      </c>
      <c r="AQ16" s="64">
        <f t="shared" si="10"/>
        <v>1</v>
      </c>
      <c r="AR16" s="64">
        <f t="shared" si="11"/>
        <v>0</v>
      </c>
      <c r="AS16" s="64">
        <f t="shared" si="12"/>
        <v>1</v>
      </c>
      <c r="AT16" s="64">
        <f t="shared" si="13"/>
        <v>0</v>
      </c>
      <c r="AU16" s="64">
        <f t="shared" si="14"/>
        <v>0</v>
      </c>
      <c r="AV16" s="64">
        <f t="shared" si="15"/>
        <v>1</v>
      </c>
      <c r="AX16" s="55" t="s">
        <v>244</v>
      </c>
    </row>
    <row r="17" spans="1:50" x14ac:dyDescent="0.2">
      <c r="A17" s="58" t="s">
        <v>43</v>
      </c>
      <c r="B17" s="65">
        <v>7.0000000000000007E-2</v>
      </c>
      <c r="C17" s="67">
        <v>3.9</v>
      </c>
      <c r="D17" s="61">
        <v>1490</v>
      </c>
      <c r="E17" s="62">
        <f t="shared" si="0"/>
        <v>5811</v>
      </c>
      <c r="F17" s="66">
        <v>2</v>
      </c>
      <c r="G17" s="66">
        <f>IF(F17=INPUTS!$C$49,1,0)</f>
        <v>1</v>
      </c>
      <c r="H17" s="69">
        <v>2</v>
      </c>
      <c r="I17" s="69">
        <f>IF(H17=INPUTS!$C$55,1,0)</f>
        <v>0</v>
      </c>
      <c r="J17" s="66">
        <v>2</v>
      </c>
      <c r="K17" s="66">
        <f>IF(J17=INPUTS!$C$60,1,0)</f>
        <v>0</v>
      </c>
      <c r="L17" s="69">
        <v>2</v>
      </c>
      <c r="M17" s="69">
        <f>IF(L17=INPUTS!$C$65,1,0)</f>
        <v>0</v>
      </c>
      <c r="N17" s="66">
        <v>1</v>
      </c>
      <c r="O17" s="66">
        <f>IF(N17=INPUTS!$C$70,1,0)</f>
        <v>1</v>
      </c>
      <c r="P17" s="69">
        <v>3</v>
      </c>
      <c r="Q17" s="69">
        <f>IF(P17=INPUTS!$C$75,1,0)</f>
        <v>1</v>
      </c>
      <c r="R17" s="66">
        <v>1</v>
      </c>
      <c r="S17" s="66">
        <f>IF(R17=INPUTS!$C$80,1,0)</f>
        <v>1</v>
      </c>
      <c r="T17" s="69">
        <v>1</v>
      </c>
      <c r="U17" s="69">
        <f>IF(T17=INPUTS!$C$85,1,0)</f>
        <v>0</v>
      </c>
      <c r="V17" s="66">
        <v>2</v>
      </c>
      <c r="W17" s="66">
        <f>IF(INPUTS!$C$90,1,0)</f>
        <v>1</v>
      </c>
      <c r="X17" s="69">
        <v>2</v>
      </c>
      <c r="Y17" s="69">
        <f>IF(X17=INPUTS!$C$95,1,0)</f>
        <v>0</v>
      </c>
      <c r="Z17" s="66">
        <v>3</v>
      </c>
      <c r="AA17" s="66">
        <f>IF(Z17=INPUTS!$C$100,1,0)</f>
        <v>0</v>
      </c>
      <c r="AB17" s="69">
        <v>2</v>
      </c>
      <c r="AC17" s="69">
        <f>IF(AB17=INPUTS!$C$105,1,0)</f>
        <v>0</v>
      </c>
      <c r="AD17" s="66">
        <v>1</v>
      </c>
      <c r="AE17" s="66">
        <f>IF(AD17=INPUTS!$C$110,1,0)</f>
        <v>0</v>
      </c>
      <c r="AF17" s="69">
        <v>1</v>
      </c>
      <c r="AG17" s="69">
        <f>IF(AF17=INPUTS!$C$114,1,0)</f>
        <v>1</v>
      </c>
      <c r="AI17" s="64">
        <f t="shared" si="2"/>
        <v>1</v>
      </c>
      <c r="AJ17" s="64">
        <f t="shared" si="3"/>
        <v>0</v>
      </c>
      <c r="AK17" s="64">
        <f t="shared" si="4"/>
        <v>0</v>
      </c>
      <c r="AL17" s="64">
        <f t="shared" si="5"/>
        <v>0</v>
      </c>
      <c r="AM17" s="64">
        <f t="shared" si="6"/>
        <v>1</v>
      </c>
      <c r="AN17" s="64">
        <f t="shared" si="7"/>
        <v>1</v>
      </c>
      <c r="AO17" s="64">
        <f t="shared" si="8"/>
        <v>1</v>
      </c>
      <c r="AP17" s="64">
        <f t="shared" si="9"/>
        <v>0</v>
      </c>
      <c r="AQ17" s="64">
        <f t="shared" si="10"/>
        <v>1</v>
      </c>
      <c r="AR17" s="64">
        <f t="shared" si="11"/>
        <v>0</v>
      </c>
      <c r="AS17" s="64">
        <f t="shared" si="12"/>
        <v>0</v>
      </c>
      <c r="AT17" s="64">
        <f t="shared" si="13"/>
        <v>0</v>
      </c>
      <c r="AU17" s="64">
        <f t="shared" si="14"/>
        <v>0</v>
      </c>
      <c r="AV17" s="64">
        <f t="shared" si="15"/>
        <v>1</v>
      </c>
      <c r="AX17" s="55" t="s">
        <v>245</v>
      </c>
    </row>
    <row r="18" spans="1:50" x14ac:dyDescent="0.2">
      <c r="A18" s="58" t="s">
        <v>87</v>
      </c>
      <c r="B18" s="65">
        <v>0.67</v>
      </c>
      <c r="C18" s="67">
        <v>3.4</v>
      </c>
      <c r="D18" s="61">
        <v>1205</v>
      </c>
      <c r="E18" s="62">
        <f t="shared" si="0"/>
        <v>4097</v>
      </c>
      <c r="F18" s="66">
        <v>1</v>
      </c>
      <c r="G18" s="66">
        <f>IF(F18=INPUTS!$C$49,1,0)</f>
        <v>0</v>
      </c>
      <c r="H18" s="69">
        <v>4</v>
      </c>
      <c r="I18" s="69">
        <f>IF(H18=INPUTS!$C$55,1,0)</f>
        <v>0</v>
      </c>
      <c r="J18" s="66">
        <v>3</v>
      </c>
      <c r="K18" s="66">
        <f>IF(J18=INPUTS!$C$60,1,0)</f>
        <v>0</v>
      </c>
      <c r="L18" s="69">
        <v>3</v>
      </c>
      <c r="M18" s="69">
        <f>IF(L18=INPUTS!$C$65,1,0)</f>
        <v>0</v>
      </c>
      <c r="N18" s="66">
        <v>3</v>
      </c>
      <c r="O18" s="66">
        <f>IF(N18=INPUTS!$C$70,1,0)</f>
        <v>0</v>
      </c>
      <c r="P18" s="69">
        <v>1</v>
      </c>
      <c r="Q18" s="69">
        <f>IF(P18=INPUTS!$C$75,1,0)</f>
        <v>0</v>
      </c>
      <c r="R18" s="66">
        <v>3</v>
      </c>
      <c r="S18" s="66">
        <f>IF(R18=INPUTS!$C$80,1,0)</f>
        <v>0</v>
      </c>
      <c r="T18" s="69">
        <v>3</v>
      </c>
      <c r="U18" s="69">
        <f>IF(T18=INPUTS!$C$85,1,0)</f>
        <v>1</v>
      </c>
      <c r="V18" s="66">
        <v>2</v>
      </c>
      <c r="W18" s="66">
        <f>IF(INPUTS!$C$90,1,0)</f>
        <v>1</v>
      </c>
      <c r="X18" s="69">
        <v>2</v>
      </c>
      <c r="Y18" s="69">
        <f>IF(X18=INPUTS!$C$95,1,0)</f>
        <v>0</v>
      </c>
      <c r="Z18" s="66">
        <v>3</v>
      </c>
      <c r="AA18" s="66">
        <f>IF(Z18=INPUTS!$C$100,1,0)</f>
        <v>0</v>
      </c>
      <c r="AB18" s="69">
        <v>1</v>
      </c>
      <c r="AC18" s="69">
        <f>IF(AB18=INPUTS!$C$105,1,0)</f>
        <v>1</v>
      </c>
      <c r="AD18" s="66">
        <v>1</v>
      </c>
      <c r="AE18" s="66">
        <f>IF(AD18=INPUTS!$C$110,1,0)</f>
        <v>0</v>
      </c>
      <c r="AF18" s="69">
        <v>1</v>
      </c>
      <c r="AG18" s="69">
        <f>IF(AF18=INPUTS!$C$114,1,0)</f>
        <v>1</v>
      </c>
      <c r="AI18" s="64">
        <f t="shared" si="2"/>
        <v>0</v>
      </c>
      <c r="AJ18" s="64">
        <f t="shared" si="3"/>
        <v>0</v>
      </c>
      <c r="AK18" s="64">
        <f t="shared" si="4"/>
        <v>0</v>
      </c>
      <c r="AL18" s="64">
        <f t="shared" si="5"/>
        <v>0</v>
      </c>
      <c r="AM18" s="64">
        <f t="shared" si="6"/>
        <v>0</v>
      </c>
      <c r="AN18" s="64">
        <f t="shared" si="7"/>
        <v>0</v>
      </c>
      <c r="AO18" s="64">
        <f t="shared" si="8"/>
        <v>0</v>
      </c>
      <c r="AP18" s="64">
        <f t="shared" si="9"/>
        <v>1</v>
      </c>
      <c r="AQ18" s="64">
        <f t="shared" si="10"/>
        <v>1</v>
      </c>
      <c r="AR18" s="64">
        <f t="shared" si="11"/>
        <v>0</v>
      </c>
      <c r="AS18" s="64">
        <f t="shared" si="12"/>
        <v>0</v>
      </c>
      <c r="AT18" s="64">
        <f t="shared" si="13"/>
        <v>1</v>
      </c>
      <c r="AU18" s="64">
        <f t="shared" si="14"/>
        <v>0</v>
      </c>
      <c r="AV18" s="64">
        <f t="shared" si="15"/>
        <v>1</v>
      </c>
      <c r="AX18" s="55" t="s">
        <v>246</v>
      </c>
    </row>
    <row r="19" spans="1:50" x14ac:dyDescent="0.2">
      <c r="A19" s="58" t="s">
        <v>55</v>
      </c>
      <c r="B19" s="65">
        <v>0.21</v>
      </c>
      <c r="C19" s="67">
        <v>3.7</v>
      </c>
      <c r="D19" s="61">
        <v>1405</v>
      </c>
      <c r="E19" s="62">
        <f t="shared" si="0"/>
        <v>5198.5</v>
      </c>
      <c r="F19" s="66">
        <v>2</v>
      </c>
      <c r="G19" s="66">
        <f>IF(F19=INPUTS!$C$49,1,0)</f>
        <v>1</v>
      </c>
      <c r="H19" s="69">
        <v>2</v>
      </c>
      <c r="I19" s="69">
        <f>IF(H19=INPUTS!$C$55,1,0)</f>
        <v>0</v>
      </c>
      <c r="J19" s="66">
        <v>1</v>
      </c>
      <c r="K19" s="66">
        <f>IF(J19=INPUTS!$C$60,1,0)</f>
        <v>1</v>
      </c>
      <c r="L19" s="69">
        <v>1</v>
      </c>
      <c r="M19" s="69">
        <f>IF(L19=INPUTS!$C$65,1,0)</f>
        <v>1</v>
      </c>
      <c r="N19" s="66">
        <v>1</v>
      </c>
      <c r="O19" s="66">
        <f>IF(N19=INPUTS!$C$70,1,0)</f>
        <v>1</v>
      </c>
      <c r="P19" s="69">
        <v>2</v>
      </c>
      <c r="Q19" s="69">
        <f>IF(P19=INPUTS!$C$75,1,0)</f>
        <v>0</v>
      </c>
      <c r="R19" s="66">
        <v>1</v>
      </c>
      <c r="S19" s="66">
        <f>IF(R19=INPUTS!$C$80,1,0)</f>
        <v>1</v>
      </c>
      <c r="T19" s="69">
        <v>2</v>
      </c>
      <c r="U19" s="69">
        <f>IF(T19=INPUTS!$C$85,1,0)</f>
        <v>0</v>
      </c>
      <c r="V19" s="66">
        <v>2</v>
      </c>
      <c r="W19" s="66">
        <f>IF(INPUTS!$C$90,1,0)</f>
        <v>1</v>
      </c>
      <c r="X19" s="69">
        <v>2</v>
      </c>
      <c r="Y19" s="69">
        <f>IF(X19=INPUTS!$C$95,1,0)</f>
        <v>0</v>
      </c>
      <c r="Z19" s="66">
        <v>2</v>
      </c>
      <c r="AA19" s="66">
        <f>IF(Z19=INPUTS!$C$100,1,0)</f>
        <v>1</v>
      </c>
      <c r="AB19" s="69">
        <v>3</v>
      </c>
      <c r="AC19" s="69">
        <f>IF(AB19=INPUTS!$C$105,1,0)</f>
        <v>0</v>
      </c>
      <c r="AD19" s="66">
        <v>2</v>
      </c>
      <c r="AE19" s="66">
        <f>IF(AD19=INPUTS!$C$110,1,0)</f>
        <v>1</v>
      </c>
      <c r="AF19" s="69">
        <v>1</v>
      </c>
      <c r="AG19" s="69">
        <f>IF(AF19=INPUTS!$C$114,1,0)</f>
        <v>1</v>
      </c>
      <c r="AI19" s="64">
        <f t="shared" si="2"/>
        <v>1</v>
      </c>
      <c r="AJ19" s="64">
        <f t="shared" si="3"/>
        <v>0</v>
      </c>
      <c r="AK19" s="64">
        <f t="shared" si="4"/>
        <v>1</v>
      </c>
      <c r="AL19" s="64">
        <f t="shared" si="5"/>
        <v>1</v>
      </c>
      <c r="AM19" s="64">
        <f t="shared" si="6"/>
        <v>1</v>
      </c>
      <c r="AN19" s="64">
        <f t="shared" si="7"/>
        <v>0</v>
      </c>
      <c r="AO19" s="64">
        <f t="shared" si="8"/>
        <v>1</v>
      </c>
      <c r="AP19" s="64">
        <f t="shared" si="9"/>
        <v>0</v>
      </c>
      <c r="AQ19" s="64">
        <f t="shared" si="10"/>
        <v>1</v>
      </c>
      <c r="AR19" s="64">
        <f t="shared" si="11"/>
        <v>0</v>
      </c>
      <c r="AS19" s="64">
        <f t="shared" si="12"/>
        <v>1</v>
      </c>
      <c r="AT19" s="64">
        <f t="shared" si="13"/>
        <v>0</v>
      </c>
      <c r="AU19" s="64">
        <f t="shared" si="14"/>
        <v>1</v>
      </c>
      <c r="AV19" s="64">
        <f t="shared" si="15"/>
        <v>1</v>
      </c>
      <c r="AX19" s="55" t="s">
        <v>247</v>
      </c>
    </row>
    <row r="20" spans="1:50" x14ac:dyDescent="0.2">
      <c r="A20" s="58" t="s">
        <v>79</v>
      </c>
      <c r="B20" s="65">
        <v>0.38</v>
      </c>
      <c r="C20" s="67">
        <v>3.5</v>
      </c>
      <c r="D20" s="61">
        <v>1305</v>
      </c>
      <c r="E20" s="62">
        <f t="shared" si="0"/>
        <v>4567.5</v>
      </c>
      <c r="F20" s="66">
        <v>2</v>
      </c>
      <c r="G20" s="66">
        <f>IF(F20=INPUTS!$C$49,1,0)</f>
        <v>1</v>
      </c>
      <c r="H20" s="69">
        <v>2</v>
      </c>
      <c r="I20" s="69">
        <f>IF(H20=INPUTS!$C$55,1,0)</f>
        <v>0</v>
      </c>
      <c r="J20" s="66">
        <v>3</v>
      </c>
      <c r="K20" s="66">
        <f>IF(J20=INPUTS!$C$60,1,0)</f>
        <v>0</v>
      </c>
      <c r="L20" s="69">
        <v>1</v>
      </c>
      <c r="M20" s="69">
        <f>IF(L20=INPUTS!$C$65,1,0)</f>
        <v>1</v>
      </c>
      <c r="N20" s="66">
        <v>1</v>
      </c>
      <c r="O20" s="66">
        <f>IF(N20=INPUTS!$C$70,1,0)</f>
        <v>1</v>
      </c>
      <c r="P20" s="69">
        <v>1</v>
      </c>
      <c r="Q20" s="69">
        <f>IF(P20=INPUTS!$C$75,1,0)</f>
        <v>0</v>
      </c>
      <c r="R20" s="66">
        <v>2</v>
      </c>
      <c r="S20" s="66">
        <f>IF(R20=INPUTS!$C$80,1,0)</f>
        <v>0</v>
      </c>
      <c r="T20" s="69">
        <v>3</v>
      </c>
      <c r="U20" s="69">
        <f>IF(T20=INPUTS!$C$85,1,0)</f>
        <v>1</v>
      </c>
      <c r="V20" s="66">
        <v>2</v>
      </c>
      <c r="W20" s="66">
        <f>IF(INPUTS!$C$90,1,0)</f>
        <v>1</v>
      </c>
      <c r="X20" s="69">
        <v>1</v>
      </c>
      <c r="Y20" s="69">
        <f>IF(X20=INPUTS!$C$95,1,0)</f>
        <v>0</v>
      </c>
      <c r="Z20" s="66">
        <v>3</v>
      </c>
      <c r="AA20" s="66">
        <f>IF(Z20=INPUTS!$C$100,1,0)</f>
        <v>0</v>
      </c>
      <c r="AB20" s="69">
        <v>2</v>
      </c>
      <c r="AC20" s="69">
        <f>IF(AB20=INPUTS!$C$105,1,0)</f>
        <v>0</v>
      </c>
      <c r="AD20" s="66">
        <v>1</v>
      </c>
      <c r="AE20" s="66">
        <f>IF(AD20=INPUTS!$C$110,1,0)</f>
        <v>0</v>
      </c>
      <c r="AF20" s="69">
        <v>1</v>
      </c>
      <c r="AG20" s="69">
        <f>IF(AF20=INPUTS!$C$114,1,0)</f>
        <v>1</v>
      </c>
      <c r="AI20" s="64">
        <f t="shared" si="2"/>
        <v>1</v>
      </c>
      <c r="AJ20" s="64">
        <f t="shared" si="3"/>
        <v>0</v>
      </c>
      <c r="AK20" s="64">
        <f t="shared" si="4"/>
        <v>0</v>
      </c>
      <c r="AL20" s="64">
        <f t="shared" si="5"/>
        <v>1</v>
      </c>
      <c r="AM20" s="64">
        <f t="shared" si="6"/>
        <v>1</v>
      </c>
      <c r="AN20" s="64">
        <f t="shared" si="7"/>
        <v>0</v>
      </c>
      <c r="AO20" s="64">
        <f t="shared" si="8"/>
        <v>0</v>
      </c>
      <c r="AP20" s="64">
        <f t="shared" si="9"/>
        <v>1</v>
      </c>
      <c r="AQ20" s="64">
        <f t="shared" si="10"/>
        <v>1</v>
      </c>
      <c r="AR20" s="64">
        <f t="shared" si="11"/>
        <v>0</v>
      </c>
      <c r="AS20" s="64">
        <f t="shared" si="12"/>
        <v>0</v>
      </c>
      <c r="AT20" s="64">
        <f t="shared" si="13"/>
        <v>0</v>
      </c>
      <c r="AU20" s="64">
        <f t="shared" si="14"/>
        <v>0</v>
      </c>
      <c r="AV20" s="64">
        <f t="shared" si="15"/>
        <v>1</v>
      </c>
      <c r="AX20" s="55" t="s">
        <v>248</v>
      </c>
    </row>
    <row r="21" spans="1:50" x14ac:dyDescent="0.2">
      <c r="A21" s="58" t="s">
        <v>81</v>
      </c>
      <c r="B21" s="65">
        <v>0.39</v>
      </c>
      <c r="C21" s="67">
        <v>3.5</v>
      </c>
      <c r="D21" s="61">
        <v>1295</v>
      </c>
      <c r="E21" s="62">
        <f t="shared" si="0"/>
        <v>4532.5</v>
      </c>
      <c r="F21" s="66">
        <v>2</v>
      </c>
      <c r="G21" s="66">
        <f>IF(F21=INPUTS!$C$49,1,0)</f>
        <v>1</v>
      </c>
      <c r="H21" s="69">
        <v>4</v>
      </c>
      <c r="I21" s="69">
        <f>IF(H21=INPUTS!$C$55,1,0)</f>
        <v>0</v>
      </c>
      <c r="J21" s="66">
        <v>3</v>
      </c>
      <c r="K21" s="66">
        <f>IF(J21=INPUTS!$C$60,1,0)</f>
        <v>0</v>
      </c>
      <c r="L21" s="69">
        <v>2</v>
      </c>
      <c r="M21" s="69">
        <f>IF(L21=INPUTS!$C$65,1,0)</f>
        <v>0</v>
      </c>
      <c r="N21" s="66">
        <v>2</v>
      </c>
      <c r="O21" s="66">
        <f>IF(N21=INPUTS!$C$70,1,0)</f>
        <v>0</v>
      </c>
      <c r="P21" s="69">
        <v>2</v>
      </c>
      <c r="Q21" s="69">
        <f>IF(P21=INPUTS!$C$75,1,0)</f>
        <v>0</v>
      </c>
      <c r="R21" s="66">
        <v>2</v>
      </c>
      <c r="S21" s="66">
        <f>IF(R21=INPUTS!$C$80,1,0)</f>
        <v>0</v>
      </c>
      <c r="T21" s="69">
        <v>1</v>
      </c>
      <c r="U21" s="69">
        <f>IF(T21=INPUTS!$C$85,1,0)</f>
        <v>0</v>
      </c>
      <c r="V21" s="66">
        <v>3</v>
      </c>
      <c r="W21" s="66">
        <f>IF(INPUTS!$C$90,1,0)</f>
        <v>1</v>
      </c>
      <c r="X21" s="69">
        <v>2</v>
      </c>
      <c r="Y21" s="69">
        <f>IF(X21=INPUTS!$C$95,1,0)</f>
        <v>0</v>
      </c>
      <c r="Z21" s="66">
        <v>1</v>
      </c>
      <c r="AA21" s="66">
        <f>IF(Z21=INPUTS!$C$100,1,0)</f>
        <v>0</v>
      </c>
      <c r="AB21" s="69">
        <v>1</v>
      </c>
      <c r="AC21" s="69">
        <f>IF(AB21=INPUTS!$C$105,1,0)</f>
        <v>1</v>
      </c>
      <c r="AD21" s="66">
        <v>1</v>
      </c>
      <c r="AE21" s="66">
        <f>IF(AD21=INPUTS!$C$110,1,0)</f>
        <v>0</v>
      </c>
      <c r="AF21" s="69">
        <v>1</v>
      </c>
      <c r="AG21" s="69">
        <f>IF(AF21=INPUTS!$C$114,1,0)</f>
        <v>1</v>
      </c>
      <c r="AI21" s="64">
        <f t="shared" si="2"/>
        <v>1</v>
      </c>
      <c r="AJ21" s="64">
        <f t="shared" si="3"/>
        <v>0</v>
      </c>
      <c r="AK21" s="64">
        <f t="shared" si="4"/>
        <v>0</v>
      </c>
      <c r="AL21" s="64">
        <f t="shared" si="5"/>
        <v>0</v>
      </c>
      <c r="AM21" s="64">
        <f t="shared" si="6"/>
        <v>0</v>
      </c>
      <c r="AN21" s="64">
        <f t="shared" si="7"/>
        <v>0</v>
      </c>
      <c r="AO21" s="64">
        <f t="shared" si="8"/>
        <v>0</v>
      </c>
      <c r="AP21" s="64">
        <f t="shared" si="9"/>
        <v>0</v>
      </c>
      <c r="AQ21" s="64">
        <f t="shared" si="10"/>
        <v>1</v>
      </c>
      <c r="AR21" s="64">
        <f t="shared" si="11"/>
        <v>0</v>
      </c>
      <c r="AS21" s="64">
        <f t="shared" si="12"/>
        <v>0</v>
      </c>
      <c r="AT21" s="64">
        <f t="shared" si="13"/>
        <v>1</v>
      </c>
      <c r="AU21" s="64">
        <f t="shared" si="14"/>
        <v>0</v>
      </c>
      <c r="AV21" s="64">
        <f t="shared" si="15"/>
        <v>1</v>
      </c>
      <c r="AX21" s="55" t="s">
        <v>249</v>
      </c>
    </row>
    <row r="22" spans="1:50" x14ac:dyDescent="0.2">
      <c r="A22" s="58" t="s">
        <v>69</v>
      </c>
      <c r="B22" s="65">
        <v>0.51</v>
      </c>
      <c r="C22" s="67">
        <v>3.6</v>
      </c>
      <c r="D22" s="61">
        <v>1306.5</v>
      </c>
      <c r="E22" s="62">
        <f t="shared" si="0"/>
        <v>4703.4000000000005</v>
      </c>
      <c r="F22" s="66">
        <v>1</v>
      </c>
      <c r="G22" s="66">
        <f>IF(F22=INPUTS!$C$49,1,0)</f>
        <v>0</v>
      </c>
      <c r="H22" s="69">
        <v>4</v>
      </c>
      <c r="I22" s="69">
        <f>IF(H22=INPUTS!$C$55,1,0)</f>
        <v>0</v>
      </c>
      <c r="J22" s="66">
        <v>2</v>
      </c>
      <c r="K22" s="66">
        <f>IF(J22=INPUTS!$C$60,1,0)</f>
        <v>0</v>
      </c>
      <c r="L22" s="69">
        <v>2</v>
      </c>
      <c r="M22" s="69">
        <f>IF(L22=INPUTS!$C$65,1,0)</f>
        <v>0</v>
      </c>
      <c r="N22" s="66">
        <v>3</v>
      </c>
      <c r="O22" s="66">
        <f>IF(N22=INPUTS!$C$70,1,0)</f>
        <v>0</v>
      </c>
      <c r="P22" s="69">
        <v>1</v>
      </c>
      <c r="Q22" s="69">
        <f>IF(P22=INPUTS!$C$75,1,0)</f>
        <v>0</v>
      </c>
      <c r="R22" s="66">
        <v>2</v>
      </c>
      <c r="S22" s="66">
        <f>IF(R22=INPUTS!$C$80,1,0)</f>
        <v>0</v>
      </c>
      <c r="T22" s="69">
        <v>1</v>
      </c>
      <c r="U22" s="69">
        <f>IF(T22=INPUTS!$C$85,1,0)</f>
        <v>0</v>
      </c>
      <c r="V22" s="66">
        <v>2</v>
      </c>
      <c r="W22" s="66">
        <f>IF(INPUTS!$C$90,1,0)</f>
        <v>1</v>
      </c>
      <c r="X22" s="69">
        <v>3</v>
      </c>
      <c r="Y22" s="69">
        <f>IF(X22=INPUTS!$C$95,1,0)</f>
        <v>1</v>
      </c>
      <c r="Z22" s="66">
        <v>3</v>
      </c>
      <c r="AA22" s="66">
        <f>IF(Z22=INPUTS!$C$100,1,0)</f>
        <v>0</v>
      </c>
      <c r="AB22" s="69">
        <v>1</v>
      </c>
      <c r="AC22" s="69">
        <f>IF(AB22=INPUTS!$C$105,1,0)</f>
        <v>1</v>
      </c>
      <c r="AD22" s="66">
        <v>3</v>
      </c>
      <c r="AE22" s="66">
        <f>IF(AD22=INPUTS!$C$110,1,0)</f>
        <v>0</v>
      </c>
      <c r="AF22" s="69">
        <v>1</v>
      </c>
      <c r="AG22" s="69">
        <f>IF(AF22=INPUTS!$C$114,1,0)</f>
        <v>1</v>
      </c>
      <c r="AI22" s="64">
        <f t="shared" si="2"/>
        <v>0</v>
      </c>
      <c r="AJ22" s="64">
        <f t="shared" si="3"/>
        <v>0</v>
      </c>
      <c r="AK22" s="64">
        <f t="shared" si="4"/>
        <v>0</v>
      </c>
      <c r="AL22" s="64">
        <f t="shared" si="5"/>
        <v>0</v>
      </c>
      <c r="AM22" s="64">
        <f t="shared" si="6"/>
        <v>0</v>
      </c>
      <c r="AN22" s="64">
        <f t="shared" si="7"/>
        <v>0</v>
      </c>
      <c r="AO22" s="64">
        <f t="shared" si="8"/>
        <v>0</v>
      </c>
      <c r="AP22" s="64">
        <f t="shared" si="9"/>
        <v>0</v>
      </c>
      <c r="AQ22" s="64">
        <f t="shared" si="10"/>
        <v>1</v>
      </c>
      <c r="AR22" s="64">
        <f t="shared" si="11"/>
        <v>1</v>
      </c>
      <c r="AS22" s="64">
        <f t="shared" si="12"/>
        <v>0</v>
      </c>
      <c r="AT22" s="64">
        <f t="shared" si="13"/>
        <v>1</v>
      </c>
      <c r="AU22" s="64">
        <f t="shared" si="14"/>
        <v>0</v>
      </c>
      <c r="AV22" s="64">
        <f t="shared" si="15"/>
        <v>1</v>
      </c>
      <c r="AX22" s="55" t="s">
        <v>250</v>
      </c>
    </row>
    <row r="23" spans="1:50" x14ac:dyDescent="0.2">
      <c r="A23" s="58" t="s">
        <v>48</v>
      </c>
      <c r="B23" s="65">
        <v>0.1</v>
      </c>
      <c r="C23" s="67">
        <v>3.9</v>
      </c>
      <c r="D23" s="61">
        <v>1485</v>
      </c>
      <c r="E23" s="62">
        <f t="shared" si="0"/>
        <v>5791.5</v>
      </c>
      <c r="F23" s="66">
        <v>2</v>
      </c>
      <c r="G23" s="66">
        <f>IF(F23=INPUTS!$C$49,1,0)</f>
        <v>1</v>
      </c>
      <c r="H23" s="69">
        <v>2</v>
      </c>
      <c r="I23" s="69">
        <f>IF(H23=INPUTS!$C$55,1,0)</f>
        <v>0</v>
      </c>
      <c r="J23" s="66">
        <v>2</v>
      </c>
      <c r="K23" s="66">
        <f>IF(J23=INPUTS!$C$60,1,0)</f>
        <v>0</v>
      </c>
      <c r="L23" s="69">
        <v>1</v>
      </c>
      <c r="M23" s="69">
        <f>IF(L23=INPUTS!$C$65,1,0)</f>
        <v>1</v>
      </c>
      <c r="N23" s="66">
        <v>1</v>
      </c>
      <c r="O23" s="66">
        <f>IF(N23=INPUTS!$C$70,1,0)</f>
        <v>1</v>
      </c>
      <c r="P23" s="69">
        <v>2</v>
      </c>
      <c r="Q23" s="69">
        <f>IF(P23=INPUTS!$C$75,1,0)</f>
        <v>0</v>
      </c>
      <c r="R23" s="66">
        <v>1</v>
      </c>
      <c r="S23" s="66">
        <f>IF(R23=INPUTS!$C$80,1,0)</f>
        <v>1</v>
      </c>
      <c r="T23" s="69">
        <v>3</v>
      </c>
      <c r="U23" s="69">
        <f>IF(T23=INPUTS!$C$85,1,0)</f>
        <v>1</v>
      </c>
      <c r="V23" s="66">
        <v>2</v>
      </c>
      <c r="W23" s="66">
        <f>IF(INPUTS!$C$90,1,0)</f>
        <v>1</v>
      </c>
      <c r="X23" s="69">
        <v>2</v>
      </c>
      <c r="Y23" s="69">
        <f>IF(X23=INPUTS!$C$95,1,0)</f>
        <v>0</v>
      </c>
      <c r="Z23" s="66">
        <v>3</v>
      </c>
      <c r="AA23" s="66">
        <f>IF(Z23=INPUTS!$C$100,1,0)</f>
        <v>0</v>
      </c>
      <c r="AB23" s="69">
        <v>3</v>
      </c>
      <c r="AC23" s="69">
        <f>IF(AB23=INPUTS!$C$105,1,0)</f>
        <v>0</v>
      </c>
      <c r="AD23" s="66">
        <v>1</v>
      </c>
      <c r="AE23" s="66">
        <f>IF(AD23=INPUTS!$C$110,1,0)</f>
        <v>0</v>
      </c>
      <c r="AF23" s="69">
        <v>1</v>
      </c>
      <c r="AG23" s="69">
        <f>IF(AF23=INPUTS!$C$114,1,0)</f>
        <v>1</v>
      </c>
      <c r="AI23" s="64">
        <f t="shared" si="2"/>
        <v>1</v>
      </c>
      <c r="AJ23" s="64">
        <f t="shared" si="3"/>
        <v>0</v>
      </c>
      <c r="AK23" s="64">
        <f t="shared" si="4"/>
        <v>0</v>
      </c>
      <c r="AL23" s="64">
        <f t="shared" si="5"/>
        <v>1</v>
      </c>
      <c r="AM23" s="64">
        <f t="shared" si="6"/>
        <v>1</v>
      </c>
      <c r="AN23" s="64">
        <f t="shared" si="7"/>
        <v>0</v>
      </c>
      <c r="AO23" s="64">
        <f t="shared" si="8"/>
        <v>1</v>
      </c>
      <c r="AP23" s="64">
        <f t="shared" si="9"/>
        <v>1</v>
      </c>
      <c r="AQ23" s="64">
        <f t="shared" si="10"/>
        <v>1</v>
      </c>
      <c r="AR23" s="64">
        <f t="shared" si="11"/>
        <v>0</v>
      </c>
      <c r="AS23" s="64">
        <f t="shared" si="12"/>
        <v>0</v>
      </c>
      <c r="AT23" s="64">
        <f t="shared" si="13"/>
        <v>0</v>
      </c>
      <c r="AU23" s="64">
        <f t="shared" si="14"/>
        <v>0</v>
      </c>
      <c r="AV23" s="64">
        <f t="shared" si="15"/>
        <v>1</v>
      </c>
      <c r="AX23" s="55" t="s">
        <v>235</v>
      </c>
    </row>
    <row r="24" spans="1:50" x14ac:dyDescent="0.2">
      <c r="A24" s="58" t="s">
        <v>54</v>
      </c>
      <c r="B24" s="65">
        <v>0.23</v>
      </c>
      <c r="C24" s="67">
        <v>3.8</v>
      </c>
      <c r="D24" s="61">
        <v>1455</v>
      </c>
      <c r="E24" s="62">
        <f t="shared" si="0"/>
        <v>5529</v>
      </c>
      <c r="F24" s="66">
        <v>2</v>
      </c>
      <c r="G24" s="66">
        <f>IF(F24=INPUTS!$C$49,1,0)</f>
        <v>1</v>
      </c>
      <c r="H24" s="69">
        <v>4</v>
      </c>
      <c r="I24" s="69">
        <f>IF(H24=INPUTS!$C$55,1,0)</f>
        <v>0</v>
      </c>
      <c r="J24" s="66">
        <v>3</v>
      </c>
      <c r="K24" s="66">
        <f>IF(J24=INPUTS!$C$60,1,0)</f>
        <v>0</v>
      </c>
      <c r="L24" s="69">
        <v>1</v>
      </c>
      <c r="M24" s="69">
        <f>IF(L24=INPUTS!$C$65,1,0)</f>
        <v>1</v>
      </c>
      <c r="N24" s="66">
        <v>1</v>
      </c>
      <c r="O24" s="66">
        <f>IF(N24=INPUTS!$C$70,1,0)</f>
        <v>1</v>
      </c>
      <c r="P24" s="69">
        <v>3</v>
      </c>
      <c r="Q24" s="69">
        <f>IF(P24=INPUTS!$C$75,1,0)</f>
        <v>1</v>
      </c>
      <c r="R24" s="66">
        <v>1</v>
      </c>
      <c r="S24" s="66">
        <f>IF(R24=INPUTS!$C$80,1,0)</f>
        <v>1</v>
      </c>
      <c r="T24" s="69">
        <v>3</v>
      </c>
      <c r="U24" s="69">
        <f>IF(T24=INPUTS!$C$85,1,0)</f>
        <v>1</v>
      </c>
      <c r="V24" s="66">
        <v>3</v>
      </c>
      <c r="W24" s="66">
        <f>IF(INPUTS!$C$90,1,0)</f>
        <v>1</v>
      </c>
      <c r="X24" s="69">
        <v>2</v>
      </c>
      <c r="Y24" s="69">
        <f>IF(X24=INPUTS!$C$95,1,0)</f>
        <v>0</v>
      </c>
      <c r="Z24" s="66">
        <v>3</v>
      </c>
      <c r="AA24" s="66">
        <f>IF(Z24=INPUTS!$C$100,1,0)</f>
        <v>0</v>
      </c>
      <c r="AB24" s="69">
        <v>1</v>
      </c>
      <c r="AC24" s="69">
        <f>IF(AB24=INPUTS!$C$105,1,0)</f>
        <v>1</v>
      </c>
      <c r="AD24" s="66">
        <v>2</v>
      </c>
      <c r="AE24" s="66">
        <f>IF(AD24=INPUTS!$C$110,1,0)</f>
        <v>1</v>
      </c>
      <c r="AF24" s="69">
        <v>1</v>
      </c>
      <c r="AG24" s="69">
        <f>IF(AF24=INPUTS!$C$114,1,0)</f>
        <v>1</v>
      </c>
      <c r="AI24" s="64">
        <f t="shared" si="2"/>
        <v>1</v>
      </c>
      <c r="AJ24" s="64">
        <f t="shared" si="3"/>
        <v>0</v>
      </c>
      <c r="AK24" s="64">
        <f t="shared" si="4"/>
        <v>0</v>
      </c>
      <c r="AL24" s="64">
        <f t="shared" si="5"/>
        <v>1</v>
      </c>
      <c r="AM24" s="64">
        <f t="shared" si="6"/>
        <v>1</v>
      </c>
      <c r="AN24" s="64">
        <f t="shared" si="7"/>
        <v>1</v>
      </c>
      <c r="AO24" s="64">
        <f t="shared" si="8"/>
        <v>1</v>
      </c>
      <c r="AP24" s="64">
        <f t="shared" si="9"/>
        <v>1</v>
      </c>
      <c r="AQ24" s="64">
        <f t="shared" si="10"/>
        <v>1</v>
      </c>
      <c r="AR24" s="64">
        <f t="shared" si="11"/>
        <v>0</v>
      </c>
      <c r="AS24" s="64">
        <f t="shared" si="12"/>
        <v>0</v>
      </c>
      <c r="AT24" s="64">
        <f t="shared" si="13"/>
        <v>1</v>
      </c>
      <c r="AU24" s="64">
        <f t="shared" si="14"/>
        <v>1</v>
      </c>
      <c r="AV24" s="64">
        <f t="shared" si="15"/>
        <v>1</v>
      </c>
      <c r="AX24" s="55" t="s">
        <v>251</v>
      </c>
    </row>
    <row r="25" spans="1:50" x14ac:dyDescent="0.2">
      <c r="A25" s="58" t="s">
        <v>61</v>
      </c>
      <c r="B25" s="65">
        <v>0.28999999999999998</v>
      </c>
      <c r="C25" s="67">
        <v>3.7</v>
      </c>
      <c r="D25" s="61">
        <v>1440</v>
      </c>
      <c r="E25" s="62">
        <f t="shared" si="0"/>
        <v>5328</v>
      </c>
      <c r="F25" s="66">
        <v>2</v>
      </c>
      <c r="G25" s="66">
        <f>IF(F25=INPUTS!$C$49,1,0)</f>
        <v>1</v>
      </c>
      <c r="H25" s="69">
        <v>4</v>
      </c>
      <c r="I25" s="69">
        <f>IF(H25=INPUTS!$C$55,1,0)</f>
        <v>0</v>
      </c>
      <c r="J25" s="66">
        <v>3</v>
      </c>
      <c r="K25" s="66">
        <f>IF(J25=INPUTS!$C$60,1,0)</f>
        <v>0</v>
      </c>
      <c r="L25" s="69">
        <v>1</v>
      </c>
      <c r="M25" s="69">
        <f>IF(L25=INPUTS!$C$65,1,0)</f>
        <v>1</v>
      </c>
      <c r="N25" s="66">
        <v>1</v>
      </c>
      <c r="O25" s="66">
        <f>IF(N25=INPUTS!$C$70,1,0)</f>
        <v>1</v>
      </c>
      <c r="P25" s="69">
        <v>2</v>
      </c>
      <c r="Q25" s="69">
        <f>IF(P25=INPUTS!$C$75,1,0)</f>
        <v>0</v>
      </c>
      <c r="R25" s="66">
        <v>2</v>
      </c>
      <c r="S25" s="66">
        <f>IF(R25=INPUTS!$C$80,1,0)</f>
        <v>0</v>
      </c>
      <c r="T25" s="69">
        <v>3</v>
      </c>
      <c r="U25" s="69">
        <f>IF(T25=INPUTS!$C$85,1,0)</f>
        <v>1</v>
      </c>
      <c r="V25" s="66">
        <v>2</v>
      </c>
      <c r="W25" s="66">
        <f>IF(INPUTS!$C$90,1,0)</f>
        <v>1</v>
      </c>
      <c r="X25" s="69">
        <v>3</v>
      </c>
      <c r="Y25" s="69">
        <f>IF(X25=INPUTS!$C$95,1,0)</f>
        <v>1</v>
      </c>
      <c r="Z25" s="66">
        <v>3</v>
      </c>
      <c r="AA25" s="66">
        <f>IF(Z25=INPUTS!$C$100,1,0)</f>
        <v>0</v>
      </c>
      <c r="AB25" s="69">
        <v>1</v>
      </c>
      <c r="AC25" s="69">
        <f>IF(AB25=INPUTS!$C$105,1,0)</f>
        <v>1</v>
      </c>
      <c r="AD25" s="66">
        <v>1</v>
      </c>
      <c r="AE25" s="66">
        <f>IF(AD25=INPUTS!$C$110,1,0)</f>
        <v>0</v>
      </c>
      <c r="AF25" s="69">
        <v>2</v>
      </c>
      <c r="AG25" s="69">
        <f>IF(AF25=INPUTS!$C$114,1,0)</f>
        <v>0</v>
      </c>
      <c r="AI25" s="64">
        <f t="shared" si="2"/>
        <v>1</v>
      </c>
      <c r="AJ25" s="64">
        <f t="shared" si="3"/>
        <v>0</v>
      </c>
      <c r="AK25" s="64">
        <f t="shared" si="4"/>
        <v>0</v>
      </c>
      <c r="AL25" s="64">
        <f t="shared" si="5"/>
        <v>1</v>
      </c>
      <c r="AM25" s="64">
        <f t="shared" si="6"/>
        <v>1</v>
      </c>
      <c r="AN25" s="64">
        <f t="shared" si="7"/>
        <v>0</v>
      </c>
      <c r="AO25" s="64">
        <f t="shared" si="8"/>
        <v>0</v>
      </c>
      <c r="AP25" s="64">
        <f t="shared" si="9"/>
        <v>1</v>
      </c>
      <c r="AQ25" s="64">
        <f t="shared" si="10"/>
        <v>1</v>
      </c>
      <c r="AR25" s="64">
        <f t="shared" si="11"/>
        <v>1</v>
      </c>
      <c r="AS25" s="64">
        <f t="shared" si="12"/>
        <v>0</v>
      </c>
      <c r="AT25" s="64">
        <f t="shared" si="13"/>
        <v>1</v>
      </c>
      <c r="AU25" s="64">
        <f t="shared" si="14"/>
        <v>0</v>
      </c>
      <c r="AV25" s="64">
        <f t="shared" si="15"/>
        <v>0</v>
      </c>
      <c r="AX25" s="55" t="s">
        <v>252</v>
      </c>
    </row>
    <row r="26" spans="1:50" x14ac:dyDescent="0.2">
      <c r="A26" s="58" t="s">
        <v>74</v>
      </c>
      <c r="B26" s="65">
        <v>0.38</v>
      </c>
      <c r="C26" s="67">
        <v>3.5</v>
      </c>
      <c r="D26" s="61">
        <v>1345</v>
      </c>
      <c r="E26" s="62">
        <f t="shared" si="0"/>
        <v>4707.5</v>
      </c>
      <c r="F26" s="66">
        <v>2</v>
      </c>
      <c r="G26" s="66">
        <f>IF(F26=INPUTS!$C$49,1,0)</f>
        <v>1</v>
      </c>
      <c r="H26" s="69">
        <v>1</v>
      </c>
      <c r="I26" s="69">
        <f>IF(H26=INPUTS!$C$55,1,0)</f>
        <v>0</v>
      </c>
      <c r="J26" s="66">
        <v>1</v>
      </c>
      <c r="K26" s="66">
        <f>IF(J26=INPUTS!$C$60,1,0)</f>
        <v>1</v>
      </c>
      <c r="L26" s="69">
        <v>1</v>
      </c>
      <c r="M26" s="69">
        <f>IF(L26=INPUTS!$C$65,1,0)</f>
        <v>1</v>
      </c>
      <c r="N26" s="66">
        <v>3</v>
      </c>
      <c r="O26" s="66">
        <f>IF(N26=INPUTS!$C$70,1,0)</f>
        <v>0</v>
      </c>
      <c r="P26" s="69">
        <v>2</v>
      </c>
      <c r="Q26" s="69">
        <f>IF(P26=INPUTS!$C$75,1,0)</f>
        <v>0</v>
      </c>
      <c r="R26" s="66">
        <v>2</v>
      </c>
      <c r="S26" s="66">
        <f>IF(R26=INPUTS!$C$80,1,0)</f>
        <v>0</v>
      </c>
      <c r="T26" s="69">
        <v>1</v>
      </c>
      <c r="U26" s="69">
        <f>IF(T26=INPUTS!$C$85,1,0)</f>
        <v>0</v>
      </c>
      <c r="V26" s="66">
        <v>3</v>
      </c>
      <c r="W26" s="66">
        <f>IF(INPUTS!$C$90,1,0)</f>
        <v>1</v>
      </c>
      <c r="X26" s="69">
        <v>2</v>
      </c>
      <c r="Y26" s="69">
        <f>IF(X26=INPUTS!$C$95,1,0)</f>
        <v>0</v>
      </c>
      <c r="Z26" s="66">
        <v>3</v>
      </c>
      <c r="AA26" s="66">
        <f>IF(Z26=INPUTS!$C$100,1,0)</f>
        <v>0</v>
      </c>
      <c r="AB26" s="69">
        <v>3</v>
      </c>
      <c r="AC26" s="69">
        <f>IF(AB26=INPUTS!$C$105,1,0)</f>
        <v>0</v>
      </c>
      <c r="AD26" s="66">
        <v>1</v>
      </c>
      <c r="AE26" s="66">
        <f>IF(AD26=INPUTS!$C$110,1,0)</f>
        <v>0</v>
      </c>
      <c r="AF26" s="69">
        <v>1</v>
      </c>
      <c r="AG26" s="69">
        <f>IF(AF26=INPUTS!$C$114,1,0)</f>
        <v>1</v>
      </c>
      <c r="AI26" s="64">
        <f t="shared" si="2"/>
        <v>1</v>
      </c>
      <c r="AJ26" s="64">
        <f t="shared" si="3"/>
        <v>0</v>
      </c>
      <c r="AK26" s="64">
        <f t="shared" si="4"/>
        <v>1</v>
      </c>
      <c r="AL26" s="64">
        <f t="shared" si="5"/>
        <v>1</v>
      </c>
      <c r="AM26" s="64">
        <f t="shared" si="6"/>
        <v>0</v>
      </c>
      <c r="AN26" s="64">
        <f t="shared" si="7"/>
        <v>0</v>
      </c>
      <c r="AO26" s="64">
        <f t="shared" si="8"/>
        <v>0</v>
      </c>
      <c r="AP26" s="64">
        <f t="shared" si="9"/>
        <v>0</v>
      </c>
      <c r="AQ26" s="64">
        <f t="shared" si="10"/>
        <v>1</v>
      </c>
      <c r="AR26" s="64">
        <f t="shared" si="11"/>
        <v>0</v>
      </c>
      <c r="AS26" s="64">
        <f t="shared" si="12"/>
        <v>0</v>
      </c>
      <c r="AT26" s="64">
        <f t="shared" si="13"/>
        <v>0</v>
      </c>
      <c r="AU26" s="64">
        <f t="shared" si="14"/>
        <v>0</v>
      </c>
      <c r="AV26" s="64">
        <f t="shared" si="15"/>
        <v>1</v>
      </c>
      <c r="AX26" s="55" t="s">
        <v>253</v>
      </c>
    </row>
    <row r="27" spans="1:50" x14ac:dyDescent="0.2">
      <c r="A27" s="58" t="s">
        <v>85</v>
      </c>
      <c r="B27" s="65">
        <v>0.55000000000000004</v>
      </c>
      <c r="C27" s="67">
        <v>3.4</v>
      </c>
      <c r="D27" s="61">
        <v>1195</v>
      </c>
      <c r="E27" s="62">
        <f t="shared" si="0"/>
        <v>4063</v>
      </c>
      <c r="F27" s="66">
        <v>1</v>
      </c>
      <c r="G27" s="66">
        <f>IF(F27=INPUTS!$C$49,1,0)</f>
        <v>0</v>
      </c>
      <c r="H27" s="69">
        <v>2</v>
      </c>
      <c r="I27" s="69">
        <f>IF(H27=INPUTS!$C$55,1,0)</f>
        <v>0</v>
      </c>
      <c r="J27" s="66">
        <v>3</v>
      </c>
      <c r="K27" s="66">
        <f>IF(J27=INPUTS!$C$60,1,0)</f>
        <v>0</v>
      </c>
      <c r="L27" s="69">
        <v>3</v>
      </c>
      <c r="M27" s="69">
        <f>IF(L27=INPUTS!$C$65,1,0)</f>
        <v>0</v>
      </c>
      <c r="N27" s="66">
        <v>3</v>
      </c>
      <c r="O27" s="66">
        <f>IF(N27=INPUTS!$C$70,1,0)</f>
        <v>0</v>
      </c>
      <c r="P27" s="69">
        <v>1</v>
      </c>
      <c r="Q27" s="69">
        <f>IF(P27=INPUTS!$C$75,1,0)</f>
        <v>0</v>
      </c>
      <c r="R27" s="66">
        <v>3</v>
      </c>
      <c r="S27" s="66">
        <f>IF(R27=INPUTS!$C$80,1,0)</f>
        <v>0</v>
      </c>
      <c r="T27" s="69">
        <v>1</v>
      </c>
      <c r="U27" s="69">
        <f>IF(T27=INPUTS!$C$85,1,0)</f>
        <v>0</v>
      </c>
      <c r="V27" s="66">
        <v>2</v>
      </c>
      <c r="W27" s="66">
        <f>IF(INPUTS!$C$90,1,0)</f>
        <v>1</v>
      </c>
      <c r="X27" s="69">
        <v>2</v>
      </c>
      <c r="Y27" s="69">
        <f>IF(X27=INPUTS!$C$95,1,0)</f>
        <v>0</v>
      </c>
      <c r="Z27" s="66">
        <v>3</v>
      </c>
      <c r="AA27" s="66">
        <f>IF(Z27=INPUTS!$C$100,1,0)</f>
        <v>0</v>
      </c>
      <c r="AB27" s="69">
        <v>1</v>
      </c>
      <c r="AC27" s="69">
        <f>IF(AB27=INPUTS!$C$105,1,0)</f>
        <v>1</v>
      </c>
      <c r="AD27" s="66">
        <v>3</v>
      </c>
      <c r="AE27" s="66">
        <f>IF(AD27=INPUTS!$C$110,1,0)</f>
        <v>0</v>
      </c>
      <c r="AF27" s="69">
        <v>1</v>
      </c>
      <c r="AG27" s="69">
        <f>IF(AF27=INPUTS!$C$114,1,0)</f>
        <v>1</v>
      </c>
      <c r="AI27" s="64">
        <f t="shared" si="2"/>
        <v>0</v>
      </c>
      <c r="AJ27" s="64">
        <f t="shared" si="3"/>
        <v>0</v>
      </c>
      <c r="AK27" s="64">
        <f t="shared" si="4"/>
        <v>0</v>
      </c>
      <c r="AL27" s="64">
        <f t="shared" si="5"/>
        <v>0</v>
      </c>
      <c r="AM27" s="64">
        <f t="shared" si="6"/>
        <v>0</v>
      </c>
      <c r="AN27" s="64">
        <f t="shared" si="7"/>
        <v>0</v>
      </c>
      <c r="AO27" s="64">
        <f t="shared" si="8"/>
        <v>0</v>
      </c>
      <c r="AP27" s="64">
        <f t="shared" si="9"/>
        <v>0</v>
      </c>
      <c r="AQ27" s="64">
        <f t="shared" si="10"/>
        <v>1</v>
      </c>
      <c r="AR27" s="64">
        <f t="shared" si="11"/>
        <v>0</v>
      </c>
      <c r="AS27" s="64">
        <f t="shared" si="12"/>
        <v>0</v>
      </c>
      <c r="AT27" s="64">
        <f t="shared" si="13"/>
        <v>1</v>
      </c>
      <c r="AU27" s="64">
        <f t="shared" si="14"/>
        <v>0</v>
      </c>
      <c r="AV27" s="64">
        <f t="shared" si="15"/>
        <v>1</v>
      </c>
      <c r="AX27" s="55" t="s">
        <v>254</v>
      </c>
    </row>
    <row r="28" spans="1:50" x14ac:dyDescent="0.2">
      <c r="A28" s="58" t="s">
        <v>44</v>
      </c>
      <c r="B28" s="65">
        <v>0.09</v>
      </c>
      <c r="C28" s="67">
        <v>3.9</v>
      </c>
      <c r="D28" s="61">
        <v>1490</v>
      </c>
      <c r="E28" s="62">
        <f t="shared" si="0"/>
        <v>5811</v>
      </c>
      <c r="F28" s="66">
        <v>2</v>
      </c>
      <c r="G28" s="66">
        <f>IF(F28=INPUTS!$C$49,1,0)</f>
        <v>1</v>
      </c>
      <c r="H28" s="69">
        <v>2</v>
      </c>
      <c r="I28" s="69">
        <f>IF(H28=INPUTS!$C$55,1,0)</f>
        <v>0</v>
      </c>
      <c r="J28" s="66">
        <v>3</v>
      </c>
      <c r="K28" s="66">
        <f>IF(J28=INPUTS!$C$60,1,0)</f>
        <v>0</v>
      </c>
      <c r="L28" s="69">
        <v>2</v>
      </c>
      <c r="M28" s="69">
        <f>IF(L28=INPUTS!$C$65,1,0)</f>
        <v>0</v>
      </c>
      <c r="N28" s="66">
        <v>1</v>
      </c>
      <c r="O28" s="66">
        <f>IF(N28=INPUTS!$C$70,1,0)</f>
        <v>1</v>
      </c>
      <c r="P28" s="69">
        <v>3</v>
      </c>
      <c r="Q28" s="69">
        <f>IF(P28=INPUTS!$C$75,1,0)</f>
        <v>1</v>
      </c>
      <c r="R28" s="66">
        <v>1</v>
      </c>
      <c r="S28" s="66">
        <f>IF(R28=INPUTS!$C$80,1,0)</f>
        <v>1</v>
      </c>
      <c r="T28" s="69">
        <v>1</v>
      </c>
      <c r="U28" s="69">
        <f>IF(T28=INPUTS!$C$85,1,0)</f>
        <v>0</v>
      </c>
      <c r="V28" s="66">
        <v>2</v>
      </c>
      <c r="W28" s="66">
        <f>IF(INPUTS!$C$90,1,0)</f>
        <v>1</v>
      </c>
      <c r="X28" s="69">
        <v>2</v>
      </c>
      <c r="Y28" s="69">
        <f>IF(X28=INPUTS!$C$95,1,0)</f>
        <v>0</v>
      </c>
      <c r="Z28" s="66">
        <v>3</v>
      </c>
      <c r="AA28" s="66">
        <f>IF(Z28=INPUTS!$C$100,1,0)</f>
        <v>0</v>
      </c>
      <c r="AB28" s="69">
        <v>2</v>
      </c>
      <c r="AC28" s="69">
        <f>IF(AB28=INPUTS!$C$105,1,0)</f>
        <v>0</v>
      </c>
      <c r="AD28" s="66">
        <v>1</v>
      </c>
      <c r="AE28" s="66">
        <f>IF(AD28=INPUTS!$C$110,1,0)</f>
        <v>0</v>
      </c>
      <c r="AF28" s="69">
        <v>1</v>
      </c>
      <c r="AG28" s="69">
        <f>IF(AF28=INPUTS!$C$114,1,0)</f>
        <v>1</v>
      </c>
      <c r="AI28" s="64">
        <f t="shared" si="2"/>
        <v>1</v>
      </c>
      <c r="AJ28" s="64">
        <f t="shared" si="3"/>
        <v>0</v>
      </c>
      <c r="AK28" s="64">
        <f t="shared" si="4"/>
        <v>0</v>
      </c>
      <c r="AL28" s="64">
        <f t="shared" si="5"/>
        <v>0</v>
      </c>
      <c r="AM28" s="64">
        <f t="shared" si="6"/>
        <v>1</v>
      </c>
      <c r="AN28" s="64">
        <f t="shared" si="7"/>
        <v>1</v>
      </c>
      <c r="AO28" s="64">
        <f t="shared" si="8"/>
        <v>1</v>
      </c>
      <c r="AP28" s="64">
        <f t="shared" si="9"/>
        <v>0</v>
      </c>
      <c r="AQ28" s="64">
        <f t="shared" si="10"/>
        <v>1</v>
      </c>
      <c r="AR28" s="64">
        <f t="shared" si="11"/>
        <v>0</v>
      </c>
      <c r="AS28" s="64">
        <f t="shared" si="12"/>
        <v>0</v>
      </c>
      <c r="AT28" s="64">
        <f t="shared" si="13"/>
        <v>0</v>
      </c>
      <c r="AU28" s="64">
        <f t="shared" si="14"/>
        <v>0</v>
      </c>
      <c r="AV28" s="64">
        <f t="shared" si="15"/>
        <v>1</v>
      </c>
      <c r="AX28" s="55" t="s">
        <v>255</v>
      </c>
    </row>
    <row r="29" spans="1:50" x14ac:dyDescent="0.2">
      <c r="A29" s="58" t="s">
        <v>59</v>
      </c>
      <c r="B29" s="65">
        <v>0.21</v>
      </c>
      <c r="C29" s="67">
        <v>3.7</v>
      </c>
      <c r="D29" s="61">
        <v>1440</v>
      </c>
      <c r="E29" s="62">
        <f t="shared" si="0"/>
        <v>5328</v>
      </c>
      <c r="F29" s="66">
        <v>2</v>
      </c>
      <c r="G29" s="66">
        <f>IF(F29=INPUTS!$C$49,1,0)</f>
        <v>1</v>
      </c>
      <c r="H29" s="69">
        <v>4</v>
      </c>
      <c r="I29" s="69">
        <f>IF(H29=INPUTS!$C$55,1,0)</f>
        <v>0</v>
      </c>
      <c r="J29" s="66">
        <v>1</v>
      </c>
      <c r="K29" s="66">
        <f>IF(J29=INPUTS!$C$60,1,0)</f>
        <v>1</v>
      </c>
      <c r="L29" s="69">
        <v>2</v>
      </c>
      <c r="M29" s="69">
        <f>IF(L29=INPUTS!$C$65,1,0)</f>
        <v>0</v>
      </c>
      <c r="N29" s="66">
        <v>1</v>
      </c>
      <c r="O29" s="66">
        <f>IF(N29=INPUTS!$C$70,1,0)</f>
        <v>1</v>
      </c>
      <c r="P29" s="69">
        <v>2</v>
      </c>
      <c r="Q29" s="69">
        <f>IF(P29=INPUTS!$C$75,1,0)</f>
        <v>0</v>
      </c>
      <c r="R29" s="66">
        <v>1</v>
      </c>
      <c r="S29" s="66">
        <f>IF(R29=INPUTS!$C$80,1,0)</f>
        <v>1</v>
      </c>
      <c r="T29" s="69">
        <v>2</v>
      </c>
      <c r="U29" s="69">
        <f>IF(T29=INPUTS!$C$85,1,0)</f>
        <v>0</v>
      </c>
      <c r="V29" s="66">
        <v>2</v>
      </c>
      <c r="W29" s="66">
        <f>IF(INPUTS!$C$90,1,0)</f>
        <v>1</v>
      </c>
      <c r="X29" s="69">
        <v>2</v>
      </c>
      <c r="Y29" s="69">
        <f>IF(X29=INPUTS!$C$95,1,0)</f>
        <v>0</v>
      </c>
      <c r="Z29" s="66">
        <v>1</v>
      </c>
      <c r="AA29" s="66">
        <f>IF(Z29=INPUTS!$C$100,1,0)</f>
        <v>0</v>
      </c>
      <c r="AB29" s="69">
        <v>1</v>
      </c>
      <c r="AC29" s="69">
        <f>IF(AB29=INPUTS!$C$105,1,0)</f>
        <v>1</v>
      </c>
      <c r="AD29" s="66">
        <v>2</v>
      </c>
      <c r="AE29" s="66">
        <f>IF(AD29=INPUTS!$C$110,1,0)</f>
        <v>1</v>
      </c>
      <c r="AF29" s="69">
        <v>1</v>
      </c>
      <c r="AG29" s="69">
        <f>IF(AF29=INPUTS!$C$114,1,0)</f>
        <v>1</v>
      </c>
      <c r="AI29" s="64">
        <f t="shared" si="2"/>
        <v>1</v>
      </c>
      <c r="AJ29" s="64">
        <f t="shared" si="3"/>
        <v>0</v>
      </c>
      <c r="AK29" s="64">
        <f t="shared" si="4"/>
        <v>1</v>
      </c>
      <c r="AL29" s="64">
        <f t="shared" si="5"/>
        <v>0</v>
      </c>
      <c r="AM29" s="64">
        <f t="shared" si="6"/>
        <v>1</v>
      </c>
      <c r="AN29" s="64">
        <f t="shared" si="7"/>
        <v>0</v>
      </c>
      <c r="AO29" s="64">
        <f t="shared" si="8"/>
        <v>1</v>
      </c>
      <c r="AP29" s="64">
        <f t="shared" si="9"/>
        <v>0</v>
      </c>
      <c r="AQ29" s="64">
        <f t="shared" si="10"/>
        <v>1</v>
      </c>
      <c r="AR29" s="64">
        <f t="shared" si="11"/>
        <v>0</v>
      </c>
      <c r="AS29" s="64">
        <f t="shared" si="12"/>
        <v>0</v>
      </c>
      <c r="AT29" s="64">
        <f t="shared" si="13"/>
        <v>1</v>
      </c>
      <c r="AU29" s="64">
        <f t="shared" si="14"/>
        <v>1</v>
      </c>
      <c r="AV29" s="64">
        <f t="shared" si="15"/>
        <v>1</v>
      </c>
      <c r="AX29" s="55" t="s">
        <v>256</v>
      </c>
    </row>
    <row r="30" spans="1:50" x14ac:dyDescent="0.2">
      <c r="A30" s="58" t="s">
        <v>49</v>
      </c>
      <c r="B30" s="65">
        <v>7.0000000000000007E-2</v>
      </c>
      <c r="C30" s="67">
        <v>3.9</v>
      </c>
      <c r="D30" s="61">
        <v>1455</v>
      </c>
      <c r="E30" s="62">
        <f t="shared" si="0"/>
        <v>5674.5</v>
      </c>
      <c r="F30" s="66">
        <v>2</v>
      </c>
      <c r="G30" s="66">
        <f>IF(F30=INPUTS!$C$49,1,0)</f>
        <v>1</v>
      </c>
      <c r="H30" s="69">
        <v>4</v>
      </c>
      <c r="I30" s="69">
        <f>IF(H30=INPUTS!$C$55,1,0)</f>
        <v>0</v>
      </c>
      <c r="J30" s="66">
        <v>3</v>
      </c>
      <c r="K30" s="66">
        <f>IF(J30=INPUTS!$C$60,1,0)</f>
        <v>0</v>
      </c>
      <c r="L30" s="69">
        <v>1</v>
      </c>
      <c r="M30" s="69">
        <f>IF(L30=INPUTS!$C$65,1,0)</f>
        <v>1</v>
      </c>
      <c r="N30" s="66">
        <v>1</v>
      </c>
      <c r="O30" s="66">
        <f>IF(N30=INPUTS!$C$70,1,0)</f>
        <v>1</v>
      </c>
      <c r="P30" s="69">
        <v>3</v>
      </c>
      <c r="Q30" s="69">
        <f>IF(P30=INPUTS!$C$75,1,0)</f>
        <v>1</v>
      </c>
      <c r="R30" s="66">
        <v>1</v>
      </c>
      <c r="S30" s="66">
        <f>IF(R30=INPUTS!$C$80,1,0)</f>
        <v>1</v>
      </c>
      <c r="T30" s="69">
        <v>3</v>
      </c>
      <c r="U30" s="69">
        <f>IF(T30=INPUTS!$C$85,1,0)</f>
        <v>1</v>
      </c>
      <c r="V30" s="66">
        <v>2</v>
      </c>
      <c r="W30" s="66">
        <f>IF(INPUTS!$C$90,1,0)</f>
        <v>1</v>
      </c>
      <c r="X30" s="69">
        <v>2</v>
      </c>
      <c r="Y30" s="69">
        <f>IF(X30=INPUTS!$C$95,1,0)</f>
        <v>0</v>
      </c>
      <c r="Z30" s="66">
        <v>2</v>
      </c>
      <c r="AA30" s="66">
        <f>IF(Z30=INPUTS!$C$100,1,0)</f>
        <v>1</v>
      </c>
      <c r="AB30" s="69">
        <v>1</v>
      </c>
      <c r="AC30" s="69">
        <f>IF(AB30=INPUTS!$C$105,1,0)</f>
        <v>1</v>
      </c>
      <c r="AD30" s="66">
        <v>2</v>
      </c>
      <c r="AE30" s="66">
        <f>IF(AD30=INPUTS!$C$110,1,0)</f>
        <v>1</v>
      </c>
      <c r="AF30" s="69">
        <v>1</v>
      </c>
      <c r="AG30" s="69">
        <f>IF(AF30=INPUTS!$C$114,1,0)</f>
        <v>1</v>
      </c>
      <c r="AI30" s="64">
        <f t="shared" si="2"/>
        <v>1</v>
      </c>
      <c r="AJ30" s="64">
        <f t="shared" si="3"/>
        <v>0</v>
      </c>
      <c r="AK30" s="64">
        <f t="shared" si="4"/>
        <v>0</v>
      </c>
      <c r="AL30" s="64">
        <f t="shared" si="5"/>
        <v>1</v>
      </c>
      <c r="AM30" s="64">
        <f t="shared" si="6"/>
        <v>1</v>
      </c>
      <c r="AN30" s="64">
        <f t="shared" si="7"/>
        <v>1</v>
      </c>
      <c r="AO30" s="64">
        <f t="shared" si="8"/>
        <v>1</v>
      </c>
      <c r="AP30" s="64">
        <f t="shared" si="9"/>
        <v>1</v>
      </c>
      <c r="AQ30" s="64">
        <f t="shared" si="10"/>
        <v>1</v>
      </c>
      <c r="AR30" s="64">
        <f t="shared" si="11"/>
        <v>0</v>
      </c>
      <c r="AS30" s="64">
        <f t="shared" si="12"/>
        <v>1</v>
      </c>
      <c r="AT30" s="64">
        <f t="shared" si="13"/>
        <v>1</v>
      </c>
      <c r="AU30" s="64">
        <f t="shared" si="14"/>
        <v>1</v>
      </c>
      <c r="AV30" s="64">
        <f t="shared" si="15"/>
        <v>1</v>
      </c>
      <c r="AX30" s="55" t="s">
        <v>257</v>
      </c>
    </row>
    <row r="31" spans="1:50" x14ac:dyDescent="0.2">
      <c r="A31" s="58" t="s">
        <v>90</v>
      </c>
      <c r="B31" s="65">
        <v>0.68899999999999995</v>
      </c>
      <c r="C31" s="67">
        <v>3.4</v>
      </c>
      <c r="D31" s="61">
        <v>1230</v>
      </c>
      <c r="E31" s="62">
        <f t="shared" si="0"/>
        <v>4182</v>
      </c>
      <c r="F31" s="66">
        <v>1</v>
      </c>
      <c r="G31" s="66">
        <f>IF(F31=INPUTS!$C$49,1,0)</f>
        <v>0</v>
      </c>
      <c r="H31" s="69">
        <v>4</v>
      </c>
      <c r="I31" s="69">
        <f>IF(H31=INPUTS!$C$55,1,0)</f>
        <v>0</v>
      </c>
      <c r="J31" s="66">
        <v>3</v>
      </c>
      <c r="K31" s="66">
        <f>IF(J31=INPUTS!$C$60,1,0)</f>
        <v>0</v>
      </c>
      <c r="L31" s="69">
        <v>3</v>
      </c>
      <c r="M31" s="69">
        <f>IF(L31=INPUTS!$C$65,1,0)</f>
        <v>0</v>
      </c>
      <c r="N31" s="66">
        <v>3</v>
      </c>
      <c r="O31" s="66">
        <f>IF(N31=INPUTS!$C$70,1,0)</f>
        <v>0</v>
      </c>
      <c r="P31" s="69">
        <v>1</v>
      </c>
      <c r="Q31" s="69">
        <f>IF(P31=INPUTS!$C$75,1,0)</f>
        <v>0</v>
      </c>
      <c r="R31" s="66">
        <v>3</v>
      </c>
      <c r="S31" s="66">
        <f>IF(R31=INPUTS!$C$80,1,0)</f>
        <v>0</v>
      </c>
      <c r="T31" s="69">
        <v>3</v>
      </c>
      <c r="U31" s="69">
        <f>IF(T31=INPUTS!$C$85,1,0)</f>
        <v>1</v>
      </c>
      <c r="V31" s="66">
        <v>2</v>
      </c>
      <c r="W31" s="66">
        <f>IF(INPUTS!$C$90,1,0)</f>
        <v>1</v>
      </c>
      <c r="X31" s="69">
        <v>1</v>
      </c>
      <c r="Y31" s="69">
        <f>IF(X31=INPUTS!$C$95,1,0)</f>
        <v>0</v>
      </c>
      <c r="Z31" s="66">
        <v>1</v>
      </c>
      <c r="AA31" s="66">
        <f>IF(Z31=INPUTS!$C$100,1,0)</f>
        <v>0</v>
      </c>
      <c r="AB31" s="69">
        <v>1</v>
      </c>
      <c r="AC31" s="69">
        <f>IF(AB31=INPUTS!$C$105,1,0)</f>
        <v>1</v>
      </c>
      <c r="AD31" s="66">
        <v>1</v>
      </c>
      <c r="AE31" s="66">
        <f>IF(AD31=INPUTS!$C$110,1,0)</f>
        <v>0</v>
      </c>
      <c r="AF31" s="69">
        <v>1</v>
      </c>
      <c r="AG31" s="69">
        <f>IF(AF31=INPUTS!$C$114,1,0)</f>
        <v>1</v>
      </c>
      <c r="AI31" s="64">
        <f t="shared" si="2"/>
        <v>0</v>
      </c>
      <c r="AJ31" s="64">
        <f t="shared" si="3"/>
        <v>0</v>
      </c>
      <c r="AK31" s="64">
        <f t="shared" si="4"/>
        <v>0</v>
      </c>
      <c r="AL31" s="64">
        <f t="shared" si="5"/>
        <v>0</v>
      </c>
      <c r="AM31" s="64">
        <f t="shared" si="6"/>
        <v>0</v>
      </c>
      <c r="AN31" s="64">
        <f t="shared" si="7"/>
        <v>0</v>
      </c>
      <c r="AO31" s="64">
        <f t="shared" si="8"/>
        <v>0</v>
      </c>
      <c r="AP31" s="64">
        <f t="shared" si="9"/>
        <v>1</v>
      </c>
      <c r="AQ31" s="64">
        <f t="shared" si="10"/>
        <v>1</v>
      </c>
      <c r="AR31" s="64">
        <f t="shared" si="11"/>
        <v>0</v>
      </c>
      <c r="AS31" s="64">
        <f t="shared" si="12"/>
        <v>0</v>
      </c>
      <c r="AT31" s="64">
        <f t="shared" si="13"/>
        <v>1</v>
      </c>
      <c r="AU31" s="64">
        <f t="shared" si="14"/>
        <v>0</v>
      </c>
      <c r="AV31" s="64">
        <f t="shared" si="15"/>
        <v>1</v>
      </c>
      <c r="AX31" s="55" t="s">
        <v>258</v>
      </c>
    </row>
    <row r="32" spans="1:50" x14ac:dyDescent="0.2">
      <c r="A32" s="58" t="s">
        <v>70</v>
      </c>
      <c r="B32" s="65">
        <v>0.24</v>
      </c>
      <c r="C32" s="67">
        <v>3.6</v>
      </c>
      <c r="D32" s="61">
        <v>1425</v>
      </c>
      <c r="E32" s="62">
        <f t="shared" si="0"/>
        <v>5130</v>
      </c>
      <c r="F32" s="66">
        <v>2</v>
      </c>
      <c r="G32" s="66">
        <f>IF(F32=INPUTS!$C$49,1,0)</f>
        <v>1</v>
      </c>
      <c r="H32" s="69">
        <v>2</v>
      </c>
      <c r="I32" s="69">
        <f>IF(H32=INPUTS!$C$55,1,0)</f>
        <v>0</v>
      </c>
      <c r="J32" s="66">
        <v>3</v>
      </c>
      <c r="K32" s="66">
        <f>IF(J32=INPUTS!$C$60,1,0)</f>
        <v>0</v>
      </c>
      <c r="L32" s="69">
        <v>1</v>
      </c>
      <c r="M32" s="69">
        <f>IF(L32=INPUTS!$C$65,1,0)</f>
        <v>1</v>
      </c>
      <c r="N32" s="66">
        <v>1</v>
      </c>
      <c r="O32" s="66">
        <f>IF(N32=INPUTS!$C$70,1,0)</f>
        <v>1</v>
      </c>
      <c r="P32" s="69">
        <v>2</v>
      </c>
      <c r="Q32" s="69">
        <f>IF(P32=INPUTS!$C$75,1,0)</f>
        <v>0</v>
      </c>
      <c r="R32" s="66">
        <v>1</v>
      </c>
      <c r="S32" s="66">
        <f>IF(R32=INPUTS!$C$80,1,0)</f>
        <v>1</v>
      </c>
      <c r="T32" s="69">
        <v>2</v>
      </c>
      <c r="U32" s="69">
        <f>IF(T32=INPUTS!$C$85,1,0)</f>
        <v>0</v>
      </c>
      <c r="V32" s="66">
        <v>3</v>
      </c>
      <c r="W32" s="66">
        <f>IF(INPUTS!$C$90,1,0)</f>
        <v>1</v>
      </c>
      <c r="X32" s="69">
        <v>3</v>
      </c>
      <c r="Y32" s="69">
        <f>IF(X32=INPUTS!$C$95,1,0)</f>
        <v>1</v>
      </c>
      <c r="Z32" s="66">
        <v>3</v>
      </c>
      <c r="AA32" s="66">
        <f>IF(Z32=INPUTS!$C$100,1,0)</f>
        <v>0</v>
      </c>
      <c r="AB32" s="69">
        <v>3</v>
      </c>
      <c r="AC32" s="69">
        <f>IF(AB32=INPUTS!$C$105,1,0)</f>
        <v>0</v>
      </c>
      <c r="AD32" s="66">
        <v>1</v>
      </c>
      <c r="AE32" s="66">
        <f>IF(AD32=INPUTS!$C$110,1,0)</f>
        <v>0</v>
      </c>
      <c r="AF32" s="69">
        <v>1</v>
      </c>
      <c r="AG32" s="69">
        <f>IF(AF32=INPUTS!$C$114,1,0)</f>
        <v>1</v>
      </c>
      <c r="AI32" s="64">
        <f t="shared" si="2"/>
        <v>1</v>
      </c>
      <c r="AJ32" s="64">
        <f t="shared" si="3"/>
        <v>0</v>
      </c>
      <c r="AK32" s="64">
        <f t="shared" si="4"/>
        <v>0</v>
      </c>
      <c r="AL32" s="64">
        <f t="shared" si="5"/>
        <v>1</v>
      </c>
      <c r="AM32" s="64">
        <f t="shared" si="6"/>
        <v>1</v>
      </c>
      <c r="AN32" s="64">
        <f t="shared" si="7"/>
        <v>0</v>
      </c>
      <c r="AO32" s="64">
        <f t="shared" si="8"/>
        <v>1</v>
      </c>
      <c r="AP32" s="64">
        <f t="shared" si="9"/>
        <v>0</v>
      </c>
      <c r="AQ32" s="64">
        <f t="shared" si="10"/>
        <v>1</v>
      </c>
      <c r="AR32" s="64">
        <f t="shared" si="11"/>
        <v>1</v>
      </c>
      <c r="AS32" s="64">
        <f t="shared" si="12"/>
        <v>0</v>
      </c>
      <c r="AT32" s="64">
        <f t="shared" si="13"/>
        <v>0</v>
      </c>
      <c r="AU32" s="64">
        <f t="shared" si="14"/>
        <v>0</v>
      </c>
      <c r="AV32" s="64">
        <f t="shared" si="15"/>
        <v>1</v>
      </c>
      <c r="AX32" s="55" t="s">
        <v>259</v>
      </c>
    </row>
    <row r="33" spans="1:50" x14ac:dyDescent="0.2">
      <c r="A33" s="58" t="s">
        <v>50</v>
      </c>
      <c r="B33" s="65">
        <v>0.19</v>
      </c>
      <c r="C33" s="67">
        <v>3.8</v>
      </c>
      <c r="D33" s="61">
        <v>1480</v>
      </c>
      <c r="E33" s="62">
        <f t="shared" si="0"/>
        <v>5624</v>
      </c>
      <c r="F33" s="66">
        <v>2</v>
      </c>
      <c r="G33" s="66">
        <f>IF(F33=INPUTS!$C$49,1,0)</f>
        <v>1</v>
      </c>
      <c r="H33" s="69">
        <v>4</v>
      </c>
      <c r="I33" s="69">
        <f>IF(H33=INPUTS!$C$55,1,0)</f>
        <v>0</v>
      </c>
      <c r="J33" s="66">
        <v>1</v>
      </c>
      <c r="K33" s="66">
        <f>IF(J33=INPUTS!$C$60,1,0)</f>
        <v>1</v>
      </c>
      <c r="L33" s="69">
        <v>1</v>
      </c>
      <c r="M33" s="69">
        <f>IF(L33=INPUTS!$C$65,1,0)</f>
        <v>1</v>
      </c>
      <c r="N33" s="66">
        <v>1</v>
      </c>
      <c r="O33" s="66">
        <f>IF(N33=INPUTS!$C$70,1,0)</f>
        <v>1</v>
      </c>
      <c r="P33" s="69">
        <v>3</v>
      </c>
      <c r="Q33" s="69">
        <f>IF(P33=INPUTS!$C$75,1,0)</f>
        <v>1</v>
      </c>
      <c r="R33" s="66">
        <v>1</v>
      </c>
      <c r="S33" s="66">
        <f>IF(R33=INPUTS!$C$80,1,0)</f>
        <v>1</v>
      </c>
      <c r="T33" s="69">
        <v>1</v>
      </c>
      <c r="U33" s="69">
        <f>IF(T33=INPUTS!$C$85,1,0)</f>
        <v>0</v>
      </c>
      <c r="V33" s="66">
        <v>2</v>
      </c>
      <c r="W33" s="66">
        <f>IF(INPUTS!$C$90,1,0)</f>
        <v>1</v>
      </c>
      <c r="X33" s="69">
        <v>3</v>
      </c>
      <c r="Y33" s="69">
        <f>IF(X33=INPUTS!$C$95,1,0)</f>
        <v>1</v>
      </c>
      <c r="Z33" s="66">
        <v>3</v>
      </c>
      <c r="AA33" s="66">
        <f>IF(Z33=INPUTS!$C$100,1,0)</f>
        <v>0</v>
      </c>
      <c r="AB33" s="69">
        <v>3</v>
      </c>
      <c r="AC33" s="69">
        <f>IF(AB33=INPUTS!$C$105,1,0)</f>
        <v>0</v>
      </c>
      <c r="AD33" s="66">
        <v>1</v>
      </c>
      <c r="AE33" s="66">
        <f>IF(AD33=INPUTS!$C$110,1,0)</f>
        <v>0</v>
      </c>
      <c r="AF33" s="69">
        <v>1</v>
      </c>
      <c r="AG33" s="69">
        <f>IF(AF33=INPUTS!$C$114,1,0)</f>
        <v>1</v>
      </c>
      <c r="AI33" s="64">
        <f t="shared" si="2"/>
        <v>1</v>
      </c>
      <c r="AJ33" s="64">
        <f t="shared" si="3"/>
        <v>0</v>
      </c>
      <c r="AK33" s="64">
        <f t="shared" si="4"/>
        <v>1</v>
      </c>
      <c r="AL33" s="64">
        <f t="shared" si="5"/>
        <v>1</v>
      </c>
      <c r="AM33" s="64">
        <f t="shared" si="6"/>
        <v>1</v>
      </c>
      <c r="AN33" s="64">
        <f t="shared" si="7"/>
        <v>1</v>
      </c>
      <c r="AO33" s="64">
        <f t="shared" si="8"/>
        <v>1</v>
      </c>
      <c r="AP33" s="64">
        <f t="shared" si="9"/>
        <v>0</v>
      </c>
      <c r="AQ33" s="64">
        <f t="shared" si="10"/>
        <v>1</v>
      </c>
      <c r="AR33" s="64">
        <f t="shared" si="11"/>
        <v>1</v>
      </c>
      <c r="AS33" s="64">
        <f t="shared" si="12"/>
        <v>0</v>
      </c>
      <c r="AT33" s="64">
        <f t="shared" si="13"/>
        <v>0</v>
      </c>
      <c r="AU33" s="64">
        <f t="shared" si="14"/>
        <v>0</v>
      </c>
      <c r="AV33" s="64">
        <f t="shared" si="15"/>
        <v>1</v>
      </c>
      <c r="AX33" s="55" t="s">
        <v>260</v>
      </c>
    </row>
    <row r="34" spans="1:50" x14ac:dyDescent="0.2">
      <c r="A34" s="58" t="s">
        <v>51</v>
      </c>
      <c r="B34" s="65">
        <v>0.14000000000000001</v>
      </c>
      <c r="C34" s="67">
        <v>3.8</v>
      </c>
      <c r="D34" s="61">
        <v>1440</v>
      </c>
      <c r="E34" s="62">
        <f t="shared" si="0"/>
        <v>5472</v>
      </c>
      <c r="F34" s="66">
        <v>2</v>
      </c>
      <c r="G34" s="66">
        <f>IF(F34=INPUTS!$C$49,1,0)</f>
        <v>1</v>
      </c>
      <c r="H34" s="69">
        <v>2</v>
      </c>
      <c r="I34" s="69">
        <f>IF(H34=INPUTS!$C$55,1,0)</f>
        <v>0</v>
      </c>
      <c r="J34" s="66">
        <v>1</v>
      </c>
      <c r="K34" s="66">
        <f>IF(J34=INPUTS!$C$60,1,0)</f>
        <v>1</v>
      </c>
      <c r="L34" s="69">
        <v>1</v>
      </c>
      <c r="M34" s="69">
        <f>IF(L34=INPUTS!$C$65,1,0)</f>
        <v>1</v>
      </c>
      <c r="N34" s="66">
        <v>1</v>
      </c>
      <c r="O34" s="66">
        <f>IF(N34=INPUTS!$C$70,1,0)</f>
        <v>1</v>
      </c>
      <c r="P34" s="69">
        <v>3</v>
      </c>
      <c r="Q34" s="69">
        <f>IF(P34=INPUTS!$C$75,1,0)</f>
        <v>1</v>
      </c>
      <c r="R34" s="66">
        <v>1</v>
      </c>
      <c r="S34" s="66">
        <f>IF(R34=INPUTS!$C$80,1,0)</f>
        <v>1</v>
      </c>
      <c r="T34" s="69">
        <v>2</v>
      </c>
      <c r="U34" s="69">
        <f>IF(T34=INPUTS!$C$85,1,0)</f>
        <v>0</v>
      </c>
      <c r="V34" s="66">
        <v>3</v>
      </c>
      <c r="W34" s="66">
        <f>IF(INPUTS!$C$90,1,0)</f>
        <v>1</v>
      </c>
      <c r="X34" s="69">
        <v>2</v>
      </c>
      <c r="Y34" s="69">
        <f>IF(X34=INPUTS!$C$95,1,0)</f>
        <v>0</v>
      </c>
      <c r="Z34" s="66">
        <v>3</v>
      </c>
      <c r="AA34" s="66">
        <f>IF(Z34=INPUTS!$C$100,1,0)</f>
        <v>0</v>
      </c>
      <c r="AB34" s="69">
        <v>2</v>
      </c>
      <c r="AC34" s="69">
        <f>IF(AB34=INPUTS!$C$105,1,0)</f>
        <v>0</v>
      </c>
      <c r="AD34" s="66">
        <v>2</v>
      </c>
      <c r="AE34" s="66">
        <f>IF(AD34=INPUTS!$C$110,1,0)</f>
        <v>1</v>
      </c>
      <c r="AF34" s="69">
        <v>1</v>
      </c>
      <c r="AG34" s="69">
        <f>IF(AF34=INPUTS!$C$114,1,0)</f>
        <v>1</v>
      </c>
      <c r="AI34" s="64">
        <f t="shared" si="2"/>
        <v>1</v>
      </c>
      <c r="AJ34" s="64">
        <f t="shared" si="3"/>
        <v>0</v>
      </c>
      <c r="AK34" s="64">
        <f t="shared" si="4"/>
        <v>1</v>
      </c>
      <c r="AL34" s="64">
        <f t="shared" si="5"/>
        <v>1</v>
      </c>
      <c r="AM34" s="64">
        <f t="shared" si="6"/>
        <v>1</v>
      </c>
      <c r="AN34" s="64">
        <f t="shared" si="7"/>
        <v>1</v>
      </c>
      <c r="AO34" s="64">
        <f t="shared" si="8"/>
        <v>1</v>
      </c>
      <c r="AP34" s="64">
        <f t="shared" si="9"/>
        <v>0</v>
      </c>
      <c r="AQ34" s="64">
        <f t="shared" si="10"/>
        <v>1</v>
      </c>
      <c r="AR34" s="64">
        <f t="shared" si="11"/>
        <v>0</v>
      </c>
      <c r="AS34" s="64">
        <f t="shared" si="12"/>
        <v>0</v>
      </c>
      <c r="AT34" s="64">
        <f t="shared" si="13"/>
        <v>0</v>
      </c>
      <c r="AU34" s="64">
        <f t="shared" si="14"/>
        <v>1</v>
      </c>
      <c r="AV34" s="64">
        <f t="shared" si="15"/>
        <v>1</v>
      </c>
      <c r="AX34" s="55" t="s">
        <v>261</v>
      </c>
    </row>
    <row r="35" spans="1:50" x14ac:dyDescent="0.2">
      <c r="A35" s="58" t="s">
        <v>75</v>
      </c>
      <c r="B35" s="65">
        <v>0.38</v>
      </c>
      <c r="C35" s="67">
        <v>3.5</v>
      </c>
      <c r="D35" s="61">
        <v>1325</v>
      </c>
      <c r="E35" s="62">
        <f t="shared" ref="E35:E53" si="16">+C35*D35</f>
        <v>4637.5</v>
      </c>
      <c r="F35" s="66">
        <v>2</v>
      </c>
      <c r="G35" s="66">
        <f>IF(F35=INPUTS!$C$49,1,0)</f>
        <v>1</v>
      </c>
      <c r="H35" s="69">
        <v>2</v>
      </c>
      <c r="I35" s="69">
        <f>IF(H35=INPUTS!$C$55,1,0)</f>
        <v>0</v>
      </c>
      <c r="J35" s="66">
        <v>1</v>
      </c>
      <c r="K35" s="66">
        <f>IF(J35=INPUTS!$C$60,1,0)</f>
        <v>1</v>
      </c>
      <c r="L35" s="69">
        <v>1</v>
      </c>
      <c r="M35" s="69">
        <f>IF(L35=INPUTS!$C$65,1,0)</f>
        <v>1</v>
      </c>
      <c r="N35" s="66">
        <v>1</v>
      </c>
      <c r="O35" s="66">
        <f>IF(N35=INPUTS!$C$70,1,0)</f>
        <v>1</v>
      </c>
      <c r="P35" s="69">
        <v>2</v>
      </c>
      <c r="Q35" s="69">
        <f>IF(P35=INPUTS!$C$75,1,0)</f>
        <v>0</v>
      </c>
      <c r="R35" s="66">
        <v>2</v>
      </c>
      <c r="S35" s="66">
        <f>IF(R35=INPUTS!$C$80,1,0)</f>
        <v>0</v>
      </c>
      <c r="T35" s="69">
        <v>2</v>
      </c>
      <c r="U35" s="69">
        <f>IF(T35=INPUTS!$C$85,1,0)</f>
        <v>0</v>
      </c>
      <c r="V35" s="66">
        <v>3</v>
      </c>
      <c r="W35" s="66">
        <f>IF(INPUTS!$C$90,1,0)</f>
        <v>1</v>
      </c>
      <c r="X35" s="69">
        <v>2</v>
      </c>
      <c r="Y35" s="69">
        <f>IF(X35=INPUTS!$C$95,1,0)</f>
        <v>0</v>
      </c>
      <c r="Z35" s="66">
        <v>3</v>
      </c>
      <c r="AA35" s="66">
        <f>IF(Z35=INPUTS!$C$100,1,0)</f>
        <v>0</v>
      </c>
      <c r="AB35" s="69">
        <v>3</v>
      </c>
      <c r="AC35" s="69">
        <f>IF(AB35=INPUTS!$C$105,1,0)</f>
        <v>0</v>
      </c>
      <c r="AD35" s="66">
        <v>3</v>
      </c>
      <c r="AE35" s="66">
        <f>IF(AD35=INPUTS!$C$110,1,0)</f>
        <v>0</v>
      </c>
      <c r="AF35" s="69">
        <v>1</v>
      </c>
      <c r="AG35" s="69">
        <f>IF(AF35=INPUTS!$C$114,1,0)</f>
        <v>1</v>
      </c>
      <c r="AI35" s="64">
        <f t="shared" si="2"/>
        <v>1</v>
      </c>
      <c r="AJ35" s="64">
        <f t="shared" si="3"/>
        <v>0</v>
      </c>
      <c r="AK35" s="64">
        <f t="shared" si="4"/>
        <v>1</v>
      </c>
      <c r="AL35" s="64">
        <f t="shared" si="5"/>
        <v>1</v>
      </c>
      <c r="AM35" s="64">
        <f t="shared" si="6"/>
        <v>1</v>
      </c>
      <c r="AN35" s="64">
        <f t="shared" si="7"/>
        <v>0</v>
      </c>
      <c r="AO35" s="64">
        <f t="shared" si="8"/>
        <v>0</v>
      </c>
      <c r="AP35" s="64">
        <f t="shared" si="9"/>
        <v>0</v>
      </c>
      <c r="AQ35" s="64">
        <f t="shared" si="10"/>
        <v>1</v>
      </c>
      <c r="AR35" s="64">
        <f t="shared" si="11"/>
        <v>0</v>
      </c>
      <c r="AS35" s="64">
        <f t="shared" si="12"/>
        <v>0</v>
      </c>
      <c r="AT35" s="64">
        <f t="shared" si="13"/>
        <v>0</v>
      </c>
      <c r="AU35" s="64">
        <f t="shared" si="14"/>
        <v>0</v>
      </c>
      <c r="AV35" s="64">
        <f t="shared" si="15"/>
        <v>1</v>
      </c>
      <c r="AX35" s="55" t="s">
        <v>262</v>
      </c>
    </row>
    <row r="36" spans="1:50" x14ac:dyDescent="0.2">
      <c r="A36" s="58" t="s">
        <v>62</v>
      </c>
      <c r="B36" s="65">
        <v>0.22</v>
      </c>
      <c r="C36" s="67">
        <v>3.7</v>
      </c>
      <c r="D36" s="61">
        <v>1360</v>
      </c>
      <c r="E36" s="62">
        <f t="shared" si="16"/>
        <v>5032</v>
      </c>
      <c r="F36" s="66">
        <v>1</v>
      </c>
      <c r="G36" s="66">
        <f>IF(F36=INPUTS!$C$49,1,0)</f>
        <v>0</v>
      </c>
      <c r="H36" s="69">
        <v>4</v>
      </c>
      <c r="I36" s="69">
        <f>IF(H36=INPUTS!$C$55,1,0)</f>
        <v>0</v>
      </c>
      <c r="J36" s="66">
        <v>2</v>
      </c>
      <c r="K36" s="66">
        <f>IF(J36=INPUTS!$C$60,1,0)</f>
        <v>0</v>
      </c>
      <c r="L36" s="69">
        <v>2</v>
      </c>
      <c r="M36" s="69">
        <f>IF(L36=INPUTS!$C$65,1,0)</f>
        <v>0</v>
      </c>
      <c r="N36" s="66">
        <v>3</v>
      </c>
      <c r="O36" s="66">
        <f>IF(N36=INPUTS!$C$70,1,0)</f>
        <v>0</v>
      </c>
      <c r="P36" s="69">
        <v>2</v>
      </c>
      <c r="Q36" s="69">
        <f>IF(P36=INPUTS!$C$75,1,0)</f>
        <v>0</v>
      </c>
      <c r="R36" s="66">
        <v>3</v>
      </c>
      <c r="S36" s="66">
        <f>IF(R36=INPUTS!$C$80,1,0)</f>
        <v>0</v>
      </c>
      <c r="T36" s="69">
        <v>1</v>
      </c>
      <c r="U36" s="69">
        <f>IF(T36=INPUTS!$C$85,1,0)</f>
        <v>0</v>
      </c>
      <c r="V36" s="66">
        <v>3</v>
      </c>
      <c r="W36" s="66">
        <f>IF(INPUTS!$C$90,1,0)</f>
        <v>1</v>
      </c>
      <c r="X36" s="69">
        <v>2</v>
      </c>
      <c r="Y36" s="69">
        <f>IF(X36=INPUTS!$C$95,1,0)</f>
        <v>0</v>
      </c>
      <c r="Z36" s="66">
        <v>2</v>
      </c>
      <c r="AA36" s="66">
        <f>IF(Z36=INPUTS!$C$100,1,0)</f>
        <v>1</v>
      </c>
      <c r="AB36" s="69">
        <v>1</v>
      </c>
      <c r="AC36" s="69">
        <f>IF(AB36=INPUTS!$C$105,1,0)</f>
        <v>1</v>
      </c>
      <c r="AD36" s="66">
        <v>1</v>
      </c>
      <c r="AE36" s="66">
        <f>IF(AD36=INPUTS!$C$110,1,0)</f>
        <v>0</v>
      </c>
      <c r="AF36" s="69">
        <v>1</v>
      </c>
      <c r="AG36" s="69">
        <f>IF(AF36=INPUTS!$C$114,1,0)</f>
        <v>1</v>
      </c>
      <c r="AI36" s="64">
        <f t="shared" si="2"/>
        <v>0</v>
      </c>
      <c r="AJ36" s="64">
        <f t="shared" si="3"/>
        <v>0</v>
      </c>
      <c r="AK36" s="64">
        <f t="shared" si="4"/>
        <v>0</v>
      </c>
      <c r="AL36" s="64">
        <f t="shared" si="5"/>
        <v>0</v>
      </c>
      <c r="AM36" s="64">
        <f t="shared" si="6"/>
        <v>0</v>
      </c>
      <c r="AN36" s="64">
        <f t="shared" si="7"/>
        <v>0</v>
      </c>
      <c r="AO36" s="64">
        <f t="shared" si="8"/>
        <v>0</v>
      </c>
      <c r="AP36" s="64">
        <f t="shared" si="9"/>
        <v>0</v>
      </c>
      <c r="AQ36" s="64">
        <f t="shared" si="10"/>
        <v>1</v>
      </c>
      <c r="AR36" s="64">
        <f t="shared" si="11"/>
        <v>0</v>
      </c>
      <c r="AS36" s="64">
        <f t="shared" si="12"/>
        <v>1</v>
      </c>
      <c r="AT36" s="64">
        <f t="shared" si="13"/>
        <v>1</v>
      </c>
      <c r="AU36" s="64">
        <f t="shared" si="14"/>
        <v>0</v>
      </c>
      <c r="AV36" s="64">
        <f t="shared" si="15"/>
        <v>1</v>
      </c>
      <c r="AX36" s="55" t="s">
        <v>234</v>
      </c>
    </row>
    <row r="37" spans="1:50" x14ac:dyDescent="0.2">
      <c r="A37" s="58" t="s">
        <v>80</v>
      </c>
      <c r="B37" s="65">
        <v>0.45</v>
      </c>
      <c r="C37" s="67">
        <v>3.5</v>
      </c>
      <c r="D37" s="61">
        <v>1220</v>
      </c>
      <c r="E37" s="62">
        <f t="shared" si="16"/>
        <v>4270</v>
      </c>
      <c r="F37" s="66">
        <v>1</v>
      </c>
      <c r="G37" s="66">
        <f>IF(F37=INPUTS!$C$49,1,0)</f>
        <v>0</v>
      </c>
      <c r="H37" s="69">
        <v>4</v>
      </c>
      <c r="I37" s="69">
        <f>IF(H37=INPUTS!$C$55,1,0)</f>
        <v>0</v>
      </c>
      <c r="J37" s="66">
        <v>3</v>
      </c>
      <c r="K37" s="66">
        <f>IF(J37=INPUTS!$C$60,1,0)</f>
        <v>0</v>
      </c>
      <c r="L37" s="69">
        <v>2</v>
      </c>
      <c r="M37" s="69">
        <f>IF(L37=INPUTS!$C$65,1,0)</f>
        <v>0</v>
      </c>
      <c r="N37" s="66">
        <v>3</v>
      </c>
      <c r="O37" s="66">
        <f>IF(N37=INPUTS!$C$70,1,0)</f>
        <v>0</v>
      </c>
      <c r="P37" s="69">
        <v>1</v>
      </c>
      <c r="Q37" s="69">
        <f>IF(P37=INPUTS!$C$75,1,0)</f>
        <v>0</v>
      </c>
      <c r="R37" s="66">
        <v>2</v>
      </c>
      <c r="S37" s="66">
        <f>IF(R37=INPUTS!$C$80,1,0)</f>
        <v>0</v>
      </c>
      <c r="T37" s="69">
        <v>3</v>
      </c>
      <c r="U37" s="69">
        <f>IF(T37=INPUTS!$C$85,1,0)</f>
        <v>1</v>
      </c>
      <c r="V37" s="66">
        <v>3</v>
      </c>
      <c r="W37" s="66">
        <f>IF(INPUTS!$C$90,1,0)</f>
        <v>1</v>
      </c>
      <c r="X37" s="69">
        <v>2</v>
      </c>
      <c r="Y37" s="69">
        <f>IF(X37=INPUTS!$C$95,1,0)</f>
        <v>0</v>
      </c>
      <c r="Z37" s="66">
        <v>1</v>
      </c>
      <c r="AA37" s="66">
        <f>IF(Z37=INPUTS!$C$100,1,0)</f>
        <v>0</v>
      </c>
      <c r="AB37" s="69">
        <v>3</v>
      </c>
      <c r="AC37" s="69">
        <f>IF(AB37=INPUTS!$C$105,1,0)</f>
        <v>0</v>
      </c>
      <c r="AD37" s="66">
        <v>2</v>
      </c>
      <c r="AE37" s="66">
        <f>IF(AD37=INPUTS!$C$110,1,0)</f>
        <v>1</v>
      </c>
      <c r="AF37" s="69">
        <v>1</v>
      </c>
      <c r="AG37" s="69">
        <f>IF(AF37=INPUTS!$C$114,1,0)</f>
        <v>1</v>
      </c>
      <c r="AI37" s="64">
        <f t="shared" si="2"/>
        <v>0</v>
      </c>
      <c r="AJ37" s="64">
        <f t="shared" si="3"/>
        <v>0</v>
      </c>
      <c r="AK37" s="64">
        <f t="shared" si="4"/>
        <v>0</v>
      </c>
      <c r="AL37" s="64">
        <f t="shared" si="5"/>
        <v>0</v>
      </c>
      <c r="AM37" s="64">
        <f t="shared" si="6"/>
        <v>0</v>
      </c>
      <c r="AN37" s="64">
        <f t="shared" si="7"/>
        <v>0</v>
      </c>
      <c r="AO37" s="64">
        <f t="shared" si="8"/>
        <v>0</v>
      </c>
      <c r="AP37" s="64">
        <f t="shared" si="9"/>
        <v>1</v>
      </c>
      <c r="AQ37" s="64">
        <f t="shared" si="10"/>
        <v>1</v>
      </c>
      <c r="AR37" s="64">
        <f t="shared" si="11"/>
        <v>0</v>
      </c>
      <c r="AS37" s="64">
        <f t="shared" si="12"/>
        <v>0</v>
      </c>
      <c r="AT37" s="64">
        <f t="shared" si="13"/>
        <v>0</v>
      </c>
      <c r="AU37" s="64">
        <f t="shared" si="14"/>
        <v>1</v>
      </c>
      <c r="AV37" s="64">
        <f t="shared" si="15"/>
        <v>1</v>
      </c>
      <c r="AX37" s="55" t="s">
        <v>264</v>
      </c>
    </row>
    <row r="38" spans="1:50" x14ac:dyDescent="0.2">
      <c r="A38" s="58" t="s">
        <v>86</v>
      </c>
      <c r="B38" s="65">
        <v>0.45</v>
      </c>
      <c r="C38" s="67">
        <v>3.4</v>
      </c>
      <c r="D38" s="61">
        <v>1205</v>
      </c>
      <c r="E38" s="62">
        <f t="shared" si="16"/>
        <v>4097</v>
      </c>
      <c r="F38" s="66">
        <v>1</v>
      </c>
      <c r="G38" s="66">
        <f>IF(F38=INPUTS!$C$49,1,0)</f>
        <v>0</v>
      </c>
      <c r="H38" s="69">
        <v>4</v>
      </c>
      <c r="I38" s="69">
        <f>IF(H38=INPUTS!$C$55,1,0)</f>
        <v>0</v>
      </c>
      <c r="J38" s="66">
        <v>1</v>
      </c>
      <c r="K38" s="66">
        <f>IF(J38=INPUTS!$C$60,1,0)</f>
        <v>1</v>
      </c>
      <c r="L38" s="69">
        <v>2</v>
      </c>
      <c r="M38" s="69">
        <f>IF(L38=INPUTS!$C$65,1,0)</f>
        <v>0</v>
      </c>
      <c r="N38" s="66">
        <v>3</v>
      </c>
      <c r="O38" s="66">
        <f>IF(N38=INPUTS!$C$70,1,0)</f>
        <v>0</v>
      </c>
      <c r="P38" s="69">
        <v>1</v>
      </c>
      <c r="Q38" s="69">
        <f>IF(P38=INPUTS!$C$75,1,0)</f>
        <v>0</v>
      </c>
      <c r="R38" s="66">
        <v>3</v>
      </c>
      <c r="S38" s="66">
        <f>IF(R38=INPUTS!$C$80,1,0)</f>
        <v>0</v>
      </c>
      <c r="T38" s="69">
        <v>1</v>
      </c>
      <c r="U38" s="69">
        <f>IF(T38=INPUTS!$C$85,1,0)</f>
        <v>0</v>
      </c>
      <c r="V38" s="66">
        <v>3</v>
      </c>
      <c r="W38" s="66">
        <f>IF(INPUTS!$C$90,1,0)</f>
        <v>1</v>
      </c>
      <c r="X38" s="69">
        <v>1</v>
      </c>
      <c r="Y38" s="69">
        <f>IF(X38=INPUTS!$C$95,1,0)</f>
        <v>0</v>
      </c>
      <c r="Z38" s="66">
        <v>1</v>
      </c>
      <c r="AA38" s="66">
        <f>IF(Z38=INPUTS!$C$100,1,0)</f>
        <v>0</v>
      </c>
      <c r="AB38" s="69">
        <v>3</v>
      </c>
      <c r="AC38" s="69">
        <f>IF(AB38=INPUTS!$C$105,1,0)</f>
        <v>0</v>
      </c>
      <c r="AD38" s="66">
        <v>3</v>
      </c>
      <c r="AE38" s="66">
        <f>IF(AD38=INPUTS!$C$110,1,0)</f>
        <v>0</v>
      </c>
      <c r="AF38" s="69">
        <v>1</v>
      </c>
      <c r="AG38" s="69">
        <f>IF(AF38=INPUTS!$C$114,1,0)</f>
        <v>1</v>
      </c>
      <c r="AI38" s="64">
        <f t="shared" si="2"/>
        <v>0</v>
      </c>
      <c r="AJ38" s="64">
        <f t="shared" si="3"/>
        <v>0</v>
      </c>
      <c r="AK38" s="64">
        <f t="shared" si="4"/>
        <v>1</v>
      </c>
      <c r="AL38" s="64">
        <f t="shared" si="5"/>
        <v>0</v>
      </c>
      <c r="AM38" s="64">
        <f t="shared" si="6"/>
        <v>0</v>
      </c>
      <c r="AN38" s="64">
        <f t="shared" si="7"/>
        <v>0</v>
      </c>
      <c r="AO38" s="64">
        <f t="shared" si="8"/>
        <v>0</v>
      </c>
      <c r="AP38" s="64">
        <f t="shared" si="9"/>
        <v>0</v>
      </c>
      <c r="AQ38" s="64">
        <f t="shared" si="10"/>
        <v>1</v>
      </c>
      <c r="AR38" s="64">
        <f t="shared" si="11"/>
        <v>0</v>
      </c>
      <c r="AS38" s="64">
        <f t="shared" si="12"/>
        <v>0</v>
      </c>
      <c r="AT38" s="64">
        <f t="shared" si="13"/>
        <v>0</v>
      </c>
      <c r="AU38" s="64">
        <f t="shared" si="14"/>
        <v>0</v>
      </c>
      <c r="AV38" s="64">
        <f t="shared" si="15"/>
        <v>1</v>
      </c>
      <c r="AX38" s="55" t="s">
        <v>265</v>
      </c>
    </row>
    <row r="39" spans="1:50" x14ac:dyDescent="0.2">
      <c r="A39" s="58" t="s">
        <v>77</v>
      </c>
      <c r="B39" s="65">
        <v>0.38</v>
      </c>
      <c r="C39" s="67">
        <v>3.5</v>
      </c>
      <c r="D39" s="61">
        <v>1270</v>
      </c>
      <c r="E39" s="62">
        <f t="shared" si="16"/>
        <v>4445</v>
      </c>
      <c r="F39" s="66">
        <v>1</v>
      </c>
      <c r="G39" s="66">
        <f>IF(F39=INPUTS!$C$49,1,0)</f>
        <v>0</v>
      </c>
      <c r="H39" s="69">
        <v>4</v>
      </c>
      <c r="I39" s="69">
        <f>IF(H39=INPUTS!$C$55,1,0)</f>
        <v>0</v>
      </c>
      <c r="J39" s="66">
        <v>3</v>
      </c>
      <c r="K39" s="66">
        <f>IF(J39=INPUTS!$C$60,1,0)</f>
        <v>0</v>
      </c>
      <c r="L39" s="69">
        <v>2</v>
      </c>
      <c r="M39" s="69">
        <f>IF(L39=INPUTS!$C$65,1,0)</f>
        <v>0</v>
      </c>
      <c r="N39" s="66">
        <v>3</v>
      </c>
      <c r="O39" s="66">
        <f>IF(N39=INPUTS!$C$70,1,0)</f>
        <v>0</v>
      </c>
      <c r="P39" s="69">
        <v>1</v>
      </c>
      <c r="Q39" s="69">
        <f>IF(P39=INPUTS!$C$75,1,0)</f>
        <v>0</v>
      </c>
      <c r="R39" s="66">
        <v>3</v>
      </c>
      <c r="S39" s="66">
        <f>IF(R39=INPUTS!$C$80,1,0)</f>
        <v>0</v>
      </c>
      <c r="T39" s="69">
        <v>2</v>
      </c>
      <c r="U39" s="69">
        <f>IF(T39=INPUTS!$C$85,1,0)</f>
        <v>0</v>
      </c>
      <c r="V39" s="66">
        <v>3</v>
      </c>
      <c r="W39" s="66">
        <f>IF(INPUTS!$C$90,1,0)</f>
        <v>1</v>
      </c>
      <c r="X39" s="69">
        <v>2</v>
      </c>
      <c r="Y39" s="69">
        <f>IF(X39=INPUTS!$C$95,1,0)</f>
        <v>0</v>
      </c>
      <c r="Z39" s="66">
        <v>1</v>
      </c>
      <c r="AA39" s="66">
        <f>IF(Z39=INPUTS!$C$100,1,0)</f>
        <v>0</v>
      </c>
      <c r="AB39" s="69">
        <v>3</v>
      </c>
      <c r="AC39" s="69">
        <f>IF(AB39=INPUTS!$C$105,1,0)</f>
        <v>0</v>
      </c>
      <c r="AD39" s="66">
        <v>3</v>
      </c>
      <c r="AE39" s="66">
        <f>IF(AD39=INPUTS!$C$110,1,0)</f>
        <v>0</v>
      </c>
      <c r="AF39" s="69">
        <v>1</v>
      </c>
      <c r="AG39" s="69">
        <f>IF(AF39=INPUTS!$C$114,1,0)</f>
        <v>1</v>
      </c>
      <c r="AI39" s="64">
        <f t="shared" si="2"/>
        <v>0</v>
      </c>
      <c r="AJ39" s="64">
        <f t="shared" si="3"/>
        <v>0</v>
      </c>
      <c r="AK39" s="64">
        <f t="shared" si="4"/>
        <v>0</v>
      </c>
      <c r="AL39" s="64">
        <f t="shared" si="5"/>
        <v>0</v>
      </c>
      <c r="AM39" s="64">
        <f t="shared" si="6"/>
        <v>0</v>
      </c>
      <c r="AN39" s="64">
        <f t="shared" si="7"/>
        <v>0</v>
      </c>
      <c r="AO39" s="64">
        <f t="shared" si="8"/>
        <v>0</v>
      </c>
      <c r="AP39" s="64">
        <f t="shared" si="9"/>
        <v>0</v>
      </c>
      <c r="AQ39" s="64">
        <f t="shared" si="10"/>
        <v>1</v>
      </c>
      <c r="AR39" s="64">
        <f t="shared" si="11"/>
        <v>0</v>
      </c>
      <c r="AS39" s="64">
        <f t="shared" si="12"/>
        <v>0</v>
      </c>
      <c r="AT39" s="64">
        <f t="shared" si="13"/>
        <v>0</v>
      </c>
      <c r="AU39" s="64">
        <f t="shared" si="14"/>
        <v>0</v>
      </c>
      <c r="AV39" s="64">
        <f t="shared" si="15"/>
        <v>1</v>
      </c>
      <c r="AX39" s="55" t="s">
        <v>266</v>
      </c>
    </row>
    <row r="40" spans="1:50" x14ac:dyDescent="0.2">
      <c r="A40" s="58" t="s">
        <v>82</v>
      </c>
      <c r="B40" s="65">
        <v>0.46</v>
      </c>
      <c r="C40" s="67">
        <v>3.5</v>
      </c>
      <c r="D40" s="61">
        <v>1225</v>
      </c>
      <c r="E40" s="62">
        <f t="shared" si="16"/>
        <v>4287.5</v>
      </c>
      <c r="F40" s="66">
        <v>1</v>
      </c>
      <c r="G40" s="66">
        <f>IF(F40=INPUTS!$C$49,1,0)</f>
        <v>0</v>
      </c>
      <c r="H40" s="69">
        <v>4</v>
      </c>
      <c r="I40" s="69">
        <f>IF(H40=INPUTS!$C$55,1,0)</f>
        <v>0</v>
      </c>
      <c r="J40" s="66">
        <v>3</v>
      </c>
      <c r="K40" s="66">
        <f>IF(J40=INPUTS!$C$60,1,0)</f>
        <v>0</v>
      </c>
      <c r="L40" s="69">
        <v>2</v>
      </c>
      <c r="M40" s="69">
        <f>IF(L40=INPUTS!$C$65,1,0)</f>
        <v>0</v>
      </c>
      <c r="N40" s="66">
        <v>2</v>
      </c>
      <c r="O40" s="66">
        <f>IF(N40=INPUTS!$C$70,1,0)</f>
        <v>0</v>
      </c>
      <c r="P40" s="69">
        <v>1</v>
      </c>
      <c r="Q40" s="69">
        <f>IF(P40=INPUTS!$C$75,1,0)</f>
        <v>0</v>
      </c>
      <c r="R40" s="66">
        <v>3</v>
      </c>
      <c r="S40" s="66">
        <f>IF(R40=INPUTS!$C$80,1,0)</f>
        <v>0</v>
      </c>
      <c r="T40" s="69">
        <v>2</v>
      </c>
      <c r="U40" s="69">
        <f>IF(T40=INPUTS!$C$85,1,0)</f>
        <v>0</v>
      </c>
      <c r="V40" s="66">
        <v>3</v>
      </c>
      <c r="W40" s="66">
        <f>IF(INPUTS!$C$90,1,0)</f>
        <v>1</v>
      </c>
      <c r="X40" s="69">
        <v>3</v>
      </c>
      <c r="Y40" s="69">
        <f>IF(X40=INPUTS!$C$95,1,0)</f>
        <v>1</v>
      </c>
      <c r="Z40" s="66">
        <v>1</v>
      </c>
      <c r="AA40" s="66">
        <f>IF(Z40=INPUTS!$C$100,1,0)</f>
        <v>0</v>
      </c>
      <c r="AB40" s="69">
        <v>3</v>
      </c>
      <c r="AC40" s="69">
        <f>IF(AB40=INPUTS!$C$105,1,0)</f>
        <v>0</v>
      </c>
      <c r="AD40" s="66">
        <v>3</v>
      </c>
      <c r="AE40" s="66">
        <f>IF(AD40=INPUTS!$C$110,1,0)</f>
        <v>0</v>
      </c>
      <c r="AF40" s="69">
        <v>1</v>
      </c>
      <c r="AG40" s="69">
        <f>IF(AF40=INPUTS!$C$114,1,0)</f>
        <v>1</v>
      </c>
      <c r="AI40" s="64">
        <f t="shared" si="2"/>
        <v>0</v>
      </c>
      <c r="AJ40" s="64">
        <f t="shared" si="3"/>
        <v>0</v>
      </c>
      <c r="AK40" s="64">
        <f t="shared" si="4"/>
        <v>0</v>
      </c>
      <c r="AL40" s="64">
        <f t="shared" si="5"/>
        <v>0</v>
      </c>
      <c r="AM40" s="64">
        <f t="shared" si="6"/>
        <v>0</v>
      </c>
      <c r="AN40" s="64">
        <f t="shared" si="7"/>
        <v>0</v>
      </c>
      <c r="AO40" s="64">
        <f t="shared" si="8"/>
        <v>0</v>
      </c>
      <c r="AP40" s="64">
        <f t="shared" si="9"/>
        <v>0</v>
      </c>
      <c r="AQ40" s="64">
        <f t="shared" si="10"/>
        <v>1</v>
      </c>
      <c r="AR40" s="64">
        <f t="shared" si="11"/>
        <v>1</v>
      </c>
      <c r="AS40" s="64">
        <f t="shared" si="12"/>
        <v>0</v>
      </c>
      <c r="AT40" s="64">
        <f t="shared" si="13"/>
        <v>0</v>
      </c>
      <c r="AU40" s="64">
        <f t="shared" si="14"/>
        <v>0</v>
      </c>
      <c r="AV40" s="64">
        <f t="shared" si="15"/>
        <v>1</v>
      </c>
      <c r="AX40" s="55" t="s">
        <v>267</v>
      </c>
    </row>
    <row r="41" spans="1:50" x14ac:dyDescent="0.2">
      <c r="A41" s="58" t="s">
        <v>66</v>
      </c>
      <c r="B41" s="65">
        <v>0.23</v>
      </c>
      <c r="C41" s="67">
        <v>3.6</v>
      </c>
      <c r="D41" s="61">
        <v>1310</v>
      </c>
      <c r="E41" s="62">
        <f t="shared" si="16"/>
        <v>4716</v>
      </c>
      <c r="F41" s="66">
        <v>1</v>
      </c>
      <c r="G41" s="66">
        <f>IF(F41=INPUTS!$C$49,1,0)</f>
        <v>0</v>
      </c>
      <c r="H41" s="69">
        <v>4</v>
      </c>
      <c r="I41" s="69">
        <f>IF(H41=INPUTS!$C$55,1,0)</f>
        <v>0</v>
      </c>
      <c r="J41" s="66">
        <v>1</v>
      </c>
      <c r="K41" s="66">
        <f>IF(J41=INPUTS!$C$60,1,0)</f>
        <v>1</v>
      </c>
      <c r="L41" s="69">
        <v>2</v>
      </c>
      <c r="M41" s="69">
        <f>IF(L41=INPUTS!$C$65,1,0)</f>
        <v>0</v>
      </c>
      <c r="N41" s="66">
        <v>3</v>
      </c>
      <c r="O41" s="66">
        <f>IF(N41=INPUTS!$C$70,1,0)</f>
        <v>0</v>
      </c>
      <c r="P41" s="69">
        <v>2</v>
      </c>
      <c r="Q41" s="69">
        <f>IF(P41=INPUTS!$C$75,1,0)</f>
        <v>0</v>
      </c>
      <c r="R41" s="66">
        <v>3</v>
      </c>
      <c r="S41" s="66">
        <f>IF(R41=INPUTS!$C$80,1,0)</f>
        <v>0</v>
      </c>
      <c r="T41" s="69">
        <v>2</v>
      </c>
      <c r="U41" s="69">
        <f>IF(T41=INPUTS!$C$85,1,0)</f>
        <v>0</v>
      </c>
      <c r="V41" s="66">
        <v>3</v>
      </c>
      <c r="W41" s="66">
        <f>IF(INPUTS!$C$90,1,0)</f>
        <v>1</v>
      </c>
      <c r="X41" s="69">
        <v>3</v>
      </c>
      <c r="Y41" s="69">
        <f>IF(X41=INPUTS!$C$95,1,0)</f>
        <v>1</v>
      </c>
      <c r="Z41" s="66">
        <v>1</v>
      </c>
      <c r="AA41" s="66">
        <f>IF(Z41=INPUTS!$C$100,1,0)</f>
        <v>0</v>
      </c>
      <c r="AB41" s="69">
        <v>1</v>
      </c>
      <c r="AC41" s="69">
        <f>IF(AB41=INPUTS!$C$105,1,0)</f>
        <v>1</v>
      </c>
      <c r="AD41" s="66">
        <v>1</v>
      </c>
      <c r="AE41" s="66">
        <f>IF(AD41=INPUTS!$C$110,1,0)</f>
        <v>0</v>
      </c>
      <c r="AF41" s="69">
        <v>1</v>
      </c>
      <c r="AG41" s="69">
        <f>IF(AF41=INPUTS!$C$114,1,0)</f>
        <v>1</v>
      </c>
      <c r="AI41" s="64">
        <f t="shared" si="2"/>
        <v>0</v>
      </c>
      <c r="AJ41" s="64">
        <f t="shared" si="3"/>
        <v>0</v>
      </c>
      <c r="AK41" s="64">
        <f t="shared" si="4"/>
        <v>1</v>
      </c>
      <c r="AL41" s="64">
        <f t="shared" si="5"/>
        <v>0</v>
      </c>
      <c r="AM41" s="64">
        <f t="shared" si="6"/>
        <v>0</v>
      </c>
      <c r="AN41" s="64">
        <f t="shared" si="7"/>
        <v>0</v>
      </c>
      <c r="AO41" s="64">
        <f t="shared" si="8"/>
        <v>0</v>
      </c>
      <c r="AP41" s="64">
        <f t="shared" si="9"/>
        <v>0</v>
      </c>
      <c r="AQ41" s="64">
        <f t="shared" si="10"/>
        <v>1</v>
      </c>
      <c r="AR41" s="64">
        <f t="shared" si="11"/>
        <v>1</v>
      </c>
      <c r="AS41" s="64">
        <f t="shared" si="12"/>
        <v>0</v>
      </c>
      <c r="AT41" s="64">
        <f t="shared" si="13"/>
        <v>1</v>
      </c>
      <c r="AU41" s="64">
        <f t="shared" si="14"/>
        <v>0</v>
      </c>
      <c r="AV41" s="64">
        <f t="shared" si="15"/>
        <v>1</v>
      </c>
      <c r="AX41" s="55" t="s">
        <v>263</v>
      </c>
    </row>
    <row r="42" spans="1:50" x14ac:dyDescent="0.2">
      <c r="A42" s="58" t="s">
        <v>71</v>
      </c>
      <c r="B42" s="65">
        <v>0.32</v>
      </c>
      <c r="C42" s="67">
        <v>3.6</v>
      </c>
      <c r="D42" s="61">
        <v>1305</v>
      </c>
      <c r="E42" s="62">
        <f t="shared" si="16"/>
        <v>4698</v>
      </c>
      <c r="F42" s="66">
        <v>1</v>
      </c>
      <c r="G42" s="66">
        <f>IF(F42=INPUTS!$C$49,1,0)</f>
        <v>0</v>
      </c>
      <c r="H42" s="69">
        <v>3</v>
      </c>
      <c r="I42" s="69">
        <f>IF(H42=INPUTS!$C$55,1,0)</f>
        <v>1</v>
      </c>
      <c r="J42" s="66">
        <v>3</v>
      </c>
      <c r="K42" s="66">
        <f>IF(J42=INPUTS!$C$60,1,0)</f>
        <v>0</v>
      </c>
      <c r="L42" s="69">
        <v>3</v>
      </c>
      <c r="M42" s="69">
        <f>IF(L42=INPUTS!$C$65,1,0)</f>
        <v>0</v>
      </c>
      <c r="N42" s="66">
        <v>2</v>
      </c>
      <c r="O42" s="66">
        <f>IF(N42=INPUTS!$C$70,1,0)</f>
        <v>0</v>
      </c>
      <c r="P42" s="69">
        <v>1</v>
      </c>
      <c r="Q42" s="69">
        <f>IF(P42=INPUTS!$C$75,1,0)</f>
        <v>0</v>
      </c>
      <c r="R42" s="66">
        <v>2</v>
      </c>
      <c r="S42" s="66">
        <f>IF(R42=INPUTS!$C$80,1,0)</f>
        <v>0</v>
      </c>
      <c r="T42" s="69">
        <v>1</v>
      </c>
      <c r="U42" s="69">
        <f>IF(T42=INPUTS!$C$85,1,0)</f>
        <v>0</v>
      </c>
      <c r="V42" s="66">
        <v>3</v>
      </c>
      <c r="W42" s="66">
        <f>IF(INPUTS!$C$90,1,0)</f>
        <v>1</v>
      </c>
      <c r="X42" s="69">
        <v>3</v>
      </c>
      <c r="Y42" s="69">
        <f>IF(X42=INPUTS!$C$95,1,0)</f>
        <v>1</v>
      </c>
      <c r="Z42" s="66">
        <v>2</v>
      </c>
      <c r="AA42" s="66">
        <f>IF(Z42=INPUTS!$C$100,1,0)</f>
        <v>1</v>
      </c>
      <c r="AB42" s="69">
        <v>1</v>
      </c>
      <c r="AC42" s="69">
        <f>IF(AB42=INPUTS!$C$105,1,0)</f>
        <v>1</v>
      </c>
      <c r="AD42" s="66">
        <v>3</v>
      </c>
      <c r="AE42" s="66">
        <f>IF(AD42=INPUTS!$C$110,1,0)</f>
        <v>0</v>
      </c>
      <c r="AF42" s="69">
        <v>1</v>
      </c>
      <c r="AG42" s="69">
        <f>IF(AF42=INPUTS!$C$114,1,0)</f>
        <v>1</v>
      </c>
      <c r="AI42" s="64">
        <f t="shared" si="2"/>
        <v>0</v>
      </c>
      <c r="AJ42" s="64">
        <f t="shared" si="3"/>
        <v>1</v>
      </c>
      <c r="AK42" s="64">
        <f t="shared" si="4"/>
        <v>0</v>
      </c>
      <c r="AL42" s="64">
        <f t="shared" si="5"/>
        <v>0</v>
      </c>
      <c r="AM42" s="64">
        <f t="shared" si="6"/>
        <v>0</v>
      </c>
      <c r="AN42" s="64">
        <f t="shared" si="7"/>
        <v>0</v>
      </c>
      <c r="AO42" s="64">
        <f t="shared" si="8"/>
        <v>0</v>
      </c>
      <c r="AP42" s="64">
        <f t="shared" si="9"/>
        <v>0</v>
      </c>
      <c r="AQ42" s="64">
        <f t="shared" si="10"/>
        <v>1</v>
      </c>
      <c r="AR42" s="64">
        <f t="shared" si="11"/>
        <v>1</v>
      </c>
      <c r="AS42" s="64">
        <f t="shared" si="12"/>
        <v>1</v>
      </c>
      <c r="AT42" s="64">
        <f t="shared" si="13"/>
        <v>1</v>
      </c>
      <c r="AU42" s="64">
        <f t="shared" si="14"/>
        <v>0</v>
      </c>
      <c r="AV42" s="64">
        <f t="shared" si="15"/>
        <v>1</v>
      </c>
      <c r="AX42" s="55" t="s">
        <v>268</v>
      </c>
    </row>
    <row r="43" spans="1:50" x14ac:dyDescent="0.2">
      <c r="A43" s="58" t="s">
        <v>65</v>
      </c>
      <c r="B43" s="65">
        <v>0.24</v>
      </c>
      <c r="C43" s="67">
        <v>3.6</v>
      </c>
      <c r="D43" s="61">
        <v>1370</v>
      </c>
      <c r="E43" s="62">
        <f t="shared" si="16"/>
        <v>4932</v>
      </c>
      <c r="F43" s="66">
        <v>2</v>
      </c>
      <c r="G43" s="66">
        <f>IF(F43=INPUTS!$C$49,1,0)</f>
        <v>1</v>
      </c>
      <c r="H43" s="69">
        <v>4</v>
      </c>
      <c r="I43" s="69">
        <f>IF(H43=INPUTS!$C$55,1,0)</f>
        <v>0</v>
      </c>
      <c r="J43" s="66">
        <v>1</v>
      </c>
      <c r="K43" s="66">
        <f>IF(J43=INPUTS!$C$60,1,0)</f>
        <v>1</v>
      </c>
      <c r="L43" s="69">
        <v>1</v>
      </c>
      <c r="M43" s="69">
        <f>IF(L43=INPUTS!$C$65,1,0)</f>
        <v>1</v>
      </c>
      <c r="N43" s="66">
        <v>2</v>
      </c>
      <c r="O43" s="66">
        <f>IF(N43=INPUTS!$C$70,1,0)</f>
        <v>0</v>
      </c>
      <c r="P43" s="69">
        <v>2</v>
      </c>
      <c r="Q43" s="69">
        <f>IF(P43=INPUTS!$C$75,1,0)</f>
        <v>0</v>
      </c>
      <c r="R43" s="66">
        <v>1</v>
      </c>
      <c r="S43" s="66">
        <f>IF(R43=INPUTS!$C$80,1,0)</f>
        <v>1</v>
      </c>
      <c r="T43" s="69">
        <v>3</v>
      </c>
      <c r="U43" s="69">
        <f>IF(T43=INPUTS!$C$85,1,0)</f>
        <v>1</v>
      </c>
      <c r="V43" s="66">
        <v>3</v>
      </c>
      <c r="W43" s="66">
        <f>IF(INPUTS!$C$90,1,0)</f>
        <v>1</v>
      </c>
      <c r="X43" s="69">
        <v>3</v>
      </c>
      <c r="Y43" s="69">
        <f>IF(X43=INPUTS!$C$95,1,0)</f>
        <v>1</v>
      </c>
      <c r="Z43" s="66">
        <v>1</v>
      </c>
      <c r="AA43" s="66">
        <f>IF(Z43=INPUTS!$C$100,1,0)</f>
        <v>0</v>
      </c>
      <c r="AB43" s="69">
        <v>1</v>
      </c>
      <c r="AC43" s="69">
        <f>IF(AB43=INPUTS!$C$105,1,0)</f>
        <v>1</v>
      </c>
      <c r="AD43" s="66">
        <v>1</v>
      </c>
      <c r="AE43" s="66">
        <f>IF(AD43=INPUTS!$C$110,1,0)</f>
        <v>0</v>
      </c>
      <c r="AF43" s="69">
        <v>1</v>
      </c>
      <c r="AG43" s="69">
        <f>IF(AF43=INPUTS!$C$114,1,0)</f>
        <v>1</v>
      </c>
      <c r="AI43" s="64">
        <f t="shared" si="2"/>
        <v>1</v>
      </c>
      <c r="AJ43" s="64">
        <f t="shared" si="3"/>
        <v>0</v>
      </c>
      <c r="AK43" s="64">
        <f t="shared" si="4"/>
        <v>1</v>
      </c>
      <c r="AL43" s="64">
        <f t="shared" si="5"/>
        <v>1</v>
      </c>
      <c r="AM43" s="64">
        <f t="shared" si="6"/>
        <v>0</v>
      </c>
      <c r="AN43" s="64">
        <f t="shared" si="7"/>
        <v>0</v>
      </c>
      <c r="AO43" s="64">
        <f t="shared" si="8"/>
        <v>1</v>
      </c>
      <c r="AP43" s="64">
        <f t="shared" si="9"/>
        <v>1</v>
      </c>
      <c r="AQ43" s="64">
        <f t="shared" si="10"/>
        <v>1</v>
      </c>
      <c r="AR43" s="64">
        <f t="shared" si="11"/>
        <v>1</v>
      </c>
      <c r="AS43" s="64">
        <f t="shared" si="12"/>
        <v>0</v>
      </c>
      <c r="AT43" s="64">
        <f t="shared" si="13"/>
        <v>1</v>
      </c>
      <c r="AU43" s="64">
        <f t="shared" si="14"/>
        <v>0</v>
      </c>
      <c r="AV43" s="64">
        <f t="shared" si="15"/>
        <v>1</v>
      </c>
      <c r="AX43" s="55" t="s">
        <v>269</v>
      </c>
    </row>
    <row r="44" spans="1:50" x14ac:dyDescent="0.2">
      <c r="A44" s="58" t="s">
        <v>91</v>
      </c>
      <c r="B44" s="65">
        <v>0.47</v>
      </c>
      <c r="C44" s="67">
        <v>3.4</v>
      </c>
      <c r="D44" s="61">
        <v>1240</v>
      </c>
      <c r="E44" s="62">
        <f t="shared" si="16"/>
        <v>4216</v>
      </c>
      <c r="F44" s="66">
        <v>1</v>
      </c>
      <c r="G44" s="66">
        <f>IF(F44=INPUTS!$C$49,1,0)</f>
        <v>0</v>
      </c>
      <c r="H44" s="69">
        <v>4</v>
      </c>
      <c r="I44" s="69">
        <f>IF(H44=INPUTS!$C$55,1,0)</f>
        <v>0</v>
      </c>
      <c r="J44" s="66">
        <v>1</v>
      </c>
      <c r="K44" s="66">
        <f>IF(J44=INPUTS!$C$60,1,0)</f>
        <v>1</v>
      </c>
      <c r="L44" s="69">
        <v>2</v>
      </c>
      <c r="M44" s="69">
        <f>IF(L44=INPUTS!$C$65,1,0)</f>
        <v>0</v>
      </c>
      <c r="N44" s="66">
        <v>3</v>
      </c>
      <c r="O44" s="66">
        <f>IF(N44=INPUTS!$C$70,1,0)</f>
        <v>0</v>
      </c>
      <c r="P44" s="69">
        <v>1</v>
      </c>
      <c r="Q44" s="69">
        <f>IF(P44=INPUTS!$C$75,1,0)</f>
        <v>0</v>
      </c>
      <c r="R44" s="66">
        <v>3</v>
      </c>
      <c r="S44" s="66">
        <f>IF(R44=INPUTS!$C$80,1,0)</f>
        <v>0</v>
      </c>
      <c r="T44" s="69">
        <v>3</v>
      </c>
      <c r="U44" s="69">
        <f>IF(T44=INPUTS!$C$85,1,0)</f>
        <v>1</v>
      </c>
      <c r="V44" s="66">
        <v>3</v>
      </c>
      <c r="W44" s="66">
        <f>IF(INPUTS!$C$90,1,0)</f>
        <v>1</v>
      </c>
      <c r="X44" s="69">
        <v>1</v>
      </c>
      <c r="Y44" s="69">
        <f>IF(X44=INPUTS!$C$95,1,0)</f>
        <v>0</v>
      </c>
      <c r="Z44" s="66">
        <v>1</v>
      </c>
      <c r="AA44" s="66">
        <f>IF(Z44=INPUTS!$C$100,1,0)</f>
        <v>0</v>
      </c>
      <c r="AB44" s="69">
        <v>1</v>
      </c>
      <c r="AC44" s="69">
        <f>IF(AB44=INPUTS!$C$105,1,0)</f>
        <v>1</v>
      </c>
      <c r="AD44" s="66">
        <v>2</v>
      </c>
      <c r="AE44" s="66">
        <f>IF(AD44=INPUTS!$C$110,1,0)</f>
        <v>1</v>
      </c>
      <c r="AF44" s="69">
        <v>1</v>
      </c>
      <c r="AG44" s="69">
        <f>IF(AF44=INPUTS!$C$114,1,0)</f>
        <v>1</v>
      </c>
      <c r="AI44" s="64">
        <f t="shared" si="2"/>
        <v>0</v>
      </c>
      <c r="AJ44" s="64">
        <f t="shared" si="3"/>
        <v>0</v>
      </c>
      <c r="AK44" s="64">
        <f t="shared" si="4"/>
        <v>1</v>
      </c>
      <c r="AL44" s="64">
        <f t="shared" si="5"/>
        <v>0</v>
      </c>
      <c r="AM44" s="64">
        <f t="shared" si="6"/>
        <v>0</v>
      </c>
      <c r="AN44" s="64">
        <f t="shared" si="7"/>
        <v>0</v>
      </c>
      <c r="AO44" s="64">
        <f t="shared" si="8"/>
        <v>0</v>
      </c>
      <c r="AP44" s="64">
        <f t="shared" si="9"/>
        <v>1</v>
      </c>
      <c r="AQ44" s="64">
        <f t="shared" si="10"/>
        <v>1</v>
      </c>
      <c r="AR44" s="64">
        <f t="shared" si="11"/>
        <v>0</v>
      </c>
      <c r="AS44" s="64">
        <f t="shared" si="12"/>
        <v>0</v>
      </c>
      <c r="AT44" s="64">
        <f t="shared" si="13"/>
        <v>1</v>
      </c>
      <c r="AU44" s="64">
        <f t="shared" si="14"/>
        <v>1</v>
      </c>
      <c r="AV44" s="64">
        <f t="shared" si="15"/>
        <v>1</v>
      </c>
      <c r="AX44" s="55" t="s">
        <v>270</v>
      </c>
    </row>
    <row r="45" spans="1:50" x14ac:dyDescent="0.2">
      <c r="A45" s="58" t="s">
        <v>60</v>
      </c>
      <c r="B45" s="65">
        <v>0.18</v>
      </c>
      <c r="C45" s="67">
        <v>3.7</v>
      </c>
      <c r="D45" s="61">
        <v>1440</v>
      </c>
      <c r="E45" s="62">
        <f t="shared" si="16"/>
        <v>5328</v>
      </c>
      <c r="F45" s="66">
        <v>2</v>
      </c>
      <c r="G45" s="66">
        <f>IF(F45=INPUTS!$C$49,1,0)</f>
        <v>1</v>
      </c>
      <c r="H45" s="69">
        <v>4</v>
      </c>
      <c r="I45" s="69">
        <f>IF(H45=INPUTS!$C$55,1,0)</f>
        <v>0</v>
      </c>
      <c r="J45" s="66">
        <v>1</v>
      </c>
      <c r="K45" s="66">
        <f>IF(J45=INPUTS!$C$60,1,0)</f>
        <v>1</v>
      </c>
      <c r="L45" s="69">
        <v>1</v>
      </c>
      <c r="M45" s="69">
        <f>IF(L45=INPUTS!$C$65,1,0)</f>
        <v>1</v>
      </c>
      <c r="N45" s="66">
        <v>1</v>
      </c>
      <c r="O45" s="66">
        <f>IF(N45=INPUTS!$C$70,1,0)</f>
        <v>1</v>
      </c>
      <c r="P45" s="69">
        <v>2</v>
      </c>
      <c r="Q45" s="69">
        <f>IF(P45=INPUTS!$C$75,1,0)</f>
        <v>0</v>
      </c>
      <c r="R45" s="66">
        <v>1</v>
      </c>
      <c r="S45" s="66">
        <f>IF(R45=INPUTS!$C$80,1,0)</f>
        <v>1</v>
      </c>
      <c r="T45" s="69">
        <v>3</v>
      </c>
      <c r="U45" s="69">
        <f>IF(T45=INPUTS!$C$85,1,0)</f>
        <v>1</v>
      </c>
      <c r="V45" s="66">
        <v>3</v>
      </c>
      <c r="W45" s="66">
        <f>IF(INPUTS!$C$90,1,0)</f>
        <v>1</v>
      </c>
      <c r="X45" s="69">
        <v>1</v>
      </c>
      <c r="Y45" s="69">
        <f>IF(X45=INPUTS!$C$95,1,0)</f>
        <v>0</v>
      </c>
      <c r="Z45" s="66">
        <v>2</v>
      </c>
      <c r="AA45" s="66">
        <f>IF(Z45=INPUTS!$C$100,1,0)</f>
        <v>1</v>
      </c>
      <c r="AB45" s="69">
        <v>1</v>
      </c>
      <c r="AC45" s="69">
        <f>IF(AB45=INPUTS!$C$105,1,0)</f>
        <v>1</v>
      </c>
      <c r="AD45" s="66">
        <v>2</v>
      </c>
      <c r="AE45" s="66">
        <f>IF(AD45=INPUTS!$C$110,1,0)</f>
        <v>1</v>
      </c>
      <c r="AF45" s="69">
        <v>1</v>
      </c>
      <c r="AG45" s="69">
        <f>IF(AF45=INPUTS!$C$114,1,0)</f>
        <v>1</v>
      </c>
      <c r="AI45" s="64">
        <f t="shared" si="2"/>
        <v>1</v>
      </c>
      <c r="AJ45" s="64">
        <f t="shared" si="3"/>
        <v>0</v>
      </c>
      <c r="AK45" s="64">
        <f t="shared" si="4"/>
        <v>1</v>
      </c>
      <c r="AL45" s="64">
        <f t="shared" si="5"/>
        <v>1</v>
      </c>
      <c r="AM45" s="64">
        <f t="shared" si="6"/>
        <v>1</v>
      </c>
      <c r="AN45" s="64">
        <f t="shared" si="7"/>
        <v>0</v>
      </c>
      <c r="AO45" s="64">
        <f t="shared" si="8"/>
        <v>1</v>
      </c>
      <c r="AP45" s="64">
        <f t="shared" si="9"/>
        <v>1</v>
      </c>
      <c r="AQ45" s="64">
        <f t="shared" si="10"/>
        <v>1</v>
      </c>
      <c r="AR45" s="64">
        <f t="shared" si="11"/>
        <v>0</v>
      </c>
      <c r="AS45" s="64">
        <f t="shared" si="12"/>
        <v>1</v>
      </c>
      <c r="AT45" s="64">
        <f t="shared" si="13"/>
        <v>1</v>
      </c>
      <c r="AU45" s="64">
        <f t="shared" si="14"/>
        <v>1</v>
      </c>
      <c r="AV45" s="64">
        <f t="shared" si="15"/>
        <v>1</v>
      </c>
      <c r="AX45" s="55" t="s">
        <v>271</v>
      </c>
    </row>
    <row r="46" spans="1:50" x14ac:dyDescent="0.2">
      <c r="A46" s="58" t="s">
        <v>67</v>
      </c>
      <c r="B46" s="65">
        <v>0.33</v>
      </c>
      <c r="C46" s="67">
        <v>3.6</v>
      </c>
      <c r="D46" s="61">
        <v>1335</v>
      </c>
      <c r="E46" s="62">
        <f t="shared" si="16"/>
        <v>4806</v>
      </c>
      <c r="F46" s="66">
        <v>1</v>
      </c>
      <c r="G46" s="66">
        <f>IF(F46=INPUTS!$C$49,1,0)</f>
        <v>0</v>
      </c>
      <c r="H46" s="69">
        <v>3</v>
      </c>
      <c r="I46" s="69">
        <f>IF(H46=INPUTS!$C$55,1,0)</f>
        <v>1</v>
      </c>
      <c r="J46" s="66">
        <v>3</v>
      </c>
      <c r="K46" s="66">
        <f>IF(J46=INPUTS!$C$60,1,0)</f>
        <v>0</v>
      </c>
      <c r="L46" s="69">
        <v>2</v>
      </c>
      <c r="M46" s="69">
        <f>IF(L46=INPUTS!$C$65,1,0)</f>
        <v>0</v>
      </c>
      <c r="N46" s="66">
        <v>2</v>
      </c>
      <c r="O46" s="66">
        <f>IF(N46=INPUTS!$C$70,1,0)</f>
        <v>0</v>
      </c>
      <c r="P46" s="69">
        <v>2</v>
      </c>
      <c r="Q46" s="69">
        <f>IF(P46=INPUTS!$C$75,1,0)</f>
        <v>0</v>
      </c>
      <c r="R46" s="66">
        <v>3</v>
      </c>
      <c r="S46" s="66">
        <f>IF(R46=INPUTS!$C$80,1,0)</f>
        <v>0</v>
      </c>
      <c r="T46" s="69">
        <v>2</v>
      </c>
      <c r="U46" s="69">
        <f>IF(T46=INPUTS!$C$85,1,0)</f>
        <v>0</v>
      </c>
      <c r="V46" s="66">
        <v>3</v>
      </c>
      <c r="W46" s="66">
        <f>IF(INPUTS!$C$90,1,0)</f>
        <v>1</v>
      </c>
      <c r="X46" s="69">
        <v>2</v>
      </c>
      <c r="Y46" s="69">
        <f>IF(X46=INPUTS!$C$95,1,0)</f>
        <v>0</v>
      </c>
      <c r="Z46" s="66">
        <v>2</v>
      </c>
      <c r="AA46" s="66">
        <f>IF(Z46=INPUTS!$C$100,1,0)</f>
        <v>1</v>
      </c>
      <c r="AB46" s="69">
        <v>1</v>
      </c>
      <c r="AC46" s="69">
        <f>IF(AB46=INPUTS!$C$105,1,0)</f>
        <v>1</v>
      </c>
      <c r="AD46" s="66">
        <v>3</v>
      </c>
      <c r="AE46" s="66">
        <f>IF(AD46=INPUTS!$C$110,1,0)</f>
        <v>0</v>
      </c>
      <c r="AF46" s="69">
        <v>1</v>
      </c>
      <c r="AG46" s="69">
        <f>IF(AF46=INPUTS!$C$114,1,0)</f>
        <v>1</v>
      </c>
      <c r="AI46" s="64">
        <f t="shared" si="2"/>
        <v>0</v>
      </c>
      <c r="AJ46" s="64">
        <f t="shared" si="3"/>
        <v>1</v>
      </c>
      <c r="AK46" s="64">
        <f t="shared" si="4"/>
        <v>0</v>
      </c>
      <c r="AL46" s="64">
        <f t="shared" si="5"/>
        <v>0</v>
      </c>
      <c r="AM46" s="64">
        <f t="shared" si="6"/>
        <v>0</v>
      </c>
      <c r="AN46" s="64">
        <f t="shared" si="7"/>
        <v>0</v>
      </c>
      <c r="AO46" s="64">
        <f t="shared" si="8"/>
        <v>0</v>
      </c>
      <c r="AP46" s="64">
        <f t="shared" si="9"/>
        <v>0</v>
      </c>
      <c r="AQ46" s="64">
        <f t="shared" si="10"/>
        <v>1</v>
      </c>
      <c r="AR46" s="64">
        <f t="shared" si="11"/>
        <v>0</v>
      </c>
      <c r="AS46" s="64">
        <f t="shared" si="12"/>
        <v>1</v>
      </c>
      <c r="AT46" s="64">
        <f t="shared" si="13"/>
        <v>1</v>
      </c>
      <c r="AU46" s="64">
        <f t="shared" si="14"/>
        <v>0</v>
      </c>
      <c r="AV46" s="64">
        <f t="shared" si="15"/>
        <v>1</v>
      </c>
      <c r="AX46" s="55" t="s">
        <v>272</v>
      </c>
    </row>
    <row r="47" spans="1:50" x14ac:dyDescent="0.2">
      <c r="A47" s="58" t="s">
        <v>68</v>
      </c>
      <c r="B47" s="65">
        <v>0.4</v>
      </c>
      <c r="C47" s="67">
        <v>3.6</v>
      </c>
      <c r="D47" s="61">
        <v>1306.5</v>
      </c>
      <c r="E47" s="62">
        <f t="shared" si="16"/>
        <v>4703.4000000000005</v>
      </c>
      <c r="F47" s="66">
        <v>2</v>
      </c>
      <c r="G47" s="66">
        <f>IF(F47=INPUTS!$C$49,1,0)</f>
        <v>1</v>
      </c>
      <c r="H47" s="69">
        <v>3</v>
      </c>
      <c r="I47" s="69">
        <f>IF(H47=INPUTS!$C$55,1,0)</f>
        <v>1</v>
      </c>
      <c r="J47" s="66">
        <v>1</v>
      </c>
      <c r="K47" s="66">
        <f>IF(J47=INPUTS!$C$60,1,0)</f>
        <v>1</v>
      </c>
      <c r="L47" s="69">
        <v>1</v>
      </c>
      <c r="M47" s="69">
        <f>IF(L47=INPUTS!$C$65,1,0)</f>
        <v>1</v>
      </c>
      <c r="N47" s="66">
        <v>1</v>
      </c>
      <c r="O47" s="66">
        <f>IF(N47=INPUTS!$C$70,1,0)</f>
        <v>1</v>
      </c>
      <c r="P47" s="69">
        <v>2</v>
      </c>
      <c r="Q47" s="69">
        <f>IF(P47=INPUTS!$C$75,1,0)</f>
        <v>0</v>
      </c>
      <c r="R47" s="66">
        <v>2</v>
      </c>
      <c r="S47" s="66">
        <f>IF(R47=INPUTS!$C$80,1,0)</f>
        <v>0</v>
      </c>
      <c r="T47" s="69">
        <v>3</v>
      </c>
      <c r="U47" s="69">
        <f>IF(T47=INPUTS!$C$85,1,0)</f>
        <v>1</v>
      </c>
      <c r="V47" s="66">
        <v>3</v>
      </c>
      <c r="W47" s="66">
        <f>IF(INPUTS!$C$90,1,0)</f>
        <v>1</v>
      </c>
      <c r="X47" s="69">
        <v>2</v>
      </c>
      <c r="Y47" s="69">
        <f>IF(X47=INPUTS!$C$95,1,0)</f>
        <v>0</v>
      </c>
      <c r="Z47" s="66">
        <v>1</v>
      </c>
      <c r="AA47" s="66">
        <f>IF(Z47=INPUTS!$C$100,1,0)</f>
        <v>0</v>
      </c>
      <c r="AB47" s="69">
        <v>1</v>
      </c>
      <c r="AC47" s="69">
        <f>IF(AB47=INPUTS!$C$105,1,0)</f>
        <v>1</v>
      </c>
      <c r="AD47" s="66">
        <v>2</v>
      </c>
      <c r="AE47" s="66">
        <f>IF(AD47=INPUTS!$C$110,1,0)</f>
        <v>1</v>
      </c>
      <c r="AF47" s="69">
        <v>1</v>
      </c>
      <c r="AG47" s="69">
        <f>IF(AF47=INPUTS!$C$114,1,0)</f>
        <v>1</v>
      </c>
      <c r="AI47" s="64">
        <f t="shared" si="2"/>
        <v>1</v>
      </c>
      <c r="AJ47" s="64">
        <f t="shared" si="3"/>
        <v>1</v>
      </c>
      <c r="AK47" s="64">
        <f t="shared" si="4"/>
        <v>1</v>
      </c>
      <c r="AL47" s="64">
        <f t="shared" si="5"/>
        <v>1</v>
      </c>
      <c r="AM47" s="64">
        <f t="shared" si="6"/>
        <v>1</v>
      </c>
      <c r="AN47" s="64">
        <f t="shared" si="7"/>
        <v>0</v>
      </c>
      <c r="AO47" s="64">
        <f t="shared" si="8"/>
        <v>0</v>
      </c>
      <c r="AP47" s="64">
        <f t="shared" si="9"/>
        <v>1</v>
      </c>
      <c r="AQ47" s="64">
        <f t="shared" si="10"/>
        <v>1</v>
      </c>
      <c r="AR47" s="64">
        <f t="shared" si="11"/>
        <v>0</v>
      </c>
      <c r="AS47" s="64">
        <f t="shared" si="12"/>
        <v>0</v>
      </c>
      <c r="AT47" s="64">
        <f t="shared" si="13"/>
        <v>1</v>
      </c>
      <c r="AU47" s="64">
        <f t="shared" si="14"/>
        <v>1</v>
      </c>
      <c r="AV47" s="64">
        <f t="shared" si="15"/>
        <v>1</v>
      </c>
      <c r="AX47" s="55" t="s">
        <v>273</v>
      </c>
    </row>
    <row r="48" spans="1:50" x14ac:dyDescent="0.2">
      <c r="A48" s="58" t="s">
        <v>56</v>
      </c>
      <c r="B48" s="65">
        <v>0.21</v>
      </c>
      <c r="C48" s="67">
        <v>3.7</v>
      </c>
      <c r="D48" s="61">
        <v>1405</v>
      </c>
      <c r="E48" s="62">
        <f t="shared" si="16"/>
        <v>5198.5</v>
      </c>
      <c r="F48" s="66">
        <v>2</v>
      </c>
      <c r="G48" s="66">
        <f>IF(F48=INPUTS!$C$49,1,0)</f>
        <v>1</v>
      </c>
      <c r="H48" s="69">
        <v>2</v>
      </c>
      <c r="I48" s="69">
        <f>IF(H48=INPUTS!$C$55,1,0)</f>
        <v>0</v>
      </c>
      <c r="J48" s="66">
        <v>1</v>
      </c>
      <c r="K48" s="66">
        <f>IF(J48=INPUTS!$C$60,1,0)</f>
        <v>1</v>
      </c>
      <c r="L48" s="69">
        <v>1</v>
      </c>
      <c r="M48" s="69">
        <f>IF(L48=INPUTS!$C$65,1,0)</f>
        <v>1</v>
      </c>
      <c r="N48" s="66">
        <v>1</v>
      </c>
      <c r="O48" s="66">
        <f>IF(N48=INPUTS!$C$70,1,0)</f>
        <v>1</v>
      </c>
      <c r="P48" s="69">
        <v>3</v>
      </c>
      <c r="Q48" s="69">
        <f>IF(P48=INPUTS!$C$75,1,0)</f>
        <v>1</v>
      </c>
      <c r="R48" s="66">
        <v>1</v>
      </c>
      <c r="S48" s="66">
        <f>IF(R48=INPUTS!$C$80,1,0)</f>
        <v>1</v>
      </c>
      <c r="T48" s="69">
        <v>2</v>
      </c>
      <c r="U48" s="69">
        <f>IF(T48=INPUTS!$C$85,1,0)</f>
        <v>0</v>
      </c>
      <c r="V48" s="66">
        <v>2</v>
      </c>
      <c r="W48" s="66">
        <f>IF(INPUTS!$C$90,1,0)</f>
        <v>1</v>
      </c>
      <c r="X48" s="69">
        <v>2</v>
      </c>
      <c r="Y48" s="69">
        <f>IF(X48=INPUTS!$C$95,1,0)</f>
        <v>0</v>
      </c>
      <c r="Z48" s="66">
        <v>2</v>
      </c>
      <c r="AA48" s="66">
        <f>IF(Z48=INPUTS!$C$100,1,0)</f>
        <v>1</v>
      </c>
      <c r="AB48" s="69">
        <v>3</v>
      </c>
      <c r="AC48" s="69">
        <f>IF(AB48=INPUTS!$C$105,1,0)</f>
        <v>0</v>
      </c>
      <c r="AD48" s="66">
        <v>2</v>
      </c>
      <c r="AE48" s="66">
        <f>IF(AD48=INPUTS!$C$110,1,0)</f>
        <v>1</v>
      </c>
      <c r="AF48" s="69">
        <v>1</v>
      </c>
      <c r="AG48" s="69">
        <f>IF(AF48=INPUTS!$C$114,1,0)</f>
        <v>1</v>
      </c>
      <c r="AI48" s="64">
        <f t="shared" si="2"/>
        <v>1</v>
      </c>
      <c r="AJ48" s="64">
        <f t="shared" si="3"/>
        <v>0</v>
      </c>
      <c r="AK48" s="64">
        <f t="shared" si="4"/>
        <v>1</v>
      </c>
      <c r="AL48" s="64">
        <f t="shared" si="5"/>
        <v>1</v>
      </c>
      <c r="AM48" s="64">
        <f t="shared" si="6"/>
        <v>1</v>
      </c>
      <c r="AN48" s="64">
        <f t="shared" si="7"/>
        <v>1</v>
      </c>
      <c r="AO48" s="64">
        <f t="shared" si="8"/>
        <v>1</v>
      </c>
      <c r="AP48" s="64">
        <f t="shared" si="9"/>
        <v>0</v>
      </c>
      <c r="AQ48" s="64">
        <f t="shared" si="10"/>
        <v>1</v>
      </c>
      <c r="AR48" s="64">
        <f t="shared" si="11"/>
        <v>0</v>
      </c>
      <c r="AS48" s="64">
        <f t="shared" si="12"/>
        <v>1</v>
      </c>
      <c r="AT48" s="64">
        <f t="shared" si="13"/>
        <v>0</v>
      </c>
      <c r="AU48" s="64">
        <f t="shared" si="14"/>
        <v>1</v>
      </c>
      <c r="AV48" s="64">
        <f t="shared" si="15"/>
        <v>1</v>
      </c>
      <c r="AX48" s="55" t="s">
        <v>234</v>
      </c>
    </row>
    <row r="49" spans="1:50" x14ac:dyDescent="0.2">
      <c r="A49" s="58" t="s">
        <v>83</v>
      </c>
      <c r="B49" s="65">
        <v>0.56999999999999995</v>
      </c>
      <c r="C49" s="67">
        <v>3.5</v>
      </c>
      <c r="D49" s="61">
        <v>1215</v>
      </c>
      <c r="E49" s="62">
        <f t="shared" si="16"/>
        <v>4252.5</v>
      </c>
      <c r="F49" s="66">
        <v>1</v>
      </c>
      <c r="G49" s="66">
        <f>IF(F49=INPUTS!$C$49,1,0)</f>
        <v>0</v>
      </c>
      <c r="H49" s="69">
        <v>4</v>
      </c>
      <c r="I49" s="69">
        <f>IF(H49=INPUTS!$C$55,1,0)</f>
        <v>0</v>
      </c>
      <c r="J49" s="66">
        <v>1</v>
      </c>
      <c r="K49" s="66">
        <f>IF(J49=INPUTS!$C$60,1,0)</f>
        <v>1</v>
      </c>
      <c r="L49" s="69">
        <v>3</v>
      </c>
      <c r="M49" s="69">
        <f>IF(L49=INPUTS!$C$65,1,0)</f>
        <v>0</v>
      </c>
      <c r="N49" s="66">
        <v>3</v>
      </c>
      <c r="O49" s="66">
        <f>IF(N49=INPUTS!$C$70,1,0)</f>
        <v>0</v>
      </c>
      <c r="P49" s="69">
        <v>1</v>
      </c>
      <c r="Q49" s="69">
        <f>IF(P49=INPUTS!$C$75,1,0)</f>
        <v>0</v>
      </c>
      <c r="R49" s="66">
        <v>2</v>
      </c>
      <c r="S49" s="66">
        <f>IF(R49=INPUTS!$C$80,1,0)</f>
        <v>0</v>
      </c>
      <c r="T49" s="69">
        <v>1</v>
      </c>
      <c r="U49" s="69">
        <f>IF(T49=INPUTS!$C$85,1,0)</f>
        <v>0</v>
      </c>
      <c r="V49" s="66">
        <v>3</v>
      </c>
      <c r="W49" s="66">
        <f>IF(INPUTS!$C$90,1,0)</f>
        <v>1</v>
      </c>
      <c r="X49" s="69">
        <v>3</v>
      </c>
      <c r="Y49" s="69">
        <f>IF(X49=INPUTS!$C$95,1,0)</f>
        <v>1</v>
      </c>
      <c r="Z49" s="66">
        <v>3</v>
      </c>
      <c r="AA49" s="66">
        <f>IF(Z49=INPUTS!$C$100,1,0)</f>
        <v>0</v>
      </c>
      <c r="AB49" s="69">
        <v>1</v>
      </c>
      <c r="AC49" s="69">
        <f>IF(AB49=INPUTS!$C$105,1,0)</f>
        <v>1</v>
      </c>
      <c r="AD49" s="66">
        <v>3</v>
      </c>
      <c r="AE49" s="66">
        <f>IF(AD49=INPUTS!$C$110,1,0)</f>
        <v>0</v>
      </c>
      <c r="AF49" s="69">
        <v>1</v>
      </c>
      <c r="AG49" s="69">
        <f>IF(AF49=INPUTS!$C$114,1,0)</f>
        <v>1</v>
      </c>
      <c r="AI49" s="64">
        <f t="shared" si="2"/>
        <v>0</v>
      </c>
      <c r="AJ49" s="64">
        <f t="shared" si="3"/>
        <v>0</v>
      </c>
      <c r="AK49" s="64">
        <f t="shared" si="4"/>
        <v>1</v>
      </c>
      <c r="AL49" s="64">
        <f t="shared" si="5"/>
        <v>0</v>
      </c>
      <c r="AM49" s="64">
        <f t="shared" si="6"/>
        <v>0</v>
      </c>
      <c r="AN49" s="64">
        <f t="shared" si="7"/>
        <v>0</v>
      </c>
      <c r="AO49" s="64">
        <f t="shared" si="8"/>
        <v>0</v>
      </c>
      <c r="AP49" s="64">
        <f t="shared" si="9"/>
        <v>0</v>
      </c>
      <c r="AQ49" s="64">
        <f t="shared" si="10"/>
        <v>1</v>
      </c>
      <c r="AR49" s="64">
        <f t="shared" si="11"/>
        <v>1</v>
      </c>
      <c r="AS49" s="64">
        <f t="shared" si="12"/>
        <v>0</v>
      </c>
      <c r="AT49" s="64">
        <f t="shared" si="13"/>
        <v>1</v>
      </c>
      <c r="AU49" s="64">
        <f t="shared" si="14"/>
        <v>0</v>
      </c>
      <c r="AV49" s="64">
        <f t="shared" si="15"/>
        <v>1</v>
      </c>
      <c r="AX49" s="55" t="s">
        <v>274</v>
      </c>
    </row>
    <row r="50" spans="1:50" x14ac:dyDescent="0.2">
      <c r="A50" s="58" t="s">
        <v>73</v>
      </c>
      <c r="B50" s="65">
        <v>0.32</v>
      </c>
      <c r="C50" s="67">
        <v>3.5</v>
      </c>
      <c r="D50" s="61">
        <v>1350</v>
      </c>
      <c r="E50" s="62">
        <f t="shared" si="16"/>
        <v>4725</v>
      </c>
      <c r="F50" s="66">
        <v>1</v>
      </c>
      <c r="G50" s="66">
        <f>IF(F50=INPUTS!$C$49,1,0)</f>
        <v>0</v>
      </c>
      <c r="H50" s="69">
        <v>3</v>
      </c>
      <c r="I50" s="69">
        <f>IF(H50=INPUTS!$C$55,1,0)</f>
        <v>1</v>
      </c>
      <c r="J50" s="66">
        <v>3</v>
      </c>
      <c r="K50" s="66">
        <f>IF(J50=INPUTS!$C$60,1,0)</f>
        <v>0</v>
      </c>
      <c r="L50" s="69">
        <v>2</v>
      </c>
      <c r="M50" s="69">
        <f>IF(L50=INPUTS!$C$65,1,0)</f>
        <v>0</v>
      </c>
      <c r="N50" s="66">
        <v>1</v>
      </c>
      <c r="O50" s="66">
        <f>IF(N50=INPUTS!$C$70,1,0)</f>
        <v>1</v>
      </c>
      <c r="P50" s="69">
        <v>1</v>
      </c>
      <c r="Q50" s="69">
        <f>IF(P50=INPUTS!$C$75,1,0)</f>
        <v>0</v>
      </c>
      <c r="R50" s="66">
        <v>2</v>
      </c>
      <c r="S50" s="66">
        <f>IF(R50=INPUTS!$C$80,1,0)</f>
        <v>0</v>
      </c>
      <c r="T50" s="69">
        <v>1</v>
      </c>
      <c r="U50" s="69">
        <f>IF(T50=INPUTS!$C$85,1,0)</f>
        <v>0</v>
      </c>
      <c r="V50" s="66">
        <v>3</v>
      </c>
      <c r="W50" s="66">
        <f>IF(INPUTS!$C$90,1,0)</f>
        <v>1</v>
      </c>
      <c r="X50" s="69">
        <v>3</v>
      </c>
      <c r="Y50" s="69">
        <f>IF(X50=INPUTS!$C$95,1,0)</f>
        <v>1</v>
      </c>
      <c r="Z50" s="66">
        <v>2</v>
      </c>
      <c r="AA50" s="66">
        <f>IF(Z50=INPUTS!$C$100,1,0)</f>
        <v>1</v>
      </c>
      <c r="AB50" s="69">
        <v>2</v>
      </c>
      <c r="AC50" s="69">
        <f>IF(AB50=INPUTS!$C$105,1,0)</f>
        <v>0</v>
      </c>
      <c r="AD50" s="66">
        <v>3</v>
      </c>
      <c r="AE50" s="66">
        <f>IF(AD50=INPUTS!$C$110,1,0)</f>
        <v>0</v>
      </c>
      <c r="AF50" s="69">
        <v>1</v>
      </c>
      <c r="AG50" s="69">
        <f>IF(AF50=INPUTS!$C$114,1,0)</f>
        <v>1</v>
      </c>
      <c r="AI50" s="64">
        <f t="shared" si="2"/>
        <v>0</v>
      </c>
      <c r="AJ50" s="64">
        <f t="shared" si="3"/>
        <v>1</v>
      </c>
      <c r="AK50" s="64">
        <f t="shared" si="4"/>
        <v>0</v>
      </c>
      <c r="AL50" s="64">
        <f t="shared" si="5"/>
        <v>0</v>
      </c>
      <c r="AM50" s="64">
        <f t="shared" si="6"/>
        <v>1</v>
      </c>
      <c r="AN50" s="64">
        <f t="shared" si="7"/>
        <v>0</v>
      </c>
      <c r="AO50" s="64">
        <f t="shared" si="8"/>
        <v>0</v>
      </c>
      <c r="AP50" s="64">
        <f t="shared" si="9"/>
        <v>0</v>
      </c>
      <c r="AQ50" s="64">
        <f t="shared" si="10"/>
        <v>1</v>
      </c>
      <c r="AR50" s="64">
        <f t="shared" si="11"/>
        <v>1</v>
      </c>
      <c r="AS50" s="64">
        <f t="shared" si="12"/>
        <v>1</v>
      </c>
      <c r="AT50" s="64">
        <f t="shared" si="13"/>
        <v>0</v>
      </c>
      <c r="AU50" s="64">
        <f t="shared" si="14"/>
        <v>0</v>
      </c>
      <c r="AV50" s="64">
        <f t="shared" si="15"/>
        <v>1</v>
      </c>
      <c r="AX50" s="55" t="s">
        <v>275</v>
      </c>
    </row>
    <row r="51" spans="1:50" x14ac:dyDescent="0.2">
      <c r="A51" s="58" t="s">
        <v>84</v>
      </c>
      <c r="B51" s="65">
        <v>0.56999999999999995</v>
      </c>
      <c r="C51" s="67">
        <v>3.5</v>
      </c>
      <c r="D51" s="61">
        <v>1215</v>
      </c>
      <c r="E51" s="62">
        <f t="shared" si="16"/>
        <v>4252.5</v>
      </c>
      <c r="F51" s="66">
        <v>1</v>
      </c>
      <c r="G51" s="66">
        <f>IF(F51=INPUTS!$C$49,1,0)</f>
        <v>0</v>
      </c>
      <c r="H51" s="69">
        <v>4</v>
      </c>
      <c r="I51" s="69">
        <f>IF(H51=INPUTS!$C$55,1,0)</f>
        <v>0</v>
      </c>
      <c r="J51" s="66">
        <v>1</v>
      </c>
      <c r="K51" s="66">
        <f>IF(J51=INPUTS!$C$60,1,0)</f>
        <v>1</v>
      </c>
      <c r="L51" s="69">
        <v>3</v>
      </c>
      <c r="M51" s="69">
        <f>IF(L51=INPUTS!$C$65,1,0)</f>
        <v>0</v>
      </c>
      <c r="N51" s="66">
        <v>3</v>
      </c>
      <c r="O51" s="66">
        <f>IF(N51=INPUTS!$C$70,1,0)</f>
        <v>0</v>
      </c>
      <c r="P51" s="69">
        <v>1</v>
      </c>
      <c r="Q51" s="69">
        <f>IF(P51=INPUTS!$C$75,1,0)</f>
        <v>0</v>
      </c>
      <c r="R51" s="66">
        <v>3</v>
      </c>
      <c r="S51" s="66">
        <f>IF(R51=INPUTS!$C$80,1,0)</f>
        <v>0</v>
      </c>
      <c r="T51" s="69">
        <v>3</v>
      </c>
      <c r="U51" s="69">
        <f>IF(T51=INPUTS!$C$85,1,0)</f>
        <v>1</v>
      </c>
      <c r="V51" s="66">
        <v>3</v>
      </c>
      <c r="W51" s="66">
        <f>IF(INPUTS!$C$90,1,0)</f>
        <v>1</v>
      </c>
      <c r="X51" s="69">
        <v>2</v>
      </c>
      <c r="Y51" s="69">
        <f>IF(X51=INPUTS!$C$95,1,0)</f>
        <v>0</v>
      </c>
      <c r="Z51" s="66">
        <v>3</v>
      </c>
      <c r="AA51" s="66">
        <f>IF(Z51=INPUTS!$C$100,1,0)</f>
        <v>0</v>
      </c>
      <c r="AB51" s="69">
        <v>1</v>
      </c>
      <c r="AC51" s="69">
        <f>IF(AB51=INPUTS!$C$105,1,0)</f>
        <v>1</v>
      </c>
      <c r="AD51" s="66">
        <v>3</v>
      </c>
      <c r="AE51" s="66">
        <f>IF(AD51=INPUTS!$C$110,1,0)</f>
        <v>0</v>
      </c>
      <c r="AF51" s="69">
        <v>1</v>
      </c>
      <c r="AG51" s="69">
        <f>IF(AF51=INPUTS!$C$114,1,0)</f>
        <v>1</v>
      </c>
      <c r="AI51" s="64">
        <f t="shared" si="2"/>
        <v>0</v>
      </c>
      <c r="AJ51" s="64">
        <f t="shared" si="3"/>
        <v>0</v>
      </c>
      <c r="AK51" s="64">
        <f t="shared" si="4"/>
        <v>1</v>
      </c>
      <c r="AL51" s="64">
        <f t="shared" si="5"/>
        <v>0</v>
      </c>
      <c r="AM51" s="64">
        <f t="shared" si="6"/>
        <v>0</v>
      </c>
      <c r="AN51" s="64">
        <f t="shared" si="7"/>
        <v>0</v>
      </c>
      <c r="AO51" s="64">
        <f t="shared" si="8"/>
        <v>0</v>
      </c>
      <c r="AP51" s="64">
        <f t="shared" si="9"/>
        <v>1</v>
      </c>
      <c r="AQ51" s="64">
        <f t="shared" si="10"/>
        <v>1</v>
      </c>
      <c r="AR51" s="64">
        <f t="shared" si="11"/>
        <v>0</v>
      </c>
      <c r="AS51" s="64">
        <f t="shared" si="12"/>
        <v>0</v>
      </c>
      <c r="AT51" s="64">
        <f t="shared" si="13"/>
        <v>1</v>
      </c>
      <c r="AU51" s="64">
        <f t="shared" si="14"/>
        <v>0</v>
      </c>
      <c r="AV51" s="64">
        <f t="shared" si="15"/>
        <v>1</v>
      </c>
      <c r="AX51" s="55" t="s">
        <v>276</v>
      </c>
    </row>
    <row r="52" spans="1:50" x14ac:dyDescent="0.2">
      <c r="A52" s="58" t="s">
        <v>45</v>
      </c>
      <c r="B52" s="65">
        <v>0.08</v>
      </c>
      <c r="C52" s="67">
        <v>3.9</v>
      </c>
      <c r="D52" s="61">
        <v>1500</v>
      </c>
      <c r="E52" s="62">
        <f t="shared" si="16"/>
        <v>5850</v>
      </c>
      <c r="F52" s="66">
        <v>2</v>
      </c>
      <c r="G52" s="66">
        <f>IF(F52=INPUTS!$C$49,1,0)</f>
        <v>1</v>
      </c>
      <c r="H52" s="69">
        <v>2</v>
      </c>
      <c r="I52" s="69">
        <f>IF(H52=INPUTS!$C$55,1,0)</f>
        <v>0</v>
      </c>
      <c r="J52" s="66">
        <v>2</v>
      </c>
      <c r="K52" s="66">
        <f>IF(J52=INPUTS!$C$60,1,0)</f>
        <v>0</v>
      </c>
      <c r="L52" s="69">
        <v>1</v>
      </c>
      <c r="M52" s="69">
        <f>IF(L52=INPUTS!$C$65,1,0)</f>
        <v>1</v>
      </c>
      <c r="N52" s="66">
        <v>1</v>
      </c>
      <c r="O52" s="66">
        <f>IF(N52=INPUTS!$C$70,1,0)</f>
        <v>1</v>
      </c>
      <c r="P52" s="69">
        <v>3</v>
      </c>
      <c r="Q52" s="69">
        <f>IF(P52=INPUTS!$C$75,1,0)</f>
        <v>1</v>
      </c>
      <c r="R52" s="66">
        <v>1</v>
      </c>
      <c r="S52" s="66">
        <f>IF(R52=INPUTS!$C$80,1,0)</f>
        <v>1</v>
      </c>
      <c r="T52" s="69">
        <v>1</v>
      </c>
      <c r="U52" s="69">
        <f>IF(T52=INPUTS!$C$85,1,0)</f>
        <v>0</v>
      </c>
      <c r="V52" s="66">
        <v>2</v>
      </c>
      <c r="W52" s="66">
        <f>IF(INPUTS!$C$90,1,0)</f>
        <v>1</v>
      </c>
      <c r="X52" s="69">
        <v>2</v>
      </c>
      <c r="Y52" s="69">
        <f>IF(X52=INPUTS!$C$95,1,0)</f>
        <v>0</v>
      </c>
      <c r="Z52" s="66">
        <v>3</v>
      </c>
      <c r="AA52" s="66">
        <f>IF(Z52=INPUTS!$C$100,1,0)</f>
        <v>0</v>
      </c>
      <c r="AB52" s="69">
        <v>2</v>
      </c>
      <c r="AC52" s="69">
        <f>IF(AB52=INPUTS!$C$105,1,0)</f>
        <v>0</v>
      </c>
      <c r="AD52" s="66">
        <v>1</v>
      </c>
      <c r="AE52" s="66">
        <f>IF(AD52=INPUTS!$C$110,1,0)</f>
        <v>0</v>
      </c>
      <c r="AF52" s="69">
        <v>1</v>
      </c>
      <c r="AG52" s="69">
        <f>IF(AF52=INPUTS!$C$114,1,0)</f>
        <v>1</v>
      </c>
      <c r="AI52" s="64">
        <f t="shared" si="2"/>
        <v>1</v>
      </c>
      <c r="AJ52" s="64">
        <f t="shared" si="3"/>
        <v>0</v>
      </c>
      <c r="AK52" s="64">
        <f t="shared" si="4"/>
        <v>0</v>
      </c>
      <c r="AL52" s="64">
        <f t="shared" si="5"/>
        <v>1</v>
      </c>
      <c r="AM52" s="64">
        <f t="shared" si="6"/>
        <v>1</v>
      </c>
      <c r="AN52" s="64">
        <f t="shared" si="7"/>
        <v>1</v>
      </c>
      <c r="AO52" s="64">
        <f t="shared" si="8"/>
        <v>1</v>
      </c>
      <c r="AP52" s="64">
        <f t="shared" si="9"/>
        <v>0</v>
      </c>
      <c r="AQ52" s="64">
        <f t="shared" si="10"/>
        <v>1</v>
      </c>
      <c r="AR52" s="64">
        <f t="shared" si="11"/>
        <v>0</v>
      </c>
      <c r="AS52" s="64">
        <f t="shared" si="12"/>
        <v>0</v>
      </c>
      <c r="AT52" s="64">
        <f t="shared" si="13"/>
        <v>0</v>
      </c>
      <c r="AU52" s="64">
        <f t="shared" si="14"/>
        <v>0</v>
      </c>
      <c r="AV52" s="64">
        <f t="shared" si="15"/>
        <v>1</v>
      </c>
      <c r="AX52" s="55" t="s">
        <v>277</v>
      </c>
    </row>
    <row r="53" spans="1:50" x14ac:dyDescent="0.2">
      <c r="A53" s="58" t="s">
        <v>88</v>
      </c>
      <c r="B53" s="65">
        <v>0.72</v>
      </c>
      <c r="C53" s="67">
        <v>3.4</v>
      </c>
      <c r="D53" s="61">
        <v>1205</v>
      </c>
      <c r="E53" s="62">
        <f t="shared" si="16"/>
        <v>4097</v>
      </c>
      <c r="F53" s="66">
        <v>2</v>
      </c>
      <c r="G53" s="66">
        <f>IF(F53=INPUTS!$C$49,1,0)</f>
        <v>1</v>
      </c>
      <c r="H53" s="69">
        <v>1</v>
      </c>
      <c r="I53" s="69">
        <f>IF(H53=INPUTS!$C$55,1,0)</f>
        <v>0</v>
      </c>
      <c r="J53" s="66">
        <v>1</v>
      </c>
      <c r="K53" s="66">
        <f>IF(J53=INPUTS!$C$60,1,0)</f>
        <v>1</v>
      </c>
      <c r="L53" s="69">
        <v>2</v>
      </c>
      <c r="M53" s="69">
        <f>IF(L53=INPUTS!$C$65,1,0)</f>
        <v>0</v>
      </c>
      <c r="N53" s="66">
        <v>1</v>
      </c>
      <c r="O53" s="66">
        <f>IF(N53=INPUTS!$C$70,1,0)</f>
        <v>1</v>
      </c>
      <c r="P53" s="69">
        <v>2</v>
      </c>
      <c r="Q53" s="69">
        <f>IF(P53=INPUTS!$C$75,1,0)</f>
        <v>0</v>
      </c>
      <c r="R53" s="66">
        <v>1</v>
      </c>
      <c r="S53" s="66">
        <f>IF(R53=INPUTS!$C$80,1,0)</f>
        <v>1</v>
      </c>
      <c r="T53" s="69">
        <v>2</v>
      </c>
      <c r="U53" s="69">
        <f>IF(T53=INPUTS!$C$85,1,0)</f>
        <v>0</v>
      </c>
      <c r="V53" s="66">
        <v>2</v>
      </c>
      <c r="W53" s="66">
        <f>IF(INPUTS!$C$90,1,0)</f>
        <v>1</v>
      </c>
      <c r="X53" s="69">
        <v>2</v>
      </c>
      <c r="Y53" s="69">
        <f>IF(X53=INPUTS!$C$95,1,0)</f>
        <v>0</v>
      </c>
      <c r="Z53" s="66">
        <v>3</v>
      </c>
      <c r="AA53" s="66">
        <f>IF(Z53=INPUTS!$C$100,1,0)</f>
        <v>0</v>
      </c>
      <c r="AB53" s="69">
        <v>3</v>
      </c>
      <c r="AC53" s="69">
        <f>IF(AB53=INPUTS!$C$105,1,0)</f>
        <v>0</v>
      </c>
      <c r="AD53" s="66">
        <v>1</v>
      </c>
      <c r="AE53" s="66">
        <f>IF(AD53=INPUTS!$C$110,1,0)</f>
        <v>0</v>
      </c>
      <c r="AF53" s="69">
        <v>2</v>
      </c>
      <c r="AG53" s="69">
        <f>IF(AF53=INPUTS!$C$114,1,0)</f>
        <v>0</v>
      </c>
      <c r="AI53" s="64">
        <f t="shared" si="2"/>
        <v>1</v>
      </c>
      <c r="AJ53" s="64">
        <f t="shared" si="3"/>
        <v>0</v>
      </c>
      <c r="AK53" s="64">
        <f t="shared" si="4"/>
        <v>1</v>
      </c>
      <c r="AL53" s="64">
        <f t="shared" si="5"/>
        <v>0</v>
      </c>
      <c r="AM53" s="64">
        <f t="shared" si="6"/>
        <v>1</v>
      </c>
      <c r="AN53" s="64">
        <f t="shared" si="7"/>
        <v>0</v>
      </c>
      <c r="AO53" s="64">
        <f t="shared" si="8"/>
        <v>1</v>
      </c>
      <c r="AP53" s="64">
        <f t="shared" si="9"/>
        <v>0</v>
      </c>
      <c r="AQ53" s="64">
        <f t="shared" si="10"/>
        <v>1</v>
      </c>
      <c r="AR53" s="64">
        <f t="shared" si="11"/>
        <v>0</v>
      </c>
      <c r="AS53" s="64">
        <f t="shared" si="12"/>
        <v>0</v>
      </c>
      <c r="AT53" s="64">
        <f t="shared" si="13"/>
        <v>0</v>
      </c>
      <c r="AU53" s="64">
        <f t="shared" si="14"/>
        <v>0</v>
      </c>
      <c r="AV53" s="64">
        <f t="shared" si="15"/>
        <v>0</v>
      </c>
      <c r="AX53" s="55" t="s">
        <v>278</v>
      </c>
    </row>
    <row r="55" spans="1:50" s="87" customFormat="1" x14ac:dyDescent="0.2">
      <c r="A55" s="82" t="s">
        <v>209</v>
      </c>
      <c r="B55" s="83" t="s">
        <v>210</v>
      </c>
      <c r="C55" s="84"/>
      <c r="D55" s="85"/>
      <c r="E55" s="86"/>
    </row>
  </sheetData>
  <sortState ref="A2:J52">
    <sortCondition ref="A2:A5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P46"/>
  <sheetViews>
    <sheetView workbookViewId="0"/>
  </sheetViews>
  <sheetFormatPr defaultRowHeight="15" x14ac:dyDescent="0.25"/>
  <cols>
    <col min="1" max="2" width="36.7109375" customWidth="1"/>
  </cols>
  <sheetData>
    <row r="1" spans="1:16" x14ac:dyDescent="0.25">
      <c r="A1" s="1" t="s">
        <v>95</v>
      </c>
    </row>
    <row r="2" spans="1:16" x14ac:dyDescent="0.25">
      <c r="P2" t="e">
        <f ca="1">_xll.CB.RecalcCounterFN()</f>
        <v>#NAME?</v>
      </c>
    </row>
    <row r="3" spans="1:16" x14ac:dyDescent="0.25">
      <c r="A3" t="s">
        <v>96</v>
      </c>
      <c r="B3" t="s">
        <v>97</v>
      </c>
      <c r="C3">
        <v>0</v>
      </c>
    </row>
    <row r="4" spans="1:16" x14ac:dyDescent="0.25">
      <c r="A4" t="s">
        <v>98</v>
      </c>
    </row>
    <row r="5" spans="1:16" x14ac:dyDescent="0.25">
      <c r="A5" t="s">
        <v>99</v>
      </c>
    </row>
    <row r="7" spans="1:16" x14ac:dyDescent="0.25">
      <c r="A7" s="1" t="s">
        <v>100</v>
      </c>
      <c r="B7" t="s">
        <v>101</v>
      </c>
    </row>
    <row r="8" spans="1:16" x14ac:dyDescent="0.25">
      <c r="B8">
        <v>2</v>
      </c>
    </row>
    <row r="10" spans="1:16" x14ac:dyDescent="0.25">
      <c r="A10" t="s">
        <v>102</v>
      </c>
    </row>
    <row r="11" spans="1:16" x14ac:dyDescent="0.25">
      <c r="A11" t="e">
        <f>CB_DATA_!#REF!</f>
        <v>#REF!</v>
      </c>
      <c r="B11" t="e">
        <f>MONTECARLO!#REF!</f>
        <v>#REF!</v>
      </c>
    </row>
    <row r="13" spans="1:16" x14ac:dyDescent="0.25">
      <c r="A13" t="s">
        <v>103</v>
      </c>
    </row>
    <row r="14" spans="1:16" x14ac:dyDescent="0.25">
      <c r="A14" t="s">
        <v>107</v>
      </c>
      <c r="B14" t="s">
        <v>110</v>
      </c>
    </row>
    <row r="16" spans="1:16" x14ac:dyDescent="0.25">
      <c r="A16" t="s">
        <v>104</v>
      </c>
    </row>
    <row r="19" spans="1:2" x14ac:dyDescent="0.25">
      <c r="A19" t="s">
        <v>105</v>
      </c>
    </row>
    <row r="20" spans="1:2" x14ac:dyDescent="0.25">
      <c r="A20">
        <v>28</v>
      </c>
      <c r="B20">
        <v>46</v>
      </c>
    </row>
    <row r="25" spans="1:2" x14ac:dyDescent="0.25">
      <c r="A25" s="1" t="s">
        <v>106</v>
      </c>
    </row>
    <row r="26" spans="1:2" x14ac:dyDescent="0.25">
      <c r="A26" s="2" t="s">
        <v>108</v>
      </c>
      <c r="B26" s="2" t="s">
        <v>199</v>
      </c>
    </row>
    <row r="27" spans="1:2" x14ac:dyDescent="0.25">
      <c r="A27" t="s">
        <v>196</v>
      </c>
      <c r="B27" t="s">
        <v>225</v>
      </c>
    </row>
    <row r="28" spans="1:2" x14ac:dyDescent="0.25">
      <c r="A28" s="2" t="s">
        <v>109</v>
      </c>
      <c r="B28" s="2" t="s">
        <v>109</v>
      </c>
    </row>
    <row r="29" spans="1:2" x14ac:dyDescent="0.25">
      <c r="B29" s="2" t="s">
        <v>108</v>
      </c>
    </row>
    <row r="30" spans="1:2" x14ac:dyDescent="0.25">
      <c r="B30" t="s">
        <v>195</v>
      </c>
    </row>
    <row r="31" spans="1:2" x14ac:dyDescent="0.25">
      <c r="B31" s="2" t="s">
        <v>109</v>
      </c>
    </row>
    <row r="32" spans="1:2" x14ac:dyDescent="0.25">
      <c r="B32" s="2" t="s">
        <v>198</v>
      </c>
    </row>
    <row r="33" spans="2:2" x14ac:dyDescent="0.25">
      <c r="B33" t="s">
        <v>226</v>
      </c>
    </row>
    <row r="34" spans="2:2" x14ac:dyDescent="0.25">
      <c r="B34" s="2" t="s">
        <v>109</v>
      </c>
    </row>
    <row r="35" spans="2:2" x14ac:dyDescent="0.25">
      <c r="B35" s="2" t="s">
        <v>113</v>
      </c>
    </row>
    <row r="36" spans="2:2" x14ac:dyDescent="0.25">
      <c r="B36" t="s">
        <v>227</v>
      </c>
    </row>
    <row r="37" spans="2:2" x14ac:dyDescent="0.25">
      <c r="B37" s="2" t="s">
        <v>109</v>
      </c>
    </row>
    <row r="38" spans="2:2" x14ac:dyDescent="0.25">
      <c r="B38" s="2" t="s">
        <v>215</v>
      </c>
    </row>
    <row r="39" spans="2:2" x14ac:dyDescent="0.25">
      <c r="B39" t="s">
        <v>114</v>
      </c>
    </row>
    <row r="40" spans="2:2" x14ac:dyDescent="0.25">
      <c r="B40" s="2" t="s">
        <v>112</v>
      </c>
    </row>
    <row r="41" spans="2:2" x14ac:dyDescent="0.25">
      <c r="B41" s="2" t="s">
        <v>111</v>
      </c>
    </row>
    <row r="42" spans="2:2" x14ac:dyDescent="0.25">
      <c r="B42" t="s">
        <v>228</v>
      </c>
    </row>
    <row r="43" spans="2:2" x14ac:dyDescent="0.25">
      <c r="B43" s="2" t="s">
        <v>109</v>
      </c>
    </row>
    <row r="44" spans="2:2" x14ac:dyDescent="0.25">
      <c r="B44" s="2" t="s">
        <v>216</v>
      </c>
    </row>
    <row r="45" spans="2:2" x14ac:dyDescent="0.25">
      <c r="B45" t="s">
        <v>229</v>
      </c>
    </row>
    <row r="46" spans="2:2" x14ac:dyDescent="0.25">
      <c r="B46" s="2" t="s">
        <v>109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INPUTS</vt:lpstr>
      <vt:lpstr>SOLVER</vt:lpstr>
      <vt:lpstr>MONTECARLO</vt:lpstr>
      <vt:lpstr>DataLookups</vt:lpstr>
      <vt:lpstr>admitfactor1</vt:lpstr>
      <vt:lpstr>subject1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JONBORER</dc:creator>
  <cp:lastModifiedBy>Jon Borer</cp:lastModifiedBy>
  <dcterms:created xsi:type="dcterms:W3CDTF">2011-10-31T13:08:52Z</dcterms:created>
  <dcterms:modified xsi:type="dcterms:W3CDTF">2011-12-12T14:33:29Z</dcterms:modified>
</cp:coreProperties>
</file>