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date1904="1" showInkAnnotation="0" autoCompressPictures="0"/>
  <bookViews>
    <workbookView xWindow="200" yWindow="0" windowWidth="20740" windowHeight="11760" tabRatio="604"/>
  </bookViews>
  <sheets>
    <sheet name="Instructions" sheetId="11" r:id="rId1"/>
    <sheet name="Inputs" sheetId="8" r:id="rId2"/>
    <sheet name="Avg Apt Prices-Source Data" sheetId="2" r:id="rId3"/>
    <sheet name="New Model" sheetId="3" r:id="rId4"/>
    <sheet name="Happiness Gauge" sheetId="10" r:id="rId5"/>
    <sheet name="Apartment Price Check" sheetId="4" r:id="rId6"/>
  </sheets>
  <definedNames>
    <definedName name="solver_adj" localSheetId="3" hidden="1">'New Model'!$D$7:$D$27</definedName>
    <definedName name="solver_cvg" localSheetId="3" hidden="1">0.00001</definedName>
    <definedName name="solver_drv" localSheetId="3" hidden="1">1</definedName>
    <definedName name="solver_eng" localSheetId="1" hidden="1">1</definedName>
    <definedName name="solver_eng" localSheetId="3" hidden="1">1</definedName>
    <definedName name="solver_est" localSheetId="3" hidden="1">1</definedName>
    <definedName name="solver_itr" localSheetId="3" hidden="1">2147483647</definedName>
    <definedName name="solver_lhs1" localSheetId="3" hidden="1">'New Model'!$B$42</definedName>
    <definedName name="solver_lhs10" localSheetId="3" hidden="1">'New Model'!#REF!</definedName>
    <definedName name="solver_lhs11" localSheetId="3" hidden="1">'New Model'!#REF!</definedName>
    <definedName name="solver_lhs2" localSheetId="3" hidden="1">'New Model'!$D$28</definedName>
    <definedName name="solver_lhs3" localSheetId="3" hidden="1">'New Model'!$E$13</definedName>
    <definedName name="solver_lhs4" localSheetId="3" hidden="1">'New Model'!$E$17:$E$18</definedName>
    <definedName name="solver_lhs5" localSheetId="3" hidden="1">'New Model'!$E$19</definedName>
    <definedName name="solver_lhs6" localSheetId="3" hidden="1">'New Model'!$E$7</definedName>
    <definedName name="solver_lhs7" localSheetId="3" hidden="1">'New Model'!$D$7:$D$27</definedName>
    <definedName name="solver_lhs8" localSheetId="3" hidden="1">'New Model'!$E$9:$E$12</definedName>
    <definedName name="solver_lhs9" localSheetId="3" hidden="1">'New Model'!$E$7</definedName>
    <definedName name="solver_lin" localSheetId="3" hidden="1">2</definedName>
    <definedName name="solver_mip" localSheetId="3" hidden="1">2147483647</definedName>
    <definedName name="solver_mni" localSheetId="3" hidden="1">30</definedName>
    <definedName name="solver_mrt" localSheetId="3" hidden="1">0.075</definedName>
    <definedName name="solver_msl" localSheetId="3" hidden="1">2</definedName>
    <definedName name="solver_neg" localSheetId="1" hidden="1">1</definedName>
    <definedName name="solver_neg" localSheetId="3" hidden="1">1</definedName>
    <definedName name="solver_nod" localSheetId="3" hidden="1">2147483647</definedName>
    <definedName name="solver_num" localSheetId="1" hidden="1">0</definedName>
    <definedName name="solver_num" localSheetId="3" hidden="1">8</definedName>
    <definedName name="solver_nwt" localSheetId="3" hidden="1">1</definedName>
    <definedName name="solver_opt" localSheetId="1" hidden="1">Inputs!$E$6</definedName>
    <definedName name="solver_opt" localSheetId="3" hidden="1">'New Model'!$K$10</definedName>
    <definedName name="solver_pre" localSheetId="3" hidden="1">0.000001</definedName>
    <definedName name="solver_rbv" localSheetId="3" hidden="1">1</definedName>
    <definedName name="solver_rel1" localSheetId="3" hidden="1">1</definedName>
    <definedName name="solver_rel10" localSheetId="3" hidden="1">2</definedName>
    <definedName name="solver_rel11" localSheetId="3" hidden="1">2</definedName>
    <definedName name="solver_rel2" localSheetId="3" hidden="1">1</definedName>
    <definedName name="solver_rel3" localSheetId="3" hidden="1">2</definedName>
    <definedName name="solver_rel4" localSheetId="3" hidden="1">1</definedName>
    <definedName name="solver_rel5" localSheetId="3" hidden="1">2</definedName>
    <definedName name="solver_rel6" localSheetId="3" hidden="1">2</definedName>
    <definedName name="solver_rel7" localSheetId="3" hidden="1">4</definedName>
    <definedName name="solver_rel8" localSheetId="3" hidden="1">1</definedName>
    <definedName name="solver_rel9" localSheetId="3" hidden="1">2</definedName>
    <definedName name="solver_rhs1" localSheetId="3" hidden="1">'New Model'!$B$44</definedName>
    <definedName name="solver_rhs10" localSheetId="3" hidden="1">'New Model'!#REF!</definedName>
    <definedName name="solver_rhs11" localSheetId="3" hidden="1">'New Model'!#REF!</definedName>
    <definedName name="solver_rhs2" localSheetId="3" hidden="1">'New Model'!$D$30</definedName>
    <definedName name="solver_rhs3" localSheetId="3" hidden="1">'New Model'!$G$13</definedName>
    <definedName name="solver_rhs4" localSheetId="3" hidden="1">1</definedName>
    <definedName name="solver_rhs5" localSheetId="3" hidden="1">1</definedName>
    <definedName name="solver_rhs6" localSheetId="3" hidden="1">'New Model'!$G$7</definedName>
    <definedName name="solver_rhs7" localSheetId="3" hidden="1">integer</definedName>
    <definedName name="solver_rhs8" localSheetId="3" hidden="1">1</definedName>
    <definedName name="solver_rhs9" localSheetId="3" hidden="1">'New Model'!$G$7</definedName>
    <definedName name="solver_rlx" localSheetId="3" hidden="1">2</definedName>
    <definedName name="solver_rsd" localSheetId="3" hidden="1">0</definedName>
    <definedName name="solver_scl" localSheetId="3" hidden="1">2</definedName>
    <definedName name="solver_sho" localSheetId="3" hidden="1">2</definedName>
    <definedName name="solver_ssz" localSheetId="3" hidden="1">100</definedName>
    <definedName name="solver_tim" localSheetId="3" hidden="1">2147483647</definedName>
    <definedName name="solver_tol" localSheetId="3" hidden="1">0</definedName>
    <definedName name="solver_typ" localSheetId="1" hidden="1">1</definedName>
    <definedName name="solver_typ" localSheetId="3" hidden="1">1</definedName>
    <definedName name="solver_val" localSheetId="1" hidden="1">0</definedName>
    <definedName name="solver_val" localSheetId="3" hidden="1">0</definedName>
    <definedName name="solver_ver" localSheetId="1" hidden="1">3</definedName>
    <definedName name="solver_ver" localSheetId="3" hidden="1">3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9" i="3" l="1"/>
  <c r="C27" i="3"/>
  <c r="K9" i="3"/>
  <c r="K8" i="3"/>
  <c r="B34" i="3"/>
  <c r="B33" i="3"/>
  <c r="C22" i="3"/>
  <c r="C20" i="3"/>
  <c r="C21" i="3"/>
  <c r="C23" i="3"/>
  <c r="C24" i="3"/>
  <c r="C25" i="3"/>
  <c r="C26" i="3"/>
  <c r="C19" i="3"/>
  <c r="B18" i="10"/>
  <c r="D19" i="10"/>
  <c r="B4" i="4"/>
  <c r="B6" i="4"/>
  <c r="B8" i="3"/>
  <c r="B9" i="3"/>
  <c r="B10" i="3"/>
  <c r="B11" i="3"/>
  <c r="B12" i="3"/>
  <c r="B13" i="3"/>
  <c r="B14" i="3"/>
  <c r="B15" i="3"/>
  <c r="B16" i="3"/>
  <c r="B17" i="3"/>
  <c r="B18" i="3"/>
  <c r="B7" i="3"/>
  <c r="B4" i="3"/>
  <c r="B44" i="3"/>
  <c r="C5" i="10"/>
  <c r="D5" i="10"/>
  <c r="C6" i="10"/>
  <c r="D6" i="10"/>
  <c r="C7" i="10"/>
  <c r="D7" i="10"/>
  <c r="C8" i="10"/>
  <c r="D8" i="10"/>
  <c r="C9" i="10"/>
  <c r="D9" i="10"/>
  <c r="C10" i="10"/>
  <c r="D10" i="10"/>
  <c r="C11" i="10"/>
  <c r="D11" i="10"/>
  <c r="C12" i="10"/>
  <c r="D12" i="10"/>
  <c r="C13" i="10"/>
  <c r="D13" i="10"/>
  <c r="C14" i="10"/>
  <c r="D14" i="10"/>
  <c r="C15" i="10"/>
  <c r="D15" i="10"/>
  <c r="D4" i="10"/>
  <c r="C4" i="10"/>
  <c r="B5" i="10"/>
  <c r="B6" i="10"/>
  <c r="B7" i="10"/>
  <c r="B8" i="10"/>
  <c r="B9" i="10"/>
  <c r="B10" i="10"/>
  <c r="B11" i="10"/>
  <c r="B12" i="10"/>
  <c r="B13" i="10"/>
  <c r="B14" i="10"/>
  <c r="B15" i="10"/>
  <c r="B4" i="10"/>
  <c r="C3" i="10"/>
  <c r="D3" i="10"/>
  <c r="B3" i="10"/>
  <c r="B41" i="3"/>
  <c r="B40" i="3"/>
  <c r="B39" i="3"/>
  <c r="B38" i="3"/>
  <c r="B37" i="3"/>
  <c r="B36" i="3"/>
  <c r="B35" i="3"/>
  <c r="C23" i="8"/>
  <c r="C24" i="8"/>
  <c r="D23" i="8"/>
  <c r="D24" i="8"/>
  <c r="B23" i="8"/>
  <c r="B24" i="8"/>
  <c r="J4" i="4"/>
  <c r="J5" i="4"/>
  <c r="I4" i="4"/>
  <c r="I5" i="4"/>
  <c r="H4" i="4"/>
  <c r="H5" i="4"/>
  <c r="G4" i="4"/>
  <c r="G5" i="4"/>
  <c r="F4" i="4"/>
  <c r="F5" i="4"/>
  <c r="E4" i="4"/>
  <c r="E5" i="4"/>
  <c r="D4" i="4"/>
  <c r="D6" i="4"/>
  <c r="C4" i="4"/>
  <c r="C5" i="4"/>
  <c r="D28" i="3"/>
  <c r="E18" i="3"/>
  <c r="E17" i="3"/>
  <c r="E13" i="3"/>
  <c r="E12" i="3"/>
  <c r="E11" i="3"/>
  <c r="E10" i="3"/>
  <c r="E9" i="3"/>
  <c r="E7" i="3"/>
  <c r="K6" i="3"/>
  <c r="K7" i="3"/>
  <c r="B42" i="3"/>
  <c r="H6" i="4"/>
  <c r="H14" i="4"/>
  <c r="H8" i="4"/>
  <c r="H16" i="4"/>
  <c r="B13" i="4"/>
  <c r="H10" i="4"/>
  <c r="H12" i="4"/>
  <c r="B5" i="4"/>
  <c r="B9" i="4"/>
  <c r="H15" i="4"/>
  <c r="H13" i="4"/>
  <c r="H11" i="4"/>
  <c r="H9" i="4"/>
  <c r="H7" i="4"/>
  <c r="B15" i="4"/>
  <c r="B7" i="4"/>
  <c r="D15" i="4"/>
  <c r="D13" i="4"/>
  <c r="D11" i="4"/>
  <c r="D9" i="4"/>
  <c r="D7" i="4"/>
  <c r="D5" i="4"/>
  <c r="B11" i="4"/>
  <c r="D16" i="4"/>
  <c r="D14" i="4"/>
  <c r="D12" i="4"/>
  <c r="D10" i="4"/>
  <c r="D8" i="4"/>
  <c r="C19" i="10"/>
  <c r="J16" i="4"/>
  <c r="F16" i="4"/>
  <c r="J15" i="4"/>
  <c r="F15" i="4"/>
  <c r="J14" i="4"/>
  <c r="F14" i="4"/>
  <c r="J13" i="4"/>
  <c r="F13" i="4"/>
  <c r="J12" i="4"/>
  <c r="F12" i="4"/>
  <c r="J11" i="4"/>
  <c r="F11" i="4"/>
  <c r="J10" i="4"/>
  <c r="F10" i="4"/>
  <c r="J9" i="4"/>
  <c r="F9" i="4"/>
  <c r="J8" i="4"/>
  <c r="F8" i="4"/>
  <c r="J7" i="4"/>
  <c r="F7" i="4"/>
  <c r="J6" i="4"/>
  <c r="F6" i="4"/>
  <c r="B16" i="4"/>
  <c r="B12" i="4"/>
  <c r="B8" i="4"/>
  <c r="I16" i="4"/>
  <c r="E16" i="4"/>
  <c r="I15" i="4"/>
  <c r="E15" i="4"/>
  <c r="I14" i="4"/>
  <c r="E14" i="4"/>
  <c r="I13" i="4"/>
  <c r="E13" i="4"/>
  <c r="I12" i="4"/>
  <c r="E12" i="4"/>
  <c r="I11" i="4"/>
  <c r="E11" i="4"/>
  <c r="I10" i="4"/>
  <c r="E10" i="4"/>
  <c r="I9" i="4"/>
  <c r="E9" i="4"/>
  <c r="I8" i="4"/>
  <c r="E8" i="4"/>
  <c r="I7" i="4"/>
  <c r="E7" i="4"/>
  <c r="I6" i="4"/>
  <c r="E6" i="4"/>
  <c r="B19" i="10"/>
  <c r="B14" i="4"/>
  <c r="B10" i="4"/>
  <c r="G16" i="4"/>
  <c r="C16" i="4"/>
  <c r="G15" i="4"/>
  <c r="C15" i="4"/>
  <c r="G14" i="4"/>
  <c r="C14" i="4"/>
  <c r="G13" i="4"/>
  <c r="C13" i="4"/>
  <c r="G12" i="4"/>
  <c r="C12" i="4"/>
  <c r="G11" i="4"/>
  <c r="C11" i="4"/>
  <c r="G10" i="4"/>
  <c r="C10" i="4"/>
  <c r="G9" i="4"/>
  <c r="C9" i="4"/>
  <c r="G8" i="4"/>
  <c r="C8" i="4"/>
  <c r="G7" i="4"/>
  <c r="C7" i="4"/>
  <c r="G6" i="4"/>
  <c r="C6" i="4"/>
  <c r="B16" i="10"/>
  <c r="C16" i="10"/>
  <c r="D16" i="10"/>
  <c r="K10" i="3"/>
  <c r="F17" i="4"/>
  <c r="H17" i="4"/>
  <c r="D17" i="4"/>
  <c r="J17" i="4"/>
  <c r="I17" i="4"/>
  <c r="G17" i="4"/>
  <c r="B17" i="4"/>
  <c r="E17" i="4"/>
  <c r="C17" i="4"/>
  <c r="K19" i="2"/>
  <c r="J19" i="2"/>
  <c r="I19" i="2"/>
  <c r="H19" i="2"/>
  <c r="G19" i="2"/>
  <c r="F19" i="2"/>
  <c r="E19" i="2"/>
  <c r="D19" i="2"/>
  <c r="C19" i="2"/>
  <c r="K18" i="2"/>
  <c r="J18" i="2"/>
  <c r="I18" i="2"/>
  <c r="H18" i="2"/>
  <c r="G18" i="2"/>
  <c r="F18" i="2"/>
  <c r="E18" i="2"/>
  <c r="D18" i="2"/>
  <c r="C18" i="2"/>
  <c r="B20" i="4"/>
</calcChain>
</file>

<file path=xl/comments1.xml><?xml version="1.0" encoding="utf-8"?>
<comments xmlns="http://schemas.openxmlformats.org/spreadsheetml/2006/main">
  <authors>
    <author>Holly Bolgar</author>
  </authors>
  <commentList>
    <comment ref="B4" authorId="0">
      <text>
        <r>
          <rPr>
            <b/>
            <sz val="10"/>
            <color indexed="81"/>
            <rFont val="Arial"/>
            <family val="2"/>
          </rPr>
          <t>=SUM(Inputs!B6:D6)</t>
        </r>
      </text>
    </comment>
    <comment ref="K6" authorId="0">
      <text>
        <r>
          <rPr>
            <b/>
            <sz val="10"/>
            <color indexed="81"/>
            <rFont val="Arial"/>
            <family val="2"/>
          </rPr>
          <t>=SUMPRODUCT(D7:D18,B7:B18)</t>
        </r>
      </text>
    </comment>
    <comment ref="B7" authorId="0">
      <text>
        <r>
          <rPr>
            <b/>
            <sz val="10"/>
            <color indexed="81"/>
            <rFont val="Arial"/>
            <family val="2"/>
          </rPr>
          <t>=SUM(Inputs!B11:D11)*10</t>
        </r>
      </text>
    </comment>
    <comment ref="K7" authorId="0">
      <text>
        <r>
          <rPr>
            <b/>
            <sz val="10"/>
            <color indexed="81"/>
            <rFont val="Arial"/>
            <family val="2"/>
          </rPr>
          <t>=SUMPRODUCT(D19:D27,C19:C27)</t>
        </r>
      </text>
    </comment>
    <comment ref="K8" authorId="0">
      <text>
        <r>
          <rPr>
            <b/>
            <sz val="10"/>
            <color indexed="81"/>
            <rFont val="Arial"/>
            <family val="2"/>
          </rPr>
          <t>=IF(AND(SUM(D15:D16)=1,D9=0),-10000,0)</t>
        </r>
      </text>
    </comment>
    <comment ref="K9" authorId="0">
      <text>
        <r>
          <rPr>
            <b/>
            <sz val="10"/>
            <color indexed="81"/>
            <rFont val="Arial"/>
            <family val="2"/>
          </rPr>
          <t>=IF(AND(D11=1,D9=0),-10000,0)</t>
        </r>
      </text>
    </comment>
    <comment ref="K10" authorId="0">
      <text>
        <r>
          <rPr>
            <b/>
            <sz val="10"/>
            <color indexed="81"/>
            <rFont val="Arial"/>
            <family val="2"/>
          </rPr>
          <t>=SUM(K6:K9)</t>
        </r>
      </text>
    </comment>
    <comment ref="E19" authorId="0">
      <text>
        <r>
          <rPr>
            <b/>
            <sz val="9"/>
            <color indexed="81"/>
            <rFont val="Tahoma"/>
            <family val="2"/>
          </rPr>
          <t>=SUM(D19:D27)</t>
        </r>
      </text>
    </comment>
    <comment ref="C21" authorId="0">
      <text>
        <r>
          <rPr>
            <b/>
            <sz val="10"/>
            <color indexed="81"/>
            <rFont val="Arial"/>
            <family val="2"/>
          </rPr>
          <t>=-SUM(Inputs!B31:D31)</t>
        </r>
      </text>
    </comment>
    <comment ref="D28" authorId="0">
      <text>
        <r>
          <rPr>
            <b/>
            <sz val="10"/>
            <color indexed="81"/>
            <rFont val="Arial"/>
            <family val="2"/>
          </rPr>
          <t>=SUM(D7:D27)</t>
        </r>
      </text>
    </comment>
    <comment ref="B33" authorId="0">
      <text>
        <r>
          <rPr>
            <b/>
            <sz val="10"/>
            <color indexed="81"/>
            <rFont val="Arial"/>
            <family val="2"/>
          </rPr>
          <t>=IF(D19=1,SUMPRODUCT($D$7:$D$18,'Avg Apt Prices-Source Data'!C$6:'Avg Apt Prices-Source Data'!C$17),0)</t>
        </r>
      </text>
    </comment>
    <comment ref="B44" authorId="0">
      <text>
        <r>
          <rPr>
            <b/>
            <sz val="10"/>
            <color indexed="81"/>
            <rFont val="Arial"/>
            <family val="2"/>
          </rPr>
          <t>=B4</t>
        </r>
      </text>
    </comment>
  </commentList>
</comments>
</file>

<file path=xl/sharedStrings.xml><?xml version="1.0" encoding="utf-8"?>
<sst xmlns="http://schemas.openxmlformats.org/spreadsheetml/2006/main" count="182" uniqueCount="88">
  <si>
    <t>Neighborhood</t>
    <phoneticPr fontId="1" type="noConversion"/>
  </si>
  <si>
    <t>UES</t>
    <phoneticPr fontId="1" type="noConversion"/>
  </si>
  <si>
    <t>UWS</t>
    <phoneticPr fontId="1" type="noConversion"/>
  </si>
  <si>
    <t>Greenwich Village</t>
    <phoneticPr fontId="1" type="noConversion"/>
  </si>
  <si>
    <t>West Village</t>
    <phoneticPr fontId="1" type="noConversion"/>
  </si>
  <si>
    <t>Chelsea</t>
    <phoneticPr fontId="1" type="noConversion"/>
  </si>
  <si>
    <t>East Village</t>
    <phoneticPr fontId="1" type="noConversion"/>
  </si>
  <si>
    <t>Elevator</t>
    <phoneticPr fontId="1" type="noConversion"/>
  </si>
  <si>
    <t>AC</t>
    <phoneticPr fontId="1" type="noConversion"/>
  </si>
  <si>
    <t>Doorman</t>
    <phoneticPr fontId="1" type="noConversion"/>
  </si>
  <si>
    <t>1st Floor</t>
    <phoneticPr fontId="1" type="noConversion"/>
  </si>
  <si>
    <t>2-5 FL</t>
    <phoneticPr fontId="1" type="noConversion"/>
  </si>
  <si>
    <t>6-10 FL</t>
    <phoneticPr fontId="1" type="noConversion"/>
  </si>
  <si>
    <t>11 + FL</t>
    <phoneticPr fontId="1" type="noConversion"/>
  </si>
  <si>
    <t>Laundry</t>
    <phoneticPr fontId="1" type="noConversion"/>
  </si>
  <si>
    <t>Pets</t>
    <phoneticPr fontId="1" type="noConversion"/>
  </si>
  <si>
    <t>Feature</t>
    <phoneticPr fontId="1" type="noConversion"/>
  </si>
  <si>
    <t>Close to Subway</t>
    <phoneticPr fontId="1" type="noConversion"/>
  </si>
  <si>
    <t>Gramercy</t>
  </si>
  <si>
    <t>Midtown East</t>
  </si>
  <si>
    <t>Base 2 BR Price</t>
  </si>
  <si>
    <t>Base 3 BR Price</t>
  </si>
  <si>
    <t>BK (Cobble Hill)</t>
  </si>
  <si>
    <t>Priority</t>
  </si>
  <si>
    <t>Brian</t>
  </si>
  <si>
    <t>Tamara</t>
  </si>
  <si>
    <t>Holly</t>
  </si>
  <si>
    <t>SUM</t>
  </si>
  <si>
    <t>West Village</t>
  </si>
  <si>
    <t>Midtown West</t>
  </si>
  <si>
    <t>Westchester</t>
  </si>
  <si>
    <t>=</t>
  </si>
  <si>
    <t>&lt;=</t>
  </si>
  <si>
    <t>Max 2-bed total</t>
  </si>
  <si>
    <t>Max 3-bed total</t>
  </si>
  <si>
    <t>Total Penalty</t>
  </si>
  <si>
    <t>Total Priority Score</t>
  </si>
  <si>
    <t>Decision Variable</t>
  </si>
  <si>
    <t>Amenity Satisfaction</t>
  </si>
  <si>
    <t>Location Penalty</t>
  </si>
  <si>
    <t>Total Satisfaction</t>
  </si>
  <si>
    <t>Total</t>
  </si>
  <si>
    <t>Neighborhood Selected</t>
  </si>
  <si>
    <t>Quality Check</t>
  </si>
  <si>
    <t>Does the total price = model apartment price?</t>
  </si>
  <si>
    <t>Doorman building w/o elevator penalty</t>
  </si>
  <si>
    <t>6th floor and above no elevator penalty</t>
  </si>
  <si>
    <t xml:space="preserve">Name: </t>
  </si>
  <si>
    <t xml:space="preserve">Neighborhood that you work in: </t>
  </si>
  <si>
    <t>Check</t>
  </si>
  <si>
    <t>Apartment location preferences</t>
  </si>
  <si>
    <t>Average price for each apartment feature by neighborhood</t>
  </si>
  <si>
    <t>Apartment Bingo Model</t>
  </si>
  <si>
    <t xml:space="preserve">*Determine what type of apartment and in which each neighborhood would best fit for you and your </t>
  </si>
  <si>
    <t>Total Preferences Accommodated</t>
  </si>
  <si>
    <t>Maximum rent you are willing to pay</t>
  </si>
  <si>
    <t>Total Rent Budget</t>
  </si>
  <si>
    <t>Selected Neighborhood</t>
  </si>
  <si>
    <t>How many preferences are accommodated for each roommate?</t>
  </si>
  <si>
    <t xml:space="preserve">Input Directions: </t>
  </si>
  <si>
    <t>Apartment feature preferences</t>
  </si>
  <si>
    <t>*allocate more points to the features that are more important to you</t>
  </si>
  <si>
    <t>Allocate 100 points to the following features</t>
  </si>
  <si>
    <t>2-bedroom with false wall</t>
  </si>
  <si>
    <t>3-bedroom</t>
  </si>
  <si>
    <t>Close to subway</t>
  </si>
  <si>
    <t>1st floor</t>
  </si>
  <si>
    <t>2nd-5th FL</t>
  </si>
  <si>
    <t>6th-10th FL</t>
  </si>
  <si>
    <t>11th+ FL</t>
  </si>
  <si>
    <t>Laundry in building</t>
  </si>
  <si>
    <t>Pets allowed</t>
  </si>
  <si>
    <t>Assign penalties of 0,250,500,750,or 1000 to each neighborhood</t>
  </si>
  <si>
    <t>Apartment Features</t>
  </si>
  <si>
    <t>Decision Variable Total</t>
  </si>
  <si>
    <t>Monthly Average Rent of Apartment in:</t>
  </si>
  <si>
    <t>Total Apartment Rent</t>
  </si>
  <si>
    <t>Neighborhood Location Penalty</t>
  </si>
  <si>
    <t>*For example, if you would love to live in a neighborhood assign 0 for a penalty, if you don't prefer the 'hood but also don't mind it assign 500, and it if would negatively impact your life, assign 1000</t>
  </si>
  <si>
    <t>Please fill out the right most available column with your information and preferences</t>
  </si>
  <si>
    <t>Selected Optimal Apartment Average Neighborhood and Amenity Costs</t>
  </si>
  <si>
    <t>HOW TO USE THIS MODEL</t>
  </si>
  <si>
    <t>Insert budget, apartment feature preferences and apartment location preferencesin the space provided in the "Inputs" tab</t>
  </si>
  <si>
    <t>Make adjustments to the average price per feature as you see fit in the "Avg Apt Prices-Source Data"</t>
  </si>
  <si>
    <t>Make any adjustments necesasry to penalties in K9:K10 in the "New Model" tab</t>
  </si>
  <si>
    <t>Run Solver</t>
  </si>
  <si>
    <t>Click on the "Happiness Gauge" tab to see what percent of aparment feature preferences have been satisfied for each roommate</t>
  </si>
  <si>
    <t xml:space="preserve">Use the "Apartment Price Check" tab to see which neighborhood was chosen, the cost per feature and the total monthly rent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</si>
</sst>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</numFmts>
  <fonts count="15" x14ac:knownFonts="1">
    <font>
      <sz val="10"/>
      <name val="Verdana"/>
    </font>
    <font>
      <sz val="8"/>
      <name val="Verdana"/>
      <family val="2"/>
    </font>
    <font>
      <b/>
      <sz val="12"/>
      <name val="Verdana"/>
      <family val="2"/>
    </font>
    <font>
      <b/>
      <sz val="14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u/>
      <sz val="10"/>
      <color theme="10"/>
      <name val="Verdana"/>
      <family val="2"/>
    </font>
    <font>
      <u/>
      <sz val="10"/>
      <color theme="11"/>
      <name val="Verdana"/>
      <family val="2"/>
    </font>
    <font>
      <sz val="10"/>
      <name val="Verdana"/>
      <family val="2"/>
    </font>
    <font>
      <i/>
      <sz val="10"/>
      <name val="Verdana"/>
      <family val="2"/>
    </font>
    <font>
      <i/>
      <sz val="8"/>
      <name val="Verdana"/>
      <family val="2"/>
    </font>
    <font>
      <b/>
      <sz val="10"/>
      <color indexed="81"/>
      <name val="Arial"/>
      <family val="2"/>
    </font>
    <font>
      <b/>
      <sz val="9"/>
      <color indexed="81"/>
      <name val="Tahoma"/>
      <family val="2"/>
    </font>
    <font>
      <sz val="12"/>
      <name val="Verdana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/>
      <top/>
      <bottom/>
      <diagonal/>
    </border>
    <border>
      <left/>
      <right/>
      <top style="medium">
        <color rgb="FF0070C0"/>
      </top>
      <bottom/>
      <diagonal/>
    </border>
    <border>
      <left style="medium">
        <color rgb="FF0070C0"/>
      </left>
      <right style="medium">
        <color rgb="FF0070C0"/>
      </right>
      <top/>
      <bottom/>
      <diagonal/>
    </border>
    <border>
      <left style="medium">
        <color rgb="FF0070C0"/>
      </left>
      <right style="medium">
        <color rgb="FF0070C0"/>
      </right>
      <top/>
      <bottom style="medium">
        <color rgb="FF0070C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</borders>
  <cellStyleXfs count="42">
    <xf numFmtId="0" fontId="0" fillId="0" borderId="0"/>
    <xf numFmtId="43" fontId="4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60">
    <xf numFmtId="0" fontId="0" fillId="0" borderId="0" xfId="0"/>
    <xf numFmtId="0" fontId="0" fillId="2" borderId="0" xfId="0" applyFill="1"/>
    <xf numFmtId="0" fontId="5" fillId="0" borderId="0" xfId="0" applyFont="1"/>
    <xf numFmtId="0" fontId="6" fillId="0" borderId="0" xfId="0" applyFont="1"/>
    <xf numFmtId="43" fontId="0" fillId="0" borderId="0" xfId="1" applyFont="1"/>
    <xf numFmtId="0" fontId="3" fillId="0" borderId="0" xfId="0" applyFont="1" applyAlignment="1">
      <alignment vertical="center"/>
    </xf>
    <xf numFmtId="0" fontId="0" fillId="0" borderId="0" xfId="0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right"/>
    </xf>
    <xf numFmtId="43" fontId="0" fillId="0" borderId="0" xfId="0" applyNumberFormat="1" applyBorder="1"/>
    <xf numFmtId="2" fontId="0" fillId="0" borderId="0" xfId="0" applyNumberFormat="1"/>
    <xf numFmtId="0" fontId="4" fillId="0" borderId="0" xfId="0" applyFont="1"/>
    <xf numFmtId="9" fontId="0" fillId="0" borderId="0" xfId="41" applyFont="1"/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0" fillId="0" borderId="0" xfId="0" applyFont="1" applyFill="1" applyBorder="1"/>
    <xf numFmtId="0" fontId="10" fillId="0" borderId="0" xfId="0" applyFont="1" applyAlignment="1">
      <alignment horizontal="center" wrapText="1"/>
    </xf>
    <xf numFmtId="0" fontId="11" fillId="0" borderId="0" xfId="0" applyFont="1" applyFill="1" applyBorder="1"/>
    <xf numFmtId="0" fontId="10" fillId="0" borderId="0" xfId="0" applyFont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0" fillId="2" borderId="0" xfId="0" applyFill="1" applyAlignment="1">
      <alignment horizontal="center"/>
    </xf>
    <xf numFmtId="9" fontId="5" fillId="0" borderId="0" xfId="41" applyFont="1"/>
    <xf numFmtId="0" fontId="0" fillId="3" borderId="0" xfId="0" applyFill="1"/>
    <xf numFmtId="0" fontId="0" fillId="3" borderId="0" xfId="0" applyFill="1" applyAlignment="1">
      <alignment horizontal="center" wrapText="1"/>
    </xf>
    <xf numFmtId="0" fontId="4" fillId="3" borderId="0" xfId="0" applyFont="1" applyFill="1" applyBorder="1"/>
    <xf numFmtId="0" fontId="5" fillId="3" borderId="0" xfId="0" applyFont="1" applyFill="1"/>
    <xf numFmtId="0" fontId="4" fillId="3" borderId="0" xfId="0" applyFont="1" applyFill="1"/>
    <xf numFmtId="41" fontId="0" fillId="0" borderId="0" xfId="40" applyNumberFormat="1" applyFont="1"/>
    <xf numFmtId="42" fontId="0" fillId="0" borderId="0" xfId="40" applyNumberFormat="1" applyFont="1"/>
    <xf numFmtId="42" fontId="0" fillId="0" borderId="0" xfId="0" applyNumberFormat="1"/>
    <xf numFmtId="164" fontId="4" fillId="0" borderId="6" xfId="40" applyNumberFormat="1" applyFont="1" applyBorder="1" applyAlignment="1">
      <alignment horizontal="center" wrapText="1"/>
    </xf>
    <xf numFmtId="0" fontId="0" fillId="0" borderId="0" xfId="0" applyAlignment="1">
      <alignment horizontal="left" indent="3"/>
    </xf>
    <xf numFmtId="164" fontId="0" fillId="0" borderId="6" xfId="40" applyNumberFormat="1" applyFont="1" applyFill="1" applyBorder="1"/>
    <xf numFmtId="0" fontId="4" fillId="0" borderId="9" xfId="0" applyFont="1" applyBorder="1"/>
    <xf numFmtId="0" fontId="0" fillId="0" borderId="12" xfId="0" applyBorder="1"/>
    <xf numFmtId="0" fontId="0" fillId="0" borderId="11" xfId="0" applyBorder="1"/>
    <xf numFmtId="0" fontId="4" fillId="0" borderId="0" xfId="0" applyFont="1" applyAlignment="1">
      <alignment wrapText="1"/>
    </xf>
    <xf numFmtId="164" fontId="0" fillId="0" borderId="0" xfId="40" applyNumberFormat="1" applyFont="1"/>
    <xf numFmtId="0" fontId="3" fillId="0" borderId="0" xfId="0" applyFont="1"/>
    <xf numFmtId="0" fontId="14" fillId="0" borderId="0" xfId="0" applyFont="1"/>
    <xf numFmtId="0" fontId="11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2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42">
    <cellStyle name="Comma" xfId="1" builtinId="3"/>
    <cellStyle name="Currency" xfId="40" builtinId="4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Normal" xfId="0" builtinId="0"/>
    <cellStyle name="Percent" xfId="4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4" Type="http://schemas.openxmlformats.org/officeDocument/2006/relationships/worksheet" Target="worksheets/sheet4.xml"/><Relationship Id="rId10" Type="http://schemas.openxmlformats.org/officeDocument/2006/relationships/calcChain" Target="calcChain.xml"/><Relationship Id="rId5" Type="http://schemas.openxmlformats.org/officeDocument/2006/relationships/worksheet" Target="worksheets/sheet5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6" Type="http://schemas.openxmlformats.org/officeDocument/2006/relationships/worksheet" Target="worksheets/sheet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9"/>
  <sheetViews>
    <sheetView tabSelected="1" workbookViewId="0">
      <selection activeCell="C17" sqref="C17"/>
    </sheetView>
  </sheetViews>
  <sheetFormatPr baseColWidth="10" defaultRowHeight="13" x14ac:dyDescent="0"/>
  <cols>
    <col min="1" max="1" width="3.85546875" customWidth="1"/>
  </cols>
  <sheetData>
    <row r="2" spans="1:2" ht="18">
      <c r="A2" s="51" t="s">
        <v>81</v>
      </c>
    </row>
    <row r="4" spans="1:2" ht="16">
      <c r="A4" s="52">
        <v>1</v>
      </c>
      <c r="B4" s="52" t="s">
        <v>82</v>
      </c>
    </row>
    <row r="5" spans="1:2" ht="16">
      <c r="A5" s="52">
        <v>2</v>
      </c>
      <c r="B5" s="52" t="s">
        <v>83</v>
      </c>
    </row>
    <row r="6" spans="1:2" ht="16">
      <c r="A6" s="52">
        <v>3</v>
      </c>
      <c r="B6" s="52" t="s">
        <v>84</v>
      </c>
    </row>
    <row r="7" spans="1:2" ht="16">
      <c r="A7" s="52">
        <v>4</v>
      </c>
      <c r="B7" s="52" t="s">
        <v>85</v>
      </c>
    </row>
    <row r="8" spans="1:2" ht="16">
      <c r="A8" s="52">
        <v>5</v>
      </c>
      <c r="B8" s="52" t="s">
        <v>86</v>
      </c>
    </row>
    <row r="9" spans="1:2" ht="16">
      <c r="A9" s="52">
        <v>6</v>
      </c>
      <c r="B9" s="52" t="s">
        <v>87</v>
      </c>
    </row>
  </sheetData>
  <phoneticPr fontId="1" type="noConversion"/>
  <pageMargins left="0.75" right="0.75" top="1" bottom="1" header="0.5" footer="0.5"/>
  <pageSetup orientation="portrait" horizontalDpi="4294967292" verticalDpi="4294967292"/>
  <headerFooter>
    <oddHeader>&amp;L&amp;K000000Decision Models_x000D_Apartment Bingo&amp;R&amp;K000000Holly Bolgar, Brian Gioia, Tamara Lee_x000D_12/5/2011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topLeftCell="A3" workbookViewId="0">
      <selection activeCell="D29" sqref="D29:D37"/>
    </sheetView>
  </sheetViews>
  <sheetFormatPr baseColWidth="10" defaultColWidth="8.7109375" defaultRowHeight="13" x14ac:dyDescent="0"/>
  <cols>
    <col min="1" max="1" width="36.28515625" customWidth="1"/>
    <col min="2" max="2" width="17" style="15" customWidth="1"/>
    <col min="3" max="4" width="16" style="15" customWidth="1"/>
  </cols>
  <sheetData>
    <row r="1" spans="1:4">
      <c r="A1" s="13" t="s">
        <v>59</v>
      </c>
    </row>
    <row r="2" spans="1:4">
      <c r="A2" s="13" t="s">
        <v>79</v>
      </c>
    </row>
    <row r="3" spans="1:4" ht="14" thickBot="1"/>
    <row r="4" spans="1:4" ht="14" thickBot="1">
      <c r="A4" s="13" t="s">
        <v>47</v>
      </c>
      <c r="B4" s="31" t="s">
        <v>24</v>
      </c>
      <c r="C4" s="31" t="s">
        <v>25</v>
      </c>
      <c r="D4" s="32" t="s">
        <v>26</v>
      </c>
    </row>
    <row r="5" spans="1:4" ht="14" thickBot="1">
      <c r="A5" s="13" t="s">
        <v>48</v>
      </c>
      <c r="B5" s="31" t="s">
        <v>29</v>
      </c>
      <c r="C5" s="31" t="s">
        <v>30</v>
      </c>
      <c r="D5" s="32" t="s">
        <v>28</v>
      </c>
    </row>
    <row r="6" spans="1:4" ht="14" thickBot="1">
      <c r="A6" s="13" t="s">
        <v>55</v>
      </c>
      <c r="B6" s="43">
        <v>2150</v>
      </c>
      <c r="C6" s="43">
        <v>2150</v>
      </c>
      <c r="D6" s="43">
        <v>2100</v>
      </c>
    </row>
    <row r="8" spans="1:4">
      <c r="A8" s="2" t="s">
        <v>60</v>
      </c>
    </row>
    <row r="9" spans="1:4">
      <c r="A9" s="13" t="s">
        <v>62</v>
      </c>
    </row>
    <row r="10" spans="1:4" ht="14" thickBot="1">
      <c r="A10" s="26" t="s">
        <v>61</v>
      </c>
    </row>
    <row r="11" spans="1:4">
      <c r="A11" s="13" t="s">
        <v>63</v>
      </c>
      <c r="B11" s="28">
        <v>0</v>
      </c>
      <c r="C11" s="28">
        <v>0</v>
      </c>
      <c r="D11" s="28">
        <v>0</v>
      </c>
    </row>
    <row r="12" spans="1:4">
      <c r="A12" s="13" t="s">
        <v>64</v>
      </c>
      <c r="B12" s="29">
        <v>10</v>
      </c>
      <c r="C12" s="29">
        <v>5</v>
      </c>
      <c r="D12" s="29">
        <v>15</v>
      </c>
    </row>
    <row r="13" spans="1:4">
      <c r="A13" t="s">
        <v>7</v>
      </c>
      <c r="B13" s="29">
        <v>10</v>
      </c>
      <c r="C13" s="29">
        <v>10</v>
      </c>
      <c r="D13" s="29">
        <v>10</v>
      </c>
    </row>
    <row r="14" spans="1:4">
      <c r="A14" t="s">
        <v>8</v>
      </c>
      <c r="B14" s="29">
        <v>30</v>
      </c>
      <c r="C14" s="29">
        <v>5</v>
      </c>
      <c r="D14" s="29">
        <v>5</v>
      </c>
    </row>
    <row r="15" spans="1:4">
      <c r="A15" t="s">
        <v>9</v>
      </c>
      <c r="B15" s="29">
        <v>5</v>
      </c>
      <c r="C15" s="29">
        <v>15</v>
      </c>
      <c r="D15" s="29">
        <v>10</v>
      </c>
    </row>
    <row r="16" spans="1:4">
      <c r="A16" s="13" t="s">
        <v>65</v>
      </c>
      <c r="B16" s="29">
        <v>20</v>
      </c>
      <c r="C16" s="29">
        <v>20</v>
      </c>
      <c r="D16" s="29">
        <v>20</v>
      </c>
    </row>
    <row r="17" spans="1:4">
      <c r="A17" s="13" t="s">
        <v>66</v>
      </c>
      <c r="B17" s="29">
        <v>0</v>
      </c>
      <c r="C17" s="29">
        <v>0</v>
      </c>
      <c r="D17" s="29">
        <v>0</v>
      </c>
    </row>
    <row r="18" spans="1:4">
      <c r="A18" s="13" t="s">
        <v>67</v>
      </c>
      <c r="B18" s="29">
        <v>10</v>
      </c>
      <c r="C18" s="29">
        <v>0</v>
      </c>
      <c r="D18" s="29">
        <v>0</v>
      </c>
    </row>
    <row r="19" spans="1:4">
      <c r="A19" s="13" t="s">
        <v>68</v>
      </c>
      <c r="B19" s="29">
        <v>5</v>
      </c>
      <c r="C19" s="29">
        <v>0</v>
      </c>
      <c r="D19" s="29">
        <v>10</v>
      </c>
    </row>
    <row r="20" spans="1:4">
      <c r="A20" s="13" t="s">
        <v>69</v>
      </c>
      <c r="B20" s="29">
        <v>10</v>
      </c>
      <c r="C20" s="29">
        <v>0</v>
      </c>
      <c r="D20" s="29">
        <v>10</v>
      </c>
    </row>
    <row r="21" spans="1:4">
      <c r="A21" s="13" t="s">
        <v>70</v>
      </c>
      <c r="B21" s="29">
        <v>0</v>
      </c>
      <c r="C21" s="29">
        <v>25</v>
      </c>
      <c r="D21" s="29">
        <v>5</v>
      </c>
    </row>
    <row r="22" spans="1:4" ht="14" thickBot="1">
      <c r="A22" s="13" t="s">
        <v>71</v>
      </c>
      <c r="B22" s="30">
        <v>0</v>
      </c>
      <c r="C22" s="30">
        <v>20</v>
      </c>
      <c r="D22" s="30">
        <v>15</v>
      </c>
    </row>
    <row r="23" spans="1:4">
      <c r="A23" s="2" t="s">
        <v>27</v>
      </c>
      <c r="B23" s="16">
        <f>SUM(B11:B22)</f>
        <v>100</v>
      </c>
      <c r="C23" s="16">
        <f t="shared" ref="C23:D23" si="0">SUM(C11:C22)</f>
        <v>100</v>
      </c>
      <c r="D23" s="16">
        <f t="shared" si="0"/>
        <v>100</v>
      </c>
    </row>
    <row r="24" spans="1:4">
      <c r="A24" s="24" t="s">
        <v>49</v>
      </c>
      <c r="B24" s="25" t="str">
        <f>IF(B23&gt;100,"You allocated too many points",IF(B23&lt;100,"You still have points to allocte","Good"))</f>
        <v>Good</v>
      </c>
      <c r="C24" s="25" t="str">
        <f t="shared" ref="C24:D24" si="1">IF(C23&gt;100,"You allocated too many points",IF(C23&lt;100,"You still have points to allocte","Good"))</f>
        <v>Good</v>
      </c>
      <c r="D24" s="25" t="str">
        <f t="shared" si="1"/>
        <v>Good</v>
      </c>
    </row>
    <row r="26" spans="1:4">
      <c r="A26" s="13" t="s">
        <v>50</v>
      </c>
    </row>
    <row r="27" spans="1:4">
      <c r="A27" s="13" t="s">
        <v>72</v>
      </c>
    </row>
    <row r="28" spans="1:4" ht="21.75" customHeight="1" thickBot="1">
      <c r="A28" s="53" t="s">
        <v>78</v>
      </c>
      <c r="B28" s="53"/>
      <c r="C28" s="53"/>
      <c r="D28" s="53"/>
    </row>
    <row r="29" spans="1:4">
      <c r="A29" t="s">
        <v>1</v>
      </c>
      <c r="B29" s="28">
        <v>500</v>
      </c>
      <c r="C29" s="28">
        <v>0</v>
      </c>
      <c r="D29" s="28">
        <v>1000</v>
      </c>
    </row>
    <row r="30" spans="1:4">
      <c r="A30" t="s">
        <v>2</v>
      </c>
      <c r="B30" s="29">
        <v>0</v>
      </c>
      <c r="C30" s="29">
        <v>250</v>
      </c>
      <c r="D30" s="29">
        <v>250</v>
      </c>
    </row>
    <row r="31" spans="1:4">
      <c r="A31" t="s">
        <v>19</v>
      </c>
      <c r="B31" s="29">
        <v>500</v>
      </c>
      <c r="C31" s="29">
        <v>0</v>
      </c>
      <c r="D31" s="29">
        <v>1000</v>
      </c>
    </row>
    <row r="32" spans="1:4">
      <c r="A32" t="s">
        <v>3</v>
      </c>
      <c r="B32" s="29">
        <v>0</v>
      </c>
      <c r="C32" s="29">
        <v>1000</v>
      </c>
      <c r="D32" s="29">
        <v>0</v>
      </c>
    </row>
    <row r="33" spans="1:4">
      <c r="A33" t="s">
        <v>4</v>
      </c>
      <c r="B33" s="29">
        <v>0</v>
      </c>
      <c r="C33" s="46">
        <v>1000</v>
      </c>
      <c r="D33" s="29">
        <v>0</v>
      </c>
    </row>
    <row r="34" spans="1:4">
      <c r="A34" t="s">
        <v>5</v>
      </c>
      <c r="B34" s="29">
        <v>0</v>
      </c>
      <c r="C34" s="29">
        <v>1000</v>
      </c>
      <c r="D34" s="29">
        <v>0</v>
      </c>
    </row>
    <row r="35" spans="1:4">
      <c r="A35" t="s">
        <v>18</v>
      </c>
      <c r="B35" s="29">
        <v>500</v>
      </c>
      <c r="C35" s="29">
        <v>500</v>
      </c>
      <c r="D35" s="29">
        <v>250</v>
      </c>
    </row>
    <row r="36" spans="1:4">
      <c r="A36" t="s">
        <v>6</v>
      </c>
      <c r="B36" s="29">
        <v>500</v>
      </c>
      <c r="C36" s="29">
        <v>1000</v>
      </c>
      <c r="D36" s="29">
        <v>0</v>
      </c>
    </row>
    <row r="37" spans="1:4" ht="14" thickBot="1">
      <c r="A37" t="s">
        <v>22</v>
      </c>
      <c r="B37" s="30">
        <v>0</v>
      </c>
      <c r="C37" s="30">
        <v>1000</v>
      </c>
      <c r="D37" s="30">
        <v>0</v>
      </c>
    </row>
  </sheetData>
  <mergeCells count="1">
    <mergeCell ref="A28:D28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workbookViewId="0">
      <selection activeCell="K19" sqref="A3:K19"/>
    </sheetView>
  </sheetViews>
  <sheetFormatPr baseColWidth="10" defaultColWidth="8.7109375" defaultRowHeight="13" x14ac:dyDescent="0"/>
  <cols>
    <col min="1" max="1" width="11.7109375" bestFit="1" customWidth="1"/>
    <col min="2" max="2" width="22.42578125" bestFit="1" customWidth="1"/>
    <col min="3" max="5" width="9.5703125" bestFit="1" customWidth="1"/>
    <col min="6" max="6" width="9.85546875" customWidth="1"/>
    <col min="7" max="7" width="9.5703125" customWidth="1"/>
    <col min="8" max="10" width="9.5703125" bestFit="1" customWidth="1"/>
    <col min="11" max="11" width="10.5703125" customWidth="1"/>
  </cols>
  <sheetData>
    <row r="1" spans="1:11">
      <c r="A1" s="13" t="s">
        <v>51</v>
      </c>
    </row>
    <row r="3" spans="1:11" ht="16">
      <c r="C3" s="54" t="s">
        <v>0</v>
      </c>
      <c r="D3" s="54"/>
      <c r="E3" s="54"/>
      <c r="F3" s="54"/>
      <c r="G3" s="54"/>
      <c r="H3" s="54"/>
      <c r="I3" s="54"/>
      <c r="J3" s="54"/>
      <c r="K3" s="54"/>
    </row>
    <row r="4" spans="1:11" s="17" customFormat="1" ht="26">
      <c r="C4" s="17" t="s">
        <v>1</v>
      </c>
      <c r="D4" s="17" t="s">
        <v>2</v>
      </c>
      <c r="E4" s="17" t="s">
        <v>19</v>
      </c>
      <c r="F4" s="17" t="s">
        <v>3</v>
      </c>
      <c r="G4" s="17" t="s">
        <v>4</v>
      </c>
      <c r="H4" s="17" t="s">
        <v>5</v>
      </c>
      <c r="I4" s="17" t="s">
        <v>18</v>
      </c>
      <c r="J4" s="17" t="s">
        <v>6</v>
      </c>
      <c r="K4" s="17" t="s">
        <v>22</v>
      </c>
    </row>
    <row r="5" spans="1:11">
      <c r="C5" s="1"/>
      <c r="D5" s="1"/>
      <c r="E5" s="1"/>
      <c r="F5" s="1"/>
      <c r="G5" s="1"/>
      <c r="H5" s="1"/>
      <c r="I5" s="1"/>
      <c r="J5" s="1"/>
      <c r="K5" s="1"/>
    </row>
    <row r="6" spans="1:11">
      <c r="A6" s="55" t="s">
        <v>16</v>
      </c>
      <c r="B6" s="13" t="s">
        <v>63</v>
      </c>
      <c r="C6">
        <v>3100</v>
      </c>
      <c r="D6">
        <v>3700</v>
      </c>
      <c r="E6">
        <v>4500</v>
      </c>
      <c r="F6">
        <v>4300</v>
      </c>
      <c r="G6">
        <v>5200</v>
      </c>
      <c r="H6">
        <v>5200</v>
      </c>
      <c r="I6">
        <v>4000</v>
      </c>
      <c r="J6">
        <v>3400</v>
      </c>
      <c r="K6">
        <v>3200</v>
      </c>
    </row>
    <row r="7" spans="1:11">
      <c r="A7" s="55"/>
      <c r="B7" s="13" t="s">
        <v>64</v>
      </c>
      <c r="C7">
        <v>3600</v>
      </c>
      <c r="D7">
        <v>4200</v>
      </c>
      <c r="E7">
        <v>5000</v>
      </c>
      <c r="F7">
        <v>4800</v>
      </c>
      <c r="G7">
        <v>5700</v>
      </c>
      <c r="H7">
        <v>5700</v>
      </c>
      <c r="I7">
        <v>4500</v>
      </c>
      <c r="J7">
        <v>3900</v>
      </c>
      <c r="K7">
        <v>3700</v>
      </c>
    </row>
    <row r="8" spans="1:11">
      <c r="A8" s="55"/>
      <c r="B8" t="s">
        <v>7</v>
      </c>
      <c r="C8">
        <v>300</v>
      </c>
      <c r="D8">
        <v>300</v>
      </c>
      <c r="E8">
        <v>300</v>
      </c>
      <c r="F8">
        <v>600</v>
      </c>
      <c r="G8">
        <v>600</v>
      </c>
      <c r="H8">
        <v>400</v>
      </c>
      <c r="I8">
        <v>400</v>
      </c>
      <c r="J8">
        <v>650</v>
      </c>
      <c r="K8">
        <v>400</v>
      </c>
    </row>
    <row r="9" spans="1:11">
      <c r="A9" s="55"/>
      <c r="B9" t="s">
        <v>8</v>
      </c>
      <c r="C9">
        <v>200</v>
      </c>
      <c r="D9">
        <v>200</v>
      </c>
      <c r="E9">
        <v>400</v>
      </c>
      <c r="F9">
        <v>500</v>
      </c>
      <c r="G9">
        <v>500</v>
      </c>
      <c r="H9">
        <v>200</v>
      </c>
      <c r="I9">
        <v>400</v>
      </c>
      <c r="J9">
        <v>500</v>
      </c>
      <c r="K9">
        <v>400</v>
      </c>
    </row>
    <row r="10" spans="1:11">
      <c r="A10" s="55"/>
      <c r="B10" t="s">
        <v>9</v>
      </c>
      <c r="C10">
        <v>300</v>
      </c>
      <c r="D10">
        <v>300</v>
      </c>
      <c r="E10">
        <v>300</v>
      </c>
      <c r="F10">
        <v>500</v>
      </c>
      <c r="G10">
        <v>500</v>
      </c>
      <c r="H10">
        <v>200</v>
      </c>
      <c r="I10">
        <v>200</v>
      </c>
      <c r="J10">
        <v>600</v>
      </c>
      <c r="K10">
        <v>400</v>
      </c>
    </row>
    <row r="11" spans="1:11">
      <c r="A11" s="55"/>
      <c r="B11" s="13" t="s">
        <v>65</v>
      </c>
      <c r="C11">
        <v>200</v>
      </c>
      <c r="D11">
        <v>100</v>
      </c>
      <c r="E11">
        <v>200</v>
      </c>
      <c r="F11">
        <v>0</v>
      </c>
      <c r="G11">
        <v>100</v>
      </c>
      <c r="H11">
        <v>0</v>
      </c>
      <c r="I11">
        <v>100</v>
      </c>
      <c r="J11">
        <v>200</v>
      </c>
      <c r="K11">
        <v>0</v>
      </c>
    </row>
    <row r="12" spans="1:11">
      <c r="A12" s="55"/>
      <c r="B12" s="13" t="s">
        <v>66</v>
      </c>
      <c r="C12">
        <v>-500</v>
      </c>
      <c r="D12">
        <v>-500</v>
      </c>
      <c r="E12">
        <v>-500</v>
      </c>
      <c r="F12">
        <v>-500</v>
      </c>
      <c r="G12">
        <v>-200</v>
      </c>
      <c r="H12">
        <v>-500</v>
      </c>
      <c r="I12">
        <v>-500</v>
      </c>
      <c r="J12">
        <v>-200</v>
      </c>
      <c r="K12">
        <v>-200</v>
      </c>
    </row>
    <row r="13" spans="1:11">
      <c r="A13" s="55"/>
      <c r="B13" s="13" t="s">
        <v>67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</row>
    <row r="14" spans="1:11">
      <c r="A14" s="55"/>
      <c r="B14" s="13" t="s">
        <v>68</v>
      </c>
      <c r="C14">
        <v>300</v>
      </c>
      <c r="D14">
        <v>300</v>
      </c>
      <c r="E14">
        <v>300</v>
      </c>
      <c r="F14">
        <v>500</v>
      </c>
      <c r="G14">
        <v>500</v>
      </c>
      <c r="H14">
        <v>300</v>
      </c>
      <c r="I14">
        <v>300</v>
      </c>
      <c r="J14">
        <v>500</v>
      </c>
      <c r="K14">
        <v>300</v>
      </c>
    </row>
    <row r="15" spans="1:11">
      <c r="A15" s="55"/>
      <c r="B15" s="13" t="s">
        <v>69</v>
      </c>
      <c r="C15">
        <v>400</v>
      </c>
      <c r="D15">
        <v>400</v>
      </c>
      <c r="E15">
        <v>400</v>
      </c>
      <c r="F15">
        <v>600</v>
      </c>
      <c r="G15">
        <v>600</v>
      </c>
      <c r="H15">
        <v>400</v>
      </c>
      <c r="I15">
        <v>400</v>
      </c>
      <c r="J15">
        <v>600</v>
      </c>
      <c r="K15">
        <v>400</v>
      </c>
    </row>
    <row r="16" spans="1:11">
      <c r="A16" s="55"/>
      <c r="B16" s="13" t="s">
        <v>70</v>
      </c>
      <c r="C16">
        <v>150</v>
      </c>
      <c r="D16">
        <v>150</v>
      </c>
      <c r="E16">
        <v>150</v>
      </c>
      <c r="F16">
        <v>300</v>
      </c>
      <c r="G16">
        <v>300</v>
      </c>
      <c r="H16">
        <v>150</v>
      </c>
      <c r="I16">
        <v>150</v>
      </c>
      <c r="J16">
        <v>300</v>
      </c>
      <c r="K16">
        <v>200</v>
      </c>
    </row>
    <row r="17" spans="1:11">
      <c r="A17" s="55"/>
      <c r="B17" s="13" t="s">
        <v>71</v>
      </c>
      <c r="C17">
        <v>100</v>
      </c>
      <c r="D17">
        <v>100</v>
      </c>
      <c r="E17">
        <v>100</v>
      </c>
      <c r="F17">
        <v>-100</v>
      </c>
      <c r="G17">
        <v>-100</v>
      </c>
      <c r="H17">
        <v>100</v>
      </c>
      <c r="I17">
        <v>100</v>
      </c>
      <c r="J17">
        <v>-100</v>
      </c>
      <c r="K17">
        <v>-100</v>
      </c>
    </row>
    <row r="18" spans="1:11" ht="18">
      <c r="A18" s="5"/>
      <c r="B18" s="3" t="s">
        <v>33</v>
      </c>
      <c r="C18" s="4">
        <f t="shared" ref="C18:K18" si="0">C6+SUM(C8:C11)+SUM(C16:C17)</f>
        <v>4350</v>
      </c>
      <c r="D18" s="4">
        <f t="shared" si="0"/>
        <v>4850</v>
      </c>
      <c r="E18" s="4">
        <f t="shared" si="0"/>
        <v>5950</v>
      </c>
      <c r="F18" s="4">
        <f t="shared" si="0"/>
        <v>6100</v>
      </c>
      <c r="G18" s="4">
        <f t="shared" si="0"/>
        <v>7100</v>
      </c>
      <c r="H18" s="4">
        <f t="shared" si="0"/>
        <v>6250</v>
      </c>
      <c r="I18" s="4">
        <f t="shared" si="0"/>
        <v>5350</v>
      </c>
      <c r="J18" s="4">
        <f t="shared" si="0"/>
        <v>5550</v>
      </c>
      <c r="K18" s="4">
        <f t="shared" si="0"/>
        <v>4500</v>
      </c>
    </row>
    <row r="19" spans="1:11" ht="18">
      <c r="A19" s="5"/>
      <c r="B19" s="3" t="s">
        <v>34</v>
      </c>
      <c r="C19" s="4">
        <f>SUM(C7:C11)+SUM(C16:C17)</f>
        <v>4850</v>
      </c>
      <c r="D19" s="4">
        <f t="shared" ref="D19:K19" si="1">SUM(D7:D11)+SUM(D16:D17)</f>
        <v>5350</v>
      </c>
      <c r="E19" s="4">
        <f t="shared" si="1"/>
        <v>6450</v>
      </c>
      <c r="F19" s="4">
        <f t="shared" si="1"/>
        <v>6600</v>
      </c>
      <c r="G19" s="4">
        <f t="shared" si="1"/>
        <v>7600</v>
      </c>
      <c r="H19" s="4">
        <f t="shared" si="1"/>
        <v>6750</v>
      </c>
      <c r="I19" s="4">
        <f t="shared" si="1"/>
        <v>5850</v>
      </c>
      <c r="J19" s="4">
        <f t="shared" si="1"/>
        <v>6050</v>
      </c>
      <c r="K19" s="4">
        <f t="shared" si="1"/>
        <v>5000</v>
      </c>
    </row>
  </sheetData>
  <mergeCells count="2">
    <mergeCell ref="C3:K3"/>
    <mergeCell ref="A6:A17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O52"/>
  <sheetViews>
    <sheetView zoomScale="80" zoomScaleNormal="80" zoomScalePageLayoutView="80" workbookViewId="0">
      <selection activeCell="K9" sqref="K9"/>
    </sheetView>
  </sheetViews>
  <sheetFormatPr baseColWidth="10" defaultColWidth="11" defaultRowHeight="13" x14ac:dyDescent="0"/>
  <cols>
    <col min="1" max="1" width="23.85546875" customWidth="1"/>
    <col min="2" max="2" width="9.85546875" customWidth="1"/>
    <col min="3" max="3" width="8.42578125" customWidth="1"/>
    <col min="4" max="4" width="10.42578125" customWidth="1"/>
    <col min="5" max="5" width="2.140625" bestFit="1" customWidth="1"/>
    <col min="6" max="6" width="3.42578125" bestFit="1" customWidth="1"/>
    <col min="7" max="7" width="2.140625" bestFit="1" customWidth="1"/>
    <col min="8" max="8" width="15.42578125" style="35" hidden="1" customWidth="1"/>
    <col min="9" max="9" width="4.5703125" customWidth="1"/>
    <col min="10" max="10" width="37.42578125" bestFit="1" customWidth="1"/>
    <col min="11" max="11" width="12" bestFit="1" customWidth="1"/>
    <col min="12" max="12" width="12.5703125" bestFit="1" customWidth="1"/>
    <col min="13" max="13" width="15.42578125" bestFit="1" customWidth="1"/>
    <col min="14" max="14" width="12" bestFit="1" customWidth="1"/>
    <col min="15" max="16" width="10.42578125" bestFit="1" customWidth="1"/>
  </cols>
  <sheetData>
    <row r="1" spans="1:15">
      <c r="A1" s="13" t="s">
        <v>52</v>
      </c>
    </row>
    <row r="2" spans="1:15">
      <c r="A2" s="27" t="s">
        <v>53</v>
      </c>
    </row>
    <row r="3" spans="1:15" ht="14" thickBot="1"/>
    <row r="4" spans="1:15" ht="14" thickBot="1">
      <c r="A4" s="13" t="s">
        <v>56</v>
      </c>
      <c r="B4" s="45">
        <f>SUM(Inputs!B6:D6)</f>
        <v>6400</v>
      </c>
    </row>
    <row r="6" spans="1:15" s="17" customFormat="1" ht="40" thickBot="1">
      <c r="A6" s="18" t="s">
        <v>73</v>
      </c>
      <c r="B6" s="18" t="s">
        <v>36</v>
      </c>
      <c r="C6" s="18" t="s">
        <v>35</v>
      </c>
      <c r="D6" s="18" t="s">
        <v>37</v>
      </c>
      <c r="H6" s="36"/>
      <c r="I6" s="18"/>
      <c r="J6" s="3" t="s">
        <v>38</v>
      </c>
      <c r="K6">
        <f>SUMPRODUCT(D7:D18,B7:B18)</f>
        <v>2750</v>
      </c>
      <c r="L6" s="18"/>
      <c r="M6" s="18"/>
    </row>
    <row r="7" spans="1:15">
      <c r="A7" s="13" t="s">
        <v>63</v>
      </c>
      <c r="B7">
        <f>SUM(Inputs!B11:D11)*10</f>
        <v>0</v>
      </c>
      <c r="D7" s="9">
        <v>0</v>
      </c>
      <c r="E7" s="56">
        <f>SUM(D7:D8)</f>
        <v>1</v>
      </c>
      <c r="F7" s="59" t="s">
        <v>31</v>
      </c>
      <c r="G7" s="58">
        <v>1</v>
      </c>
      <c r="J7" s="3" t="s">
        <v>39</v>
      </c>
      <c r="K7">
        <f>SUMPRODUCT(D19:D27,C19:C27)</f>
        <v>-500</v>
      </c>
      <c r="N7" s="6"/>
      <c r="O7" s="6"/>
    </row>
    <row r="8" spans="1:15">
      <c r="A8" s="13" t="s">
        <v>64</v>
      </c>
      <c r="B8">
        <f>SUM(Inputs!B12:D12)*10</f>
        <v>300</v>
      </c>
      <c r="D8" s="22">
        <v>1</v>
      </c>
      <c r="E8" s="56"/>
      <c r="F8" s="58"/>
      <c r="G8" s="58"/>
      <c r="J8" s="13" t="s">
        <v>46</v>
      </c>
      <c r="K8">
        <f>IF(AND(SUM(D15:D16)=1,D9=0),-10000,0)</f>
        <v>0</v>
      </c>
      <c r="N8" s="6"/>
      <c r="O8" s="6"/>
    </row>
    <row r="9" spans="1:15">
      <c r="A9" t="s">
        <v>7</v>
      </c>
      <c r="B9">
        <f>SUM(Inputs!B13:D13)*10</f>
        <v>300</v>
      </c>
      <c r="D9" s="22">
        <v>1</v>
      </c>
      <c r="E9" s="7">
        <f t="shared" ref="E9:E18" si="0">SUM(D9)</f>
        <v>1</v>
      </c>
      <c r="F9" s="8" t="s">
        <v>32</v>
      </c>
      <c r="G9" s="7">
        <v>1</v>
      </c>
      <c r="J9" s="13" t="s">
        <v>45</v>
      </c>
      <c r="K9" s="48">
        <f>IF(AND(D11=1,D9=0),-10000,0)</f>
        <v>0</v>
      </c>
      <c r="N9" s="6"/>
      <c r="O9" s="6"/>
    </row>
    <row r="10" spans="1:15" ht="14" thickBot="1">
      <c r="A10" t="s">
        <v>8</v>
      </c>
      <c r="B10">
        <f>SUM(Inputs!B14:D14)*10</f>
        <v>400</v>
      </c>
      <c r="D10" s="22">
        <v>1</v>
      </c>
      <c r="E10" s="7">
        <f t="shared" si="0"/>
        <v>1</v>
      </c>
      <c r="F10" s="8" t="s">
        <v>32</v>
      </c>
      <c r="G10" s="7">
        <v>1</v>
      </c>
      <c r="J10" s="2" t="s">
        <v>40</v>
      </c>
      <c r="K10" s="47">
        <f>SUM(K6:K9)</f>
        <v>2250</v>
      </c>
      <c r="N10" s="6"/>
      <c r="O10" s="6"/>
    </row>
    <row r="11" spans="1:15">
      <c r="A11" t="s">
        <v>9</v>
      </c>
      <c r="B11">
        <f>SUM(Inputs!B15:D15)*10</f>
        <v>300</v>
      </c>
      <c r="D11" s="22">
        <v>1</v>
      </c>
      <c r="E11" s="7">
        <f t="shared" si="0"/>
        <v>1</v>
      </c>
      <c r="F11" s="8" t="s">
        <v>32</v>
      </c>
      <c r="G11" s="7">
        <v>1</v>
      </c>
      <c r="N11" s="6"/>
      <c r="O11" s="6"/>
    </row>
    <row r="12" spans="1:15">
      <c r="A12" s="13" t="s">
        <v>65</v>
      </c>
      <c r="B12">
        <f>SUM(Inputs!B16:D16)*10</f>
        <v>600</v>
      </c>
      <c r="D12" s="22">
        <v>1</v>
      </c>
      <c r="E12" s="7">
        <f t="shared" si="0"/>
        <v>1</v>
      </c>
      <c r="F12" s="8" t="s">
        <v>32</v>
      </c>
      <c r="G12" s="7">
        <v>1</v>
      </c>
      <c r="N12" s="6"/>
      <c r="O12" s="6"/>
    </row>
    <row r="13" spans="1:15">
      <c r="A13" s="13" t="s">
        <v>66</v>
      </c>
      <c r="B13">
        <f>SUM(Inputs!B17:D17)*10</f>
        <v>0</v>
      </c>
      <c r="D13" s="22">
        <v>0</v>
      </c>
      <c r="E13" s="56">
        <f>SUM(D13:D16)</f>
        <v>1</v>
      </c>
      <c r="F13" s="59" t="s">
        <v>31</v>
      </c>
      <c r="G13" s="58">
        <v>1</v>
      </c>
      <c r="N13" s="6"/>
      <c r="O13" s="6"/>
    </row>
    <row r="14" spans="1:15">
      <c r="A14" s="13" t="s">
        <v>67</v>
      </c>
      <c r="B14">
        <f>SUM(Inputs!B18:D18)*10</f>
        <v>100</v>
      </c>
      <c r="D14" s="22">
        <v>0</v>
      </c>
      <c r="E14" s="56"/>
      <c r="F14" s="58"/>
      <c r="G14" s="58"/>
      <c r="N14" s="6"/>
      <c r="O14" s="6"/>
    </row>
    <row r="15" spans="1:15">
      <c r="A15" s="13" t="s">
        <v>68</v>
      </c>
      <c r="B15">
        <f>SUM(Inputs!B19:D19)*10</f>
        <v>150</v>
      </c>
      <c r="D15" s="22">
        <v>0</v>
      </c>
      <c r="E15" s="56"/>
      <c r="F15" s="58"/>
      <c r="G15" s="58"/>
      <c r="N15" s="6"/>
      <c r="O15" s="6"/>
    </row>
    <row r="16" spans="1:15">
      <c r="A16" s="13" t="s">
        <v>69</v>
      </c>
      <c r="B16">
        <f>SUM(Inputs!B20:D20)*10</f>
        <v>200</v>
      </c>
      <c r="D16" s="22">
        <v>1</v>
      </c>
      <c r="E16" s="56"/>
      <c r="F16" s="58"/>
      <c r="G16" s="58"/>
      <c r="N16" s="6"/>
      <c r="O16" s="6"/>
    </row>
    <row r="17" spans="1:15">
      <c r="A17" s="13" t="s">
        <v>70</v>
      </c>
      <c r="B17">
        <f>SUM(Inputs!B21:D21)*10</f>
        <v>300</v>
      </c>
      <c r="D17" s="22">
        <v>1</v>
      </c>
      <c r="E17" s="7">
        <f t="shared" si="0"/>
        <v>1</v>
      </c>
      <c r="F17" s="8" t="s">
        <v>32</v>
      </c>
      <c r="G17" s="7">
        <v>1</v>
      </c>
      <c r="N17" s="6"/>
      <c r="O17" s="6"/>
    </row>
    <row r="18" spans="1:15">
      <c r="A18" s="13" t="s">
        <v>71</v>
      </c>
      <c r="B18">
        <f>SUM(Inputs!B22:D22)*10</f>
        <v>350</v>
      </c>
      <c r="D18" s="22">
        <v>1</v>
      </c>
      <c r="E18" s="7">
        <f t="shared" si="0"/>
        <v>1</v>
      </c>
      <c r="F18" s="8" t="s">
        <v>32</v>
      </c>
      <c r="G18" s="7">
        <v>1</v>
      </c>
      <c r="N18" s="6"/>
      <c r="O18" s="6"/>
    </row>
    <row r="19" spans="1:15">
      <c r="A19" s="44" t="s">
        <v>1</v>
      </c>
      <c r="C19">
        <f>-SUM(Inputs!B29:D29)</f>
        <v>-1500</v>
      </c>
      <c r="D19" s="22">
        <v>0</v>
      </c>
      <c r="E19" s="56">
        <f>SUM(D19:D27)</f>
        <v>1</v>
      </c>
      <c r="F19" s="57" t="s">
        <v>31</v>
      </c>
      <c r="G19" s="58">
        <v>1</v>
      </c>
      <c r="H19" s="35" t="s">
        <v>1</v>
      </c>
      <c r="I19" s="3"/>
      <c r="N19" s="6"/>
      <c r="O19" s="6"/>
    </row>
    <row r="20" spans="1:15">
      <c r="A20" s="44" t="s">
        <v>2</v>
      </c>
      <c r="C20">
        <f>-SUM(Inputs!B30:D30)</f>
        <v>-500</v>
      </c>
      <c r="D20" s="22">
        <v>1</v>
      </c>
      <c r="E20" s="56"/>
      <c r="F20" s="57"/>
      <c r="G20" s="58"/>
      <c r="H20" s="35" t="s">
        <v>2</v>
      </c>
      <c r="I20" s="3"/>
      <c r="N20" s="6"/>
      <c r="O20" s="6"/>
    </row>
    <row r="21" spans="1:15">
      <c r="A21" s="44" t="s">
        <v>19</v>
      </c>
      <c r="C21">
        <f>-SUM(Inputs!B31:D31)</f>
        <v>-1500</v>
      </c>
      <c r="D21" s="22">
        <v>0</v>
      </c>
      <c r="E21" s="56"/>
      <c r="F21" s="57"/>
      <c r="G21" s="58"/>
      <c r="H21" s="35" t="s">
        <v>19</v>
      </c>
      <c r="N21" s="10"/>
      <c r="O21" s="6"/>
    </row>
    <row r="22" spans="1:15">
      <c r="A22" s="44" t="s">
        <v>3</v>
      </c>
      <c r="C22">
        <f>-SUM(Inputs!B32:D32)</f>
        <v>-1000</v>
      </c>
      <c r="D22" s="22">
        <v>0</v>
      </c>
      <c r="E22" s="56"/>
      <c r="F22" s="57"/>
      <c r="G22" s="58"/>
      <c r="H22" s="35" t="s">
        <v>3</v>
      </c>
      <c r="N22" s="6"/>
      <c r="O22" s="6"/>
    </row>
    <row r="23" spans="1:15">
      <c r="A23" s="44" t="s">
        <v>4</v>
      </c>
      <c r="C23">
        <f>-SUM(Inputs!B33:D33)</f>
        <v>-1000</v>
      </c>
      <c r="D23" s="22">
        <v>0</v>
      </c>
      <c r="E23" s="56"/>
      <c r="F23" s="57"/>
      <c r="G23" s="58"/>
      <c r="H23" s="35" t="s">
        <v>4</v>
      </c>
      <c r="N23" s="6"/>
      <c r="O23" s="6"/>
    </row>
    <row r="24" spans="1:15">
      <c r="A24" s="44" t="s">
        <v>5</v>
      </c>
      <c r="C24">
        <f>-SUM(Inputs!B34:D34)</f>
        <v>-1000</v>
      </c>
      <c r="D24" s="22">
        <v>0</v>
      </c>
      <c r="E24" s="56"/>
      <c r="F24" s="57"/>
      <c r="G24" s="58"/>
      <c r="H24" s="35" t="s">
        <v>5</v>
      </c>
      <c r="N24" s="6"/>
      <c r="O24" s="6"/>
    </row>
    <row r="25" spans="1:15">
      <c r="A25" s="44" t="s">
        <v>18</v>
      </c>
      <c r="C25">
        <f>-SUM(Inputs!B35:D35)</f>
        <v>-1250</v>
      </c>
      <c r="D25" s="22">
        <v>0</v>
      </c>
      <c r="E25" s="56"/>
      <c r="F25" s="57"/>
      <c r="G25" s="58"/>
      <c r="H25" s="35" t="s">
        <v>18</v>
      </c>
    </row>
    <row r="26" spans="1:15">
      <c r="A26" s="44" t="s">
        <v>6</v>
      </c>
      <c r="C26">
        <f>-SUM(Inputs!B36:D36)</f>
        <v>-1500</v>
      </c>
      <c r="D26" s="22">
        <v>0</v>
      </c>
      <c r="E26" s="56"/>
      <c r="F26" s="57"/>
      <c r="G26" s="58"/>
      <c r="H26" s="35" t="s">
        <v>6</v>
      </c>
    </row>
    <row r="27" spans="1:15" ht="14" thickBot="1">
      <c r="A27" s="44" t="s">
        <v>22</v>
      </c>
      <c r="C27">
        <f>-SUM(Inputs!B37:D37)</f>
        <v>-1000</v>
      </c>
      <c r="D27" s="23">
        <v>0</v>
      </c>
      <c r="E27" s="56"/>
      <c r="F27" s="57"/>
      <c r="G27" s="58"/>
      <c r="H27" s="35" t="s">
        <v>22</v>
      </c>
      <c r="I27" s="2"/>
      <c r="J27" s="2"/>
      <c r="K27" s="2"/>
      <c r="L27" s="2"/>
    </row>
    <row r="28" spans="1:15">
      <c r="A28" s="13" t="s">
        <v>74</v>
      </c>
      <c r="D28" s="21">
        <f>SUM(D7:D27)</f>
        <v>9</v>
      </c>
      <c r="E28" s="20"/>
      <c r="F28" s="19"/>
      <c r="G28" s="19"/>
    </row>
    <row r="29" spans="1:15">
      <c r="D29" s="3" t="s">
        <v>32</v>
      </c>
      <c r="I29" s="3"/>
      <c r="J29" s="3"/>
      <c r="K29" s="3"/>
      <c r="L29" s="3"/>
    </row>
    <row r="30" spans="1:15">
      <c r="D30">
        <v>10</v>
      </c>
      <c r="I30" s="3"/>
      <c r="J30" s="3"/>
      <c r="K30" s="3"/>
      <c r="L30" s="3"/>
    </row>
    <row r="32" spans="1:15">
      <c r="A32" s="2" t="s">
        <v>75</v>
      </c>
    </row>
    <row r="33" spans="1:11">
      <c r="A33" t="s">
        <v>1</v>
      </c>
      <c r="B33" s="41">
        <f>IF(D19=1,SUMPRODUCT($D$7:$D$18,'Avg Apt Prices-Source Data'!C$6:'Avg Apt Prices-Source Data'!C$17),0)</f>
        <v>0</v>
      </c>
    </row>
    <row r="34" spans="1:11">
      <c r="A34" t="s">
        <v>2</v>
      </c>
      <c r="B34" s="40">
        <f>IF(D20=1,SUMPRODUCT($D$7:$D$18,'Avg Apt Prices-Source Data'!D$6:D$17),0)</f>
        <v>5750</v>
      </c>
    </row>
    <row r="35" spans="1:11">
      <c r="A35" t="s">
        <v>19</v>
      </c>
      <c r="B35" s="40">
        <f>IF(D21=1,SUMPRODUCT($D$7:$D$18,'Avg Apt Prices-Source Data'!E$6:E$17),0)</f>
        <v>0</v>
      </c>
    </row>
    <row r="36" spans="1:11">
      <c r="A36" t="s">
        <v>3</v>
      </c>
      <c r="B36" s="40">
        <f>IF(D22=1,SUMPRODUCT($D$7:$D$18,'Avg Apt Prices-Source Data'!F$6:F$17),0)</f>
        <v>0</v>
      </c>
    </row>
    <row r="37" spans="1:11">
      <c r="A37" t="s">
        <v>4</v>
      </c>
      <c r="B37" s="40">
        <f>IF(D23=1,SUMPRODUCT($D$7:$D$18,'Avg Apt Prices-Source Data'!G$6:G$17),0)</f>
        <v>0</v>
      </c>
    </row>
    <row r="38" spans="1:11">
      <c r="A38" t="s">
        <v>5</v>
      </c>
      <c r="B38" s="40">
        <f>IF(D24=1,SUMPRODUCT($D$7:$D$18,'Avg Apt Prices-Source Data'!H$6:H$17),0)</f>
        <v>0</v>
      </c>
      <c r="H38" s="37"/>
      <c r="I38" s="6"/>
      <c r="J38" s="11"/>
      <c r="K38" s="6"/>
    </row>
    <row r="39" spans="1:11">
      <c r="A39" t="s">
        <v>18</v>
      </c>
      <c r="B39" s="40">
        <f>IF(D25=1,SUMPRODUCT($D$7:$D$18,'Avg Apt Prices-Source Data'!I$6:I$17),0)</f>
        <v>0</v>
      </c>
      <c r="H39" s="38"/>
      <c r="I39" s="2"/>
      <c r="J39" s="2"/>
      <c r="K39" s="2"/>
    </row>
    <row r="40" spans="1:11">
      <c r="A40" t="s">
        <v>6</v>
      </c>
      <c r="B40" s="40">
        <f>IF(D26=1,SUMPRODUCT($D$7:$D$18,'Avg Apt Prices-Source Data'!J$6:J$17),0)</f>
        <v>0</v>
      </c>
      <c r="I40" s="12"/>
      <c r="J40" s="12"/>
      <c r="K40" s="12"/>
    </row>
    <row r="41" spans="1:11">
      <c r="A41" t="s">
        <v>22</v>
      </c>
      <c r="B41" s="40">
        <f>IF(D27=1,SUMPRODUCT($D$7:$D$18,'Avg Apt Prices-Source Data'!K$6:K$17),0)</f>
        <v>0</v>
      </c>
      <c r="I41" s="12"/>
      <c r="J41" s="12"/>
      <c r="K41" s="12"/>
    </row>
    <row r="42" spans="1:11">
      <c r="A42" s="13" t="s">
        <v>76</v>
      </c>
      <c r="B42" s="41">
        <f>SUM(B33:B41)</f>
        <v>5750</v>
      </c>
      <c r="I42" s="12"/>
      <c r="J42" s="12"/>
      <c r="K42" s="12"/>
    </row>
    <row r="43" spans="1:11">
      <c r="B43" s="8" t="s">
        <v>32</v>
      </c>
      <c r="I43" s="12"/>
      <c r="J43" s="12"/>
      <c r="K43" s="12"/>
    </row>
    <row r="44" spans="1:11">
      <c r="A44" s="13" t="s">
        <v>56</v>
      </c>
      <c r="B44" s="42">
        <f>B4</f>
        <v>6400</v>
      </c>
      <c r="I44" s="12"/>
      <c r="J44" s="12"/>
      <c r="K44" s="12"/>
    </row>
    <row r="45" spans="1:11">
      <c r="I45" s="12"/>
      <c r="J45" s="12"/>
      <c r="K45" s="12"/>
    </row>
    <row r="46" spans="1:11">
      <c r="I46" s="12"/>
      <c r="J46" s="12"/>
      <c r="K46" s="12"/>
    </row>
    <row r="47" spans="1:11">
      <c r="I47" s="12"/>
      <c r="J47" s="12"/>
      <c r="K47" s="12"/>
    </row>
    <row r="48" spans="1:11">
      <c r="I48" s="12"/>
      <c r="J48" s="12"/>
      <c r="K48" s="12"/>
    </row>
    <row r="49" spans="8:11">
      <c r="I49" s="12"/>
      <c r="J49" s="12"/>
      <c r="K49" s="12"/>
    </row>
    <row r="50" spans="8:11">
      <c r="I50" s="12"/>
      <c r="J50" s="12"/>
      <c r="K50" s="12"/>
    </row>
    <row r="51" spans="8:11">
      <c r="I51" s="12"/>
      <c r="J51" s="12"/>
      <c r="K51" s="12"/>
    </row>
    <row r="52" spans="8:11">
      <c r="H52" s="39"/>
      <c r="I52" s="14"/>
      <c r="J52" s="14"/>
      <c r="K52" s="14"/>
    </row>
  </sheetData>
  <mergeCells count="9">
    <mergeCell ref="E19:E27"/>
    <mergeCell ref="F19:F27"/>
    <mergeCell ref="G19:G27"/>
    <mergeCell ref="E7:E8"/>
    <mergeCell ref="F7:F8"/>
    <mergeCell ref="G7:G8"/>
    <mergeCell ref="E13:E16"/>
    <mergeCell ref="F13:F16"/>
    <mergeCell ref="G13:G16"/>
  </mergeCells>
  <pageMargins left="0.75" right="0.75" top="1" bottom="1" header="0.5" footer="0.5"/>
  <pageSetup fitToHeight="0" orientation="landscape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workbookViewId="0">
      <selection sqref="A1:D19"/>
    </sheetView>
  </sheetViews>
  <sheetFormatPr baseColWidth="10" defaultColWidth="8.7109375" defaultRowHeight="13" x14ac:dyDescent="0"/>
  <cols>
    <col min="1" max="1" width="29.28515625" bestFit="1" customWidth="1"/>
    <col min="2" max="2" width="9.42578125" customWidth="1"/>
    <col min="3" max="3" width="8" bestFit="1" customWidth="1"/>
    <col min="4" max="4" width="5.7109375" bestFit="1" customWidth="1"/>
  </cols>
  <sheetData>
    <row r="1" spans="1:4">
      <c r="A1" s="13" t="s">
        <v>58</v>
      </c>
    </row>
    <row r="3" spans="1:4">
      <c r="A3" s="2" t="s">
        <v>23</v>
      </c>
      <c r="B3" s="2" t="str">
        <f>Inputs!B4</f>
        <v>Brian</v>
      </c>
      <c r="C3" s="2" t="str">
        <f>Inputs!C4</f>
        <v>Tamara</v>
      </c>
      <c r="D3" s="2" t="str">
        <f>Inputs!D4</f>
        <v>Holly</v>
      </c>
    </row>
    <row r="4" spans="1:4">
      <c r="A4" t="s">
        <v>20</v>
      </c>
      <c r="B4" s="12">
        <f>'New Model'!$D7*Inputs!B11*0.01</f>
        <v>0</v>
      </c>
      <c r="C4" s="12">
        <f>'New Model'!$D7*Inputs!C11*0.01</f>
        <v>0</v>
      </c>
      <c r="D4" s="12">
        <f>'New Model'!$D7*Inputs!D11*0.01</f>
        <v>0</v>
      </c>
    </row>
    <row r="5" spans="1:4">
      <c r="A5" t="s">
        <v>21</v>
      </c>
      <c r="B5" s="12">
        <f>'New Model'!$D8*Inputs!B12*0.01</f>
        <v>0.1</v>
      </c>
      <c r="C5" s="12">
        <f>'New Model'!$D8*Inputs!C12*0.01</f>
        <v>0.05</v>
      </c>
      <c r="D5" s="12">
        <f>'New Model'!$D8*Inputs!D12*0.01</f>
        <v>0.15</v>
      </c>
    </row>
    <row r="6" spans="1:4">
      <c r="A6" t="s">
        <v>7</v>
      </c>
      <c r="B6" s="12">
        <f>'New Model'!$D9*Inputs!B13*0.01</f>
        <v>0.1</v>
      </c>
      <c r="C6" s="12">
        <f>'New Model'!$D9*Inputs!C13*0.01</f>
        <v>0.1</v>
      </c>
      <c r="D6" s="12">
        <f>'New Model'!$D9*Inputs!D13*0.01</f>
        <v>0.1</v>
      </c>
    </row>
    <row r="7" spans="1:4">
      <c r="A7" t="s">
        <v>8</v>
      </c>
      <c r="B7" s="12">
        <f>'New Model'!$D10*Inputs!B14*0.01</f>
        <v>0.3</v>
      </c>
      <c r="C7" s="12">
        <f>'New Model'!$D10*Inputs!C14*0.01</f>
        <v>0.05</v>
      </c>
      <c r="D7" s="12">
        <f>'New Model'!$D10*Inputs!D14*0.01</f>
        <v>0.05</v>
      </c>
    </row>
    <row r="8" spans="1:4">
      <c r="A8" t="s">
        <v>9</v>
      </c>
      <c r="B8" s="12">
        <f>'New Model'!$D11*Inputs!B15*0.01</f>
        <v>0.05</v>
      </c>
      <c r="C8" s="12">
        <f>'New Model'!$D11*Inputs!C15*0.01</f>
        <v>0.15</v>
      </c>
      <c r="D8" s="12">
        <f>'New Model'!$D11*Inputs!D15*0.01</f>
        <v>0.1</v>
      </c>
    </row>
    <row r="9" spans="1:4">
      <c r="A9" t="s">
        <v>17</v>
      </c>
      <c r="B9" s="12">
        <f>'New Model'!$D12*Inputs!B16*0.01</f>
        <v>0.2</v>
      </c>
      <c r="C9" s="12">
        <f>'New Model'!$D12*Inputs!C16*0.01</f>
        <v>0.2</v>
      </c>
      <c r="D9" s="12">
        <f>'New Model'!$D12*Inputs!D16*0.01</f>
        <v>0.2</v>
      </c>
    </row>
    <row r="10" spans="1:4">
      <c r="A10" t="s">
        <v>10</v>
      </c>
      <c r="B10" s="12">
        <f>'New Model'!$D13*Inputs!B17*0.01</f>
        <v>0</v>
      </c>
      <c r="C10" s="12">
        <f>'New Model'!$D13*Inputs!C17*0.01</f>
        <v>0</v>
      </c>
      <c r="D10" s="12">
        <f>'New Model'!$D13*Inputs!D17*0.01</f>
        <v>0</v>
      </c>
    </row>
    <row r="11" spans="1:4">
      <c r="A11" t="s">
        <v>11</v>
      </c>
      <c r="B11" s="12">
        <f>'New Model'!$D14*Inputs!B18*0.01</f>
        <v>0</v>
      </c>
      <c r="C11" s="12">
        <f>'New Model'!$D14*Inputs!C18*0.01</f>
        <v>0</v>
      </c>
      <c r="D11" s="12">
        <f>'New Model'!$D14*Inputs!D18*0.01</f>
        <v>0</v>
      </c>
    </row>
    <row r="12" spans="1:4">
      <c r="A12" t="s">
        <v>12</v>
      </c>
      <c r="B12" s="12">
        <f>'New Model'!$D15*Inputs!B19*0.01</f>
        <v>0</v>
      </c>
      <c r="C12" s="12">
        <f>'New Model'!$D15*Inputs!C19*0.01</f>
        <v>0</v>
      </c>
      <c r="D12" s="12">
        <f>'New Model'!$D15*Inputs!D19*0.01</f>
        <v>0</v>
      </c>
    </row>
    <row r="13" spans="1:4">
      <c r="A13" t="s">
        <v>13</v>
      </c>
      <c r="B13" s="12">
        <f>'New Model'!$D16*Inputs!B20*0.01</f>
        <v>0.1</v>
      </c>
      <c r="C13" s="12">
        <f>'New Model'!$D16*Inputs!C20*0.01</f>
        <v>0</v>
      </c>
      <c r="D13" s="12">
        <f>'New Model'!$D16*Inputs!D20*0.01</f>
        <v>0.1</v>
      </c>
    </row>
    <row r="14" spans="1:4">
      <c r="A14" t="s">
        <v>14</v>
      </c>
      <c r="B14" s="12">
        <f>'New Model'!$D17*Inputs!B21*0.01</f>
        <v>0</v>
      </c>
      <c r="C14" s="12">
        <f>'New Model'!$D17*Inputs!C21*0.01</f>
        <v>0.25</v>
      </c>
      <c r="D14" s="12">
        <f>'New Model'!$D17*Inputs!D21*0.01</f>
        <v>0.05</v>
      </c>
    </row>
    <row r="15" spans="1:4">
      <c r="A15" t="s">
        <v>15</v>
      </c>
      <c r="B15" s="12">
        <f>'New Model'!$D18*Inputs!B22*0.01</f>
        <v>0</v>
      </c>
      <c r="C15" s="12">
        <f>'New Model'!$D18*Inputs!C22*0.01</f>
        <v>0.2</v>
      </c>
      <c r="D15" s="12">
        <f>'New Model'!$D18*Inputs!D22*0.01</f>
        <v>0.15</v>
      </c>
    </row>
    <row r="16" spans="1:4">
      <c r="A16" s="2" t="s">
        <v>54</v>
      </c>
      <c r="B16" s="34">
        <f>SUM(B4:B15)</f>
        <v>0.85</v>
      </c>
      <c r="C16" s="34">
        <f t="shared" ref="C16:D16" si="0">SUM(C4:C15)</f>
        <v>1</v>
      </c>
      <c r="D16" s="34">
        <f t="shared" si="0"/>
        <v>0.90000000000000013</v>
      </c>
    </row>
    <row r="18" spans="1:4">
      <c r="A18" s="13" t="s">
        <v>57</v>
      </c>
      <c r="B18" t="str">
        <f>VLOOKUP(1,'New Model'!D19:H27,5,FALSE)</f>
        <v>UWS</v>
      </c>
    </row>
    <row r="19" spans="1:4">
      <c r="A19" s="13" t="s">
        <v>77</v>
      </c>
      <c r="B19">
        <f>VLOOKUP($B$18,Inputs!$A$29:$D$37,2,FALSE)</f>
        <v>0</v>
      </c>
      <c r="C19">
        <f>VLOOKUP($B$18,Inputs!$A$29:$D$37,3,FALSE)</f>
        <v>250</v>
      </c>
      <c r="D19">
        <f>VLOOKUP($B$18,Inputs!$A$29:$D$37,4,FALSE)</f>
        <v>250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workbookViewId="0">
      <selection activeCell="B20" sqref="B20"/>
    </sheetView>
  </sheetViews>
  <sheetFormatPr baseColWidth="10" defaultColWidth="8.7109375" defaultRowHeight="13" x14ac:dyDescent="0"/>
  <cols>
    <col min="1" max="1" width="22.42578125" customWidth="1"/>
    <col min="2" max="2" width="8.5703125" customWidth="1"/>
    <col min="3" max="3" width="8.140625" bestFit="1" customWidth="1"/>
    <col min="4" max="4" width="8.5703125" customWidth="1"/>
    <col min="5" max="5" width="9.42578125" customWidth="1"/>
    <col min="6" max="10" width="8.5703125" customWidth="1"/>
  </cols>
  <sheetData>
    <row r="1" spans="1:10">
      <c r="A1" s="13" t="s">
        <v>80</v>
      </c>
    </row>
    <row r="3" spans="1:10" s="15" customFormat="1" ht="39">
      <c r="B3" s="17" t="s">
        <v>1</v>
      </c>
      <c r="C3" s="17" t="s">
        <v>2</v>
      </c>
      <c r="D3" s="17" t="s">
        <v>19</v>
      </c>
      <c r="E3" s="17" t="s">
        <v>3</v>
      </c>
      <c r="F3" s="17" t="s">
        <v>4</v>
      </c>
      <c r="G3" s="17" t="s">
        <v>5</v>
      </c>
      <c r="H3" s="17" t="s">
        <v>18</v>
      </c>
      <c r="I3" s="17" t="s">
        <v>6</v>
      </c>
      <c r="J3" s="17" t="s">
        <v>22</v>
      </c>
    </row>
    <row r="4" spans="1:10">
      <c r="A4" s="2" t="s">
        <v>42</v>
      </c>
      <c r="B4" s="1" t="str">
        <f>IF('New Model'!D19=1,"Selected","")</f>
        <v/>
      </c>
      <c r="C4" s="33" t="str">
        <f>IF('New Model'!$D20=1,"Selected","")</f>
        <v>Selected</v>
      </c>
      <c r="D4" s="1" t="str">
        <f>IF('New Model'!$D21=1,"Selected","")</f>
        <v/>
      </c>
      <c r="E4" s="1" t="str">
        <f>IF('New Model'!$D22=1,"Selected","")</f>
        <v/>
      </c>
      <c r="F4" s="33" t="str">
        <f>IF('New Model'!$D23=1,"Selected","")</f>
        <v/>
      </c>
      <c r="G4" s="1" t="str">
        <f>IF('New Model'!$D24=1,"Selected","")</f>
        <v/>
      </c>
      <c r="H4" s="1" t="str">
        <f>IF('New Model'!$D25=1,"Selected","")</f>
        <v/>
      </c>
      <c r="I4" s="1" t="str">
        <f>IF('New Model'!$D26=1,"Selected","")</f>
        <v/>
      </c>
      <c r="J4" s="1" t="str">
        <f>IF('New Model'!$D27=1,"Selected","")</f>
        <v/>
      </c>
    </row>
    <row r="5" spans="1:10">
      <c r="A5" s="13" t="s">
        <v>63</v>
      </c>
      <c r="B5">
        <f>IF(B$4="Selected",'New Model'!$D7*'Avg Apt Prices-Source Data'!C6,0)</f>
        <v>0</v>
      </c>
      <c r="C5">
        <f>IF(C$4="Selected",'New Model'!$D7*'Avg Apt Prices-Source Data'!D6,0)</f>
        <v>0</v>
      </c>
      <c r="D5">
        <f>IF(D$4="Selected",'New Model'!$D7*'Avg Apt Prices-Source Data'!E6,0)</f>
        <v>0</v>
      </c>
      <c r="E5">
        <f>IF(E$4="Selected",'New Model'!$D7*'Avg Apt Prices-Source Data'!F6,0)</f>
        <v>0</v>
      </c>
      <c r="F5">
        <f>IF(F$4="Selected",'New Model'!$D7*'Avg Apt Prices-Source Data'!G6,0)</f>
        <v>0</v>
      </c>
      <c r="G5">
        <f>IF(G$4="Selected",'New Model'!$D7*'Avg Apt Prices-Source Data'!H6,0)</f>
        <v>0</v>
      </c>
      <c r="H5">
        <f>IF(H$4="Selected",'New Model'!$D7*'Avg Apt Prices-Source Data'!I6,0)</f>
        <v>0</v>
      </c>
      <c r="I5">
        <f>IF(I$4="Selected",'New Model'!$D7*'Avg Apt Prices-Source Data'!J6,0)</f>
        <v>0</v>
      </c>
      <c r="J5">
        <f>IF(J$4="Selected",'New Model'!$D7*'Avg Apt Prices-Source Data'!K6,0)</f>
        <v>0</v>
      </c>
    </row>
    <row r="6" spans="1:10">
      <c r="A6" s="13" t="s">
        <v>64</v>
      </c>
      <c r="B6">
        <f>IF(B$4="Selected",'New Model'!$D8*'Avg Apt Prices-Source Data'!C7,0)</f>
        <v>0</v>
      </c>
      <c r="C6">
        <f>IF(C$4="Selected",'New Model'!$D8*'Avg Apt Prices-Source Data'!D7,0)</f>
        <v>4200</v>
      </c>
      <c r="D6">
        <f>IF(D$4="Selected",'New Model'!$D8*'Avg Apt Prices-Source Data'!E7,0)</f>
        <v>0</v>
      </c>
      <c r="E6">
        <f>IF(E$4="Selected",'New Model'!$D8*'Avg Apt Prices-Source Data'!F7,0)</f>
        <v>0</v>
      </c>
      <c r="F6">
        <f>IF(F$4="Selected",'New Model'!$D8*'Avg Apt Prices-Source Data'!G7,0)</f>
        <v>0</v>
      </c>
      <c r="G6">
        <f>IF(G$4="Selected",'New Model'!$D8*'Avg Apt Prices-Source Data'!H7,0)</f>
        <v>0</v>
      </c>
      <c r="H6">
        <f>IF(H$4="Selected",'New Model'!$D8*'Avg Apt Prices-Source Data'!I7,0)</f>
        <v>0</v>
      </c>
      <c r="I6">
        <f>IF(I$4="Selected",'New Model'!$D8*'Avg Apt Prices-Source Data'!J7,0)</f>
        <v>0</v>
      </c>
      <c r="J6">
        <f>IF(J$4="Selected",'New Model'!$D8*'Avg Apt Prices-Source Data'!K7,0)</f>
        <v>0</v>
      </c>
    </row>
    <row r="7" spans="1:10">
      <c r="A7" t="s">
        <v>7</v>
      </c>
      <c r="B7">
        <f>IF(B$4="Selected",'New Model'!$D9*'Avg Apt Prices-Source Data'!C8,0)</f>
        <v>0</v>
      </c>
      <c r="C7">
        <f>IF(C$4="Selected",'New Model'!$D9*'Avg Apt Prices-Source Data'!D8,0)</f>
        <v>300</v>
      </c>
      <c r="D7">
        <f>IF(D$4="Selected",'New Model'!$D9*'Avg Apt Prices-Source Data'!E8,0)</f>
        <v>0</v>
      </c>
      <c r="E7">
        <f>IF(E$4="Selected",'New Model'!$D9*'Avg Apt Prices-Source Data'!F8,0)</f>
        <v>0</v>
      </c>
      <c r="F7">
        <f>IF(F$4="Selected",'New Model'!$D9*'Avg Apt Prices-Source Data'!G8,0)</f>
        <v>0</v>
      </c>
      <c r="G7">
        <f>IF(G$4="Selected",'New Model'!$D9*'Avg Apt Prices-Source Data'!H8,0)</f>
        <v>0</v>
      </c>
      <c r="H7">
        <f>IF(H$4="Selected",'New Model'!$D9*'Avg Apt Prices-Source Data'!I8,0)</f>
        <v>0</v>
      </c>
      <c r="I7">
        <f>IF(I$4="Selected",'New Model'!$D9*'Avg Apt Prices-Source Data'!J8,0)</f>
        <v>0</v>
      </c>
      <c r="J7">
        <f>IF(J$4="Selected",'New Model'!$D9*'Avg Apt Prices-Source Data'!K8,0)</f>
        <v>0</v>
      </c>
    </row>
    <row r="8" spans="1:10">
      <c r="A8" t="s">
        <v>8</v>
      </c>
      <c r="B8">
        <f>IF(B$4="Selected",'New Model'!$D10*'Avg Apt Prices-Source Data'!C9,0)</f>
        <v>0</v>
      </c>
      <c r="C8">
        <f>IF(C$4="Selected",'New Model'!$D10*'Avg Apt Prices-Source Data'!D9,0)</f>
        <v>200</v>
      </c>
      <c r="D8">
        <f>IF(D$4="Selected",'New Model'!$D10*'Avg Apt Prices-Source Data'!E9,0)</f>
        <v>0</v>
      </c>
      <c r="E8">
        <f>IF(E$4="Selected",'New Model'!$D10*'Avg Apt Prices-Source Data'!F9,0)</f>
        <v>0</v>
      </c>
      <c r="F8">
        <f>IF(F$4="Selected",'New Model'!$D10*'Avg Apt Prices-Source Data'!G9,0)</f>
        <v>0</v>
      </c>
      <c r="G8">
        <f>IF(G$4="Selected",'New Model'!$D10*'Avg Apt Prices-Source Data'!H9,0)</f>
        <v>0</v>
      </c>
      <c r="H8">
        <f>IF(H$4="Selected",'New Model'!$D10*'Avg Apt Prices-Source Data'!I9,0)</f>
        <v>0</v>
      </c>
      <c r="I8">
        <f>IF(I$4="Selected",'New Model'!$D10*'Avg Apt Prices-Source Data'!J9,0)</f>
        <v>0</v>
      </c>
      <c r="J8">
        <f>IF(J$4="Selected",'New Model'!$D10*'Avg Apt Prices-Source Data'!K9,0)</f>
        <v>0</v>
      </c>
    </row>
    <row r="9" spans="1:10">
      <c r="A9" t="s">
        <v>9</v>
      </c>
      <c r="B9">
        <f>IF(B$4="Selected",'New Model'!$D11*'Avg Apt Prices-Source Data'!C10,0)</f>
        <v>0</v>
      </c>
      <c r="C9">
        <f>IF(C$4="Selected",'New Model'!$D11*'Avg Apt Prices-Source Data'!D10,0)</f>
        <v>300</v>
      </c>
      <c r="D9">
        <f>IF(D$4="Selected",'New Model'!$D11*'Avg Apt Prices-Source Data'!E10,0)</f>
        <v>0</v>
      </c>
      <c r="E9">
        <f>IF(E$4="Selected",'New Model'!$D11*'Avg Apt Prices-Source Data'!F10,0)</f>
        <v>0</v>
      </c>
      <c r="F9">
        <f>IF(F$4="Selected",'New Model'!$D11*'Avg Apt Prices-Source Data'!G10,0)</f>
        <v>0</v>
      </c>
      <c r="G9">
        <f>IF(G$4="Selected",'New Model'!$D11*'Avg Apt Prices-Source Data'!H10,0)</f>
        <v>0</v>
      </c>
      <c r="H9">
        <f>IF(H$4="Selected",'New Model'!$D11*'Avg Apt Prices-Source Data'!I10,0)</f>
        <v>0</v>
      </c>
      <c r="I9">
        <f>IF(I$4="Selected",'New Model'!$D11*'Avg Apt Prices-Source Data'!J10,0)</f>
        <v>0</v>
      </c>
      <c r="J9">
        <f>IF(J$4="Selected",'New Model'!$D11*'Avg Apt Prices-Source Data'!K10,0)</f>
        <v>0</v>
      </c>
    </row>
    <row r="10" spans="1:10">
      <c r="A10" s="13" t="s">
        <v>65</v>
      </c>
      <c r="B10">
        <f>IF(B$4="Selected",'New Model'!$D12*'Avg Apt Prices-Source Data'!C11,0)</f>
        <v>0</v>
      </c>
      <c r="C10">
        <f>IF(C$4="Selected",'New Model'!$D12*'Avg Apt Prices-Source Data'!D11,0)</f>
        <v>100</v>
      </c>
      <c r="D10">
        <f>IF(D$4="Selected",'New Model'!$D12*'Avg Apt Prices-Source Data'!E11,0)</f>
        <v>0</v>
      </c>
      <c r="E10">
        <f>IF(E$4="Selected",'New Model'!$D12*'Avg Apt Prices-Source Data'!F11,0)</f>
        <v>0</v>
      </c>
      <c r="F10">
        <f>IF(F$4="Selected",'New Model'!$D12*'Avg Apt Prices-Source Data'!G11,0)</f>
        <v>0</v>
      </c>
      <c r="G10">
        <f>IF(G$4="Selected",'New Model'!$D12*'Avg Apt Prices-Source Data'!H11,0)</f>
        <v>0</v>
      </c>
      <c r="H10">
        <f>IF(H$4="Selected",'New Model'!$D12*'Avg Apt Prices-Source Data'!I11,0)</f>
        <v>0</v>
      </c>
      <c r="I10">
        <f>IF(I$4="Selected",'New Model'!$D12*'Avg Apt Prices-Source Data'!J11,0)</f>
        <v>0</v>
      </c>
      <c r="J10">
        <f>IF(J$4="Selected",'New Model'!$D12*'Avg Apt Prices-Source Data'!K11,0)</f>
        <v>0</v>
      </c>
    </row>
    <row r="11" spans="1:10">
      <c r="A11" s="13" t="s">
        <v>66</v>
      </c>
      <c r="B11">
        <f>IF(B$4="Selected",'New Model'!$D13*'Avg Apt Prices-Source Data'!C12,0)</f>
        <v>0</v>
      </c>
      <c r="C11">
        <f>IF(C$4="Selected",'New Model'!$D13*'Avg Apt Prices-Source Data'!D12,0)</f>
        <v>0</v>
      </c>
      <c r="D11">
        <f>IF(D$4="Selected",'New Model'!$D13*'Avg Apt Prices-Source Data'!E12,0)</f>
        <v>0</v>
      </c>
      <c r="E11">
        <f>IF(E$4="Selected",'New Model'!$D13*'Avg Apt Prices-Source Data'!F12,0)</f>
        <v>0</v>
      </c>
      <c r="F11">
        <f>IF(F$4="Selected",'New Model'!$D13*'Avg Apt Prices-Source Data'!G12,0)</f>
        <v>0</v>
      </c>
      <c r="G11">
        <f>IF(G$4="Selected",'New Model'!$D13*'Avg Apt Prices-Source Data'!H12,0)</f>
        <v>0</v>
      </c>
      <c r="H11">
        <f>IF(H$4="Selected",'New Model'!$D13*'Avg Apt Prices-Source Data'!I12,0)</f>
        <v>0</v>
      </c>
      <c r="I11">
        <f>IF(I$4="Selected",'New Model'!$D13*'Avg Apt Prices-Source Data'!J12,0)</f>
        <v>0</v>
      </c>
      <c r="J11">
        <f>IF(J$4="Selected",'New Model'!$D13*'Avg Apt Prices-Source Data'!K12,0)</f>
        <v>0</v>
      </c>
    </row>
    <row r="12" spans="1:10">
      <c r="A12" s="13" t="s">
        <v>67</v>
      </c>
      <c r="B12">
        <f>IF(B$4="Selected",'New Model'!$D14*'Avg Apt Prices-Source Data'!C13,0)</f>
        <v>0</v>
      </c>
      <c r="C12">
        <f>IF(C$4="Selected",'New Model'!$D14*'Avg Apt Prices-Source Data'!D13,0)</f>
        <v>0</v>
      </c>
      <c r="D12">
        <f>IF(D$4="Selected",'New Model'!$D14*'Avg Apt Prices-Source Data'!E13,0)</f>
        <v>0</v>
      </c>
      <c r="E12">
        <f>IF(E$4="Selected",'New Model'!$D14*'Avg Apt Prices-Source Data'!F13,0)</f>
        <v>0</v>
      </c>
      <c r="F12">
        <f>IF(F$4="Selected",'New Model'!$D14*'Avg Apt Prices-Source Data'!G13,0)</f>
        <v>0</v>
      </c>
      <c r="G12">
        <f>IF(G$4="Selected",'New Model'!$D14*'Avg Apt Prices-Source Data'!H13,0)</f>
        <v>0</v>
      </c>
      <c r="H12">
        <f>IF(H$4="Selected",'New Model'!$D14*'Avg Apt Prices-Source Data'!I13,0)</f>
        <v>0</v>
      </c>
      <c r="I12">
        <f>IF(I$4="Selected",'New Model'!$D14*'Avg Apt Prices-Source Data'!J13,0)</f>
        <v>0</v>
      </c>
      <c r="J12">
        <f>IF(J$4="Selected",'New Model'!$D14*'Avg Apt Prices-Source Data'!K13,0)</f>
        <v>0</v>
      </c>
    </row>
    <row r="13" spans="1:10">
      <c r="A13" s="13" t="s">
        <v>68</v>
      </c>
      <c r="B13">
        <f>IF(B$4="Selected",'New Model'!$D15*'Avg Apt Prices-Source Data'!C14,0)</f>
        <v>0</v>
      </c>
      <c r="C13">
        <f>IF(C$4="Selected",'New Model'!$D15*'Avg Apt Prices-Source Data'!D14,0)</f>
        <v>0</v>
      </c>
      <c r="D13">
        <f>IF(D$4="Selected",'New Model'!$D15*'Avg Apt Prices-Source Data'!E14,0)</f>
        <v>0</v>
      </c>
      <c r="E13">
        <f>IF(E$4="Selected",'New Model'!$D15*'Avg Apt Prices-Source Data'!F14,0)</f>
        <v>0</v>
      </c>
      <c r="F13">
        <f>IF(F$4="Selected",'New Model'!$D15*'Avg Apt Prices-Source Data'!G14,0)</f>
        <v>0</v>
      </c>
      <c r="G13">
        <f>IF(G$4="Selected",'New Model'!$D15*'Avg Apt Prices-Source Data'!H14,0)</f>
        <v>0</v>
      </c>
      <c r="H13">
        <f>IF(H$4="Selected",'New Model'!$D15*'Avg Apt Prices-Source Data'!I14,0)</f>
        <v>0</v>
      </c>
      <c r="I13">
        <f>IF(I$4="Selected",'New Model'!$D15*'Avg Apt Prices-Source Data'!J14,0)</f>
        <v>0</v>
      </c>
      <c r="J13">
        <f>IF(J$4="Selected",'New Model'!$D15*'Avg Apt Prices-Source Data'!K14,0)</f>
        <v>0</v>
      </c>
    </row>
    <row r="14" spans="1:10">
      <c r="A14" s="13" t="s">
        <v>69</v>
      </c>
      <c r="B14">
        <f>IF(B$4="Selected",'New Model'!$D16*'Avg Apt Prices-Source Data'!C15,0)</f>
        <v>0</v>
      </c>
      <c r="C14">
        <f>IF(C$4="Selected",'New Model'!$D16*'Avg Apt Prices-Source Data'!D15,0)</f>
        <v>400</v>
      </c>
      <c r="D14">
        <f>IF(D$4="Selected",'New Model'!$D16*'Avg Apt Prices-Source Data'!E15,0)</f>
        <v>0</v>
      </c>
      <c r="E14">
        <f>IF(E$4="Selected",'New Model'!$D16*'Avg Apt Prices-Source Data'!F15,0)</f>
        <v>0</v>
      </c>
      <c r="F14">
        <f>IF(F$4="Selected",'New Model'!$D16*'Avg Apt Prices-Source Data'!G15,0)</f>
        <v>0</v>
      </c>
      <c r="G14">
        <f>IF(G$4="Selected",'New Model'!$D16*'Avg Apt Prices-Source Data'!H15,0)</f>
        <v>0</v>
      </c>
      <c r="H14">
        <f>IF(H$4="Selected",'New Model'!$D16*'Avg Apt Prices-Source Data'!I15,0)</f>
        <v>0</v>
      </c>
      <c r="I14">
        <f>IF(I$4="Selected",'New Model'!$D16*'Avg Apt Prices-Source Data'!J15,0)</f>
        <v>0</v>
      </c>
      <c r="J14">
        <f>IF(J$4="Selected",'New Model'!$D16*'Avg Apt Prices-Source Data'!K15,0)</f>
        <v>0</v>
      </c>
    </row>
    <row r="15" spans="1:10">
      <c r="A15" s="13" t="s">
        <v>70</v>
      </c>
      <c r="B15">
        <f>IF(B$4="Selected",'New Model'!$D17*'Avg Apt Prices-Source Data'!C16,0)</f>
        <v>0</v>
      </c>
      <c r="C15">
        <f>IF(C$4="Selected",'New Model'!$D17*'Avg Apt Prices-Source Data'!D16,0)</f>
        <v>150</v>
      </c>
      <c r="D15">
        <f>IF(D$4="Selected",'New Model'!$D17*'Avg Apt Prices-Source Data'!E16,0)</f>
        <v>0</v>
      </c>
      <c r="E15">
        <f>IF(E$4="Selected",'New Model'!$D17*'Avg Apt Prices-Source Data'!F16,0)</f>
        <v>0</v>
      </c>
      <c r="F15">
        <f>IF(F$4="Selected",'New Model'!$D17*'Avg Apt Prices-Source Data'!G16,0)</f>
        <v>0</v>
      </c>
      <c r="G15">
        <f>IF(G$4="Selected",'New Model'!$D17*'Avg Apt Prices-Source Data'!H16,0)</f>
        <v>0</v>
      </c>
      <c r="H15">
        <f>IF(H$4="Selected",'New Model'!$D17*'Avg Apt Prices-Source Data'!I16,0)</f>
        <v>0</v>
      </c>
      <c r="I15">
        <f>IF(I$4="Selected",'New Model'!$D17*'Avg Apt Prices-Source Data'!J16,0)</f>
        <v>0</v>
      </c>
      <c r="J15">
        <f>IF(J$4="Selected",'New Model'!$D17*'Avg Apt Prices-Source Data'!K16,0)</f>
        <v>0</v>
      </c>
    </row>
    <row r="16" spans="1:10">
      <c r="A16" s="13" t="s">
        <v>71</v>
      </c>
      <c r="B16">
        <f>IF(B$4="Selected",'New Model'!$D18*'Avg Apt Prices-Source Data'!C17,0)</f>
        <v>0</v>
      </c>
      <c r="C16">
        <f>IF(C$4="Selected",'New Model'!$D18*'Avg Apt Prices-Source Data'!D17,0)</f>
        <v>100</v>
      </c>
      <c r="D16">
        <f>IF(D$4="Selected",'New Model'!$D18*'Avg Apt Prices-Source Data'!E17,0)</f>
        <v>0</v>
      </c>
      <c r="E16">
        <f>IF(E$4="Selected",'New Model'!$D18*'Avg Apt Prices-Source Data'!F17,0)</f>
        <v>0</v>
      </c>
      <c r="F16">
        <f>IF(F$4="Selected",'New Model'!$D18*'Avg Apt Prices-Source Data'!G17,0)</f>
        <v>0</v>
      </c>
      <c r="G16">
        <f>IF(G$4="Selected",'New Model'!$D18*'Avg Apt Prices-Source Data'!H17,0)</f>
        <v>0</v>
      </c>
      <c r="H16">
        <f>IF(H$4="Selected",'New Model'!$D18*'Avg Apt Prices-Source Data'!I17,0)</f>
        <v>0</v>
      </c>
      <c r="I16">
        <f>IF(I$4="Selected",'New Model'!$D18*'Avg Apt Prices-Source Data'!J17,0)</f>
        <v>0</v>
      </c>
      <c r="J16">
        <f>IF(J$4="Selected",'New Model'!$D18*'Avg Apt Prices-Source Data'!K17,0)</f>
        <v>0</v>
      </c>
    </row>
    <row r="17" spans="1:10">
      <c r="A17" s="13" t="s">
        <v>41</v>
      </c>
      <c r="B17" s="4">
        <f t="shared" ref="B17:J17" si="0">SUM(B5:B16)</f>
        <v>0</v>
      </c>
      <c r="C17" s="50">
        <f t="shared" si="0"/>
        <v>5750</v>
      </c>
      <c r="D17" s="4">
        <f t="shared" si="0"/>
        <v>0</v>
      </c>
      <c r="E17" s="4">
        <f t="shared" si="0"/>
        <v>0</v>
      </c>
      <c r="F17" s="4">
        <f t="shared" si="0"/>
        <v>0</v>
      </c>
      <c r="G17" s="4">
        <f t="shared" si="0"/>
        <v>0</v>
      </c>
      <c r="H17" s="4">
        <f t="shared" si="0"/>
        <v>0</v>
      </c>
      <c r="I17" s="4">
        <f t="shared" si="0"/>
        <v>0</v>
      </c>
      <c r="J17" s="4">
        <f t="shared" si="0"/>
        <v>0</v>
      </c>
    </row>
    <row r="19" spans="1:10">
      <c r="A19" s="13" t="s">
        <v>43</v>
      </c>
    </row>
    <row r="20" spans="1:10" ht="26">
      <c r="A20" s="49" t="s">
        <v>44</v>
      </c>
      <c r="B20" s="7" t="str">
        <f>IF(SUM(B17:J17)='New Model'!B42,"YES","NO")</f>
        <v>YES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Instructions</vt:lpstr>
      <vt:lpstr>Inputs</vt:lpstr>
      <vt:lpstr>Avg Apt Prices-Source Data</vt:lpstr>
      <vt:lpstr>New Model</vt:lpstr>
      <vt:lpstr>Happiness Gauge</vt:lpstr>
      <vt:lpstr>Apartment Price Check</vt:lpstr>
    </vt:vector>
  </TitlesOfParts>
  <Company>AT&amp;T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2004 Test Drive User</dc:creator>
  <cp:lastModifiedBy>tamara lee</cp:lastModifiedBy>
  <cp:lastPrinted>2011-12-04T21:06:41Z</cp:lastPrinted>
  <dcterms:created xsi:type="dcterms:W3CDTF">2011-11-14T17:44:35Z</dcterms:created>
  <dcterms:modified xsi:type="dcterms:W3CDTF">2011-12-11T21:14:04Z</dcterms:modified>
</cp:coreProperties>
</file>