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480" yWindow="30" windowWidth="14235" windowHeight="7935" firstSheet="1" activeTab="1"/>
  </bookViews>
  <sheets>
    <sheet name="CB_DATA_" sheetId="4" state="veryHidden" r:id="rId1"/>
    <sheet name="Sheet1" sheetId="1" r:id="rId2"/>
    <sheet name="Sheet2" sheetId="2" r:id="rId3"/>
    <sheet name="Sheet3" sheetId="3" r:id="rId4"/>
  </sheets>
  <definedNames>
    <definedName name="CB_0e1781bfd3bc4e208773115fa0eb8d55" localSheetId="1" hidden="1">Sheet1!$H$16</definedName>
    <definedName name="CB_1737aee234fe4a0f9ca12023c6354e51" localSheetId="1" hidden="1">Sheet1!$D$14</definedName>
    <definedName name="CB_51d82a2820524718abb213081daf715a" localSheetId="1" hidden="1">Sheet1!$H$18</definedName>
    <definedName name="CB_5de37be2374d4ab789a00c7fa25ed920" localSheetId="1" hidden="1">Sheet1!$H$21</definedName>
    <definedName name="CB_Block_00000000000000000000000000000000" localSheetId="1" hidden="1">"'7.0.0.0"</definedName>
    <definedName name="CB_Block_00000000000000000000000000000001" localSheetId="0" hidden="1">"'634911884283351246"</definedName>
    <definedName name="CB_Block_00000000000000000000000000000001" localSheetId="1" hidden="1">"'634911884283321948"</definedName>
    <definedName name="CB_Block_00000000000000000000000000000003" localSheetId="1" hidden="1">"'11.1.2926.0"</definedName>
    <definedName name="CB_BlockExt_00000000000000000000000000000003" localSheetId="1" hidden="1">"'11.1.2.2.000"</definedName>
    <definedName name="CB_d3329bbcda674e87b44f00553485246d" localSheetId="1" hidden="1">Sheet1!$H$23</definedName>
    <definedName name="CBWorkbookPriority" localSheetId="0" hidden="1">-1014535659</definedName>
    <definedName name="CBx_3a30a157a91b42ccb40c7a6a308fb359" localSheetId="0" hidden="1">"'CB_DATA_'!$A$1"</definedName>
    <definedName name="CBx_a071ed6eecd24e23abd8912ac8e8c021" localSheetId="0" hidden="1">"'Sheet1'!$A$1"</definedName>
    <definedName name="CBx_Sheet_Guid" localSheetId="0" hidden="1">"'3a30a157-a91b-42cc-b40c-7a6a308fb359"</definedName>
    <definedName name="CBx_Sheet_Guid" localSheetId="1" hidden="1">"'a071ed6e-ecd2-4e23-abd8-912ac8e8c021"</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25725"/>
</workbook>
</file>

<file path=xl/calcChain.xml><?xml version="1.0" encoding="utf-8"?>
<calcChain xmlns="http://schemas.openxmlformats.org/spreadsheetml/2006/main">
  <c r="M21" i="1"/>
  <c r="L21"/>
  <c r="L23" s="1"/>
  <c r="I9" l="1"/>
  <c r="I8"/>
  <c r="I7"/>
  <c r="I6"/>
  <c r="I5"/>
  <c r="I4"/>
  <c r="L22"/>
  <c r="B26" s="1"/>
  <c r="P2" i="4"/>
  <c r="B14" i="1" l="1"/>
  <c r="J9"/>
  <c r="J6"/>
  <c r="J8" l="1"/>
  <c r="E8" i="3" l="1"/>
  <c r="F8" s="1"/>
  <c r="I8" s="1"/>
  <c r="E9"/>
  <c r="F9" s="1"/>
  <c r="I9" s="1"/>
  <c r="I10" l="1"/>
  <c r="H5"/>
  <c r="I5" s="1"/>
  <c r="H4"/>
  <c r="I4" s="1"/>
  <c r="H3"/>
  <c r="I3" s="1"/>
  <c r="E4"/>
  <c r="F4" s="1"/>
  <c r="J5" i="1" s="1"/>
  <c r="E5" i="3"/>
  <c r="F5" s="1"/>
  <c r="E3"/>
  <c r="F3" s="1"/>
  <c r="J4" i="1" s="1"/>
  <c r="J7" l="1"/>
  <c r="I6" i="3"/>
  <c r="F26" i="1"/>
  <c r="D26"/>
  <c r="E16" i="2"/>
  <c r="E15"/>
  <c r="B11" i="4"/>
  <c r="A11"/>
  <c r="I27" i="1"/>
  <c r="I28"/>
  <c r="I29"/>
  <c r="I30"/>
  <c r="I31"/>
  <c r="I32"/>
  <c r="I33"/>
  <c r="I34"/>
  <c r="I35"/>
  <c r="I26"/>
  <c r="C7"/>
  <c r="C14" l="1"/>
  <c r="G26" l="1"/>
  <c r="E26" l="1"/>
  <c r="H26"/>
  <c r="C26"/>
  <c r="J26"/>
  <c r="K26"/>
  <c r="L26"/>
  <c r="N26" l="1"/>
  <c r="M26"/>
  <c r="B27" s="1"/>
  <c r="L27" l="1"/>
  <c r="C27"/>
  <c r="J27"/>
  <c r="K27"/>
  <c r="E27"/>
  <c r="N27" s="1"/>
  <c r="M27" l="1"/>
  <c r="B28" s="1"/>
  <c r="C28" l="1"/>
  <c r="L28"/>
  <c r="J28"/>
  <c r="E28"/>
  <c r="N28" s="1"/>
  <c r="K28"/>
  <c r="M28" l="1"/>
  <c r="B29" s="1"/>
  <c r="L29" l="1"/>
  <c r="C29"/>
  <c r="E29"/>
  <c r="N29" s="1"/>
  <c r="J29"/>
  <c r="K29"/>
  <c r="M29" l="1"/>
  <c r="B30" s="1"/>
  <c r="K30" l="1"/>
  <c r="L30"/>
  <c r="C30"/>
  <c r="J30"/>
  <c r="E30"/>
  <c r="N30" s="1"/>
  <c r="M30" l="1"/>
  <c r="B31" s="1"/>
  <c r="L31" s="1"/>
  <c r="E31" l="1"/>
  <c r="N31" s="1"/>
  <c r="J31"/>
  <c r="C31"/>
  <c r="K31"/>
  <c r="M31" l="1"/>
  <c r="B32" s="1"/>
  <c r="L32" s="1"/>
  <c r="E32" l="1"/>
  <c r="N32" s="1"/>
  <c r="C32"/>
  <c r="J32"/>
  <c r="K32"/>
  <c r="M32" l="1"/>
  <c r="B33" s="1"/>
  <c r="J33" s="1"/>
  <c r="E33" l="1"/>
  <c r="N33" s="1"/>
  <c r="C33"/>
  <c r="L33"/>
  <c r="K33"/>
  <c r="M33" s="1"/>
  <c r="B34" s="1"/>
  <c r="K34" s="1"/>
  <c r="C34" l="1"/>
  <c r="E34"/>
  <c r="N34" s="1"/>
  <c r="L34"/>
  <c r="J34"/>
  <c r="M34" s="1"/>
  <c r="B35" s="1"/>
  <c r="J35" s="1"/>
  <c r="K35" l="1"/>
  <c r="M35" s="1"/>
  <c r="H18"/>
  <c r="H16"/>
  <c r="C35"/>
  <c r="L35"/>
  <c r="E35"/>
  <c r="N35" s="1"/>
  <c r="H21" s="1"/>
  <c r="H23"/>
</calcChain>
</file>

<file path=xl/comments1.xml><?xml version="1.0" encoding="utf-8"?>
<comments xmlns="http://schemas.openxmlformats.org/spreadsheetml/2006/main">
  <authors>
    <author xml:space="preserve"> </author>
  </authors>
  <commentList>
    <comment ref="L21" authorId="0">
      <text>
        <r>
          <rPr>
            <b/>
            <sz val="8"/>
            <color indexed="81"/>
            <rFont val="Tahoma"/>
            <family val="2"/>
          </rPr>
          <t xml:space="preserve"> :</t>
        </r>
        <r>
          <rPr>
            <sz val="8"/>
            <color indexed="81"/>
            <rFont val="Tahoma"/>
            <family val="2"/>
          </rPr>
          <t xml:space="preserve">
=RAND()</t>
        </r>
      </text>
    </comment>
    <comment ref="M21" authorId="0">
      <text>
        <r>
          <rPr>
            <b/>
            <sz val="8"/>
            <color indexed="81"/>
            <rFont val="Tahoma"/>
            <family val="2"/>
          </rPr>
          <t xml:space="preserve"> :</t>
        </r>
        <r>
          <rPr>
            <sz val="8"/>
            <color indexed="81"/>
            <rFont val="Tahoma"/>
            <family val="2"/>
          </rPr>
          <t xml:space="preserve">
=RAND()</t>
        </r>
      </text>
    </comment>
    <comment ref="L22" authorId="0">
      <text>
        <r>
          <rPr>
            <b/>
            <sz val="8"/>
            <color indexed="81"/>
            <rFont val="Tahoma"/>
            <family val="2"/>
          </rPr>
          <t xml:space="preserve"> :</t>
        </r>
        <r>
          <rPr>
            <sz val="8"/>
            <color indexed="81"/>
            <rFont val="Tahoma"/>
            <family val="2"/>
          </rPr>
          <t xml:space="preserve">
=IF(L21&gt;0.72,(((M21&lt;0.5)*(2)+(M21&gt;0.5)*(3))),1)</t>
        </r>
      </text>
    </comment>
    <comment ref="L23" authorId="0">
      <text>
        <r>
          <rPr>
            <b/>
            <sz val="8"/>
            <color indexed="81"/>
            <rFont val="Tahoma"/>
            <family val="2"/>
          </rPr>
          <t xml:space="preserve"> :</t>
        </r>
        <r>
          <rPr>
            <sz val="8"/>
            <color indexed="81"/>
            <rFont val="Tahoma"/>
            <family val="2"/>
          </rPr>
          <t xml:space="preserve">
=IF(L21&lt;L19,(((M21&lt;0.5)*(2)+(M21&gt;0.5)*(3))),1)</t>
        </r>
      </text>
    </comment>
    <comment ref="B26" authorId="0">
      <text>
        <r>
          <rPr>
            <b/>
            <sz val="8"/>
            <color indexed="81"/>
            <rFont val="Tahoma"/>
            <family val="2"/>
          </rPr>
          <t xml:space="preserve"> :</t>
        </r>
        <r>
          <rPr>
            <sz val="8"/>
            <color indexed="81"/>
            <rFont val="Tahoma"/>
            <family val="2"/>
          </rPr>
          <t xml:space="preserve">
=IF(B14=1,(((L22=1)*(1))+(L22=2)*(2)+(L22=3)*(3)),IF(B14=2,(((L23=1)*(4)+(L23=2)*(5)+(L23=3)*(6))),1))</t>
        </r>
      </text>
    </comment>
  </commentList>
</comments>
</file>

<file path=xl/sharedStrings.xml><?xml version="1.0" encoding="utf-8"?>
<sst xmlns="http://schemas.openxmlformats.org/spreadsheetml/2006/main" count="152" uniqueCount="103">
  <si>
    <t>Tamoxifen alone</t>
  </si>
  <si>
    <t>Adjuvant Chemotherapy</t>
  </si>
  <si>
    <t>Strategic Choices</t>
  </si>
  <si>
    <t>Strategy:</t>
  </si>
  <si>
    <t>Patient Risk</t>
  </si>
  <si>
    <t>Low</t>
  </si>
  <si>
    <t>Moderate</t>
  </si>
  <si>
    <t>High</t>
  </si>
  <si>
    <t>Surveillance</t>
  </si>
  <si>
    <t>Recurrence</t>
  </si>
  <si>
    <t>Death</t>
  </si>
  <si>
    <t>End</t>
  </si>
  <si>
    <t>Adverse Events</t>
  </si>
  <si>
    <t>None</t>
  </si>
  <si>
    <t>Minor</t>
  </si>
  <si>
    <t>Major</t>
  </si>
  <si>
    <t>Recurrence Risk</t>
  </si>
  <si>
    <t>Chemo/Low</t>
  </si>
  <si>
    <t>Chemo/Mod</t>
  </si>
  <si>
    <t>Chemo/High</t>
  </si>
  <si>
    <t>Tam/Low</t>
  </si>
  <si>
    <t>Tam/Mod</t>
  </si>
  <si>
    <t>Tam/High</t>
  </si>
  <si>
    <t>Risk</t>
  </si>
  <si>
    <t>Cost</t>
  </si>
  <si>
    <t>Random</t>
  </si>
  <si>
    <t>Period</t>
  </si>
  <si>
    <t>Status</t>
  </si>
  <si>
    <t>Adv Event</t>
  </si>
  <si>
    <t>Probability</t>
  </si>
  <si>
    <t>Current Patient</t>
  </si>
  <si>
    <t>Initial Cost</t>
  </si>
  <si>
    <t>End Cost</t>
  </si>
  <si>
    <t>End stage</t>
  </si>
  <si>
    <t>Total Costs</t>
  </si>
  <si>
    <t>Mortality?</t>
  </si>
  <si>
    <t>0 = death; 1  = alive</t>
  </si>
  <si>
    <t>Lifetime Costs</t>
  </si>
  <si>
    <t>Lifespan</t>
  </si>
  <si>
    <t>Results</t>
  </si>
  <si>
    <t>Stage</t>
  </si>
  <si>
    <t>Treatment</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</si>
  <si>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</si>
  <si>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</si>
  <si>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</si>
  <si>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</si>
  <si>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</si>
  <si>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</si>
  <si>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</si>
  <si>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</si>
  <si>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</si>
  <si>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</si>
  <si>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</si>
  <si>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</si>
  <si>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3a30a157-a91b-42cc-b40c-7a6a308fb359</t>
  </si>
  <si>
    <t>CB_Block_0</t>
  </si>
  <si>
    <t>Decisioneering:7.0.0.0</t>
  </si>
  <si>
    <t>a071ed6e-ecd2-4e23-abd8-912ac8e8c021</t>
  </si>
  <si>
    <t>CB_Block_7.0.0.0:1</t>
  </si>
  <si>
    <t>Lyman et al.</t>
  </si>
  <si>
    <t>Hornberger</t>
  </si>
  <si>
    <t>NCCN-Low</t>
  </si>
  <si>
    <t>NCCN-High</t>
  </si>
  <si>
    <t>Recurrence/Her2+</t>
  </si>
  <si>
    <t>Metastatic progression</t>
  </si>
  <si>
    <t>Her2+</t>
  </si>
  <si>
    <t>Her2-</t>
  </si>
  <si>
    <t>Tx responsive</t>
  </si>
  <si>
    <t>Tx Unresponsive</t>
  </si>
  <si>
    <t>Response to MBC Tx</t>
  </si>
  <si>
    <t>Costs</t>
  </si>
  <si>
    <t>Adjuvant Chemo</t>
  </si>
  <si>
    <t>Metastatic</t>
  </si>
  <si>
    <t>Paclitaxel</t>
  </si>
  <si>
    <t>Herceptin</t>
  </si>
  <si>
    <t>Adverse Events Tx</t>
  </si>
  <si>
    <t>Fatal</t>
  </si>
  <si>
    <t>No recurrence</t>
  </si>
  <si>
    <t>Post-recurrence</t>
  </si>
  <si>
    <t>End of Life</t>
  </si>
  <si>
    <t>Her2+ in 25% of cancers</t>
  </si>
  <si>
    <t>Freq in Popul</t>
  </si>
  <si>
    <t>Recur Risk</t>
  </si>
  <si>
    <t>Reciprocal</t>
  </si>
  <si>
    <t>Oncotype Cost per patient</t>
  </si>
  <si>
    <t>Oncotype</t>
  </si>
  <si>
    <t>Recurrence?</t>
  </si>
  <si>
    <t>0= No; 1= Yes</t>
  </si>
  <si>
    <t>Low Risk</t>
  </si>
  <si>
    <t>Tamoxifen</t>
  </si>
  <si>
    <t>T+C</t>
  </si>
  <si>
    <t>Mod</t>
  </si>
  <si>
    <t>10y prob</t>
  </si>
  <si>
    <t>1y prob</t>
  </si>
  <si>
    <t>Recurence</t>
  </si>
  <si>
    <t>Pre-screen with NCCN</t>
  </si>
  <si>
    <t>㜸〱敤㕣㕢㙣ㅣ㔷ㄹ摥㌳摥㔹敦慣敤搸㡤搳㑢㑡㘹㑤㉦㤴搶挱㡤搳㠶㔲㈰〴㕦㜲㉢㑥散挶㑥㕡〴㘸㌳摥㍤ㄳ㑦戳㌳攳捥捣㍡㜱愹搴ち捡㑤摣㈴㙥愲戴㐰㔵〱ㄲ㉦㕣㈴挴戵㉦㐸㐸㈰搴㑡㈰挱〳ㄲて〵㈱㜸〰愱㐸昰挰〳ㄲ㝣摦㤹㤹摤搹㕤敦搸摤戶攰㈲㥦㜴㝦㥦㌹户㌹攷晣搷昳晦㘷㥡ㄳ戹㕣敥摦㐸晣换㤴㘷收扡挵昵㈰㤴捥挴㡣㔷慢挹㑡㘸㝢㙥㌰㌱攵晢收晡㥣ㅤ㠴㝤㘸㔰㈸摢愸て昴㜲㘰㍦㉣㡢攵㌵改〷㘸愴攷㜲挵愲愱愱㥥㠳昰㌷㤲㍣ㄸ散㌵㤸〷㔸㥡㤹㥥㕦㝥㄰愳㉥㠶㥥㉦昷㡤㥤㡤晡ㅥ㥡㥣㥣㤸㥣㌸㜰捦㠱㌷㑤散摦㌷㌶㔳慦㠵㜵㕦ㅥ㜲㘵㍤昴捤摡扥戱㠵晡㜲捤慥扣㔳慥㉦㜹ㄷ愴㝢㐸㉥敦扦㜳搹扣敢捤㤳㜷ㅤ㍣㘸摤㜳捦㥢〷昱敡摣愹㤹改〵㕦㕡挱换㌴愶捥㈹摦㌵㉢㉢㌶搷㈶愵㙦扢攷㈷㘶愶昱㕦㙡晥㜸扡㝢㘲㜱㐵捡㤰慦㤶扥㜴㉢㌲㌰搰㜱挰㤹ち㠲扡戳捡捤㌳㥣愳㔸㙡挵っ㐲摤㤹㤱戵㥡攱㈴愳ㄶ㥤㜹散㕤捤㕣ㅦ㜴ㄶ愵ㅢ搸愱扤㘶㠷敢〵㘷〹〳㔵㠷㥣㌳㠱㍣㙤扡攷攵㈹搳㤱扡㜳慣㙥㔷昳㔱捡昵摤㥡っ㤱㥥㤸㕡晥挴㔴攰捣慣㤸扥㥡㔱挰㡤挹㘸㝢搴慦戴戶扤愹晢戸㥣扡㝡〳挷扣愵㝢㍢搴㥣㌵晤㐶换昱敥㉤攳挵户捥攰㡥敥敤㔳㝢搴摡攷戶敥㝤搴㔶戶戶ㄶ〳㌱㝤慢ㅤ挵㘲㡣〲㐱㍦㐱㤱㠰〸㌴㑡〴〳〴㠳〰㈲晦㜷㜰㐹扡㈳慢戴戲愹㤵㤷戵㜲㐵㉢㔷戵戲搴捡㤶㔶㍥慦㤵㔷戴戲慤㤵ㅦ搴捡ㄷ搰㈶㐹挵晥㝥㉤㑥㘷㘷扦晦㠱慦ㅤ摢㜷攴扢扦㌵㡥攴晥昱慢晣攰㉥㌴扡㉦㥥搴慣㙦㕥〴愹㌵愹昸挰挴㝥晥摢㥣㉢挰ㄴ搶㐱敢㙥㙢㜲戲㝡㜰扦㜹愷愹㜳㔹ㄹ挸㙦㈱㤴ㄱ戴ㅤ戴敥户摤慡㜷㔱攱敥扡㘹㌳㤰捤㡤ㅢ㡦敢愶扤扡㕢つ㕥戳㜱攵㘲㘸㠶昲摡昶扡收㈰ㅤ摤ㄶ挱㔶㌲㔰敦扢扥扤摢㔹戳㔶㤷㔳㤷散愸晡戵㙤搵捥㠲敦㉤㜷慦㍤敡换㠷ㅡ戵ㅤ㌳㥡㠲㔰㕢㔳㘳㜷慣㌲慡㡡收㌵㌶戳攲〵搲㔵搳ㅢ㜷ㄶ散捡〵改㉦㑡㡡㐴㔹㔵㑢扤㤲㔵㌱搷㡦捦扢㔸㈸戸戵㝡㘳扡搴㍡㜲㈹〴㌳换㉡收扢㉡晤㜰㝤挹㕣慥挹慢㕡㥡㐴敦㐴挵摥㤶攲愳㕥愵ㅥ捣㜸㙥攸㝢戵搶㥡愹敡㥡〹㐹㔳㍤改㔵㘵㍥㥦㔳㐲〱〲户慦㑦㠸摣敤摤㜹㐱㈱㈲㠵㘲㌲昲㌵慤㘴㌷㜱ㅡ慢挳㉡㙡㤲㌴愹摤扣挹㘰㥣慦㤲㌱ㄹㅣ㤸㕡ㄳ昵〷㕦晡㠶㑤㠶㙤㘰敥㤵㙤慣㘹愳昱敡㡦慣㐹㌷㍣㙥扡搵㥡昴㌳戵㥦攰㡣㡣㘱〰晤㌲〴㐲搷摤愳慡ㄳ㤷挴扡㝥搱慥㠶㉢㠵ㄵ㘹㥦㕦〹㔱〶つ㔹㉣㜲㙢㍢㤲㜱〵㡡㡣摤〴愳〰愵㔲慥戰㠷㡤ち㈵愴㥣㑥改㤴挱换㉤㠲㥣晤㕡㜸㜹搰㍡㙡搷㐲ㄹ〹攵㘱ぢㄸ㠹戴㥡㐲摦㄰㐹搴㌷㉢㤱挲搸㘳捤㠰㑡㑤摢つ搷㥢㝣摢挱㈵ㄱㄱ敤挸㠲㙤㈷ぢ㈸ち㕡攵㐱〶慦㠱㘸摡愴㐱㜶攳ㄴㄱ㤱つ㌲㌴㍢㐶㙥㈵㌲戶捦㤰ㄱ㘸㥦㈶㐲戶摥摦㕤㐶㤰搸㍢㠹㤴㥤扡昲攳㡥㌴摢挸㤶㡦愴搹㤵搸㌸攳㉡㠲慢〹慥㈱搸ぢ㈰晥〴〹㐷㈹㠷㝣㙢㌲㕥㠳㘷攳㍡㠲搷〲㐰㍥ㄹ㤴㌹戱愸愲つ戵ㄵ㍢㤲敤㠶㘰㈷㉢愳㌸ㄲ㐵戴㡣ㅢ㜶收㤰愳㄰ㅤ㕢㥤摢㐳搷收㤵㡥㝤㝤㜷摡㑣㉦㠷ㄴ㤹搱㌴扤搶㑤㥡愶㌷㠲㑤㝢搴㕢㌷愰慢㌱㐶昰㍡㠰㤲㜱㈳㈱㤴ぢつ摥慤㔹昴㌴㈹㕦ㄵ㘶㔱㘴っ昵愸攰㘳㐲收ㄱ㈰㐳挸㜵ㅣ㕦㜶㙣㘸㥡㠳攳搶慢摥㠶摥搷㥤扦㘳愴户改捤ㅤ扤㐳㝦搱㡢戴愲㙦〲㝢㠹摦㜵搵㌱户愰摡㜸㍤挱慤〰㙤㍡㠶愷敦ㄷ敢㈹㔰㘶戱㤳挲摣㙥㝡㕤㤴㤵扢戴扥㉡㤵〶ㅡ戴㤶㑣晦扣っ攱挱㌸㌱ぢ㕢搸昳㝤㔹挳愱戶慡ち㜸㝥戹扡戵㌰㌸敡㝢づ换㜷㙣攴攰㔵愱ㄸ昲㜹慤㉦搷㘶㈳㘷搸㥡㈹㥦㔳㡡㜲愸㠳敦散㉥㈴㔲㥤㕡挹㡢晤戲捦㤷㍢㤲愴〷㐹㜲ㅢ戶搵戸ㅤ〰㔲㐲晣愶慢㐴搹挷㘶㙦㔴捤㕡㉤㔶㝡昸㌲㑥㈷㙤㍥挴づ㌹㌲㄰㌹㙣愷攱㍦〸㠶㥣㐵摢㘹〸㡢〱㘷㐱晡ㄵ昸ㄶ散㥡㉣㐵㙥㔹㡡㥡ㅤ㔹昱㉡㤱ㄵ㝤㝤ㅤ攷改っ晦㥡愲㤳㌶㈹㤱挹敤㤹㤵ㄹ㘷昱㈶㔱搱つ㐹愱㤲攱ㅡ㙡㐸㈰㔲ㅥ摢敥㠸㤸ㅥ㐴捣ㅤ搸㌸㘳㍦挱㈴挱〱〰晤㜹㐸㥡慤㙥㍣挳㘱晤㙢㜴㘹㤷换戹㈲搱愰㕣㠴捦㜵ㄵ㔶〷昹㥡㌷ㄱ摣つ搰㘶晥搰〱㤹㐱㠸ち攵㈹㐲㔴㘱っ敢慣㉤㉦㤲〶㜶㔹〸㉣捤搴㠳搰㜳ㄸ㔹ㅡ戲㘶扤㔳㕥㌸㙢〷慢㠸㐴㡤㕡㜱收晥ㄵ改㠲扡㝣搸㍥㙤㘵摥敡慡慣ㅡ搶愲㔷㠷㘸㍢㌱扢ㅤづ收搸づ搸㤲敡㙣慥〹愴摥捥挷ㄸ㐲㘰愷㤵扦㤵摥搸㉤㜹扦㜹攸ㅢ㙥敥攸㤲ㅤ搶攴㠰ㄵ㌱ㅤ昳㐵ぢ扢㠸挸㐱戵摦㕡㕡昱愵㥣ㅤ戲㡥昹㜶戵㘶扢㤲挸㠰㡤挹㘰摤㥣㍣㡦㈸挱㠲挷ㄸ愰攷づ㔹㑢扥改〶慢㈶〳㡡敢扢㕢㥥㔴㔸㐴户愶㙤㌷挰㙢ㄴㄶ㤹ㅦ戶ㄶ㔷扣㡢㠸搸搶ㅤ昷㤸戹ㅡ㙣ぢ慣㤰攸愳愴㔰㈳㌴愱㘹愲愸ㄵ㝢挵てて攴戹ㅣ㜹㉦㑦愰㜰㤵搳改㌳捦搰摥戴敢攳ㄸつ敤㜴捥㘹㄰搱愳㐶㘱㕦愶ㄴ㈶愷ㅡ昷戰捦㕢〰敥㍤㜶收㐴㌳㌲昷㤲㘲搶㍡扤晣ㄹ㌲㕥㤱㐵㈳㄰㐲ㅦ摤慥㠸㔴㔸㐶捡〱〷〲攳㝣㙡㈷扦㤲愵摡㤰晡㜶㌵戳㐷ㄱ㐹ㅡ戴收捣㘵㔹㐳㍣摡㌱挳㕤搱〳捤㔸挷慣〵㜱摤㡣攷㌸㈶㐹㡢㘴戹㔸㌱㐹挱㔳昵搰㍢㘹扢㠶〵愰攸㉦㉥㌲㉦愱挸扣愴㡡〶慤搳っつ慡㍣挷昲捥㥢扥ㅤ慥㌸㜶愵挸〷㠶敦戶〵㑤㠲挹㈹㜹㤳㤴挸㡣戱㌶㙢晥っ㑣戶㘰〲攸㥥㠰ㅣ攵搶ㄱ晤愰㕣㑤ㄴ昰㑦昴攸㔸㠲㠰㔱㥥㔲攳㙤ㄸ㑤㔷户㈳㈰㜲㔴扡㥣摣挱戸晣㈸㑡㈲㈱㐴慣㘷㤰〸扣㠲㈹㈱㑦ㄷ㜷挱㍡攳摡㈱戰㐷㡣ㅤ戵挳搹〰㈸〷㐰㔶ㅤ㙦慦㔵㔸㑤㜵ㅡ㙦㘸㠵ㅢ㍡慢㕡搴挴昵㥤昵㘹扤㜱昳〶搵㤱㐶㐹㈹㤲捤ㅡ㈹捤戲挱ㅣ户㤳慡ㄱ㑡㜱㈷摡㐶㘴戹㑤㥢晢㑥㈹昲ㄲㄴ㤳愲㤹㥣昱㜶㐵㈸〸昴挶㍡㡡㍥晢㙣昲㐸㐵㙣㘸〳㤴愸愷愲戲愱㌸㈴㜸〲搷㑥慡戲ㄴ㍦㠱扦㜷挵搹昹㝡搸㔲㘳㕥ㅡ㡤㙢愶㙡戵㜹ㄷ㔶㐲挵昴慢摢㠴愵戱戶㐸挳㈸敥散㔵晢㐷摢㥢㘲挴㤸つㄹㄶ挹昰〳㠳つ挱㕣愹㠸㉡慤戳㈱㙥㜵愳戸挸愷㤳搲㜴ㄵ〶ㄶ挳敡慣㕣㔳㘶㔸搳㤲ㅦ㔵ㅤㅡ愷㐵㈵㐷つ㙢㙡㌹㠰㑡て㈹挷攳㥣㘲㜰挳㍡㑤户ㄴ㉥㌱㐰散挶戹㠵㑡㠸搰㙥㘳〰㥥っ戶て㜶戰㈳㔱攸㠴搶ㄹ㈵㘸㈱㠳㜰㕢ㄷ㐱摥改ㄱ愳㄰愴㤶㑡㝦㍢㉣扥昸〴搳㌷づ攷㤲㑣捣㐴っ㜷㘵㔸て㐰㙥㍡㌲㐹㉥ㅡ㑤〲收㤱㘴㔳㐲㙢㌰㈹愳㠹㌱㐴㤳捦て㜱㡢㠷戱慣㘱戲㑤つ昷摣㐲ㅢ摡戴戶扥换㍡攱㔶㙡昵慡㔴慡㌸㤱搵㑡㈳㙦ぢ㝣愹㉢㠰ㄱ㌷㘵散㑢扣㈹㈷㜰㤴攲㤲㠹愴摥敤㙥攳㌰扡㉢㈱㠷㌱㈲搵挷〰㘴㠶㕢㑥〵挴㍡敥㈹搰㍥摣摤扣挰愰㉥捦㐱愴㜵ㄴ㔱㤶捤攱㍥㕥㈳㡡慣戸㉤搵㙣捥㥢昳㘸戳愷㡡㡥摢㔱搱戶挰ㄱ搶ㄹ〹扣㐲〱挶㐸㡦摣挱㐱㜲㤷攳攸敥攵㐷搵㘳敥㌲㔰愱㌰㈰ㄸ攳攵㈹㈸㠷㕤〵㈳搱攰搶㥡㔶户㘰昴㤷㤶户㌱〵㈰ㄸ〶愶㐱㡢㤶㤱㠱㌳㠳晣收〶捥つ㘸㤵ㄱ㈱㑤〷㔳ㄹ愳ㅣ㠵挳ㅥ㐸〳㌷昱㈰扤攴㐱〹㠵㝢搴挵戰攴㙥攲戸㠳㈳㤰攷㕦搵㔶戸㘰㠶戸晥攲敥㙤㉢㥥慡㔶㘹敥挲㍦户㉤戰㡡慢ㅢ㤱㌹扡愷敤㔲㤶㕡ㄳ敤扢㥢摡㉡攲换㠲〷㘶㈷㡥㥢㘱㘵㘵㌱㕣㡦㉥㙥昵㑡ㄲ晡戳昰㐷㙣昸㜶摡捣㜹㤷ㄷ㔱搷戸昷愵ぢ慥㜷搱㔵昳搲〳摥晡〳㠵攰ち㘵㍦㈷㔹捡晤ㅢ晦㔴搲㜲晡㡦㌱攲㔶愶捤〱㥡づㄲ㡥愳㔲㈴つ挶㤰捦愰ㄳ搸敥㡤㕢〳愴㤳㍤㙤㜴愲〴挱づ愱戸攷㕦㌶㐲ㄱ㍦〲㕡㐹㉣搱㤱ㅣ㝢晥㜵戰扥昸㈱㑡㠸㜰㍣挷㘲㐴㝦ㅤ㜲ㄹ愸㔳㠲㍣扥攲挱ぢ㈱晦㍦㔸㑡戸㜹㐳㜶晡㉦㌰戳昸㐱㍢㡡慥㈷㡡扥摦㠱㈲挱㙢㈰㡡㝦敦㐵㈶㐹㍡挳戳㉦㉡㄰捥㌵敤ㅣ㐰㕦昱ぢ扦晦挳〳攸㕣㑣ㅣ捡㐶㐳愸敤ㄶ㍣㌷㑣㠴扥づㄳ㠱挱㝢㘵㈲㥣㐴㐶㌰㡡ㅦ㤹〸戱て㘴ㅥ〵㥢㥢〸㡣敤㘵ㄸ㠲愹㔰㙢捡慤挱ㄳ搸㔵づ晤㘳挷㜱昱㔶〶㠸攷㐳㘹〵㌳昰㐸㕤摤㔹扣㘰晡愶戳㔷㤵ㅦ昳㈵㤴㤹扦㠴㥢摣慡ぢ㝢㕣扢㘱㡤敡戴㠱慦㈲昱戲敦昸㔳戶㜶㝦ㅤ㤸㡡㔲攴扥ㄷ㐵㔱㜸〹㥥ㄲ挱㜳㐳敥㝤㝢扥㜹散昷て㍦㝥㤸户搵㘲㕡搵㙦㐷扥㤷㤰㍤敤〹〴㜵㔳ㄷ㐵慥攴㠷㌹㈷昱㠹㤲扤㕡㤳搳愶慦慣愰挰㜰㤲㙣㐴㜸㈹挲㡣㠸㙦㍢㤸㤸戸昷㄰㤹㤸ㄳ㙤敥㑥昵㘱㤳㜲ㄱ㑥愴㈶慥㝣㝡㐹搸㔰㜴㔵㘴㍤㕡㥢晡户愱㡡㕥攴㐴㕡慤㐴㥥㍡㤹㠴昸㔶扢慥㍢㐸㕤ㄷㅤ㘴ㄸ昶㑦愴ㄴ攲て愴㤰昴㐱㠶ㄷ〲㤴㤴㍡㡤㡣㝥〷㐰㐶㘴慤㍤挴㑢㝦挰㡥㄰㤰㡤㑢㝦㍤㝥挴㠲㕤〴ㄶㄳ㕦㝣慦㈷㕡摡愲㠹㙡㘲愸㔶搹㌴㡢挸愸挳ぢぢ㈶㤳搲㈵㘴㤲愴ㅦ㐰㙥换敥㈸扥㘴挸㠹〲㙦ㄱ㘳敢づ㝤㙤㈵攷㠸㕢挷捤て攸㤹㠲㔲ㄸ敥㙥ㄶ攳㐰慡㘲㜴㔱搳㔲㔴㐴㌸ㅣ㘵ㅢ㥤〶攲㉡攸㉣㜷㉦㑥愵〸晥昱㑢㈱搶㡦㌷㠷扥戲扤㠶㍡捥敤挷〲昹㠳晤㜵㝤〶㘳攳慤攴ㄸ㐸搸㉤戵㉡㐶搷挳捦愰ぢㄷ㥤ㄳ㐶㌳慢㥥挵㐱晣㐹㌸慢㑦敢搰晦㡣㕥㉢捥㍡换摥っ㘳户攸晦〷㔰戰愹晥ㄷ㡣扤㈹㐴扥㉢捥昰㐱㘷晣㘴搳㤰つ㜷〴㥥㙤〴㙦搴挱搸㔰㔹㠶扣愳摣㈲㍥㕥㡤慡㤵〴㠷摦㉢摦㝥㌵愲搱㤷戶敤㐰㔷〱挸搸㤰晥㜵㠸愰慥晤㕢攵㔶㜲扡㉤扣ㅢㅤ昷㥣戴㉢扥ㄷ㜸㔶㌸戶㠸愰敦ㄸ扦㍤戳㘰昳㑣㠹慦戶ぢ戵㥢戰ㄳ㠳敦㐵㥦㔳昳㄰搸愷㘴昸㜲挵㈲ㄹ㔹搸㕡㈴㠳摦㈱㡤愴挲㑢搴づ挱ㄵ搶㝤㜵戳㠶㑦㔷攷攱敢っ㔹戴㉤㤴㕤攴㜱㙥扦愱挱慤挳ㅤ慤㜷挲ㅦ㈴㙢ㄳ〸㡥愹㈵扣晢扤摣搷昶㍤㘸㙤ㅢ慦㉤㘰换摥㝣㙥㈵晤ㄹ攰㜴㙢㙦㘹㈵ㄹ扥㤳㕦㈴㤷㡣㌲㈱㉥敤ㅦ挶摦慤㍢㘸㌹摡㈸攸㍣晥愰㥢㡥戰昱ㅡ摣㘷㕢㠸㝥㥦㐳㔷㌱㐵㠰㥦㘱挶ㄹ㍥〸㝡昹挸㡡攲换㔸ㄶㄹ〰昹㕣愱〲搰㥤慡㥦摡㠸慡㐷敥㘵㑦㈴挱㌳〶挹戱㈴㥥㐴㐳㙥㔷戴㙣戰〴㤷㉤搴㔹〲㜹㈳改㠱㝣㑥昰㉣愱㈶昲〵㜴㘸㑣挴㐶㘹昷㠹㝣㝥愳㠹〸㕡〱㙡愱改昱㐷ㄲ㉤㘲搴㔰㙤㌸〴㉥㠱〷㌰㤲㈸㤳㘱捡㐷ち㥤㐲ㄴ㘳昸㈱㔱㠴昴换昸敦ぢ㠷㥦㝦㡥改慦㠷㠵㤲㠸愸㙡㕤〵㈵愲㕡挵愷搲慢昰㔱摡㝤ㄵ㥦搸㘸ㄵ㈳ㄴ㤶㥣㠹ㄱ〲っ昵㠹㌲晥愸㔵搵㤱攱㠶昲㈷捥ㄱ攰搷㌲㡢ㄱㄳ㈵慡敦㐵㘴搰㤷㍢慦㕡㕤㐲㈶改慢㜳㈳㌲扥昲㔱㠶ㄲ㙦㐴搲愹㔳㠸扣戲㠵㐸㍤ㄶ㥤搸ㅤ扢㉤㠴〴㤶挴捦㘶扢捡昶㐲㡦愱㝥昱攱〴㌱挷㡦㈷㥦㔰㘹㜱昰〹㠴ㄱ㤹愶㈴㈴㙥愴昸㔰搲昸㍢摦㙢晡㑥㔱㠱〴敡㠹ㅡ㤳攰㔴攳て㈶㡤て攰昳㉣搵㈶挷慢〴㑣㉦㈴㡤㐹㤸慡昱攳㐹攳扦ㅣ搸摢㘸㥣搰㘱㌴戲㑥㈲挹㌰㝡搵㌱㈰昵愹昶㌰㥡敢ㄶㄵ改㠰ㄵㄵ㔳㠴慡ㄸ㜲㑤愹搲㐱摣ち昱昱戱昴ㅣ㉥㌹攱㉥〸愴㙤昴晦㑣㌸㠱换㑦戳㘶㘸攲㕢攸㌵㐴㥤㝤㐳㍤戱㜳挱㥡昷㔱搰㙦㥤〸㜰戸慡㙥㉢ㄲ㠱㕤㤰㡦昶㜷ㄳ敦㝣㠶つ搹摣㡦㈴㕡愶昱㌲㐹㙦㕡㐴㐵㔸昲攲晤〹㘶㜳㡦㌵㘹挶㜸ㄴ挸㠱㤸〴㘴挶㜸っ㌰㡡挸散㘱挱〸昹㕦㌱昷晢㔹昱〱㠲挷〱㑡㠲捣㑥㍡㈸㝣㄰㘰㌸昹㍦㔶㡣慤㈹挷㠹㈶ㅥ㑥㕥㤶㈶㈳攳挳散昰ㄱ㠰㍥昸㜱㐵㑣㠴㈵攳愳㈸㐹扦㤴㠲㐳扤昴㘳慣昸㌸挱㈷〰㑡㍡㈷扢攵㕤攳㥡㝡㔴㘱㥦㐴㔷昱ㄸ〱㝥挶愷攲っㅦ㜴敥挳㕢扢ㅢ捤㍣ㄳ㈷㕦昸㈳收搹昲㈹晦ㄱ㝣㥡扦捥㐵昷攱晦㑣愲㉢ぢ㍦慦扤愵户戱挸〴㌴捥搵㙦ㄵ㥢晤ㄲ挶攱扡㥡愱ㄴ㡥㐸愵㔲搴ち㠲昸收㠲㠵㠷㌷昰㉤㠷㔴㠵㄰愴〱㔵攱挶ㄵ㠷㔱㘰㝣㠶㑤㠹㘳攲挹昸㉣㥦㠸㕡戵㠹㥦㡢㌳㝣㄰挴慢敡晥㘰摣㍤㜹㈱㜱慤㉡散戶ㄷㄲ晦慡㘲㈵晤挲㈷㌸㤸㐲ㄶ㌲慤㕡㠹㐸㔳㌴昴㈴㌲㐳㝤挳㥣摢晤昸㘹㤷㐴攵㕣昵摣戹㝦づ攷挷慥捤㍦昰㡥挱㈷㕥昸挵ㅦ㍥晤敢昷ㅣ晡昳扦㥥㝡敡搷㝦晣昴㜳晦㝡㜶昹搰捦㥥㜹收愷昷㝥攵戹㍦散戶㥥搶扥昷捦戹愷ㅦ㤹扣昰挸㐳搶㤹摢㡦㍤昲慥〷敦㥢㕣戸㘲扣慦慦扦晦搶搱㥦㕦昳㠶㤱挷ㅥ晡㠱昸挹㙦慦㜶㠵㕡㉥㕥搰㍡つ㉥㕢㑤攳㑢挸㘰ㅡ㥣昱㉢㍡つ㉥㔷㙤搴㜲扣㔱搳㈸㈸挲戹挱〹愸ち戳戵㘲攰㍦扦㌳戲㤲</t>
  </si>
  <si>
    <t>㜸〱敤㕣㔹㙣㈴㐷ㄹ㥥㙡㑦㡦愷挷昶摡㔹㙦㡥つ㈱㌱㠴㄰㠸ㄷ㘷扤挹ㄲ〲㉣㡢㡦㍤ㅣ扣㙢㘷敤摤㠰〰捤戶㘷慡搷㥤㥤敥㜶扡㝢扣敢㄰㈹ㄱ㈴ㅣ攲ㄴ㜷㈰ㅣ㡡㄰挷ぢ挷ぢ户㠴㤰㤰㐰㈸㐸㍣挰〳ㄲて〱㈱㜸〰挱㑡扣昰㠰㠰敦慢敥㥥改㤹昱戴㥤㐹〲づ㜲㙤收㜷㜵㕤㕤㔵晦㔹晦㕦㥤㥣挸攵㜲晦㐶攲㕦愶㍣㌳㌷㉣㙤〴愱㜴㈶㘶扣㕡㑤㔶㐲摢㜳㠳㠹㈹摦㌷㌷收敤㈰散㐳㠳㐲搹㐶㝤愰㤷〳晢㐱㔹㉣慦㑢㍦㐰㈳㍤㤷㉢ㄶつつ昵ㅣ㠴扦㤱攴挱㘰慦挱㍣挰昲捣昴挲捡晤ㄸ㜵㈹昴㝣㜹㘰散㕣搴昷挸攴攴挴攴挴愱扢て扤㝡攲攰㠱戱㤹㝡㉤慣晢昲㠸㉢敢愱㙦搶づ㡣㉤搶㔷㙡㜶攵㑤㜲㘳搹扢㈸摤㈳㜲攵攰ㅤ㉢收㥤慦㤹扣昳昰㘱敢敥扢㕦㌳㠸㔷攷㑥捦㑣㉦晡搲ち㥥愳㌱㜵㑥昹捥㔹㔹戱戹㌶㈹㝤摢扤㌰㌱㌳㡤晦㔲昳挷搳㕤ㄳ㑢慢㔲㠶㝣戵昴愵㕢㤱㠱㠱㡥〳捥㔴㄰搴㥤㌵㙥㥥攱ㅣ挷㔲㉢㘶㄰敡捥㡣慣搵っ㈷ㄹ戵攸㉣㘰敦㙡收挶愰戳㈴摤挰づ敤㜵㍢摣㈸㌸换ㄸ愸㍡攴㥣つ攴ㄹ搳扤㈰㑦㥢㡥搴㥤ㄳ㜵扢㥡㡦㔲慥敦搶㘴㠸昴挴搴昲㈷愶〲㘷㘶搵昴搵㡣〲㙥㑣㐶摢攳㝥愵戵敤捤摤挷攵搴搵ㅢ㌸收㉤摤摢愱收㥣改㌷㕡㡥㜷㙦ㄹ㉦扥㜵〶户㜷㙦㥦摡愳搶㍥慦散摥㐷㙤㘵㙢㙢㌱㄰搳户摡㔱㉣挶㈸㄰昴ㄳㄴ〹㠸㐰愳㐴㌰㐰㌰〸㈰昲㝦〷㤷愴㍢戲㑡㉢㥢㕡㜹㐵㉢㔷戴㜲㔵㉢㑢慤㙣㘹攵ぢ㕡㜹㔵㉢摢㕡昹㝥慤㝣ㄱ㙤㤲㔴散敦搷攲㌴昴愹ㅦ晤昸㕦㕦昹摢摣㐷㡥㝤昵㡤攷づ㉥㕥㌷戸〷㡤敥㡤㈷㌵敢㥢㤷㐰㙡㑤㉡㍥㌴㜱㤰晦戶收ち㌰㠵㜵搸扡换㥡㥣慣ㅥ㍥㘸摥㘱敡㕣㔶〶昲㕢〸㘵〴㙤〷慤晢㙣户敡㕤㔲戸扢㘱摡っ㘴㜳攳挶攳扡㘹慦敥㔶㠳ㄷ㙤㕥戹ㄴ㥡愱扣扥扤慥㌹㐸㐷户㈵戰㤵っ搴晢㙥㙣敦㜶捥慣搵攵搴㘵㍢慡㝥㜱㕢戵戳攸㝢㉢摤㙢㡦晢昲㠱㐶㙤挷㡣愶㈰搴搶搵搸ㅤ慢㡣慡愲㜹㡤捤慣㝡㠱㜴搵昴挶㥤㐵扢㜲㔱晡㑢㤲㈲㔱㔶搵㔲慦㘶㔵捣昵攳ぢ㉥ㄶち㙥慤扥㌴㕤㙡ㅤ扢ㅣ㠲㤹㘵ㄵ昳㕤㤳㝥戸戱㙣慥搴攴㌵㉤㑤愲㜷愲㘲㝦㑢昱㜱慦㔲て㘶㍣㌷昴扤㕡㙢捤㔴㜵摤㠴愴愹㥥昲慡㌲㥦捦㈹愱〰㠱摢搷㈷㐴敥戶敥扣愰㄰㤱㐲㌱ㄹ昹扡㔶戲㥢㌸㠳搵㘱ㄵ㌵㐹㥡搴㕥戶挵㘰㥣慦㤲㌱ㄹㅣ㤸㕡ㄳ昵〷㕦晡㡡㉤㠶㙤㘰敥昹㙤慣㘹愳昱敡㡦慤㑢㌷㍣㘹扡搵㥡昴㌳戵㥦攰㡣㡣㘱〰晤ち〴㐲搷摤愳慡ㄳ㤷挵㠶㝥挹慥㠶慢㠵㔵㘹㕦㔸つ㔱〶つ㔹㉣㜲㙢㍢㤲㜱ㄵ㡡㡣扤〴愳〰愵㔲慥戰㡦㡤ち㈵愴㥣㑥改㤴挱换㉤㠲㥣晤㕡㜸㜹搰㍡㙥搷㐲ㄹ〹攵㘱ぢㄸ㠹戴㥡㐲摦㄰㐹搴㌷㉢㤱挲搸㘷捤㠰㑡㑤摢つ㌷㥡㝣摢挱㈵ㄱㄱ敤捡㠲ㅤ㈷ぢ㈸ち㕡攵㐱〶慦㠱㘸摡愴㐱㜶攳ㄴㄱ㤱つ㌲㌴㍢㐶㙥㈵㌲戶捦㤰ㄱ㘸㥦㈶㐲戶㍥搸㕤㐶㤰搸㍢㠹㤴㥤扡昲攳慥㌴摢捣㤶㡦愴搹搵搸㌸攳ㅡ㠲㙢〹慥㈳搸て㈰晥〸〹㐷㈹㠷㝣㙢㌲㕥㠴㘷攳〶㠲ㄷ〳㐰㍥ㄹ㤴㌹戱愸愲つ戵ㅤ㍢㤲敤㠶㘰㈷㉢愳㌸ㄲ㐵戴㡣ㅢ㜶收㤰愳㄰ㅤ㕢㥤㍢㐳搷收㤵㡥㝤㜹㜷摡㑣㉦㠷ㄴ㤹搱㌴扤搶㉤㥡愶㌷㠲㑤㝢搴㕢㌷愱慢㌱㐶昰ㄲ㠰㤲昱㔲㐲㈸ㄷㅡ扣摢戳攸㘹㔲扥㈰捣愲挸ㄸ敡㔱挱挷㠴捣㈳㐰㠶㤰敢㌸扥散摡搰㌴〷挷慤ㄷ扣つ㝤愰㍢㝦挷㐸㙦搳㥢扢㝡㠷晥愲㘷㘸㐵摦っ昶ㄲ扦敤慡㘳㙥㐱戵昱㜲㠲㕢〱摡㜴っ㑦摦捦搴㔳愰捣㘲㈷㠵戹扤昴扡㈸㉢㜷㜹㘳㑤㉡つ㌴㘸㉤㥢晥〵ㄹ挲㠳㌱㌷ぢ㕢搸昳㝤㔹挳愱戶慡ち㜸㝥戹戶戵㌰㌸敥㝢づ换㜷㙤攴攰〵愱ㄸ昲㜹慤㉦搷㘶㈳㘷搸㥡㈹㥦㔳㡡㜲愸㠳敦攸㉥㈴㔲㥤㕡挹㡢晤戲捦㤷扢㤲愴〷㐹昲㑡㙣慢㜱ㅢ〰愴㠴昸㜵㔷㠹㜲㠰捤㕥愵㥡戵㕡慣昴昰㘵㥣㑥摡㝣㠸ㅤ㜲㘴㈰㜲搸㑥挳㝦㄰っ㌹㑢戶搳㄰ㄶ〳捥愲昴㉢昰㉤搸㌵㔹㡡摣戲ㄴ㌵扢戲攲〵㈲㉢晡晡㍡捥搳ㄹ晥㌵㐵㈷㙤㔲㈲㤳摢㌳㉢㌳捥攲㑤愲愲ㅢ㤲㐲㈵挳㌵搴㤰㐰愴㍣戶摤ㄵ㌱㍤㠸㤸摢戱㜱挶㐱㠲㐹㠲㐳〰晡㉦㈰㘹戶扢昱っ㠷昵慦搳愵㕤㉥攷㡡㐴㠳㜲ㄱ㍥搵㔵㔸ㅤ收㙢㕥㑤㜰ㄷ㐰㥢昹㐳〷㘴〶㈱㉡㤴愷〸㔱㠵㌱慣㜳戶扣㐴ㅡ搸㘳㈱戰㌴㔳て㐲捦㘱㘴㘹挸㥡昵㑥㝢攱慣ㅤ慣㈱ㄲ㌵㙡挵㤹晢㔶愵ぢ敡昲㘱晢戴㤵㜹㙢㙢戲㙡㔸㑢㕥ㅤ愲㙤㙥㜶㈷ㅣ捣戱ㅤ戰㈵搵搹㕣ㄳ㐸扤㥤㡦㌱㠴挰㑥㉢㝦㉢扤戱摢昲㝥昳搰㌷摣摣搱㘵㍢慣挹〱㉢㘲㍡收㡢ㄶ㜶ㄱ㤱㠳㙡扦戵扣敡㑢㌹㍢㘴㥤昰敤㙡捤㜶㈵㤱〱ㅢ㤳挱扡㜹㜹〱㔱㠲㐵㡦㌱㐰捦ㅤ戲㤶㝤搳つ搶㑣〶ㄴ㌷昶戶㍣愹戰㠸㙥㑤摢㙥㠰搷㈸㉣㌲㍦㙣㉤慤㝡㤷㄰戱慤㍢敥〹㜳㉤搸ㄱ㔸㈱搱㐷㐹愱㐶㘸㐲搳㐴㔱㉢昶㡡ㅦㅥ挸㜳㌹昲㕥㥥㐰攱㉡愷搳㘷㥥愱扤㘹搷挷㌱ㅡ摡改㥣搳㈰愲㐷㡤挲扥㑣㈹㑣㑥㌵敥㘶㥦搷〲摣㜳攲散㕣㌳㌲昷慣㘲搶㍡扤晣ㄹ㌲㕥㤱㐵㈳㄰㐲ㅦ摤㥥㠸㔴㔸㐶捡〱〷〲攳㝣㙡㈷扦㤲愵摡㤰晡昶㌴戳挷ㄱ㐹ㅡ戴收捤ㄵ㔹㐳㍣摡㌱挳㍤搱〳捤㔸挷慣〵㜱摤㡣攷㌸㈶㐹㡢㘴戹㔴㌱㐹挱㔳昵搰㍢㘵扢㠶〵愰攸㉦㉥㌲㉦愳挸扣慣㡡〶慤㌳っつ慡㍣挷昲㉥㤸扥ㅤ慥㍡㜶愵挸〷㠶敦㜶〴㑤㠲挹㈹㜹㤳㤴挸㡣戱㌶㙢晥㉣㑣戶㘰〲攸㥥㠰ㅣ攵搶ㄱ晤愰㕣㑤ㄴ昰㑦昴攸㔸㠲㠰㔱㥥㔲攳昵ㄸ㑤㔷户㈳㈰㜲㔴扡㤲摣挱戸昲㌰㑡㈲㈱㐴慣㘷㤰〸扣㠲㈹㈱㑦ㄷ㜷挱㍡敢摡㈱戰㐷㡣ㅤ户挳搹〰㈸〷㐰㔶ㅤ㙦慦㔷㔸㑤㜵ㅡ㙦㘸㠵㥢㍡慢㕡搴挴㡤㥤昵㘹扤昱戲㑤慡㈳㡤㤲㔲㈴㕢㌵㔲㥡㘵㤳㌹敥㈴㔵㈳㤴攲㑥戴㡤挸㜲㥢㌶昷㥤㔲攴㔹㈸㈶㐵㌳㌹攳つ㡡㔰㄰攸㡤㜵ㄴ㝤昶搹攴㤱㡡搸搰〶㈸㔱㑦㐵㘵㐳㜱㐸㜰づ搷㑥慡戲ㄴ㍦㠱扦昷挴搹㠵㝡搸㔲㘳㕥ㅥ㡤㙢愶㙡戵〵ㄷ㔶㐲挵昴慢㍢㠴愵戱戶㐸挳㈸敥散㔵晢㐷摢㥢㘲挴㤸つㄹㄶ挹昰〳㠳つ挱㕣愹㠸㉡慤戳㈱㙥㜵愳戸挸愷㔳搲㜴ㄵ〶㤶挲敡慣㕣㔷㘶㔸搳㤲ㅦ㔵ㅤㅡ愷㐵㈵㐷つ㙢㙡㈵㠰㑡て㈹挷攳㥣㘲㜰挳㍡㐳户ㄴ㉥㌱㐰散挶戹挵㑡㠸搰㙥㘳〰㥥っ㜶づ㜶戰㈳㔱攸㠴搶ㄹ㈵㘸㈱㠳㜰㕢ㄷ㐱摥改ㄱ愳㄰愴㤶㑡㝦㍤㉡㍥昳㌸搳搷㡥收㤲㑣捣㐴っ㜷㘵㔸て㐰㙥㍡㌲㐹㉥ㅡ㑤〲收㤱㘴㔳㐲㙢㌰㈹愳㠹㌱㐴㤳捦て㜱㡢㠷戱慣㘱戲㑤つ昷摣㐲ㅢ摡戴戶戱挷㥡㜳㉢戵㝡㔵㉡㔵㥣挸㙡愵㤱㜷〴扥搴ㄵ挰㠸㥢㌲昶㈵摥㤴㌹ㅣ愵戸㘴㈲愹㜷扢摢㌸㡡敥㑡挸㘱㡣㐸昵㌱〰㤹攱㤶㔳〱戱㡥㝢ち戴て昷㌶㉦㌰愸换㜳㄰㘹ㅤ㐵㤴㘵昳戸㡦搷㠸㈲㉢㙥㑢㌵㥢昷收㍤摡散愹愲㤳㜶㔴戴㈳㜰㠴㜵㐶〲慦㔰㠰㌱搲㈳㜷㜰㤰摣㤵㌸扡㝢攵㘱昵㤸扢〲㔴㈸っ〸挶㜸㜹ち捡㘱㔷挱㐸㌴戸戵愶搵㉤ㄸ晤愵攵㙤㑣〱〸㠶㠱㘹搰愲㘵㘴攰捣㈰扦戵㠱㜳ㄳ㕡㘵㐴㐸搳挱㔴挶㈸㐷攱戰〷搲挰㑤㍣㐸㉦㝢㔰㐲攱㍥㜵㌱㉣戹㥢㌸敥攰〸攴昹搷戴ㄵ㉥㥡㈱慥扦戸晢摢㡡愷慡㔵㥡扢昰捦敤〸慣攲敡㐶㘴㡥敥㙢扢㤴愵搶㐴晢敥收戶㡡昸戲攰愱搹㠹㤳㘶㔸㔹㕤ち㌷愲㡢㕢扤㤲㠴晥㐳昸㈳㌶㝤㍢㙤收扣换㡢愸敢摣晢搲㐵搷扢攴慡㜹改〱㙦晤㠱㐲㜰㠵戲㥦㤳㉣攵晥㡤㝦㉡㘹㌹晤〷ㄸ㜱㍢搳收〰㑤〷〹挷㔱㈹㤲〶㘳挸㘷搰〹㙣昷挶慤〱搲挹扥㌶㍡㔱㠲㘰㤷㔰摣ぢ捦ㄹ愱㠸敦〳慤㈴㤶攸㐸㡥㍤晦㌲㔸㕦㝣て㈵㐴㌸㥥㘳㌱愲扦〴戹っ搴㈹㐱ㅥ㕦昱攰㠵㤰晦ㅦ㉣㈵摣扣㈹㍢晤ㄷ㤸㔹㝣户ㅤ㐵㌷ㄲ㐵摦改㐰㤱攰㌵㄰挵扦昷㈰㤳㈴㥤攱搹㘷ㄴ〸攷㥡㜶て愰捦晢㠵摦晦攱〱㜴㍥㈶づ㘵愳㈱搴㜶ぢ㥥ㅢ㈶㐲㕦㠷㠹挰攰扤㌲ㄱ㑥㈱㈳ㄸ挵㡦㑣㠴搸〷戲㠰㠲慤㑤〴挶昶㌲っ挱㔴愸㌵攵搶攰〹散ㅡ㠷晥戱㤳戸㜸㉢〳挴昳愱戴㠲ㄹ㜸愴慥敤㉣㕥㌴㝤搳搹慦捡㑦昸ㄲ捡捣㕦挶㑤㙥搵㠵㍤慥摦戴㐶㜵摡挴㔷㤱㜸搹㜷晤㈹摢扢扦づ㑣㐵㈹㜲摦㡢愲㈸㍣ぢ㑦㠹攰戹㈱昷㡥㝤㕦㍦昱扢〷ㅦ㍤捡摢㙡㌱慤敡户㈱摦㑢挸㥥昶〴㠲扡愹㡢㈲㔷昳挳㥣㔳昸㐴挹㕥慢挹㘹搳㔷㔶㔰㘰㌸㐹㌶㈲扣ㄴ㘱㐶挴户ㄳ㑣㑣摣㝢㠸㑣捣㠹㌶㜷愷晡戰㐹戹〸㈷㔲ㄳ㔷㍥扤㈴㙣㈸扡㉡戲ㅥ慤㑤晤㥢㔰㐵捦㜰㈲慤㔶㈲㑦㥤㑣㐲㝣愳㕤搷ㅤ愶慥㡢づ㌲っ晢㈷㔲ち昱〷㔲㐸晡㈰挳ぢ〱㑡㑡㥤㐱㐶扦ㅤ㈰㈳戲搶ㅥ攲愵㍦㘰㔷〸挸挶愵扦ㅥ㍦㘲挱㉥〲㡢㠹㉦扥搷ㄳ㉤㙤搱㐴㌵㌱㔴慢㙣㥡㈵㘴搴攱㠵〵㤳㐹改㌲㌲㐹搲て㈱户㙤㜷ㄴ㕦㌲攴㐴㠱户㠸戱㜵㠷扥戶㤲㜳捣慤攳收〷昴㑣㐱㈹っ㜷㉦㡢㜱㈰㔵㌱扡愸㘹㈹㉡㈲ㅣ㡥戲㡤㑥〳㜱ㄵ㜴㤶扢ㅦ愷㔲〴晦昸愵㄰敢挷㥢㐳㕦摤㕥㐳ㅤ攷昶㘳㠱晣挱晥扡㌱㠳戱昱㔶㜲っ㈴散戶㕡ㄵ愳敢攱㘷搱㠵㡢捥〹愳㤹㔵捦攲㌰晥㈴㥣搵愷㜵攸㝦㐶慦ㄵ㘷㥤㘳㙦㠶戱㕢昴晦㥢㔱戰愵晥ㄷ㡣扤㈹㐴扥㈵捥昰㐱㘷晣㘴换㤰つ㜷〴㥥㙤〴㙦搴挱搸㔰㔹㠶扣愳摣ㄲ㍥㕥㡤慡㤵〴㠷摦㉢摦㝥㌵愲搱㤷戶敤㐰㔷〱挸搸㤰晥㘵㠸愰慥晤㕢攵㔶㜲扡㉤扣ㄵㅤ昷㥤戲㉢扥ㄷ㜸㔶㌸戶㠴愰敦ㄸ扦㍤戳㘰昳㑣㠹㉦戵ぢ戵㥢戱ㄳ㠳㙦㐷㥦搳ぢ㄰搸愷㘵昸㕣挵㈲ㄹ㔹搸㕥㈴㠳摦㈱㡤愴挲㑢搴づ挱㔵搶扤㜵戳㠶㑦㔷ㄷ攰敢っ㔹戴㈳㤴㕤攴㜱㙥扦愱挱慤挳ㅤ慤㌷挱ㅦ㈴㙢ㄳ〸㡥愹㈵扣昵敤摣搷昶㍤㘸㙤ㅢ慦㉤㘰换摥㝣㙥㈵晤㐹攰㜴㝢㙦㘹㈵ㄹ扥㤳㕦㈴㤷㡣㌲㈱㉥敤ㅦ挵摦敤㍢㘸㌹摡㈸攸㍣晥愰㥢㡥戰昱ㅡ摣㘷摢㠸㝥㥦㐷㔷㌱㐵㠰㥦㘱挶ㄹ㍥〸㝡昹挸㡡攲昳㔸ㄶㄹ〰昹㕣愱〲搰㥤慡㥦搸㡣慡㐷敥㘱㑦㈴挱㌳〶挹戱㈴㍥㡢㠶摣慥㘸搹㘰〹㉥㕢愸戳〴昲㐶搲〳昹㥣攰㔹㐲㑤攴搳攸搰㤸㠸㡤搲敥ㄳ昹攴㘶ㄳㄱ戴〲搴㐲搳攳㡦㈴㕡挴愸愱摡㜰〸㕣〲て㘰㈴㔱㈶挳㤴㡦ㄴ㍡㠵㈸挶昰㍤愲〸改㤷昱摦愷㡦晥攲㈹愶扦ㅣㄵ㑡㈲愲慡㜵ㄵ㤴㠸㙡ㄵㅦ㑥慦挲㐷㘹昷㔵㝣㜰戳㔵㡣㔰㔸㜲㈶㐶〸㌰搴㈷捡昸愳㔶㔵㐷㠶ㅢ捡㥦㌸㑦㠰㕦换㉣㐶㑣㤴愸扥㤷㤰㐱㕦敥扣㙡㜵ㄹ㤹愴慦捥㡤挸昸捡㐷ㄹ㑡扣ㄱ㐹愷㑥㈱昲捡ㄶ㈲昵㔸㜴㘲㜷散㡥㄰ㄲ㔸ㄲ㍦㥢敤㉡摢ぢ㍤㠶晡挵㝢ㄲ挴㥣㍣㤹㝣㐲愵挵挱㈷㄰㐶㘴㥡㤲㤰戸㤱攲摤㐹攳㙦㝤扢改㍢㐵〵ㄲ愸㈷㙡㑣㠲㔳㡤ㅦ㑢ㅡㅦ挲攷㔹慡㑤㡥㔷〹㤸㥥㑥ㅡ㤳㌰㔵攳㐷㤳挶㝦㍥戴扦搱㌸愱挳㘸㘴㥤㐴㤲㘱昴慡㘳㐰敡㔳敤㘱㌴搷㉤㉡搲〱㉢㉡愶〸㔵㌱攴㥡㔲愵㠳戸ㄵ攲攳㘳改㜹㕣㜲挲㕤㄰㐸摢攸晦㤹㌰㠷换㑦戳㘶㘸攲㕢攸㜵㐴㥤㝤㐳㍤戱㜳挱㕡昰㔱搰㙦捤〵㌸㕣㔵㜷ㄴ㠹挰㉥挸㐷晢扢㠵㜷㍥挳㠶㙣敥㐷ㄲ㉤搳㜸㤹愴㌷㉤愲㈲㉣㜹昱捥〴戳戹㐷㥡㌴㘳㍣っ攴㐰㑣〲㌲㘳㍣〲ㄸ㐵㘴昶戱㘰㠴晣慦㤸晢㥤慣㜸ㄷ挱愳〰㈵㐱㘶㈷ㅤㄴㅥ〳ㄸ㑥晥㡦ㄵ㘳敢捡㜱愲㠹〷㤳㤷愵挹挸㜸て㍢扣ㄷ愰て㝥㕣ㄱㄳ㘱挹㜸ㅦ㑡搲㉦愵攰㔰㉦㝤㍦㉢㍥㐰昰㐱㠰㤲捥挹㙥㝢搷戸愶ㅥ㔵搸㠷搰㔵㍣㐲㠰㥦昱攱㌸挳〷㥤晢昰扡敥㐶㌳捦挴挹ㄷ晥㠸㜹戶㝣捡㝦っ㥦收㙦㜰搱㝤昸㍦㤳攸捡挲捦㙢慦敤㙤㉣㌲〱㡤㜳昵㕢挳㘶㍦㡢㜱戸慥㘶㈸㠵㈳㔲愹ㄴ戵㠲㈰扥戹㘰攱攱つ㝣换ㄱ㔵㈱〴㘹㐰㔵戸㜱挵㔱ㄴㄸㅦ㘳㔳攲㤸㜸㌲㍥捥㈷愲㔶㙤攲㈷攲っㅦ〴昱慡扡摦ㅦ㜷㑦㕥㐸㕣慢ち扢敤㠵挴扦慡㔸㑤扦昰㜱づ愶㤰㠵㑣慢㔶㈲搲ㄴつ㝤ㄶ㤹愱扥㘱捥敤㍥晣戴换愲㜲扥㝡晥晣㍦㠶昳㘳搷攷摦晣挶挱挷㥦晥昹敦㍦晡慢户ㅤ昹搳㍦㥦㜸攲㔷㝦昸攸㔳晦晣攱捡㤱㥦㍥昹攴㑦敥昹挲㔳扦摦㙢㝤㔱晢昶㍦收扦昸搰攴挵㠷ㅥ戰捥摥㜶攲愱户摣㝦敦攴攲㔵攳㝤㝤晤晤户㡥晥散扡㔷㡣㍣昲挰㜷挵㡦㝦㜳慤㉢搴㜲昱㠲搶㘹㜰搹㙡ㅡ㥦㐳〶搳攰㡣㥦搷㘹㜰戹㙡愳㔶攲㡤㥡㐶㐱ㄱ捥つ㑥㐰㔵㤸慤ㄵ〳晦〱㌱㜶戳㘹</t>
  </si>
  <si>
    <t>Popul prob</t>
  </si>
  <si>
    <t>Actual Risk</t>
  </si>
  <si>
    <t>NCCN</t>
  </si>
  <si>
    <t>Risk of Reclassification</t>
  </si>
  <si>
    <t>㜸〱敤㕢㜹㤸㕣㔵㤵慦㕢㕤昵扡㙥昵㔶㔹㤴㠸㈸捤愶〹ㅤ摡慣㉣㌲㤹愴搳㑤㤲づ㐹㘷改〴搰ㄱ㥢搷㔵慦搲㐵㙡改搴慢㑥扡〷〴㤱㐵挶昹昸㍥㠹㍡捡ㅥ㤹昹收ㅢㄵ〵㤱㑦ㄱ愲〲㌲㉥ㄸ〵〷㜴愲㥦㐰っ愸㘰搰㠹换㌸㡥ぢ㤹摦敦扣昷慡㕥扤慡慥づ㌱昹㈶㝦昸㤲㍥敦摣㜳捦摤捥㌹昷摣㜳敦㝤ㄵ㔲愱㔰攸㄰ㅥ扥昹㐴㠸㥣㌴㌸㘱㤷慣㕣㜷㙦㈱㥢戵㤲愵㑣㈱㙦㜷昷ㄴ㡢收挴㥡㡣㕤㙡〲㠳㌱㤴㐱扥ㅤㅤ戲㌳㝦㙦挵㠶戶㕢㐵ㅢ㑣搱㔰㈸ㄶ搳㘱攴〳㤳扦㠴㤷搰㉣愵㈳〴捣搳〶㐱㌳㐰㙢っ㘰㔳敦昲㜵挳㤷愳愵挱㔲愱㘸捤敤扣挸愹㙦挹晣昹摤昳扢ㄷ㥣户攰散敥㜹㜳㍢㝢挷戲愵戱愲戵㈴㙦㡤㤵㡡㘶㜶㙥攷晡戱攱㙣㈶㜹愱㌵戱愹戰搵捡㉦戱㠶攷㉤ㅣ㌶ㄷ㥤㍢㝦搱攲挵改昳捥㍢户㔵愳收㠱摥攵敢㡢㔶摡㍥㕡㜵挶㔹攷扡摥攵摤〳㔶改㘸搵搹㠲㍡㔱㘵㕦㈱㘷㘶昲㐷愹搲㈸攵扤戰捦㑡㘶愸ㄸ换㉡㘶昲㕢扡搱敤㉡㐱㈳㜵㑥昷ち㐸㍣㘹摡愵㕥㉢㥢摤㘸愵㐵㈷㌹捡捣㉡㕡昹愴㘵户攷㉥ㄸ㑦㕡㔹㌷摢㡥攵㉥㌲㡢〳㘶捥㡡㄰改挸㌹㝡敢㑦㔹昹㔲愶㌴搱㤶摢㙣㕢ㅢ捤晣ㄶ㡢㉣搱摣捡戱㑣㉡ㄲ㔱㤱㐸愸改慤昵㍡㈳扡改㕥㔱㑣昶㡥㤸挵㤲愴愸戵昹昵㜸㝤ㄶ㈲ㅤ慦敥ㄶ㑡㜵〶㑡㔱㑤㠳㤹摣㠵㔶㌱㙦㘵搹〸㤵搷ㄵ㘰ㄲ㤹㌸愲㉦ぢ挷ㅢつㄵ愳㕡摣戹挰愱搰㔶㜵㉢㐱ㅢ㠰搱づ㄰㕢㤳㐹㕢昶愸㤹搷ㅤ愴㈷〰㔴攴扦㌰愱晣攵㔸㔱㜸挸ってつ㠷㠷㤲攱愱㔴㜸挸ちて愵挳㐳㕢挲㐳㈳攱愱㑣㜸攸昲昰搰㔶昰㜸㑦慣戹㌹散㍥扢㙦㕢昰昴㤶ㅦ扥㝦攰㠱㜵愱捤㡢慥㍦㍤愷㌸㠷㘴㌲㑤〷愲㘷〰ㄸ㌳〱攲㙢ぢ挵㤲㤹㠵づ㤶敡搷㌱攷昵〰㑡扤㡣㥥戰㌷戳捦摣扢㘱㘳攷慣㤵㥦扡㝦㐶散㑤昷㙥㝢愷攲㉣㤴㙡㘶㤱昹つ〰挶㠹〰㉤ㅢ慤攴㔸㔱㌴扦㔴扦㤱㔹㈷〱㈸昵㠲㕢捦㔷慥㌹愱㝤昷搳㥤〳敦户愷つ敤㍡㜰搳收㈸㈷昲攲㝡㌲つ慡慢挷戶挷㜲愳昴㈵慥㈹㠹㌰㜳㝤㜶㘹扤㔹捣搹慤㐷搵收㘰㜱㔳ㄹ㕤㡦㥤㍢昶㐶㠷㐶㡥㡡搱ㄹ㙦㠶㤸㘷㙤捥㘷搲㠵㘲㙥敥摡㑣㝥挹扣敥㜹昳收捤㥦扢搶ㅣ㕦㌲㕦㥦㑣㐵㜵〲ㄸ愷〰㌴昵捤㕦愴㑦㈵改㌴〰愵㝥攴敡㙥晦㘷捥㌹攱搵㐵ㅤ慢㙦晦㜸攷㘹㕦㕢㍣戰㐱㜱慥㡢つ㥣㐱收户〰ㄸ㙦〵㘸愷㐹㤷㌲㌹慢戳户㘰㤷㙣㍤㥢戹㜳〰㤴晡扥㔷搵ㄵ㉦㕣扡昶㥣㉦慣晥㠷㕤慤㔷摦晤敥ㅦ㜴戶㜶㈱㝢㠳㍢㔳晡㡡收づ戸㥢㡡㈷㕢搰㡤摥ㅥ㡥ぢ㠷〷㑦㉦㑥㥦㤳㥥㍦㍦戵㜸㥥戹搰㡣㜲慥ㅤ慥攳攰㉣㘸㑤㕦㥣挹愷ち㍢挴㤳戴愶㔷㘴戲㈵慢㈸㠹㡥㌴㕥㡥㌷㤴㜴㕢晡㠲㜱㉣㈳㐹挷改捣㑣昷㕡㤸㍥㤹㝣㘹愲㘲ㄴ㈷㉤㌷㙤慢㤲散㜲敢㕥㕥ㄸ换愷散㌷搶捦ㅣ㉣㤹㈵敢挴㘰㕥愵㤲㥡㘲㠳㜰捤㤶㉤㕤㝡㜳戰搸㐵㘶㜶捣敡ㄹ捦㌸搹㙦ち㘴㘳挲ㄴ㠶㈷捦㕤㔱戴戶㤵㜳㙢㝡搴㠳㔵㝤扢搴㕤㌳㑡㈷换改㔷㘷敦㐸挱戶昲搲扤慥摣晡㑣㜲慢㔵ㅣ戴ㄸㄳ㔸㈹ㄹ敡敢㤸攵慥ㄴ㕤敢昲ㄸ㈸㝣㝦敡㔴㍦㤵㠲戶昲㈹㉢㠵晥㡥㐲捡ㄳ㥢捣攱慣昵晡㉡ㄶ愷㑤㘴扣愱㡡扣愲㤰ㅣ戳㝢ぢ昹㔲戱㤰慤捥改㐹㙤㌷戱㍡愵搶ㄶ㔲㔶㐴㥥㤰〳㔵愸愹㐹愹搰散㝡㉥㠹㜵摢㕣〸㝣㐶挲攵愶㌱戳捦㠸挸㕣㜷〱㈹搷っ挴㘷㘴攴㥦搳戰㈷㝥㈳㈴昷扣㠶摣㜵㡣㤴㠵㘶㔵㑦扣㙥昸昰ㄲ昴㤰戵㌸㉢挳愷㑦㕥㘵挵㉥愷攸愹㑦㉢っ〱挹摤㐰㘸㔲㙤搹昶㡥㉤㜳㌸㍣挳ㅤ晤〵摢ㄱ㠳慣㌲昳愹慣㔵㙣ㄸ挰㉡昶㐸捦㈵㌸㡢愰㥢攰㙤〴昳〰愲㑦挲挷㑤㉡㔱慥扥㙡㕣㑤㐴㜷㘴㔲愵ㄱ㘳挴捡㙣ㄹ㈹㠱㠶挰㌷ㄶ愳戸改㠵㍥㡦扦㝢攰㔸㥦㘷㉣慤ㄷ㄰㉣㈴㔸〴㄰㡦㠷㡣挵㜸㠷㡣戸㍥㥢慦㜳〰㍡扣㈰慣搳戱捣㜸㈸捡〰攳戵㠷㐱っ户戵㐴㕤〸㡢敤㘸づ昵摡㑤㑤昵愴戱捡戴㐷㑡㥣㠸つ㌳㘵㡤㍥㤷㤵㥥〷搰晡㜶㠰㠱㔵㔶ㄶ搳昸㘸㐵搴㔱㠶㑤㔳㐶㙥㡣㜵㕥㥦ㅢ㥣挸㈷㐷㡡㠵㍣昶ㅣ㝤㘶挹散㐹㈲㍣戵㤵㘹攴搶ㄴ㝡挷㑡㐶㙥㔵〶慦搶摣㐶㙢搴㌲㑢扤㜰搳愵戶摣ㅡ㠴戶攲㐷晢㔳攳搱㥣ㄳ㤵昶㔹㜶㔲㌳㝣敤㠷㕢ㅡ㌷㠰挱捦戶收攸㘸慣昱ㄲ慢㙥捥㈱㈸㠱㌹㘹㌰㜵㐹㈹〷㘳挹㌶愱㜹愵攳㙥ち㌵㈴〴昵搵搲㈲〴愷愶㄰㉤〷㉢㈸㔶摣㠸ぢ㠳㌳㘸㜳㈹㤳戵扢㕤昱㜶昷ㄵ戰扤戱㘴搷㐵戱ㅢ〶っ捣㘸愸慣攰㐴㘷晣扢㉥㌹散㔴㡢慥慣㉣ㄶ挶㐶ㄹ㡥ㅣ慤㝡㔸㔷㐸㥦て㜰搷慦㍥㜹晥ㄹ㜷摣㝢挸㝤㕦㡤㈹㈴㡦㘶㠸慣㘹敦㑣攲㈵㡦晥㕢扣攲㡤昲愲㡣愳敢㝡摡㐹㐲㜵㠶戳慤㌹㡣㜶㔳搱㤲扤㐷㑣ㄲㄳ愳㔶㕢敥攲㐲㜱敢㜰愱戰㤵捡㙦㤷㤴㍤㘲㔹㈵〶昴㉤敥晥㠵戸㔲慡愹愹㉡㙡昷㐵晥㉤愸摦㔸づ搰搶㤳捤㜶㝡㌵摡㐶㉦㐸㑤㔸㔱㡣㍥㈰愷昶㥡挵慣㕤挸㜷慥挸攴捤㙣㈷搶㍢敥㘹㍢ㄷ㥣搵㌹搰摢㍢搰㍤㥥戵挷搵挳㤰〳〳昲晣㉦戶敤晡㡦㔷㑥ㅢ昸搴摥㥢捦晣挶㑢㡦㥣愲ㅥ㜲㌳㙡〲㝥摡扥散㌹㔶〲搱慢〸晡〹㔶ㄳ㕣〸愰ㅥ㐰㔱㝡㉤晡っ㍡愳㡡敦㔹㑢㥥〱㠲㜵〰昰㍤愲ぢ戸㥥つ愴搱昵挴㐳㡡㝢〸ㄶ搵㠳〴㥢〰ㄴ㜷㄰㥣㤸㈱扤ㄹ㘰㔲敤搲搹搵㙡昷ㄲ㔰攳扡㐱㥥攲摥㠴ㅡ搶㤴愸愶っ㌵攵愷㍥敥捡愰㐶㌸扢摣㡣㥡㙤っ㜷㉦㈲ㅣ㤳㤵っㄳ㈴〹㔲〴ㄶ㠰扡搵ㄵづ㈳㘸ㄲ㉡挲搹㐲㥥ㄱ㠲っ㠰㑦㌸㕢㤱㌴戲〰戵㝥㔹㜱愷㈴挲捡〱搱㜹〰挵㙤㤲㈳慣〲戰㐹㠵挵敤㔵慤戰㡡愰挶㜵㠳㍣挵つ㔸㍤㘱扤㝦㌲㘱摤攰㘶搴散搵戸㑤㘸㄰㑤㔷敤㠸搸㘲㔵㌴㕤ㄳ㈷㍡㑢搵㕦愳攱攳㉥ㅡ慥㡥㠴捦㥣㈲晣ぢ挴挲㤳㐶㍥っ㙥晥ㅡ㑢〶て㐳㥤㔸昲ち挸㐶㕤攷㍡ㅡ攰搵㡦㝥て搲晡㉡㠲慢〱㝣㡥收ㅡ㈷愹㍡昱ㄶ愷昲㍥㈰晡㕡㠰攸愹〰㡤挳㈲㑣㔷㝡㥤〸㡦㔰摡㜲㝤㔶摡挴〱愹㠴㌲捡晣晦㡣㜴㈲㌸㐳昶㠵㌹㡤〷㠱扥㌳㡡㌰㠲扢愴敡戳㍢㥣㈸愶㔶㕡昹㑤㔸捥敤愳ㄹ挰ㅣ捤㐰㐸㕦㠷㜱㜸㑦昴ちㄸ挳攱㡦〹攲ち㌵㙦㘷ㄴ㍡㌴ㄴ㡡㜱㠴愴攸㔳〸㙡㠲愷ㅢ㐱㡤㌷捡㔳愷㠱愳扣㘲ㄸ㌷㈱搵〴㘳㜱㤶搸㙤㤳慤ㅡ愳㙥㐶捤㈹ㄱて㠷㘴㠹扤ㄹ㠸摥㐹昰㈱㠲てㄳ㝣〴㐰㕤敥㕡㍥㠳戰て攰慦戲挴㝥㤴㍣ㅦ㈳戸〵挰㘷昹户㤱收挶ㅦ㍣㜸ㄲ敢扦㠳挴㍢〱搴㙣〰㘷㐹扤ぢ搸愴㑢㉡㑦慢㙡〵㜴㌷愸㜱摤㈰㑦捤〱㐷㔹㐰扥昸攳攲挹㠴㜳㤱㈷㥣挰戹㔷㜴㉥㙡ち挶昱㜲愴㕣㍥ㄱ昰昹㔷〶挳㐶ㅡ愷㜸㈵扢㈵摤㌳㔶㉡慣挸㤴㌰〱㕡搳〰㐰愵挸㠹戲㜹昶ㄵ敡㑡㕦㤴戱㜶搰昴㑦慥捤挲㘹㝢敦㤸㕤㉡挸ㄶ攵捤戵昹㝤㠵㠱㐲愹㉦㘳㡦㘶捤㠹搳敢㘴㍢㌹ㄷ㡦㔸㜹㥣收ㄴ㜱愸㌳ㄵ㔳㘱㜴搴㑡搵改攳㘰㘱慣㤸戴晡晢㡥㠷昳㈰攵散戵㐲〸攷攱㠸搴ㄹ㤳㉦㠰㍥戹昳㑣㈰㡣㉤㠰㍡挲攳〴㑥搳㤰扥㠷㄰㙤挲搴昵愷㠱挲攲愳㘷攱摤搸㐴㝣㈷㑣摣㘷挴搳㔰慢㐳㙢㜳㡦㌰晢昳㜶㈶㘵挵摤ㄴ捥㝦摢㕤㜴摤㔸愹㉡挷ㅣ㥦攱收㘰㥦戲㉥て搵㈷捤㘲敡㜸搰ち〶㠶挷㔱㠹㌲昰敦挸〴敤㔴ㄳちㅤ昴㙥㉣て㕥㡤挹晥ㄹ㤰㈹敢㙥扣敢㙥ㅢ换搳ㄱ㠸敦㠰㡥㍥愶㡤攲㉥㤳㘳㑣慤戵捣扣㘸㘱戰㤴敡戳戶户ぢ㠷〵〳挷㈵㔷搶㥡㔱㥤㤴㈵㔷愷㝢㠶敤㐲㜶慣㘴戵㤷㌱㤹攸㍡扤搱捡㥡㍣㙣㙤㉤㘳敢㤳㈵ㅣ㐷㤷敢攳㐱敡昱愳㈱㐸㈴攲㙡㐹㠹㥥㡣〶挶㕢㍤〸捥愱㈳搴㉡搶扢戴㍣扦㕣慡㙥扤㠵捦㈷㤶㠶㍣㈴捥㈷ㄴ㝤ㅢ慡て慥愹搵扥搶㝦㥡捡㤹㌴挳㍢攴㜷㍣㥣㌸慦㔶㡦挶㠳捣戶戴昸㍤摣㔶昰㔲慡㠳㔳㈷㡢换攷㔲㈶㘹㘶戳ㄳ敤改晥㝣㌲㍢㤶戲搶㤸挳㔶搶昳搹戸㠱㌹㑥昴㈵㜷昵㡥慥ㅡ挸挵ㄵ㑡㍦㉥散扤戳摢㈳㜶㜳㈱㝤㉦挴㉡㑢㉥敡㠸敢捦㈲㐵搵捣挳晢㌵ㅦ㕤㌳捥㤹㕥戹㜸㤱㙢㘳戸戶ㅡㄲ㝤ㅡ㡦昱捡愷摦㌲攳㝣㙣㙢ち㙢ち戸㤹㐸昹㐸慢㌲づ改戸㤹㔷愲㈶挳㌰㡥㜴㠱㠱慣昰ㅣ㜴捦搰攰昴㥣昴㔲捡㥦ㅡ㔸㠰㜴昰〰搰㌷㌹㘴敤ㄷ㈷挸戸愷㠳ㅥ捣〹ㅣ㌶㘵㑡㔹慢㈵㉤昹㠲挷㌸㈵㈸捤收昴愶ㄱㅣ愶昵戵愵㔷ㄶ㌳愹㙣㈶㙦㌱〸挱㑤ㄹ慦敡搷㔸㕢㜰愷戳扥㘰㘷㜸愳摢㤶摥㔴㌴昳戸〵攷挵昱挴昴慡㤴㈸㉢㥡㕥㥥挹㘳〲㌹㙤ㄲ敦㐸て㡥ㄴ㜶攰〳㤳戱㕣㝥愵㌹㙡ㅦㄷ㡡㘲搴敤㍣捥慣ち慢㜰㔸挵挲戱㈳㕤慢攴㠸㔳㠲㜹慡㈷㑣攰慡㡢昷〱つ收㉣㌵攵摥慡㜱捥戲㕦㔵ㄷ攴㜵㡦昴换㕦攸搰て敢捦戱捣〳〰慢㔷㙥敥慦摣挵晥㐵㥦搴㐴ㄷ愱扥〶换㠱㤸㐶昹攲攷㜵㘰㙥㜷捣㠵㌴㕡㡦ㄶ慤㌳ㄵ㌴挱㜸㕡㜸㘸㡤㔸㐱挹㑥㜴〵㡥攴㕢㌱昹攱㝥㜱㤵〱扦摢敥㈴ㄸ搲攵捣慣敤收昵ㄶ㜲㌹㤳收㐵搳ㅣ㠴敦戶㘲ㄲ㕦挳㥢攸㌴㠰搸愰㑢㌲挷㐱㌲挷㠵㠴㈵㤹㤷戹㠲戳慥挲ㄶ戳㤸㈹㡤攴㌲挹ㄸㄳ扣㜰㍤㉥散ㄲ㈶ㄴ㠱㌰扤㐷㡣ㄳ挱㙡㜰㙢敤㥣昴㐳摤摤搸㍦㔰㜴㔴㍦慣㌷㉣敢戸㍡挲㥢㌲㐴戳攲昰㌵慦戵愲㘱〰戸㝥愷㉢扥㈰っㄴ㜱㐴㡡㤷㕡捣搶㕦㜰ㄱ㈶㈲扣㐳㙡㜸㜹搱っ㠶昸㥡㠲㤹㕡㠱㍢昹㐲戱搹晤〴㉣〶搵搲慤ㄴㄳ扣戰敡挵㙤㉦㑥搵户㈳ㄶ㉥挶㐸ㄸ挴㔵㔰㠴㔷㕤㠶愳㐳〶㤸愱㘸戴㈵㔶慦慤㝥慦慥搳摤㠳㝤晦攷㙤晤㌵昵扦戲攱㕣㜸㔷づ㡢愱㠴㝥㤰攰㡢〰㡡㔷㘱ㅣ㑦㠰攱㈱㌲㍣っ㄰㍤ㅦ㈰㌸㑢㈶扤摣㘹㘲㠹ㅣ㉦㥤㘲㌹づ〷㈱㠷㠱慢㈸㕣㕥㐱㈴㐶㑢㡣㤷㍦㝡㌷挰户昷散㔹㠲㔷㐸昱昶挴㙢㝦㍡㜰户㠳㕦〲慡扦㑣㠶㤵〰摣㤸㡡摡㐲晡ㄱ愰摥愶攴㔱愰㔸㉥ㄴ慦ㄱ戸㌱昱ㅥ㥦㈶ㄱ㑥㍦〶㌲戹晡昱㘶㐸㑤㠵㑥ㄵ㥥愹搵攰㘳㠸ㄶ搲㕦㈵攰㠶㐸㘲㠴㝦〷挲捡㉥挴㥢㜱㠲昳㑣扡㤲愹戵㘰㄰㑦㈹㔷〸搲㜶挰㝢慡〱戰搰㠳敡慦〳愸㜵〰㜴㑣㘵㐳晤㈶昰愹つ㤵㔷㈰㘲愸㑦戸〸ㄳ㙡㄰挰ㄳ㉥㔰㑦戸摦〲慡昷〰愸㑤〰㜵ㄸ扥㑤㠶敦㤰㘱㌳〰㉤㐰㍦〹㔰㔶摡㈵㐸㜸挵㝣㑡㝢㡡㡣摦〵㔰㈶㠰㑦㘹㑦㈳改㈹敤ㄹ愰㤴攰㌰摥㤳㉢敤㝢㉥㔷ㄲ敦挳㔶ㅡ敦㐹ㅣ愵㝤ㅦ㔸㐵㘹㝢摤捡㜸㘳㜲㌸㑡摢〲㍥㐷㘹扣捡㘰捦㈵改㕢昲ㄴ㙦㕡㐴㘹㍦㘴㝥〶愰㑡㘹㍦〲㘱㙡愵㙤㘵㔹晣改㘷㕤㐴㤴㤶㐳挲ㄳ㉥㔰㑦㘹捦〱搵捦〳愸㍣㐰ㅤ㠶㝤㘴昸㌱ㄹち〰愲戴晤㐰捡㑡㉢㈲攱ㄵ㙢〷敥捥戴ㄷ㠰敡ㄷ〱愲㔷〰扣㠶〳㜶㜱㈴攵昳ㅣ搹㔶㔶㡥㙦摡搲晥搳㥡ㄹ㘹昷搸挶㜷㌸ㄳ愰挹㜶〶㉢敡㜱㜴昴〲㜱㐰㤸摥晡㜴攴戱㉥ㄶㄸ慥㈶戰昹昷愰㐲㌱㉣攳㈷挰㘶扡㥦挰㜵㐲㌸愵㘲㘶㜸㡣搱㈷摢ㄴ㥥㠸㌰㍡攵慥〲㑤慣敤愷㐰ㄴ挳㘵挷摡㤴戳㤶扤〴挲搴搶㜶つ换攲㑦扦散㈲㘲㙤敦㐳挲戳ち愰㥥㔵晣ㅣ愸㍥〰愰慥〵愸挳昰ちㄹ㝥〱㄰攵㔱㜱㜰昱慥㍥昱挶挹㤴〶㔳㐴扥戴攵㔷〷㌱㕣攰换攷ち㔱㔹改㕡㝣㥦ㄹㄸ捥ㄷ〶㌱㤴〱㤶戳㡤㐱㠴㐱㔶㉡敥㤸ㄶ㔷ㄶ慥搷攱㜰〴戱㠰ㄱ扣晦慢㘹㤶㔵っ㕡㜲㉡慦戸㐳㌳㝥〹搰挲搳㑡搴㍦挴㑦ぢ改搹㜱ㅥ㝡〸㉦㜹㜰搶㜵㤰㐸㕣摤〸攸つ㍣㐱㡡戳㜴晥ち愸晥㌵㠰扡ㄹ挰攷攴㝥㡢㈴〴㉣挷㘵晦つ㤴ち摦㠹昷攴㑥敥㜷㉥搷㠷昰敥挶ㅦ搵㌳攵捡昴㘱昰㌹㑥敥㝦㠰㔵㥣摣晦㈲挵㈶㍦㠲昷攱㌸㌹㥥㘶㡢㠹挹攱戲戴捤愴摦挹㝤っ㘹㌱扢㍦〲㔱㍣昴慥㜲㜲㝦〶㘱㙡戳扢㡤㘵昱愷㕦㜵ㄱ㌱扢㍢㤰昰㠴ぢ搴ㄳ㉥搵愰挹慥敥慣捦㐰攵敢㌰ㄹ敥〲㠳㌸戹㈶愴捡㑥敥㙥㕦戱改挰㕤愵昱㜰㐱㐷〱愲昷㠰㜸㜸㠷愸㠸㔸㐲〹摦挹戶㕣搸㑣㑢㙦ㄸ㤳て㤳搷攱㜸愵㐴搲昱㄰㔳㐷㥣㐳慥㈹愷㠳っ攱敦㉥攵㑣〸捡愰㝡敡戸㘳㤳晢愹㈳㍢〴㡢㐷晦昰敡愱㐳㠷搷ち昴ㄲ戸㌱㙡〲㈵慥㥢㤱㐱㤳晥㌴㔲攴搱㌱挰㌰㄰敥ㅦ搴㘷㍣慡㘶㥥晢㐴敦〵搲㘰㉦ㅡ㌸㍦㘲挹ㄹ㤵挸㤹㝢愴慥㉣扣昱㘱㙣㐹攳㈸慢㍥㡢昲慣㐳晢晢愰㍥攷㔱㕢挹㠳〴㠷ㄳ攵㡥㈳攸㈷㙢㌶㌹ㅣㄹ㑥挶戱摤ㄹ㉣㑤㘴戱挵㈴㑡扦改㘰㡣愹㥤㙣㜴扡㔰㠴㔹㐷㠲㜷摣攵戲㕤愸慡㘵㘶攰㙢㑡㈹挶㥣〷昰ㄷ晤つ㔴㌴㘹㜹㜶扣㜲㡦挷㌲㝣㡣㜶搰㘷慥捤㈴㡢〵扢㤰㉥㜵づ攲愸愴㤳摦搷愶攱㜶㝡愲扦㐲㡤㜵摢攴挰㈲㜹晥㡥㘲㍢慦〶攳㕢昳㠵ㅤ㜹改㑤搴收㘷挶㙣㑤㌷㌷戳ㄹ㥡愷㍣愷㐱㜸〹敥扣㔸㔸㈷挰搲搶㤴㜸搰挹ぢ㈵戸㝤攱㤳攰㕥㠵㑦攲㘱攷ㅤ敡攰づ㐳摣扤㑢㌸㙡慦挴㤷㔰ㄵ戵㘹㑣㐳㙦愶昵㉥ㅦ慡晥挹㠸㌱ㅤ攴㔶㤰㘵㕤摢㠸㉦㜴㡤ㄹ愰戴㠳攲㍢〵㐹㝣搹慤㐵捦㐴愶晣晣㐲㝥㠸愱ㅥ〱㥤づ㉡慥㕥㠶ㅣ㌹㠱㥣㠹㌰ぢ㙣㥣〸㡦㈲て㈸㝥攲〰挸㠹挰㍦昵㤸㐷慤㌲挲慦㠲捡挹愰摦〸㕥挵㝤㡢㤴慣攲㤱ㅤ〷㜹摥㐴ㅥ㈰㙣㑥㜱挷㐱㘳㔵晢搱〱㥡〸昰㤰愶摥愹㘲戵てㄴ慡戹㕡㑤㑦㈰㔳搴㜴ち昸愰愶㙦㤱ㅢ㑦㘲㡦昳づ㈵扥敤㈱摦㜱㤱㡥㈷㠱ㅣㅢ㌵㍤㠵㥡㌹ㄶ㑤㌵㘹㉡㐵㔳て〹㙥㑥㠴㝥㠶㤰挸挱㔵㐲㍤つ攰〸㝥㉦㐶㔶ㄱ晣ㅣ戰㔱昰捦㤰㠹摣㘷〲㤶〵捦㑤㡡㔰扢〸摤㐷㜱敦㈱㠲㥦ぢ慡摡㡢㔴㉤㡦散ㅡ㤰愳扢挹〳㐴〴捦㕤㠳〸晥扢攸㠴㈷㜸㘳ㅥ昲㈷㥤㜰敡挹扡摡㜸ㄶ㌵㠹㌶ㄶ愰㌰戴昱ㅣ搲㝣ㄲ捦㍢敦㔰㘲㥦㠷晣搸㐵㍡昶〳㌹㌶摡㜸〱㌵㜳㠰挶㐲昴愶捥愴㔹〴㜲昵愴㔹っ㑡㜰搲扣攸搶愲捦㐶愶晣挸㐷捦〲㐹㐹㑣っ㐴㥦〷㍡晥㍢戲㘴㑣㉣戲晣㥡㕦㤶攷㈳㝦㜲㔹㍥㕥㔷㤶っ㤷㐵㤶㑢㔰ㄸ戲晣㌹搲㝣ㄲ〷㥣㜷㈸昱㡡㠷㌰ㅥ收ㄳ㘵〸㌹攵㙡散〶愷慣㕢つ慢愴㑡㈹㉢搲摣㕣㜳挵㕢扤㌲㈳㙥㤵㔵㕣㌴㘵㄰㐶ㅦ㐳户ㅢ㉦戴㕥㈱㑡愷攲搲㔹㤸ㄴ扤ㄴ㔰㉦〳㠸㈷ㄸ摤捡〴〹㑣㥣㕦㝢昴㍥昲㜶戲搴挹〰敡户〰捥挴昹㈲㝡㔱㤹㌸慢㔸ㅢ㈶づ〳㘱愰昸捡ㄳ戰㍣㜱㝥攷㔱慢扣ㄱ攳㔹㤹㌸ㄷ㠲㔷㌱㥥㤵㤲㔵㍣ㄲ㠹戲扥戵攴〱㈲ㄳ㠷㤱愸㈸晢㝥㥦戲㉢ㅥ敢扥扡㝡㘵㍣㉡㝡摤㠰㝡愰㔷㜱㜳愰㈵愴㕥㈲っ㌶昹㈴ㄸ㜰昲改㘰慣㈹㤲㜷搲㐷て㈶ㄸ愱搶ㄳ㍣㠳㔶愱㙦〶㈲㍦㙢搲㘷愰㔹挵搸〸晦㐳晡ㄲ㤷㠱㑣〹〶㐸㌲愶㜷〰搱敦〴㘸ぢ㈷㍣〱㉡〹㔹㔸愶㑣㘱ㄹ〶㈹㔲收㕤㘴㙦㡡㜲㥤㍤㝦昲捦っ㝣敢㔸ㄷ愲愹慡ㅦ挳㕣㠰ㅦ户㑣㔰换㑤㌸挶㜴昶㜶㤱昰摢㡦慣㉥㕡㌹㜷㡤晣㡢晥㌳㌴昸ㄷ搴㠳ㄱ昹散㥥㌵搲㜸昵扢㐱㔷㕣㠲戹扤ぢ㝥扥㝢㈷㥡慣晢㙤昳ㅤ㙥㐶捤户捤㕣愵搹㤲㑥〱㔲ㅤ愲ㄲ㉥搵㈲㕥㠶㌸㍡つ搰ㄶ㔶戲㈶㤳戵㑡ㄳ㕣㠵㠵㜵㠴㕣㑤㡡㑢㈹戵愱㍥㡡㈶㈹〲改昵攵愴㜰晤慡搷敢㥤㤳昵晡㘶㌷愳收愳攳㌹慣㡥㕤ㄹ〵㉣昷㥡敢㥣㜴㘵ㅢ㄰㕤〴㠰㈱㜹换㥣㤲㤵㡤㘵捡ㄴ㈴ㄲ㕣换愴っ慦㜸搰㝤慥㍤搲晤㝦昴㜷㝦㍢愸㡡㉥扣㕥昷㙦㤸慣晢搷扢ㄹ挱捦㠰ㄳ㜴晡搲攸㤵㐰搰㈸㥤戴㌴㝡慤扦搱慢㐰敤愰㥢㡢愲愳〶晥㝣捦挱愵㙥㘲㤹昳㡥戹敦挴戲㡥㘵㕥㠹㑢搵㈹㍢㝢愲晢慥づ㝥扣㜵㔶敦㐹〷昶㥦㝤愲㕢挳挱愵㡡敥戱㌲戰㥢㔰愳昳愵摡㔵㤳つ散㍤㙥㐶捤㤷㙡昴愰昸ㅦ搲搷〱㤶昵搲㡦㠴っ昷㝡㈰晡〶〰㔸㤳昸㑢戲㔶㔹ㄳ㍤愴戰摥㐸慥㈶㐵㌷㈷㤲搹攱㤷捣〷㐰㔵昴㉤㤵㕥昷㤶㝢㕤㥣慣搷摢扣㕥〷㍥㈱㑢搰ㅢ㐹愳ㅦ〴愲㙦㈶搸〹㄰㔷㜴㐸搲㝡捥㙤㝤㌶㕡㠹攱㑣㥤㑥㑡㌲戲㙥挶ㅣ㌶晦ㄱ㔰愳㜴㐸㔳ㅤ㐸晡㝥㜲搸㠱㠲搱㌴㌷㑢㉤㘹㠷㑣ㅦ㈲摦ㄹ㘵㘵愷搱㡡扢戲㈲㝥昴户〶搷扦戸㈱挳捦愹摤攸ㅤ搷挲㍣㔹昲㙥㘳戴愴㔸搸㐸慦㉢攲㝡愶㌹摤㙦攳㤲㌹ㄵ挳㉦㘹㑡昸ㄱ㘶晥㜸搸昴㘳敦ㄷ愱慦㠵㜵昰搳戰㜰摤㙤ㄷ昷㔳挱摢ㅢ摦㑤㝡㐵ㅥ摥搷ㄴ㘱㕥戱ㅤ搹㤶摦昸㈷攸慢昲㉢〳搹攷搹㘱㤵㠱㕥㘵扦㜰㘰挱ㅢづ㐹㝦ㄱ〸攸㡦㠱㔷㍥㔶㔴㌲〶㥣㥡改㕢㐹㕡っづ〱愱㈸摤㜳㜰㔰摣〰慦㘰㠹挰㙦搶㕡㕡㌸搲㑤户㍣戴散捦ぢ㉦敤㐹搰〳㡢ㄹ摥捥㍡敦㈰戸ㄳ㈰慥攸㠴挵摡捣㠰ㄹ搲㌱㑢挶㘵㝥㌳晣㌸愸㡡摥㤸愶愸㌹扥戰扡戴敥㜸晥㠵っ㥣㌹㤵昱晣㉢㐹㤵昱㈸㍡㙥㡥愹摣换㔱㈴愴㤷晦㐶捥㑦㄰㝣ㄲ㈰慥攸㜴愵㌳㥢〳扤愴㈳㤶㡣㑤晥㕥㝥ㅡ㔴㐵愷敢敢攵㠶扡扤扣て㑣㠱㕥摥㑦㤲慦㤷昴捦晥㕥慡㉢摤㡡㡤〷㠰㤴捦慣㔳扥㌳敢㠸扡搰㙢㉤昴摥㔰㐵挷㥦㐷〱攳ぢ〰㑤昸㘲㔷㥣ㄹ㐰㕣㍦〸㡡扦挵慢㤰㘶㡢摥㤳愰挷ㄳ戹㍣㐴捥㠷〹㜶〳挴ㄵ㥤㥥っ扦㌷㈰ㄷ㍡㐲挹㔸敥㤷换㔷㐰㔵昴㝥㍥戹㉣昵㝡㕡㘵㡤㡦㠱㈹㈰㤷挷㐹昲挹㠵㡥戲㑡㉥ㅦ〴㐱摡㝣扢摢收摦㘰〰戱戰愱攸昵㈴攳㍣㌷㘳㠹㘴㈸㐵㑦㈸ㄹ攷扡ㄹ㕣㌷昴㌷㐱敤愰扦㙢㐵慡昹扢㠸㌵敦㘹㝡㕥敤づ㍦慦㜶㠵て㠶戲挸挸㉡摣〳㜳挲ㅣ昶㑣〶敦㤱㥥㙢㍤㠱戲㡡㔳㤱㜵攸㙦〱㜲扡昱㑦摤㡥㠴昴㝦㔱㘰挴㥣㘰㤲戱㌰㌰攲㍢扤㡣〵晥ㄱ㍦〹㙡〷愷㔶挳ㄱ㉢㑥㈹㜱ㄳ㑦〱㔱㥣㑤昸㡦ぢ㐶挰㜲㤷㌸㜳愴攵敥㐰㤷㌸㥢㈴攳慣㐰㤷㌸挳㈴㘳慥扦㑢摦〳戵㠳昳愸㜱㤷敥〳㠷㜴改晢㐰ㄴ愷づ晥㠷昴㝦〲㤶扢㐴慢ㄷ㥥扤捣㝥㤰㠰㍣㍦㜰ㄱ㈶ㄴつ㕢㍡昱㤶㐰户㘹散㤲㜱㐶愰摢㥣〰㤲㜱扡扦摢捦㠲摡㐱㌳㙦摣㙤㥡户㜴改㌹㈰㡡㤶㡤晦戸㑤〴昴扡摤㐱㌳扣ㄸ搴昰戸㑡㕥㤶扡散戲摦㜷㐴㍡㑦㡣㕣戲慣昵㤶㝤㑦散摦昹捣扢㤶晣散㑦户摦晥捣㡢㍢昷晣㘹昷昰㤲慦摦㝤昷攳慢敦摡戳㝦㝡㝡㔷昸昳扦㕦戳敢捡昹㕢慦摣㤶摥㝣收捡㉢摦㜱昹㠶昹敢愷㜵㌵㌵㌵㌷扦㜵挶㌷㘶捤㑥扣㜷摢㠳敡搱ㅦ㥣㤰㔷㘲㔸㙣㜶ㅦㅢ挷挳换㠴〴つ㑣收晡㡦㠱攸晤〰㙤攱づㅡ挸㌱敤换㔳㘸〰晦㐳晡〵㐲㍣搲ㄷ㕡㤶昴攵㐵㈰晡㈷〰攸ぢ㉤攳㤸昶㐵㑣〹㕤搰㍦㐵㑢㝣ㄸㄹ㈵㘸㔲搲㤷㥦〱搱㉦〱㈰搰ㄳ㡢㐲㙥㌹搰㈳㝢㠲㤶㈵慣㍦㈷㔷㔳〷㡤攲㤸昶㔸慣㠸摤㌸㠰㤶昸㠸昴㘸㑤搲㡤㔷㠰攸㕦〰㘰换㐰㕤㤳搸ㄶ㔱㔴戰㔸昰㜴搷㠲㤷㠳ㅥ挳㠵ㄹ㤵㉥ㄹ搳摣っ〹㐵て㤲㑡昵戸挵愹ㄳ攱敡〸ㄴ愷㥥㈴愳摤㕦晣㌷愴㔲愲㙥㜱㡡㔱戸㕡〳挵㈹㕡挹㘸昱ㄷ晦ㅤ愸㡡昲㤴㉣㕤㕤㈶挱㜱扢昵㜲戰挲ㄳ慢收㔱ㄴ㠰㘴㌴晢敢晤〳愸敡㈰㠰㑣挷㍦㌲挵㥥㑡敡㑦㑣戱㘱㐹晤㤹㈹戲㑢敡㔵愶㠴ㅤ㐲慢㔲扦㤲㘲㌵㔴㈹㑥㙡ㄷ㑡㝡㡦㤲㙡㐸搵㍥㙡换晦〱づ〲㐱㜱</t>
  </si>
</sst>
</file>

<file path=xl/styles.xml><?xml version="1.0" encoding="utf-8"?>
<styleSheet xmlns="http://schemas.openxmlformats.org/spreadsheetml/2006/main">
  <numFmts count="4">
    <numFmt numFmtId="44" formatCode="_(&quot;$&quot;* #,##0.00_);_(&quot;$&quot;* \(#,##0.00\);_(&quot;$&quot;* &quot;-&quot;??_);_(@_)"/>
    <numFmt numFmtId="164" formatCode="0.0"/>
    <numFmt numFmtId="165" formatCode="0.000"/>
    <numFmt numFmtId="166" formatCode="0.00000"/>
  </numFmts>
  <fonts count="6">
    <font>
      <sz val="11"/>
      <color theme="1"/>
      <name val="Calibri"/>
      <family val="2"/>
      <scheme val="minor"/>
    </font>
    <font>
      <b/>
      <sz val="11"/>
      <color theme="1"/>
      <name val="Calibri"/>
      <family val="2"/>
      <scheme val="minor"/>
    </font>
    <font>
      <b/>
      <u/>
      <sz val="11"/>
      <color theme="1"/>
      <name val="Calibri"/>
      <family val="2"/>
      <scheme val="minor"/>
    </font>
    <font>
      <sz val="11"/>
      <color theme="1"/>
      <name val="Calibri"/>
      <family val="2"/>
      <scheme val="minor"/>
    </font>
    <font>
      <sz val="8"/>
      <color indexed="81"/>
      <name val="Tahoma"/>
      <family val="2"/>
    </font>
    <font>
      <b/>
      <sz val="8"/>
      <color indexed="81"/>
      <name val="Tahoma"/>
      <family val="2"/>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38">
    <xf numFmtId="0" fontId="0" fillId="0" borderId="0" xfId="0"/>
    <xf numFmtId="164" fontId="0" fillId="0" borderId="0" xfId="0" applyNumberFormat="1"/>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44" fontId="0" fillId="0" borderId="0" xfId="1" applyFont="1" applyBorder="1"/>
    <xf numFmtId="0" fontId="0" fillId="0" borderId="5" xfId="0" applyBorder="1"/>
    <xf numFmtId="165" fontId="0" fillId="0" borderId="0" xfId="0" applyNumberFormat="1" applyBorder="1"/>
    <xf numFmtId="2" fontId="0" fillId="0" borderId="0" xfId="0" applyNumberFormat="1" applyBorder="1"/>
    <xf numFmtId="164" fontId="0" fillId="0" borderId="0" xfId="0" applyNumberFormat="1" applyBorder="1"/>
    <xf numFmtId="0" fontId="0" fillId="0" borderId="6" xfId="0" applyBorder="1"/>
    <xf numFmtId="0" fontId="0" fillId="0" borderId="7" xfId="0" applyBorder="1"/>
    <xf numFmtId="44" fontId="0" fillId="0" borderId="7" xfId="1" applyFont="1" applyBorder="1"/>
    <xf numFmtId="164" fontId="0" fillId="0" borderId="7" xfId="0" applyNumberFormat="1" applyBorder="1"/>
    <xf numFmtId="0" fontId="0" fillId="0" borderId="8" xfId="0" applyBorder="1"/>
    <xf numFmtId="44" fontId="0" fillId="0" borderId="5" xfId="1" applyFont="1" applyBorder="1"/>
    <xf numFmtId="0" fontId="2" fillId="0" borderId="1" xfId="0" applyFont="1" applyBorder="1"/>
    <xf numFmtId="0" fontId="2" fillId="0" borderId="6" xfId="0" applyFont="1" applyBorder="1"/>
    <xf numFmtId="0" fontId="0" fillId="0" borderId="9" xfId="0" applyBorder="1"/>
    <xf numFmtId="0" fontId="2" fillId="0" borderId="4" xfId="0" applyFont="1" applyBorder="1"/>
    <xf numFmtId="0" fontId="1" fillId="0" borderId="1" xfId="0" applyFont="1" applyBorder="1"/>
    <xf numFmtId="0" fontId="0" fillId="0" borderId="4" xfId="0" applyFont="1" applyBorder="1"/>
    <xf numFmtId="1" fontId="0" fillId="0" borderId="0" xfId="0" applyNumberFormat="1" applyBorder="1"/>
    <xf numFmtId="1" fontId="0" fillId="0" borderId="7" xfId="0" applyNumberFormat="1" applyBorder="1"/>
    <xf numFmtId="44" fontId="0" fillId="0" borderId="8" xfId="1" applyFont="1" applyBorder="1"/>
    <xf numFmtId="0" fontId="1" fillId="0" borderId="0" xfId="0" applyFont="1"/>
    <xf numFmtId="0" fontId="0" fillId="0" borderId="0" xfId="0" quotePrefix="1"/>
    <xf numFmtId="0" fontId="0" fillId="2" borderId="8" xfId="0" applyFill="1" applyBorder="1"/>
    <xf numFmtId="0" fontId="0" fillId="3" borderId="5" xfId="0" applyFill="1" applyBorder="1"/>
    <xf numFmtId="44" fontId="0" fillId="3" borderId="5" xfId="1" applyFont="1" applyFill="1" applyBorder="1"/>
    <xf numFmtId="0" fontId="0" fillId="3" borderId="8" xfId="0" applyFill="1" applyBorder="1"/>
    <xf numFmtId="0" fontId="0" fillId="0" borderId="0" xfId="1" applyNumberFormat="1" applyFont="1" applyFill="1" applyBorder="1"/>
    <xf numFmtId="0" fontId="0" fillId="0" borderId="10" xfId="0" applyBorder="1"/>
    <xf numFmtId="0" fontId="0" fillId="0" borderId="4" xfId="0" applyFill="1" applyBorder="1"/>
    <xf numFmtId="44" fontId="0" fillId="0" borderId="11" xfId="1" applyFont="1" applyBorder="1"/>
    <xf numFmtId="166" fontId="0" fillId="0" borderId="0" xfId="0" applyNumberFormat="1"/>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sheetPr codeName="Sheet1"/>
  <dimension ref="A1:P31"/>
  <sheetViews>
    <sheetView workbookViewId="0"/>
  </sheetViews>
  <sheetFormatPr defaultRowHeight="15"/>
  <cols>
    <col min="1" max="2" width="36.7109375" customWidth="1"/>
  </cols>
  <sheetData>
    <row r="1" spans="1:16">
      <c r="A1" s="27" t="s">
        <v>42</v>
      </c>
    </row>
    <row r="2" spans="1:16">
      <c r="P2" t="e">
        <f ca="1">_xll.CB.RecalcCounterFN()</f>
        <v>#NAME?</v>
      </c>
    </row>
    <row r="3" spans="1:16">
      <c r="A3" t="s">
        <v>43</v>
      </c>
      <c r="B3" t="s">
        <v>44</v>
      </c>
      <c r="C3">
        <v>0</v>
      </c>
    </row>
    <row r="4" spans="1:16">
      <c r="A4" t="s">
        <v>45</v>
      </c>
    </row>
    <row r="5" spans="1:16">
      <c r="A5" t="s">
        <v>46</v>
      </c>
    </row>
    <row r="7" spans="1:16">
      <c r="A7" s="27" t="s">
        <v>47</v>
      </c>
      <c r="B7" t="s">
        <v>48</v>
      </c>
    </row>
    <row r="8" spans="1:16">
      <c r="B8">
        <v>2</v>
      </c>
    </row>
    <row r="10" spans="1:16">
      <c r="A10" t="s">
        <v>49</v>
      </c>
    </row>
    <row r="11" spans="1:16">
      <c r="A11" t="e">
        <f>CB_DATA_!#REF!</f>
        <v>#REF!</v>
      </c>
      <c r="B11" t="e">
        <f>Sheet1!#REF!</f>
        <v>#REF!</v>
      </c>
    </row>
    <row r="13" spans="1:16">
      <c r="A13" t="s">
        <v>50</v>
      </c>
    </row>
    <row r="14" spans="1:16">
      <c r="A14" t="s">
        <v>54</v>
      </c>
      <c r="B14" t="s">
        <v>57</v>
      </c>
    </row>
    <row r="16" spans="1:16">
      <c r="A16" t="s">
        <v>51</v>
      </c>
    </row>
    <row r="19" spans="1:2">
      <c r="A19" t="s">
        <v>52</v>
      </c>
    </row>
    <row r="20" spans="1:2">
      <c r="A20">
        <v>28</v>
      </c>
      <c r="B20">
        <v>31</v>
      </c>
    </row>
    <row r="25" spans="1:2">
      <c r="A25" s="27" t="s">
        <v>53</v>
      </c>
    </row>
    <row r="26" spans="1:2">
      <c r="A26" s="28" t="s">
        <v>55</v>
      </c>
      <c r="B26" s="28" t="s">
        <v>58</v>
      </c>
    </row>
    <row r="27" spans="1:2">
      <c r="A27" t="s">
        <v>96</v>
      </c>
      <c r="B27" t="s">
        <v>102</v>
      </c>
    </row>
    <row r="28" spans="1:2">
      <c r="A28" s="28" t="s">
        <v>56</v>
      </c>
      <c r="B28" s="28" t="s">
        <v>56</v>
      </c>
    </row>
    <row r="29" spans="1:2">
      <c r="B29" s="28" t="s">
        <v>55</v>
      </c>
    </row>
    <row r="30" spans="1:2">
      <c r="B30" t="s">
        <v>97</v>
      </c>
    </row>
    <row r="31" spans="1:2">
      <c r="B31" s="28" t="s">
        <v>56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sheetPr codeName="Sheet2"/>
  <dimension ref="A2:N45"/>
  <sheetViews>
    <sheetView tabSelected="1" topLeftCell="A3" zoomScale="90" zoomScaleNormal="90" workbookViewId="0">
      <selection activeCell="E4" sqref="E4"/>
    </sheetView>
  </sheetViews>
  <sheetFormatPr defaultRowHeight="15"/>
  <cols>
    <col min="3" max="3" width="25.7109375" customWidth="1"/>
    <col min="4" max="4" width="11" customWidth="1"/>
    <col min="5" max="5" width="12.140625" bestFit="1" customWidth="1"/>
    <col min="7" max="7" width="12.7109375" customWidth="1"/>
    <col min="8" max="8" width="14.28515625" customWidth="1"/>
    <col min="11" max="11" width="12.7109375" customWidth="1"/>
    <col min="13" max="14" width="12.140625" bestFit="1" customWidth="1"/>
  </cols>
  <sheetData>
    <row r="2" spans="1:14">
      <c r="A2" s="18" t="s">
        <v>2</v>
      </c>
      <c r="B2" s="3"/>
      <c r="C2" s="4"/>
    </row>
    <row r="3" spans="1:14">
      <c r="A3" s="5"/>
      <c r="B3" s="6">
        <v>0</v>
      </c>
      <c r="C3" s="8" t="s">
        <v>0</v>
      </c>
      <c r="F3" s="2" t="s">
        <v>40</v>
      </c>
      <c r="G3" s="3" t="s">
        <v>41</v>
      </c>
      <c r="H3" s="3" t="s">
        <v>31</v>
      </c>
      <c r="I3" s="3" t="s">
        <v>9</v>
      </c>
      <c r="J3" s="3" t="s">
        <v>8</v>
      </c>
      <c r="K3" s="3" t="s">
        <v>10</v>
      </c>
      <c r="L3" s="3" t="s">
        <v>11</v>
      </c>
      <c r="M3" s="4" t="s">
        <v>32</v>
      </c>
    </row>
    <row r="4" spans="1:14">
      <c r="A4" s="5"/>
      <c r="B4" s="6">
        <v>1</v>
      </c>
      <c r="C4" s="8" t="s">
        <v>1</v>
      </c>
      <c r="F4" s="5">
        <v>1</v>
      </c>
      <c r="G4" s="6" t="s">
        <v>20</v>
      </c>
      <c r="H4" s="7">
        <v>12000</v>
      </c>
      <c r="I4" s="6">
        <f>Sheet3!F3</f>
        <v>3.2470361095146005E-3</v>
      </c>
      <c r="J4" s="6">
        <f t="shared" ref="J4:J7" si="0">1-K4-I4</f>
        <v>0.98675296389048539</v>
      </c>
      <c r="K4" s="6">
        <v>0.01</v>
      </c>
      <c r="L4" s="6">
        <v>0</v>
      </c>
      <c r="M4" s="17">
        <v>1000</v>
      </c>
    </row>
    <row r="5" spans="1:14">
      <c r="A5" s="5"/>
      <c r="B5" s="6">
        <v>2</v>
      </c>
      <c r="C5" s="8" t="s">
        <v>95</v>
      </c>
      <c r="F5" s="5">
        <v>2</v>
      </c>
      <c r="G5" s="6" t="s">
        <v>21</v>
      </c>
      <c r="H5" s="7">
        <v>12000</v>
      </c>
      <c r="I5" s="6">
        <f>Sheet3!F4</f>
        <v>9.4956473738200264E-3</v>
      </c>
      <c r="J5" s="6">
        <f t="shared" si="0"/>
        <v>0.98050435262617996</v>
      </c>
      <c r="K5" s="6">
        <v>0.01</v>
      </c>
      <c r="L5" s="6">
        <v>0</v>
      </c>
      <c r="M5" s="17">
        <v>1000</v>
      </c>
    </row>
    <row r="6" spans="1:14" ht="15.75" thickBot="1">
      <c r="A6" s="5"/>
      <c r="B6" s="6"/>
      <c r="C6" s="8"/>
      <c r="F6" s="5">
        <v>3</v>
      </c>
      <c r="G6" s="6" t="s">
        <v>22</v>
      </c>
      <c r="H6" s="7">
        <v>12000</v>
      </c>
      <c r="I6" s="6">
        <f>Sheet3!F5</f>
        <v>4.9010903778612391E-2</v>
      </c>
      <c r="J6" s="6">
        <f t="shared" si="0"/>
        <v>0.9409890962213876</v>
      </c>
      <c r="K6" s="6">
        <v>0.01</v>
      </c>
      <c r="L6" s="6">
        <v>0</v>
      </c>
      <c r="M6" s="17">
        <v>1000</v>
      </c>
    </row>
    <row r="7" spans="1:14">
      <c r="A7" s="19" t="s">
        <v>3</v>
      </c>
      <c r="B7" s="20">
        <v>2</v>
      </c>
      <c r="C7" s="16" t="str">
        <f>IF(B7=B3,C3,IF(B7=B4,C4,C5))</f>
        <v>Pre-screen with NCCN</v>
      </c>
      <c r="F7" s="5">
        <v>4</v>
      </c>
      <c r="G7" s="6" t="s">
        <v>17</v>
      </c>
      <c r="H7" s="7">
        <v>17000</v>
      </c>
      <c r="I7" s="6">
        <f>Sheet3!I3</f>
        <v>4.4896279461366095E-3</v>
      </c>
      <c r="J7" s="6">
        <f t="shared" si="0"/>
        <v>0.98551037205386338</v>
      </c>
      <c r="K7" s="6">
        <v>0.01</v>
      </c>
      <c r="L7" s="6">
        <v>0</v>
      </c>
      <c r="M7" s="17">
        <v>1000</v>
      </c>
    </row>
    <row r="8" spans="1:14">
      <c r="F8" s="5">
        <v>5</v>
      </c>
      <c r="G8" s="6" t="s">
        <v>18</v>
      </c>
      <c r="H8" s="7">
        <v>17000</v>
      </c>
      <c r="I8" s="6">
        <f>Sheet3!I4</f>
        <v>1.1474742296019969E-2</v>
      </c>
      <c r="J8" s="6">
        <f>1-K8-I8</f>
        <v>0.97852525770398002</v>
      </c>
      <c r="K8" s="6">
        <v>0.01</v>
      </c>
      <c r="L8" s="6">
        <v>0</v>
      </c>
      <c r="M8" s="17">
        <v>1000</v>
      </c>
    </row>
    <row r="9" spans="1:14">
      <c r="A9" s="18" t="s">
        <v>4</v>
      </c>
      <c r="B9" s="3"/>
      <c r="C9" s="3"/>
      <c r="D9" s="4" t="s">
        <v>29</v>
      </c>
      <c r="F9" s="5">
        <v>6</v>
      </c>
      <c r="G9" s="6" t="s">
        <v>19</v>
      </c>
      <c r="H9" s="7">
        <v>17000</v>
      </c>
      <c r="I9" s="6">
        <f>Sheet3!I5</f>
        <v>1.2589841721912909E-2</v>
      </c>
      <c r="J9" s="6">
        <f>1-K9-I9</f>
        <v>0.97741015827808708</v>
      </c>
      <c r="K9" s="6">
        <v>0.01</v>
      </c>
      <c r="L9" s="6">
        <v>0</v>
      </c>
      <c r="M9" s="17">
        <v>1000</v>
      </c>
    </row>
    <row r="10" spans="1:14">
      <c r="A10" s="5"/>
      <c r="B10" s="6">
        <v>1</v>
      </c>
      <c r="C10" s="6" t="s">
        <v>5</v>
      </c>
      <c r="D10" s="8">
        <v>7.9000000000000001E-2</v>
      </c>
      <c r="F10" s="5">
        <v>7</v>
      </c>
      <c r="G10" s="6" t="s">
        <v>9</v>
      </c>
      <c r="H10" s="7">
        <v>50000</v>
      </c>
      <c r="I10" s="6">
        <v>0</v>
      </c>
      <c r="J10" s="9">
        <v>0.65300000000000002</v>
      </c>
      <c r="K10" s="6">
        <v>0.34699999999999998</v>
      </c>
      <c r="L10" s="6">
        <v>0</v>
      </c>
      <c r="M10" s="17">
        <v>50000</v>
      </c>
    </row>
    <row r="11" spans="1:14">
      <c r="A11" s="5"/>
      <c r="B11" s="6">
        <v>2</v>
      </c>
      <c r="C11" s="6" t="s">
        <v>7</v>
      </c>
      <c r="D11" s="8">
        <v>0.92100000000000004</v>
      </c>
      <c r="F11" s="5">
        <v>8</v>
      </c>
      <c r="G11" s="6" t="s">
        <v>8</v>
      </c>
      <c r="H11" s="7">
        <v>5000</v>
      </c>
      <c r="I11" s="6">
        <v>0</v>
      </c>
      <c r="J11" s="9">
        <v>0.65300000000000002</v>
      </c>
      <c r="K11" s="6">
        <v>0.34699999999999998</v>
      </c>
      <c r="L11" s="6">
        <v>0</v>
      </c>
      <c r="M11" s="17">
        <v>5000</v>
      </c>
    </row>
    <row r="12" spans="1:14">
      <c r="A12" s="5"/>
      <c r="B12" s="6"/>
      <c r="C12" s="6"/>
      <c r="D12" s="8"/>
      <c r="F12" s="5">
        <v>9</v>
      </c>
      <c r="G12" s="6" t="s">
        <v>10</v>
      </c>
      <c r="H12" s="7">
        <v>35000</v>
      </c>
      <c r="I12" s="6">
        <v>0</v>
      </c>
      <c r="J12" s="11">
        <v>0</v>
      </c>
      <c r="K12" s="6">
        <v>0</v>
      </c>
      <c r="L12" s="6">
        <v>1</v>
      </c>
      <c r="M12" s="17">
        <v>35000</v>
      </c>
    </row>
    <row r="13" spans="1:14">
      <c r="A13" s="21" t="s">
        <v>30</v>
      </c>
      <c r="B13" s="6"/>
      <c r="C13" s="6"/>
      <c r="D13" s="8"/>
      <c r="F13" s="12">
        <v>10</v>
      </c>
      <c r="G13" s="13" t="s">
        <v>11</v>
      </c>
      <c r="H13" s="14">
        <v>0</v>
      </c>
      <c r="I13" s="13">
        <v>0</v>
      </c>
      <c r="J13" s="15">
        <v>0</v>
      </c>
      <c r="K13" s="13">
        <v>0</v>
      </c>
      <c r="L13" s="13">
        <v>1</v>
      </c>
      <c r="M13" s="26">
        <v>0</v>
      </c>
    </row>
    <row r="14" spans="1:14">
      <c r="A14" s="12"/>
      <c r="B14" s="13">
        <f>IF(D14&lt;D10,B10,B11)</f>
        <v>1</v>
      </c>
      <c r="C14" s="13" t="str">
        <f>IF(D14&lt;D11,C11,IF(D14&gt;0.46,C10,C12))</f>
        <v>High</v>
      </c>
      <c r="D14" s="29">
        <v>0.03</v>
      </c>
      <c r="I14" s="1"/>
    </row>
    <row r="15" spans="1:14">
      <c r="G15" s="18" t="s">
        <v>39</v>
      </c>
      <c r="H15" s="4"/>
      <c r="I15" s="1"/>
      <c r="J15" s="18" t="s">
        <v>101</v>
      </c>
      <c r="K15" s="3"/>
      <c r="L15" s="3"/>
      <c r="M15" s="3"/>
      <c r="N15" s="4"/>
    </row>
    <row r="16" spans="1:14">
      <c r="B16" s="22" t="s">
        <v>12</v>
      </c>
      <c r="C16" s="3"/>
      <c r="D16" s="3" t="s">
        <v>23</v>
      </c>
      <c r="E16" s="4" t="s">
        <v>24</v>
      </c>
      <c r="G16" s="5" t="s">
        <v>86</v>
      </c>
      <c r="H16" s="30">
        <f ca="1">COUNTIF(B26:B35,7)</f>
        <v>0</v>
      </c>
      <c r="I16" s="1"/>
      <c r="J16" s="5"/>
      <c r="K16" s="6" t="s">
        <v>100</v>
      </c>
      <c r="L16" s="6">
        <v>1</v>
      </c>
      <c r="M16" s="33">
        <v>2</v>
      </c>
      <c r="N16" s="8">
        <v>3</v>
      </c>
    </row>
    <row r="17" spans="1:14">
      <c r="B17" s="23">
        <v>0</v>
      </c>
      <c r="C17" s="6" t="s">
        <v>13</v>
      </c>
      <c r="D17" s="6"/>
      <c r="E17" s="17">
        <v>0</v>
      </c>
      <c r="G17" s="35" t="s">
        <v>87</v>
      </c>
      <c r="H17" s="8"/>
      <c r="I17" s="1"/>
      <c r="J17" s="5"/>
      <c r="K17" s="6"/>
      <c r="L17" s="6" t="s">
        <v>5</v>
      </c>
      <c r="M17" s="6" t="s">
        <v>91</v>
      </c>
      <c r="N17" s="8" t="s">
        <v>7</v>
      </c>
    </row>
    <row r="18" spans="1:14">
      <c r="B18" s="5">
        <v>1</v>
      </c>
      <c r="C18" s="6" t="s">
        <v>14</v>
      </c>
      <c r="D18" s="6">
        <v>0.35</v>
      </c>
      <c r="E18" s="17">
        <v>2400</v>
      </c>
      <c r="G18" s="5" t="s">
        <v>35</v>
      </c>
      <c r="H18" s="30">
        <f ca="1">IF(B35=10,0,1)</f>
        <v>1</v>
      </c>
      <c r="I18" s="1"/>
      <c r="J18" s="5"/>
      <c r="K18" s="6" t="s">
        <v>5</v>
      </c>
      <c r="L18" s="6">
        <v>0.72</v>
      </c>
      <c r="M18" s="6">
        <v>0.14000000000000001</v>
      </c>
      <c r="N18" s="8">
        <v>0.14000000000000001</v>
      </c>
    </row>
    <row r="19" spans="1:14">
      <c r="B19" s="5">
        <v>2</v>
      </c>
      <c r="C19" s="6" t="s">
        <v>6</v>
      </c>
      <c r="D19" s="6">
        <v>0.6</v>
      </c>
      <c r="E19" s="17">
        <v>15000</v>
      </c>
      <c r="G19" s="5" t="s">
        <v>36</v>
      </c>
      <c r="H19" s="8"/>
      <c r="I19" s="1"/>
      <c r="J19" s="5"/>
      <c r="K19" s="6" t="s">
        <v>7</v>
      </c>
      <c r="L19" s="6">
        <v>0.49</v>
      </c>
      <c r="M19" s="6">
        <v>0.25</v>
      </c>
      <c r="N19" s="8">
        <v>0.26</v>
      </c>
    </row>
    <row r="20" spans="1:14">
      <c r="B20" s="12">
        <v>3</v>
      </c>
      <c r="C20" s="13" t="s">
        <v>15</v>
      </c>
      <c r="D20" s="13">
        <v>0.05</v>
      </c>
      <c r="E20" s="26">
        <v>39000</v>
      </c>
      <c r="G20" s="5"/>
      <c r="H20" s="8"/>
      <c r="I20" s="1"/>
      <c r="J20" s="5"/>
      <c r="K20" s="6"/>
      <c r="L20" s="6"/>
      <c r="M20" s="6"/>
      <c r="N20" s="8"/>
    </row>
    <row r="21" spans="1:14">
      <c r="G21" s="5" t="s">
        <v>37</v>
      </c>
      <c r="H21" s="31">
        <f ca="1">SUM(N26:N35)</f>
        <v>21000</v>
      </c>
      <c r="I21" s="1"/>
      <c r="J21" s="5"/>
      <c r="K21" s="6" t="s">
        <v>99</v>
      </c>
      <c r="L21" s="6">
        <f ca="1">RAND()</f>
        <v>0.45599358379708299</v>
      </c>
      <c r="M21" s="6">
        <f ca="1">RAND()</f>
        <v>0.19768703719663083</v>
      </c>
      <c r="N21" s="8"/>
    </row>
    <row r="22" spans="1:14">
      <c r="C22" s="34" t="s">
        <v>84</v>
      </c>
      <c r="D22" s="36">
        <v>0</v>
      </c>
      <c r="G22" s="5"/>
      <c r="H22" s="8"/>
      <c r="I22" s="1"/>
      <c r="J22" s="5"/>
      <c r="K22" s="6" t="s">
        <v>5</v>
      </c>
      <c r="L22" s="6">
        <f ca="1">IF(L21&gt;0.72,(((M21&lt;0.5)*(2)+(M21&gt;0.5)*(3))),1)</f>
        <v>1</v>
      </c>
      <c r="M22" s="6"/>
      <c r="N22" s="8"/>
    </row>
    <row r="23" spans="1:14">
      <c r="G23" s="12" t="s">
        <v>38</v>
      </c>
      <c r="H23" s="32">
        <f ca="1">10-COUNTIF(B26:B35,10)</f>
        <v>10</v>
      </c>
      <c r="I23" s="1"/>
      <c r="J23" s="12"/>
      <c r="K23" s="13" t="s">
        <v>7</v>
      </c>
      <c r="L23" s="13">
        <f ca="1">IF(L21&lt;L19,(((M21&lt;0.5)*(2)+(M21&gt;0.5)*(3))),1)</f>
        <v>2</v>
      </c>
      <c r="M23" s="13"/>
      <c r="N23" s="16"/>
    </row>
    <row r="24" spans="1:14">
      <c r="I24" s="1"/>
    </row>
    <row r="25" spans="1:14">
      <c r="A25" s="2" t="s">
        <v>26</v>
      </c>
      <c r="B25" s="3" t="s">
        <v>27</v>
      </c>
      <c r="C25" s="3" t="s">
        <v>27</v>
      </c>
      <c r="D25" s="3" t="s">
        <v>85</v>
      </c>
      <c r="E25" s="3" t="s">
        <v>24</v>
      </c>
      <c r="F25" s="3" t="s">
        <v>25</v>
      </c>
      <c r="G25" s="3" t="s">
        <v>28</v>
      </c>
      <c r="H25" s="3" t="s">
        <v>24</v>
      </c>
      <c r="I25" s="3" t="s">
        <v>25</v>
      </c>
      <c r="J25" s="3" t="s">
        <v>16</v>
      </c>
      <c r="K25" s="3" t="s">
        <v>8</v>
      </c>
      <c r="L25" s="3" t="s">
        <v>10</v>
      </c>
      <c r="M25" s="3" t="s">
        <v>33</v>
      </c>
      <c r="N25" s="4" t="s">
        <v>34</v>
      </c>
    </row>
    <row r="26" spans="1:14">
      <c r="A26" s="5">
        <v>1</v>
      </c>
      <c r="B26" s="6">
        <f ca="1">IF(B14=1,(((L22=1)*(1))+(L22=2)*(2)+(L22=3)*(3)),IF(B14=2,(((L23=1)*(4)+(L23=2)*(5)+(L23=3)*(6))),1))</f>
        <v>1</v>
      </c>
      <c r="C26" s="6" t="str">
        <f ca="1">VLOOKUP(B26,$F$4:$G$13,2)</f>
        <v>Tam/Low</v>
      </c>
      <c r="D26" s="7">
        <f>IF(B7=2,D22,0)</f>
        <v>0</v>
      </c>
      <c r="E26" s="7">
        <f ca="1">VLOOKUP(B26,F4:H9,3)</f>
        <v>12000</v>
      </c>
      <c r="F26" s="6">
        <f ca="1">RAND()</f>
        <v>0.64357357366468548</v>
      </c>
      <c r="G26" s="6">
        <f ca="1">IF(B26&lt;4,0,IF(B26&gt;3,(((F26&lt;0.65)*(2)+(F26&lt;0.05)*(3)+(F26&gt;0.65)*(1))),1))</f>
        <v>0</v>
      </c>
      <c r="H26" s="7">
        <f ca="1">VLOOKUP(G26,B17:E20,4)</f>
        <v>0</v>
      </c>
      <c r="I26" s="6">
        <f ca="1">RAND()</f>
        <v>0.30319340636979586</v>
      </c>
      <c r="J26" s="6">
        <f ca="1">VLOOKUP($B26,$F$4:$L$13,4)</f>
        <v>3.2470361095146005E-3</v>
      </c>
      <c r="K26" s="6">
        <f ca="1">VLOOKUP($B26,$F$4:$L$13,5)</f>
        <v>0.98675296389048539</v>
      </c>
      <c r="L26" s="6">
        <f ca="1">VLOOKUP($B26,$F$4:$L$13,6)</f>
        <v>0.01</v>
      </c>
      <c r="M26" s="6">
        <f t="shared" ref="M26:M35" ca="1" si="1">IF(B26=9,10,IF(B26=10,10,IF(B26=7,8,IF(I26&gt;(J26+K26),9,(((I26&lt;J26)*(7)+(I26&gt;J26)*(B26)))))))</f>
        <v>1</v>
      </c>
      <c r="N26" s="17">
        <f ca="1">D26+E26+H26</f>
        <v>12000</v>
      </c>
    </row>
    <row r="27" spans="1:14">
      <c r="A27" s="5">
        <v>2</v>
      </c>
      <c r="B27" s="24">
        <f t="shared" ref="B27:B35" ca="1" si="2">M26</f>
        <v>1</v>
      </c>
      <c r="C27" s="6" t="str">
        <f ca="1">VLOOKUP(B27,$F$4:$G$13,2)</f>
        <v>Tam/Low</v>
      </c>
      <c r="D27" s="6"/>
      <c r="E27" s="7">
        <f t="shared" ref="E27:E35" ca="1" si="3">VLOOKUP(B27,$F$4:$M$13,8)</f>
        <v>1000</v>
      </c>
      <c r="F27" s="6"/>
      <c r="G27" s="6"/>
      <c r="H27" s="6"/>
      <c r="I27" s="6">
        <f t="shared" ref="I27:I35" ca="1" si="4">RAND()</f>
        <v>0.97178408019032414</v>
      </c>
      <c r="J27" s="6">
        <f ca="1">VLOOKUP($B27,$F$4:$L$13,4)</f>
        <v>3.2470361095146005E-3</v>
      </c>
      <c r="K27" s="6">
        <f ca="1">VLOOKUP($B27,$F$4:$L$13,5)</f>
        <v>0.98675296389048539</v>
      </c>
      <c r="L27" s="6">
        <f ca="1">VLOOKUP($B27,$F$4:$L$13,6)</f>
        <v>0.01</v>
      </c>
      <c r="M27" s="6">
        <f t="shared" ca="1" si="1"/>
        <v>1</v>
      </c>
      <c r="N27" s="17">
        <f t="shared" ref="N27:N35" ca="1" si="5">E27+H27</f>
        <v>1000</v>
      </c>
    </row>
    <row r="28" spans="1:14">
      <c r="A28" s="5">
        <v>3</v>
      </c>
      <c r="B28" s="24">
        <f t="shared" ca="1" si="2"/>
        <v>1</v>
      </c>
      <c r="C28" s="6" t="str">
        <f ca="1">VLOOKUP(B28,$F$4:$G$13,2)</f>
        <v>Tam/Low</v>
      </c>
      <c r="D28" s="6"/>
      <c r="E28" s="7">
        <f t="shared" ca="1" si="3"/>
        <v>1000</v>
      </c>
      <c r="F28" s="6"/>
      <c r="G28" s="6"/>
      <c r="H28" s="6"/>
      <c r="I28" s="6">
        <f t="shared" ca="1" si="4"/>
        <v>0.12470250179401177</v>
      </c>
      <c r="J28" s="6">
        <f ca="1">VLOOKUP($B28,$F$4:$L$13,4)</f>
        <v>3.2470361095146005E-3</v>
      </c>
      <c r="K28" s="6">
        <f ca="1">VLOOKUP($B28,$F$4:$L$13,5)</f>
        <v>0.98675296389048539</v>
      </c>
      <c r="L28" s="6">
        <f ca="1">VLOOKUP($B28,$F$4:$L$13,6)</f>
        <v>0.01</v>
      </c>
      <c r="M28" s="6">
        <f t="shared" ca="1" si="1"/>
        <v>1</v>
      </c>
      <c r="N28" s="17">
        <f t="shared" ca="1" si="5"/>
        <v>1000</v>
      </c>
    </row>
    <row r="29" spans="1:14">
      <c r="A29" s="5">
        <v>4</v>
      </c>
      <c r="B29" s="24">
        <f t="shared" ca="1" si="2"/>
        <v>1</v>
      </c>
      <c r="C29" s="6" t="str">
        <f ca="1">VLOOKUP(B29,$F$4:$G$13,2)</f>
        <v>Tam/Low</v>
      </c>
      <c r="D29" s="6"/>
      <c r="E29" s="7">
        <f t="shared" ca="1" si="3"/>
        <v>1000</v>
      </c>
      <c r="F29" s="6"/>
      <c r="G29" s="6"/>
      <c r="H29" s="6"/>
      <c r="I29" s="6">
        <f t="shared" ca="1" si="4"/>
        <v>0.29873522637178773</v>
      </c>
      <c r="J29" s="6">
        <f t="shared" ref="J29:J35" ca="1" si="6">VLOOKUP($B29,$F$4:$L$13,4)</f>
        <v>3.2470361095146005E-3</v>
      </c>
      <c r="K29" s="6">
        <f t="shared" ref="K29:K35" ca="1" si="7">VLOOKUP($B29,$F$4:$L$13,5)</f>
        <v>0.98675296389048539</v>
      </c>
      <c r="L29" s="6">
        <f t="shared" ref="L29:L35" ca="1" si="8">VLOOKUP($B29,$F$4:$L$13,6)</f>
        <v>0.01</v>
      </c>
      <c r="M29" s="6">
        <f t="shared" ca="1" si="1"/>
        <v>1</v>
      </c>
      <c r="N29" s="17">
        <f t="shared" ca="1" si="5"/>
        <v>1000</v>
      </c>
    </row>
    <row r="30" spans="1:14">
      <c r="A30" s="5">
        <v>5</v>
      </c>
      <c r="B30" s="24">
        <f t="shared" ca="1" si="2"/>
        <v>1</v>
      </c>
      <c r="C30" s="6" t="str">
        <f t="shared" ref="C30:C35" ca="1" si="9">VLOOKUP(B30,$F$4:$G$13,2)</f>
        <v>Tam/Low</v>
      </c>
      <c r="D30" s="6"/>
      <c r="E30" s="7">
        <f t="shared" ca="1" si="3"/>
        <v>1000</v>
      </c>
      <c r="F30" s="6"/>
      <c r="G30" s="6"/>
      <c r="H30" s="6"/>
      <c r="I30" s="6">
        <f t="shared" ca="1" si="4"/>
        <v>0.54454355968068602</v>
      </c>
      <c r="J30" s="6">
        <f t="shared" ca="1" si="6"/>
        <v>3.2470361095146005E-3</v>
      </c>
      <c r="K30" s="6">
        <f t="shared" ca="1" si="7"/>
        <v>0.98675296389048539</v>
      </c>
      <c r="L30" s="6">
        <f t="shared" ca="1" si="8"/>
        <v>0.01</v>
      </c>
      <c r="M30" s="6">
        <f t="shared" ca="1" si="1"/>
        <v>1</v>
      </c>
      <c r="N30" s="17">
        <f t="shared" ca="1" si="5"/>
        <v>1000</v>
      </c>
    </row>
    <row r="31" spans="1:14">
      <c r="A31" s="5">
        <v>6</v>
      </c>
      <c r="B31" s="24">
        <f t="shared" ca="1" si="2"/>
        <v>1</v>
      </c>
      <c r="C31" s="6" t="str">
        <f t="shared" ca="1" si="9"/>
        <v>Tam/Low</v>
      </c>
      <c r="D31" s="6"/>
      <c r="E31" s="7">
        <f t="shared" ca="1" si="3"/>
        <v>1000</v>
      </c>
      <c r="F31" s="6"/>
      <c r="G31" s="6"/>
      <c r="H31" s="6"/>
      <c r="I31" s="6">
        <f t="shared" ca="1" si="4"/>
        <v>0.80187282516735903</v>
      </c>
      <c r="J31" s="6">
        <f t="shared" ca="1" si="6"/>
        <v>3.2470361095146005E-3</v>
      </c>
      <c r="K31" s="6">
        <f t="shared" ca="1" si="7"/>
        <v>0.98675296389048539</v>
      </c>
      <c r="L31" s="6">
        <f t="shared" ca="1" si="8"/>
        <v>0.01</v>
      </c>
      <c r="M31" s="6">
        <f t="shared" ca="1" si="1"/>
        <v>1</v>
      </c>
      <c r="N31" s="17">
        <f t="shared" ca="1" si="5"/>
        <v>1000</v>
      </c>
    </row>
    <row r="32" spans="1:14">
      <c r="A32" s="5">
        <v>7</v>
      </c>
      <c r="B32" s="24">
        <f t="shared" ca="1" si="2"/>
        <v>1</v>
      </c>
      <c r="C32" s="6" t="str">
        <f t="shared" ca="1" si="9"/>
        <v>Tam/Low</v>
      </c>
      <c r="D32" s="6"/>
      <c r="E32" s="7">
        <f t="shared" ca="1" si="3"/>
        <v>1000</v>
      </c>
      <c r="F32" s="6"/>
      <c r="G32" s="6"/>
      <c r="H32" s="6"/>
      <c r="I32" s="6">
        <f t="shared" ca="1" si="4"/>
        <v>0.3927768903946367</v>
      </c>
      <c r="J32" s="6">
        <f t="shared" ca="1" si="6"/>
        <v>3.2470361095146005E-3</v>
      </c>
      <c r="K32" s="6">
        <f t="shared" ca="1" si="7"/>
        <v>0.98675296389048539</v>
      </c>
      <c r="L32" s="6">
        <f t="shared" ca="1" si="8"/>
        <v>0.01</v>
      </c>
      <c r="M32" s="6">
        <f t="shared" ca="1" si="1"/>
        <v>1</v>
      </c>
      <c r="N32" s="17">
        <f t="shared" ca="1" si="5"/>
        <v>1000</v>
      </c>
    </row>
    <row r="33" spans="1:14">
      <c r="A33" s="5">
        <v>8</v>
      </c>
      <c r="B33" s="24">
        <f t="shared" ca="1" si="2"/>
        <v>1</v>
      </c>
      <c r="C33" s="6" t="str">
        <f t="shared" ca="1" si="9"/>
        <v>Tam/Low</v>
      </c>
      <c r="D33" s="6"/>
      <c r="E33" s="7">
        <f t="shared" ca="1" si="3"/>
        <v>1000</v>
      </c>
      <c r="F33" s="6"/>
      <c r="G33" s="6"/>
      <c r="H33" s="6"/>
      <c r="I33" s="6">
        <f t="shared" ca="1" si="4"/>
        <v>0.88530920880061981</v>
      </c>
      <c r="J33" s="6">
        <f t="shared" ca="1" si="6"/>
        <v>3.2470361095146005E-3</v>
      </c>
      <c r="K33" s="6">
        <f t="shared" ca="1" si="7"/>
        <v>0.98675296389048539</v>
      </c>
      <c r="L33" s="6">
        <f t="shared" ca="1" si="8"/>
        <v>0.01</v>
      </c>
      <c r="M33" s="6">
        <f t="shared" ca="1" si="1"/>
        <v>1</v>
      </c>
      <c r="N33" s="17">
        <f t="shared" ca="1" si="5"/>
        <v>1000</v>
      </c>
    </row>
    <row r="34" spans="1:14">
      <c r="A34" s="5">
        <v>9</v>
      </c>
      <c r="B34" s="24">
        <f t="shared" ca="1" si="2"/>
        <v>1</v>
      </c>
      <c r="C34" s="6" t="str">
        <f t="shared" ca="1" si="9"/>
        <v>Tam/Low</v>
      </c>
      <c r="D34" s="6"/>
      <c r="E34" s="7">
        <f t="shared" ca="1" si="3"/>
        <v>1000</v>
      </c>
      <c r="F34" s="6"/>
      <c r="G34" s="6"/>
      <c r="H34" s="6"/>
      <c r="I34" s="6">
        <f t="shared" ca="1" si="4"/>
        <v>0.34462060977835307</v>
      </c>
      <c r="J34" s="6">
        <f t="shared" ca="1" si="6"/>
        <v>3.2470361095146005E-3</v>
      </c>
      <c r="K34" s="6">
        <f t="shared" ca="1" si="7"/>
        <v>0.98675296389048539</v>
      </c>
      <c r="L34" s="6">
        <f t="shared" ca="1" si="8"/>
        <v>0.01</v>
      </c>
      <c r="M34" s="6">
        <f t="shared" ca="1" si="1"/>
        <v>1</v>
      </c>
      <c r="N34" s="17">
        <f t="shared" ca="1" si="5"/>
        <v>1000</v>
      </c>
    </row>
    <row r="35" spans="1:14">
      <c r="A35" s="12">
        <v>10</v>
      </c>
      <c r="B35" s="25">
        <f t="shared" ca="1" si="2"/>
        <v>1</v>
      </c>
      <c r="C35" s="13" t="str">
        <f t="shared" ca="1" si="9"/>
        <v>Tam/Low</v>
      </c>
      <c r="D35" s="13"/>
      <c r="E35" s="14">
        <f t="shared" ca="1" si="3"/>
        <v>1000</v>
      </c>
      <c r="F35" s="13"/>
      <c r="G35" s="13"/>
      <c r="H35" s="13"/>
      <c r="I35" s="13">
        <f t="shared" ca="1" si="4"/>
        <v>0.1570703683069663</v>
      </c>
      <c r="J35" s="13">
        <f t="shared" ca="1" si="6"/>
        <v>3.2470361095146005E-3</v>
      </c>
      <c r="K35" s="13">
        <f t="shared" ca="1" si="7"/>
        <v>0.98675296389048539</v>
      </c>
      <c r="L35" s="13">
        <f t="shared" ca="1" si="8"/>
        <v>0.01</v>
      </c>
      <c r="M35" s="13">
        <f t="shared" ca="1" si="1"/>
        <v>1</v>
      </c>
      <c r="N35" s="26">
        <f t="shared" ca="1" si="5"/>
        <v>1000</v>
      </c>
    </row>
    <row r="36" spans="1:14">
      <c r="A36" s="6"/>
      <c r="B36" s="24"/>
      <c r="C36" s="6"/>
      <c r="D36" s="6"/>
      <c r="E36" s="7"/>
      <c r="F36" s="6"/>
      <c r="G36" s="6"/>
      <c r="H36" s="6"/>
      <c r="I36" s="6"/>
      <c r="J36" s="6"/>
      <c r="K36" s="6"/>
      <c r="L36" s="6"/>
      <c r="M36" s="6"/>
      <c r="N36" s="7"/>
    </row>
    <row r="37" spans="1:14">
      <c r="A37" s="6"/>
      <c r="B37" s="24"/>
      <c r="C37" s="6"/>
      <c r="D37" s="6"/>
      <c r="E37" s="7"/>
      <c r="F37" s="6"/>
      <c r="G37" s="6"/>
      <c r="H37" s="6"/>
      <c r="I37" s="6"/>
      <c r="J37" s="6"/>
      <c r="K37" s="6"/>
      <c r="L37" s="6"/>
      <c r="M37" s="6"/>
      <c r="N37" s="7"/>
    </row>
    <row r="38" spans="1:14">
      <c r="A38" s="6"/>
      <c r="B38" s="24"/>
      <c r="C38" s="6"/>
      <c r="D38" s="6"/>
      <c r="E38" s="7"/>
      <c r="F38" s="6"/>
      <c r="G38" s="6"/>
      <c r="H38" s="6"/>
      <c r="I38" s="6"/>
      <c r="J38" s="6"/>
      <c r="K38" s="6"/>
      <c r="L38" s="6"/>
      <c r="M38" s="6"/>
      <c r="N38" s="7"/>
    </row>
    <row r="39" spans="1:14">
      <c r="A39" s="6"/>
      <c r="B39" s="24"/>
      <c r="C39" s="6"/>
      <c r="D39" s="6"/>
      <c r="E39" s="7"/>
      <c r="F39" s="6"/>
      <c r="G39" s="6"/>
      <c r="H39" s="6"/>
      <c r="I39" s="6"/>
      <c r="J39" s="6"/>
      <c r="K39" s="6"/>
      <c r="L39" s="6"/>
      <c r="M39" s="6"/>
      <c r="N39" s="7"/>
    </row>
    <row r="40" spans="1:14">
      <c r="A40" s="6"/>
      <c r="B40" s="24"/>
      <c r="C40" s="6"/>
      <c r="D40" s="6"/>
      <c r="E40" s="7"/>
      <c r="F40" s="6"/>
      <c r="G40" s="6"/>
      <c r="H40" s="6"/>
      <c r="I40" s="6"/>
      <c r="J40" s="6"/>
      <c r="K40" s="6"/>
      <c r="L40" s="6"/>
      <c r="M40" s="6"/>
      <c r="N40" s="7"/>
    </row>
    <row r="41" spans="1:14">
      <c r="A41" s="6"/>
      <c r="B41" s="24"/>
      <c r="C41" s="6"/>
      <c r="D41" s="6"/>
      <c r="E41" s="7"/>
      <c r="F41" s="6"/>
      <c r="G41" s="6"/>
      <c r="H41" s="6"/>
      <c r="I41" s="6"/>
      <c r="J41" s="6"/>
      <c r="K41" s="6"/>
      <c r="L41" s="6"/>
      <c r="M41" s="6"/>
      <c r="N41" s="7"/>
    </row>
    <row r="42" spans="1:14">
      <c r="A42" s="6"/>
      <c r="B42" s="24"/>
      <c r="C42" s="6"/>
      <c r="D42" s="6"/>
      <c r="E42" s="7"/>
      <c r="F42" s="6"/>
      <c r="G42" s="6"/>
      <c r="H42" s="6"/>
      <c r="I42" s="6"/>
      <c r="J42" s="6"/>
      <c r="K42" s="6"/>
      <c r="L42" s="6"/>
      <c r="M42" s="6"/>
      <c r="N42" s="7"/>
    </row>
    <row r="43" spans="1:14">
      <c r="A43" s="6"/>
      <c r="B43" s="24"/>
      <c r="C43" s="6"/>
      <c r="D43" s="6"/>
      <c r="E43" s="7"/>
      <c r="F43" s="6"/>
      <c r="G43" s="6"/>
      <c r="H43" s="6"/>
      <c r="I43" s="6"/>
      <c r="J43" s="6"/>
      <c r="K43" s="6"/>
      <c r="L43" s="6"/>
      <c r="M43" s="6"/>
      <c r="N43" s="7"/>
    </row>
    <row r="44" spans="1:14">
      <c r="A44" s="6"/>
      <c r="B44" s="24"/>
      <c r="C44" s="6"/>
      <c r="D44" s="6"/>
      <c r="E44" s="7"/>
      <c r="F44" s="6"/>
      <c r="G44" s="6"/>
      <c r="H44" s="6"/>
      <c r="I44" s="6"/>
      <c r="J44" s="6"/>
      <c r="K44" s="6"/>
      <c r="L44" s="6"/>
      <c r="M44" s="6"/>
      <c r="N44" s="7"/>
    </row>
    <row r="45" spans="1:14">
      <c r="A45" s="6"/>
      <c r="B45" s="24"/>
      <c r="C45" s="6"/>
      <c r="D45" s="6"/>
      <c r="E45" s="7"/>
      <c r="F45" s="6"/>
      <c r="G45" s="6"/>
      <c r="H45" s="6"/>
      <c r="I45" s="6"/>
      <c r="J45" s="6"/>
      <c r="K45" s="6"/>
      <c r="L45" s="6"/>
      <c r="M45" s="6"/>
      <c r="N45" s="7"/>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sheetPr codeName="Sheet3"/>
  <dimension ref="A3:M33"/>
  <sheetViews>
    <sheetView workbookViewId="0">
      <selection activeCell="E15" sqref="E15:E16"/>
    </sheetView>
  </sheetViews>
  <sheetFormatPr defaultRowHeight="15"/>
  <cols>
    <col min="3" max="3" width="11.5703125" bestFit="1" customWidth="1"/>
    <col min="8" max="8" width="11.5703125" bestFit="1" customWidth="1"/>
  </cols>
  <sheetData>
    <row r="3" spans="1:9">
      <c r="B3" t="s">
        <v>41</v>
      </c>
      <c r="C3" t="s">
        <v>24</v>
      </c>
      <c r="D3" t="s">
        <v>9</v>
      </c>
      <c r="E3" t="s">
        <v>8</v>
      </c>
      <c r="F3" t="s">
        <v>10</v>
      </c>
    </row>
    <row r="4" spans="1:9">
      <c r="A4" t="s">
        <v>59</v>
      </c>
      <c r="B4" s="6" t="s">
        <v>20</v>
      </c>
      <c r="C4" s="7">
        <v>3000</v>
      </c>
      <c r="D4" s="6">
        <v>0.05</v>
      </c>
      <c r="E4" s="6">
        <v>0.94</v>
      </c>
      <c r="F4" s="6">
        <v>0.01</v>
      </c>
      <c r="G4" s="6">
        <v>0</v>
      </c>
      <c r="H4" s="17">
        <v>5000</v>
      </c>
    </row>
    <row r="5" spans="1:9">
      <c r="B5" s="6" t="s">
        <v>21</v>
      </c>
      <c r="C5" s="7">
        <v>3000</v>
      </c>
      <c r="D5" s="6">
        <v>0.19</v>
      </c>
      <c r="E5" s="6">
        <v>0.8</v>
      </c>
      <c r="F5" s="6">
        <v>0.01</v>
      </c>
      <c r="G5" s="6">
        <v>0</v>
      </c>
      <c r="H5" s="17">
        <v>5000</v>
      </c>
    </row>
    <row r="6" spans="1:9">
      <c r="B6" s="6" t="s">
        <v>22</v>
      </c>
      <c r="C6" s="7">
        <v>3000</v>
      </c>
      <c r="D6" s="6">
        <v>0.39300000000000002</v>
      </c>
      <c r="E6" s="9">
        <v>0.59699999999999998</v>
      </c>
      <c r="F6" s="6">
        <v>0.01</v>
      </c>
      <c r="G6" s="6">
        <v>0</v>
      </c>
      <c r="H6" s="17">
        <v>5000</v>
      </c>
    </row>
    <row r="7" spans="1:9">
      <c r="B7" s="6" t="s">
        <v>17</v>
      </c>
      <c r="C7" s="7">
        <v>10000</v>
      </c>
      <c r="D7" s="6">
        <v>0.08</v>
      </c>
      <c r="E7" s="10">
        <v>0.9</v>
      </c>
      <c r="F7" s="6">
        <v>0.02</v>
      </c>
      <c r="G7" s="6">
        <v>0</v>
      </c>
      <c r="H7" s="17">
        <v>5000</v>
      </c>
    </row>
    <row r="8" spans="1:9">
      <c r="B8" s="6" t="s">
        <v>18</v>
      </c>
      <c r="C8" s="7">
        <v>10000</v>
      </c>
      <c r="D8" s="6">
        <v>0.111</v>
      </c>
      <c r="E8" s="9">
        <v>0.86899999999999999</v>
      </c>
      <c r="F8" s="6">
        <v>0.02</v>
      </c>
      <c r="G8" s="6">
        <v>0</v>
      </c>
      <c r="H8" s="17">
        <v>5000</v>
      </c>
    </row>
    <row r="9" spans="1:9">
      <c r="B9" s="6" t="s">
        <v>19</v>
      </c>
      <c r="C9" s="7">
        <v>10000</v>
      </c>
      <c r="D9" s="6">
        <v>0.121</v>
      </c>
      <c r="E9" s="9">
        <v>0.85899999999999999</v>
      </c>
      <c r="F9" s="6">
        <v>0.02</v>
      </c>
      <c r="G9" s="6">
        <v>0</v>
      </c>
      <c r="H9" s="17">
        <v>5000</v>
      </c>
    </row>
    <row r="10" spans="1:9">
      <c r="B10" s="6" t="s">
        <v>9</v>
      </c>
      <c r="C10" s="7">
        <v>50000</v>
      </c>
      <c r="D10" s="6">
        <v>0</v>
      </c>
      <c r="E10" s="9">
        <v>0.65300000000000002</v>
      </c>
      <c r="F10" s="6">
        <v>0.34699999999999998</v>
      </c>
      <c r="G10" s="6">
        <v>0</v>
      </c>
      <c r="H10" s="17">
        <v>50000</v>
      </c>
    </row>
    <row r="11" spans="1:9">
      <c r="B11" s="6" t="s">
        <v>8</v>
      </c>
      <c r="C11" s="7">
        <v>5000</v>
      </c>
      <c r="D11" s="6">
        <v>0</v>
      </c>
      <c r="E11" s="9">
        <v>0.65300000000000002</v>
      </c>
      <c r="F11" s="6">
        <v>0.34699999999999998</v>
      </c>
      <c r="G11" s="6">
        <v>0</v>
      </c>
      <c r="H11" s="17">
        <v>5000</v>
      </c>
    </row>
    <row r="12" spans="1:9">
      <c r="B12" s="6" t="s">
        <v>10</v>
      </c>
      <c r="C12" s="7">
        <v>20000</v>
      </c>
      <c r="D12" s="6">
        <v>0</v>
      </c>
      <c r="E12" s="11">
        <v>0</v>
      </c>
      <c r="F12" s="6">
        <v>0</v>
      </c>
      <c r="G12" s="6">
        <v>1</v>
      </c>
      <c r="H12" s="17">
        <v>20000</v>
      </c>
    </row>
    <row r="14" spans="1:9">
      <c r="A14" t="s">
        <v>60</v>
      </c>
      <c r="C14" t="s">
        <v>81</v>
      </c>
      <c r="D14" t="s">
        <v>82</v>
      </c>
      <c r="E14" t="s">
        <v>83</v>
      </c>
    </row>
    <row r="15" spans="1:9">
      <c r="B15" t="s">
        <v>61</v>
      </c>
      <c r="C15" s="33">
        <v>7.9000000000000001E-2</v>
      </c>
      <c r="D15">
        <v>7.8E-2</v>
      </c>
      <c r="E15">
        <f>1-D15</f>
        <v>0.92200000000000004</v>
      </c>
    </row>
    <row r="16" spans="1:9">
      <c r="B16" t="s">
        <v>62</v>
      </c>
      <c r="C16" s="33">
        <v>0.92100000000000004</v>
      </c>
      <c r="D16">
        <v>0.219</v>
      </c>
      <c r="E16">
        <f>1-D16</f>
        <v>0.78100000000000003</v>
      </c>
      <c r="I16" t="s">
        <v>70</v>
      </c>
    </row>
    <row r="17" spans="2:13">
      <c r="J17" t="s">
        <v>71</v>
      </c>
      <c r="L17">
        <v>15123</v>
      </c>
      <c r="M17">
        <v>17736</v>
      </c>
    </row>
    <row r="18" spans="2:13">
      <c r="B18" t="s">
        <v>63</v>
      </c>
      <c r="C18" t="s">
        <v>65</v>
      </c>
      <c r="F18">
        <v>0.4</v>
      </c>
      <c r="J18" t="s">
        <v>72</v>
      </c>
    </row>
    <row r="19" spans="2:13">
      <c r="C19" t="s">
        <v>66</v>
      </c>
      <c r="F19">
        <v>0.372</v>
      </c>
      <c r="K19" t="s">
        <v>73</v>
      </c>
      <c r="L19">
        <v>17068</v>
      </c>
    </row>
    <row r="20" spans="2:13">
      <c r="K20" t="s">
        <v>74</v>
      </c>
      <c r="L20">
        <v>30519</v>
      </c>
    </row>
    <row r="21" spans="2:13">
      <c r="B21" t="s">
        <v>69</v>
      </c>
    </row>
    <row r="22" spans="2:13">
      <c r="C22" t="s">
        <v>66</v>
      </c>
      <c r="D22">
        <v>0.38</v>
      </c>
      <c r="J22" t="s">
        <v>75</v>
      </c>
    </row>
    <row r="23" spans="2:13">
      <c r="C23" t="s">
        <v>65</v>
      </c>
      <c r="D23">
        <v>0.54</v>
      </c>
      <c r="K23" t="s">
        <v>14</v>
      </c>
      <c r="L23">
        <v>2400</v>
      </c>
    </row>
    <row r="24" spans="2:13">
      <c r="K24" t="s">
        <v>15</v>
      </c>
      <c r="L24">
        <v>15700</v>
      </c>
    </row>
    <row r="25" spans="2:13">
      <c r="B25" t="s">
        <v>80</v>
      </c>
      <c r="K25" t="s">
        <v>76</v>
      </c>
      <c r="L25">
        <v>39000</v>
      </c>
    </row>
    <row r="27" spans="2:13">
      <c r="B27" t="s">
        <v>64</v>
      </c>
      <c r="J27" t="s">
        <v>8</v>
      </c>
    </row>
    <row r="28" spans="2:13">
      <c r="C28" t="s">
        <v>67</v>
      </c>
      <c r="K28" t="s">
        <v>77</v>
      </c>
      <c r="L28">
        <v>421</v>
      </c>
    </row>
    <row r="29" spans="2:13">
      <c r="C29" t="s">
        <v>65</v>
      </c>
      <c r="G29">
        <v>0.59699999999999998</v>
      </c>
      <c r="K29" t="s">
        <v>78</v>
      </c>
      <c r="L29">
        <v>4680</v>
      </c>
    </row>
    <row r="30" spans="2:13">
      <c r="C30" t="s">
        <v>66</v>
      </c>
      <c r="G30">
        <v>0.53700000000000003</v>
      </c>
    </row>
    <row r="31" spans="2:13">
      <c r="C31" t="s">
        <v>68</v>
      </c>
      <c r="J31" t="s">
        <v>79</v>
      </c>
      <c r="L31">
        <v>30000</v>
      </c>
    </row>
    <row r="32" spans="2:13">
      <c r="C32" t="s">
        <v>65</v>
      </c>
      <c r="G32">
        <v>0.98299999999999998</v>
      </c>
    </row>
    <row r="33" spans="3:7">
      <c r="C33" t="s">
        <v>66</v>
      </c>
      <c r="G33">
        <v>0.88500000000000001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4"/>
  <dimension ref="B1:I13"/>
  <sheetViews>
    <sheetView workbookViewId="0">
      <selection activeCell="I9" sqref="I9"/>
    </sheetView>
  </sheetViews>
  <sheetFormatPr defaultRowHeight="15"/>
  <sheetData>
    <row r="1" spans="2:9">
      <c r="D1" t="s">
        <v>89</v>
      </c>
      <c r="G1" t="s">
        <v>90</v>
      </c>
    </row>
    <row r="2" spans="2:9">
      <c r="D2" t="s">
        <v>92</v>
      </c>
      <c r="E2" t="s">
        <v>93</v>
      </c>
      <c r="F2" t="s">
        <v>94</v>
      </c>
      <c r="G2" t="s">
        <v>92</v>
      </c>
      <c r="H2" t="s">
        <v>93</v>
      </c>
      <c r="I2" t="s">
        <v>94</v>
      </c>
    </row>
    <row r="3" spans="2:9">
      <c r="B3">
        <v>0.54</v>
      </c>
      <c r="C3" t="s">
        <v>88</v>
      </c>
      <c r="D3">
        <v>0.96799999999999997</v>
      </c>
      <c r="E3">
        <f>(D3/1)^0.1</f>
        <v>0.9967529638904854</v>
      </c>
      <c r="F3">
        <f>1-E3</f>
        <v>3.2470361095146005E-3</v>
      </c>
      <c r="G3">
        <v>0.95599999999999996</v>
      </c>
      <c r="H3">
        <f>(G3/1)^0.1</f>
        <v>0.99551037205386339</v>
      </c>
      <c r="I3">
        <f>1-H3</f>
        <v>4.4896279461366095E-3</v>
      </c>
    </row>
    <row r="4" spans="2:9">
      <c r="B4">
        <v>0.21</v>
      </c>
      <c r="C4" t="s">
        <v>91</v>
      </c>
      <c r="D4">
        <v>0.90900000000000003</v>
      </c>
      <c r="E4">
        <f t="shared" ref="E4:E5" si="0">(D4/1)^0.1</f>
        <v>0.99050435262617997</v>
      </c>
      <c r="F4">
        <f>1-E4</f>
        <v>9.4956473738200264E-3</v>
      </c>
      <c r="G4">
        <v>0.89100000000000001</v>
      </c>
      <c r="H4">
        <f>(G4/1)^0.1</f>
        <v>0.98852525770398003</v>
      </c>
      <c r="I4">
        <f>1-H4</f>
        <v>1.1474742296019969E-2</v>
      </c>
    </row>
    <row r="5" spans="2:9">
      <c r="B5">
        <v>0.25</v>
      </c>
      <c r="C5" t="s">
        <v>7</v>
      </c>
      <c r="D5">
        <v>0.60499999999999998</v>
      </c>
      <c r="E5">
        <f t="shared" si="0"/>
        <v>0.95098909622138761</v>
      </c>
      <c r="F5">
        <f>1-E5</f>
        <v>4.9010903778612391E-2</v>
      </c>
      <c r="G5">
        <v>0.88100000000000001</v>
      </c>
      <c r="H5">
        <f>(G5/1)^0.1</f>
        <v>0.98741015827808709</v>
      </c>
      <c r="I5">
        <f>1-H5</f>
        <v>1.2589841721912909E-2</v>
      </c>
    </row>
    <row r="6" spans="2:9">
      <c r="I6">
        <f>SUMPRODUCT(B3:B5,I3:I5)</f>
        <v>7.9815554035561898E-3</v>
      </c>
    </row>
    <row r="8" spans="2:9">
      <c r="B8">
        <v>7.9000000000000001E-2</v>
      </c>
      <c r="C8" t="s">
        <v>5</v>
      </c>
      <c r="D8">
        <v>0.92200000000000004</v>
      </c>
      <c r="E8" s="37">
        <f>(D8/1)^0.1</f>
        <v>0.99191188073951664</v>
      </c>
      <c r="F8">
        <f>1-E8</f>
        <v>8.0881192604833618E-3</v>
      </c>
      <c r="I8">
        <f>F8*0.4</f>
        <v>3.2352477041933448E-3</v>
      </c>
    </row>
    <row r="9" spans="2:9">
      <c r="B9">
        <v>0.92100000000000004</v>
      </c>
      <c r="C9" t="s">
        <v>7</v>
      </c>
      <c r="D9">
        <v>0.78100000000000003</v>
      </c>
      <c r="E9" s="37">
        <f t="shared" ref="E9" si="1">(D9/1)^0.1</f>
        <v>0.97558497560849944</v>
      </c>
      <c r="F9">
        <f>1-E9</f>
        <v>2.4415024391500562E-2</v>
      </c>
      <c r="I9">
        <f>F9*0.35</f>
        <v>8.5452585370251952E-3</v>
      </c>
    </row>
    <row r="10" spans="2:9">
      <c r="I10">
        <f>SUMPRODUCT(B8:B9,I8:I9)</f>
        <v>8.1257676812314782E-3</v>
      </c>
    </row>
    <row r="13" spans="2:9">
      <c r="C13" t="s">
        <v>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2012-12-10T20:33:46Z</dcterms:created>
  <dcterms:modified xsi:type="dcterms:W3CDTF">2012-12-17T03:39:22Z</dcterms:modified>
</cp:coreProperties>
</file>