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30" windowWidth="14235" windowHeight="7935" firstSheet="1" activeTab="1"/>
  </bookViews>
  <sheets>
    <sheet name="CB_DATA_" sheetId="4" state="veryHidden" r:id="rId1"/>
    <sheet name="Sheet1" sheetId="1" r:id="rId2"/>
    <sheet name="Sheet2" sheetId="2" r:id="rId3"/>
    <sheet name="Sheet3" sheetId="3" r:id="rId4"/>
  </sheets>
  <definedNames>
    <definedName name="CB_1737aee234fe4a0f9ca12023c6354e51" localSheetId="1" hidden="1">Sheet1!$D$14</definedName>
    <definedName name="CB_5de37be2374d4ab789a00c7fa25ed920" localSheetId="1" hidden="1">Sheet1!$H$21</definedName>
    <definedName name="CB_64ecfa8f83864549a676147130301a9b" localSheetId="1" hidden="1">Sheet1!$M$10</definedName>
    <definedName name="CB_Block_00000000000000000000000000000000" localSheetId="1" hidden="1">"'7.0.0.0"</definedName>
    <definedName name="CB_Block_00000000000000000000000000000001" localSheetId="0" hidden="1">"'634911898343935758"</definedName>
    <definedName name="CB_Block_00000000000000000000000000000001" localSheetId="1" hidden="1">"'634911898344092030"</definedName>
    <definedName name="CB_Block_00000000000000000000000000000003" localSheetId="1" hidden="1">"'11.1.2926.0"</definedName>
    <definedName name="CB_BlockExt_00000000000000000000000000000003" localSheetId="1" hidden="1">"'11.1.2.2.000"</definedName>
    <definedName name="CB_c2ed89994a454b63951916608dd89ce7" localSheetId="1" hidden="1">Sheet1!$E$19</definedName>
    <definedName name="CB_c86fcc2cfa7241258580d04d91e4edbc" localSheetId="1" hidden="1">Sheet1!$E$20</definedName>
    <definedName name="CB_ff3eec05ba284d368621fc20f2afd554" localSheetId="1" hidden="1">Sheet1!$H$7</definedName>
    <definedName name="CBWorkbookPriority" localSheetId="0" hidden="1">-1014535659</definedName>
    <definedName name="CBx_3a30a157a91b42ccb40c7a6a308fb359" localSheetId="0" hidden="1">"'CB_DATA_'!$A$1"</definedName>
    <definedName name="CBx_a071ed6eecd24e23abd8912ac8e8c021" localSheetId="0" hidden="1">"'Sheet1'!$A$1"</definedName>
    <definedName name="CBx_Sheet_Guid" localSheetId="0" hidden="1">"'3a30a157-a91b-42cc-b40c-7a6a308fb359"</definedName>
    <definedName name="CBx_Sheet_Guid" localSheetId="1" hidden="1">"'a071ed6e-ecd2-4e23-abd8-912ac8e8c021"</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44525"/>
</workbook>
</file>

<file path=xl/calcChain.xml><?xml version="1.0" encoding="utf-8"?>
<calcChain xmlns="http://schemas.openxmlformats.org/spreadsheetml/2006/main">
  <c r="M21" i="1" l="1"/>
  <c r="L21" i="1"/>
  <c r="P2" i="4"/>
  <c r="L23" i="1" l="1"/>
  <c r="L22" i="1"/>
  <c r="H8" i="1" l="1"/>
  <c r="H9" i="1"/>
  <c r="B14" i="1"/>
  <c r="B26" i="1" s="1"/>
  <c r="E8" i="3" l="1"/>
  <c r="F8" i="3" s="1"/>
  <c r="I8" i="3" s="1"/>
  <c r="E9" i="3"/>
  <c r="F9" i="3" s="1"/>
  <c r="I9" i="3" s="1"/>
  <c r="I10" i="3" l="1"/>
  <c r="H5" i="3"/>
  <c r="I5" i="3" s="1"/>
  <c r="I9" i="1" s="1"/>
  <c r="J9" i="1" s="1"/>
  <c r="H4" i="3"/>
  <c r="I4" i="3" s="1"/>
  <c r="I8" i="1" s="1"/>
  <c r="J8" i="1" s="1"/>
  <c r="H3" i="3"/>
  <c r="I3" i="3" s="1"/>
  <c r="I7" i="1" s="1"/>
  <c r="E4" i="3"/>
  <c r="F4" i="3" s="1"/>
  <c r="E5" i="3"/>
  <c r="F5" i="3" s="1"/>
  <c r="I6" i="1" s="1"/>
  <c r="J6" i="1" s="1"/>
  <c r="E3" i="3"/>
  <c r="F3" i="3" s="1"/>
  <c r="J4" i="1" l="1"/>
  <c r="I4" i="1"/>
  <c r="J5" i="1"/>
  <c r="I5" i="1"/>
  <c r="J7" i="1"/>
  <c r="I6" i="3"/>
  <c r="F26" i="1"/>
  <c r="D26" i="1"/>
  <c r="E16" i="2"/>
  <c r="E15" i="2"/>
  <c r="B11" i="4"/>
  <c r="A11" i="4"/>
  <c r="I27" i="1"/>
  <c r="I28" i="1"/>
  <c r="I29" i="1"/>
  <c r="I30" i="1"/>
  <c r="I31" i="1"/>
  <c r="I32" i="1"/>
  <c r="I33" i="1"/>
  <c r="I34" i="1"/>
  <c r="I35" i="1"/>
  <c r="I26" i="1"/>
  <c r="C7" i="1"/>
  <c r="C14" i="1" l="1"/>
  <c r="G26" i="1" l="1"/>
  <c r="E26" i="1" l="1"/>
  <c r="H26" i="1"/>
  <c r="C26" i="1"/>
  <c r="J26" i="1"/>
  <c r="K26" i="1"/>
  <c r="L26" i="1"/>
  <c r="N26" i="1" l="1"/>
  <c r="M26" i="1"/>
  <c r="B27" i="1" s="1"/>
  <c r="L27" i="1" l="1"/>
  <c r="C27" i="1"/>
  <c r="J27" i="1"/>
  <c r="K27" i="1"/>
  <c r="E27" i="1"/>
  <c r="N27" i="1" s="1"/>
  <c r="M27" i="1" l="1"/>
  <c r="B28" i="1" s="1"/>
  <c r="C28" i="1" l="1"/>
  <c r="L28" i="1"/>
  <c r="J28" i="1"/>
  <c r="E28" i="1"/>
  <c r="N28" i="1" s="1"/>
  <c r="K28" i="1"/>
  <c r="M28" i="1" l="1"/>
  <c r="B29" i="1" s="1"/>
  <c r="L29" i="1" l="1"/>
  <c r="C29" i="1"/>
  <c r="E29" i="1"/>
  <c r="N29" i="1" s="1"/>
  <c r="J29" i="1"/>
  <c r="K29" i="1"/>
  <c r="M29" i="1" l="1"/>
  <c r="B30" i="1" s="1"/>
  <c r="K30" i="1" l="1"/>
  <c r="L30" i="1"/>
  <c r="C30" i="1"/>
  <c r="J30" i="1"/>
  <c r="E30" i="1"/>
  <c r="N30" i="1" s="1"/>
  <c r="M30" i="1" l="1"/>
  <c r="B31" i="1" s="1"/>
  <c r="L31" i="1" s="1"/>
  <c r="E31" i="1" l="1"/>
  <c r="N31" i="1" s="1"/>
  <c r="J31" i="1"/>
  <c r="C31" i="1"/>
  <c r="K31" i="1"/>
  <c r="M31" i="1" l="1"/>
  <c r="B32" i="1" s="1"/>
  <c r="L32" i="1" s="1"/>
  <c r="E32" i="1" l="1"/>
  <c r="N32" i="1" s="1"/>
  <c r="C32" i="1"/>
  <c r="J32" i="1"/>
  <c r="K32" i="1"/>
  <c r="M32" i="1" l="1"/>
  <c r="B33" i="1" s="1"/>
  <c r="J33" i="1" s="1"/>
  <c r="E33" i="1" l="1"/>
  <c r="N33" i="1" s="1"/>
  <c r="C33" i="1"/>
  <c r="L33" i="1"/>
  <c r="K33" i="1"/>
  <c r="M33" i="1" s="1"/>
  <c r="B34" i="1" s="1"/>
  <c r="K34" i="1" s="1"/>
  <c r="C34" i="1" l="1"/>
  <c r="E34" i="1"/>
  <c r="N34" i="1" s="1"/>
  <c r="L34" i="1"/>
  <c r="J34" i="1"/>
  <c r="M34" i="1" s="1"/>
  <c r="B35" i="1" s="1"/>
  <c r="J35" i="1" s="1"/>
  <c r="K35" i="1" l="1"/>
  <c r="M35" i="1" s="1"/>
  <c r="H18" i="1"/>
  <c r="H16" i="1"/>
  <c r="C35" i="1"/>
  <c r="L35" i="1"/>
  <c r="E35" i="1"/>
  <c r="N35" i="1" s="1"/>
  <c r="H21" i="1" s="1"/>
  <c r="H23" i="1"/>
</calcChain>
</file>

<file path=xl/sharedStrings.xml><?xml version="1.0" encoding="utf-8"?>
<sst xmlns="http://schemas.openxmlformats.org/spreadsheetml/2006/main" count="152" uniqueCount="103">
  <si>
    <t>Tamoxifen alone</t>
  </si>
  <si>
    <t>Adjuvant Chemotherapy</t>
  </si>
  <si>
    <t>Strategic Choices</t>
  </si>
  <si>
    <t>Strategy:</t>
  </si>
  <si>
    <t>Patient Risk</t>
  </si>
  <si>
    <t>Low</t>
  </si>
  <si>
    <t>Moderate</t>
  </si>
  <si>
    <t>High</t>
  </si>
  <si>
    <t>Surveillance</t>
  </si>
  <si>
    <t>Recurrence</t>
  </si>
  <si>
    <t>Death</t>
  </si>
  <si>
    <t>End</t>
  </si>
  <si>
    <t>Adverse Events</t>
  </si>
  <si>
    <t>None</t>
  </si>
  <si>
    <t>Minor</t>
  </si>
  <si>
    <t>Major</t>
  </si>
  <si>
    <t>Recurrence Risk</t>
  </si>
  <si>
    <t>Chemo/Low</t>
  </si>
  <si>
    <t>Chemo/Mod</t>
  </si>
  <si>
    <t>Chemo/High</t>
  </si>
  <si>
    <t>Tam/Low</t>
  </si>
  <si>
    <t>Tam/Mod</t>
  </si>
  <si>
    <t>Tam/High</t>
  </si>
  <si>
    <t>Risk</t>
  </si>
  <si>
    <t>Cost</t>
  </si>
  <si>
    <t>Random</t>
  </si>
  <si>
    <t>Period</t>
  </si>
  <si>
    <t>Status</t>
  </si>
  <si>
    <t>Adv Event</t>
  </si>
  <si>
    <t>Probability</t>
  </si>
  <si>
    <t>Current Patient</t>
  </si>
  <si>
    <t>Initial Cost</t>
  </si>
  <si>
    <t>End Cost</t>
  </si>
  <si>
    <t>End stage</t>
  </si>
  <si>
    <t>Total Costs</t>
  </si>
  <si>
    <t>Mortality?</t>
  </si>
  <si>
    <t>0 = death; 1  = alive</t>
  </si>
  <si>
    <t>Lifetime Costs</t>
  </si>
  <si>
    <t>Lifespan</t>
  </si>
  <si>
    <t>Results</t>
  </si>
  <si>
    <t>Stage</t>
  </si>
  <si>
    <t>Treatment</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</si>
  <si>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</si>
  <si>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</si>
  <si>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</si>
  <si>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</si>
  <si>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</si>
  <si>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</si>
  <si>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</si>
  <si>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</si>
  <si>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</si>
  <si>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</si>
  <si>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</si>
  <si>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</si>
  <si>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3a30a157-a91b-42cc-b40c-7a6a308fb359</t>
  </si>
  <si>
    <t>CB_Block_0</t>
  </si>
  <si>
    <t>Decisioneering:7.0.0.0</t>
  </si>
  <si>
    <t>a071ed6e-ecd2-4e23-abd8-912ac8e8c021</t>
  </si>
  <si>
    <t>CB_Block_7.0.0.0:1</t>
  </si>
  <si>
    <t>Lyman et al.</t>
  </si>
  <si>
    <t>Hornberger</t>
  </si>
  <si>
    <t>NCCN-Low</t>
  </si>
  <si>
    <t>NCCN-High</t>
  </si>
  <si>
    <t>Recurrence/Her2+</t>
  </si>
  <si>
    <t>Metastatic progression</t>
  </si>
  <si>
    <t>Her2+</t>
  </si>
  <si>
    <t>Her2-</t>
  </si>
  <si>
    <t>Tx responsive</t>
  </si>
  <si>
    <t>Tx Unresponsive</t>
  </si>
  <si>
    <t>Response to MBC Tx</t>
  </si>
  <si>
    <t>Costs</t>
  </si>
  <si>
    <t>Adjuvant Chemo</t>
  </si>
  <si>
    <t>Metastatic</t>
  </si>
  <si>
    <t>Paclitaxel</t>
  </si>
  <si>
    <t>Herceptin</t>
  </si>
  <si>
    <t>Adverse Events Tx</t>
  </si>
  <si>
    <t>Fatal</t>
  </si>
  <si>
    <t>No recurrence</t>
  </si>
  <si>
    <t>Post-recurrence</t>
  </si>
  <si>
    <t>End of Life</t>
  </si>
  <si>
    <t>Her2+ in 25% of cancers</t>
  </si>
  <si>
    <t>Freq in Popul</t>
  </si>
  <si>
    <t>Recur Risk</t>
  </si>
  <si>
    <t>Reciprocal</t>
  </si>
  <si>
    <t>Oncotype Cost per patient</t>
  </si>
  <si>
    <t>Oncotype</t>
  </si>
  <si>
    <t>Recurrence?</t>
  </si>
  <si>
    <t>0= No; 1= Yes</t>
  </si>
  <si>
    <t>Low Risk</t>
  </si>
  <si>
    <t>Tamoxifen</t>
  </si>
  <si>
    <t>T+C</t>
  </si>
  <si>
    <t>Mod</t>
  </si>
  <si>
    <t>10y prob</t>
  </si>
  <si>
    <t>1y prob</t>
  </si>
  <si>
    <t>Recurence</t>
  </si>
  <si>
    <t>Pre-screen with NCCN</t>
  </si>
  <si>
    <t>㜸〱敤㕣㕢㙣ㅣ㔷ㄹ摥㌳摥㔹敦慣敤搸㡤搳㑢㑡㘹㑤㉦㤴搶挱㡤搳㠶㔲㈰〴㕦㜲㉢㑥散挶㑥㕡〴㘸㌳摥㍤ㄳ㑦戳㌳攳捥捣㍡㜱愹搴ち捡㑤摣㈴㙥愲戴㐰㔵〱ㄲ㉦㕣㈴挴戵㉦㐸㐸㈰搴㑡㈰挱〳ㄲて〵㈱㜸〰愱㐸昰挰〳ㄲ㝣摦㤹㤹摤搹㕤敦搸摤戶攰㈲㥦㜴㝦㥦㌹户㌹攷晣搷昳晦㘷㥡ㄳ戹㕣敥摦㐸晣换㤴㘷收扡挵昵㈰㤴捥挴㡣㔷慢挹㑡㘸㝢㙥㌰㌱攵晢收晡㥣ㅤ㠴㝤㘸㔰㈸摢愸て昴㜲㘰㍦㉣㡢攵㌵改〷㘸愴攷㜲挵愲愱愱㥥㠳昰㌷㤲㍣ㄸ散㌵㤸〷㔸㥡㤹㥥㕦㝥㄰愳㉥㠶㥥㉦昷㡤㥤㡤晡ㅥ㥡㥣㥣㤸㥣㌸㜰捦㠱㌷㑤散摦㌷㌶㔳慦㠵㜵㕦ㅥ㜲㘵㍤昴捤摡扥戱㠵晡㜲捤慥扣㔳慥㉦㜹ㄷ愴㝢㐸㉥敦扦㜳搹扣敢捤㤳㜷ㅤ㍣㘸摤㜳捦㥢〷昱敡摣愹㤹改〵㕦㕡挱换㌴愶捥㈹摦㌵㉢㉢㌶搷㈶愵㙦扢攷㈷㘶愶昱㕦㙡晥㜸扡㝢㘲㜱㐵捡㤰慦㤶扥㜴㉢㌲㌰搰㜱挰㤹ち㠲扡戳捡捤㌳㥣愳㔸㙡挵っ㐲摤㤹㤱戵㥡攱㈴愳ㄶ㥤㜹散㕤捤㕣ㅦ㜴ㄶ愵ㅢ搸愱扤㘶㠷敢〵㘷〹〳㔵㠷㥣㌳㠱㍣㙤扡攷攵㈹搳㤱扡㜳慣㙥㔷昳㔱捡昵摤㥡っ㤱㥥㤸㕡晥挴㔴攰捣慣㤸扥㥡㔱挰㡤挹㘸㝢搴慦戴戶扤愹晢戸㥣扡㝡〳挷扣愵㝢㍢搴㥣㌵晤㐶换昱敥㉤攳挵户捥攰㡥敥敤㔳㝢搴摡攷戶敥㝤搴㔶戶戶ㄶ〳㌱㝤慢ㅤ挵㘲㡣〲㐱㍦㐱㤱㠰〸㌴㑡〴〳〴㠳〰㈲晦㜷㜰㐹扡㈳慢戴戲愹㤵㤷戵㜲㐵㉢㔷戵戲搴捡㤶㔶㍥慦㤵㔷戴戲慤㤵ㅦ搴捡ㄷ搰㈶㐹挵晥㝥㉤㑥㘷㘷扦晦㠱慦ㅤ摢㜷攴扢扦㌵㡥攴晥昱慢晣攰㉥㌴扡㉦㥥搴慣㙦㕥〴愹㌵愹昸挰挴㝥晥摢㥣㉢挰ㄴ搶㐱敢㙥㙢㜲戲㝡㜰扦㜹愷愹㜳㔹ㄹ挸㙦㈱㤴ㄱ戴ㅤ戴敥户摤慡㜷㔱攱敥扡㘹㌳㤰捤㡤ㅢ㡦敢愶扤扡㕢つ㕥戳㜱攵㘲㘸㠶昲摡昶扡收㈰ㅤ摤ㄶ挱㔶㌲㔰敦扢扥扤摢㔹戳㔶㤷㔳㤷散愸晡戵㙤搵捥㠲敦㉤㜷慦㍤敡换㠷ㅡ戵ㅤ㌳㥡㠲㔰㕢㔳㘳㜷慣㌲慡㡡收㌵㌶戳攲〵搲㔵搳ㅢ㜷ㄶ散捡〵改㉦㑡㡡㐴㔹㔵㑢扤㤲㔵㌱搷㡦捦扢㔸㈸戸戵㝡㘳扡搴㍡㜲㈹〴㌳换㉡收扢㉡晤㜰㝤挹㕣慥挹慢㕡㥡㐴敦㐴挵摥㤶攲愳㕥愵ㅥ捣㜸㙥攸㝢戵搶㥡愹敡㥡〹㐹㔳㍤改㔵㘵㍥㥦㔳㐲〱〲户慦㑦㠸摣敤摤㜹㐱㈱㈲㠵㘲㌲昲㌵慤㘴㌷㜱ㅡ慢挳㉡㙡㤲㌴愹摤扣挹㘰㥣慦㤲㌱ㄹㅣ㤸㕡ㄳ昵〷㕦晡㠶㑤㠶㙤㘰敥㤵㙤慣㘹愳昱敡㡦慣㐹㌷㍣㙥扡搵㥡昴㌳戵㥦攰㡣㡣㘱〰晤㌲〴㐲搷摤愳慡ㄳ㤷挴扡㝥搱慥㠶㉢㠵ㄵ㘹㥦㕦〹㔱〶つ㔹㉣㜲㙢㍢㤲㜱〵㡡㡣摤〴愳〰愵㔲慥戰㠷㡤ち㈵愴㥣㑥改㤴挱换㉤㠲㥣晤㕡㜸㜹搰㍡㙡搷㐲ㄹ〹攵㘱ぢㄸ㠹戴㥡㐲摦㄰㐹搴㌷㉢㤱挲搸㘳捤㠰㑡㑤摢つ搷㥢㝣摢挱㈵ㄱㄱ敤挸㠲㙤㈷ぢ㈸ち㕡攵㐱〶慦㠱㘸摡愴㐱㜶攳ㄴㄱ㤱つ㌲㌴㍢㐶㙥㈵㌲戶捦㤰ㄱ㘸㥦㈶㐲戶摥摦㕤㐶㤰搸㍢㠹㤴㥤扡昲攳㡥㌴摢挸㤶㡦愴搹㤵搸㌸攳㉡㠲慢〹慥㈱搸ぢ㈰晥〴〹㐷㈹㠷㝣㙢㌲㕥㠳㘷攳㍡㠲搷〲㐰㍥ㄹ㤴㌹戱愸愲つ戵ㄵ㍢㤲敤㠶㘰㈷㉢愳㌸ㄲ㐵戴㡣ㅢ㜶收㤰愳㄰ㅤ㕢㥤摢㐳搷收㤵㡥㝤㝤㜷摡㑣㉦㠷ㄴ㤹搱㌴扤搶㑤㥡愶㌷㠲㑤㝢搴㕢㌷愰慢㌱㐶昰㍡㠰㤲㜱㈳㈱㤴ぢつ摥慤㔹昴㌴㈹㕦ㄵ㘶㔱㘴っ昵愸攰㘳㐲收ㄱ㈰㐳挸㜵ㅣ㕦㜶㙣㘸㥡㠳攳搶慢摥㠶摥搷㥤扦㘳愴户改捤ㅤ扤㐳㝦搱㡢戴愲㙦〲㝢㠹摦㜵搵㌱户愰摡㜸㍤挱慤〰㙤㍡㠶愷敦ㄷ敢㈹㔰㘶戱㤳挲摣㙥㝡㕤㤴㤵扢戴扥㉡㤵〶ㅡ戴㤶㑣晦扣っ攱挱㌸㌱ぢ㕢搸昳㝤㔹挳愱戶慡ち㜸㝥戹扡戵㌰㌸敡㝢づ换㜷㙣攴攰㔵愱ㄸ昲㜹慤㉦搷㘶㈳㘷搸㥡㈹㥦㔳㡡㜲愸㠳敦散㉥㈴㔲㥤㕡挹㡢晤戲捦㤷㍢㤲愴〷㐹㜲ㅢ戶搵戸ㅤ〰㔲㐲晣愶慢㐴搹挷㘶㙦㔴捤㕡㉤㔶㝡昸㌲㑥㈷㙤㍥挴づ㌹㌲㄰㌹㙣愷攱㍦〸㠶㥣㐵摢㘹〸㡢〱㘷㐱晡ㄵ昸ㄶ散㥡㉣㐵㙥㔹㡡㥡ㅤ㔹昱㉡㤱ㄵ㝤㝤ㅤ攷改っ晦㥡愲㤳㌶㈹㤱挹敤㤹㤵ㄹ㘷昱㈶㔱搱つ㐹愱㤲攱ㅡ㙡㐸㈰㔲ㅥ摢敥㠸㤸ㅥ㐴捣ㅤ搸㌸㘳㍦挱㈴挱〱〰晤㜹㐸㥡慤㙥㍣挳㘱晤㙢㜴㘹㤷换戹㈲搱愰㕣㠴捦㜵ㄵ㔶〷昹㥡㌷ㄱ摣つ搰㘶晥搰〱㤹㐱㠸ち攵㈹㐲㔴㘱っ敢慣㉤㉦㤲〶㜶㔹〸㉣捤搴㠳搰㜳ㄸ㔹ㅡ戲㘶扤㔳㕥㌸㙢〷慢㠸㐴㡤㕡㜱收晥ㄵ改㠲扡㝣搸㍥㙤㘵摥敡慡慣ㅡ搶愲㔷㠷㘸㍢㌱扢ㅤづ收搸づ搸㤲敡㙣慥〹愴摥捥挷ㄸ㐲㘰愷㤵扦㤵摥搸㉤㜹扦㜹攸ㅢ㙥敥攸㤲ㅤ搶攴㠰ㄵ㌱ㅤ昳㐵ぢ扢㠸挸㐱戵摦㕡㕡昱愵㥣ㅤ戲㡥昹㜶戵㘶扢㤲挸㠰㡤挹㘰摤㥣㍣㡦㈸挱㠲挷ㄸ愰攷づ㔹㑢扥改〶慢㈶〳㡡敢扢㕢㥥㔴㔸㐴户愶㙤㌷挰㙢ㄴㄶ㤹ㅦ戶ㄶ㔷扣㡢㠸搸搶ㅤ昷㤸戹ㅡ㙣ぢ慣㤰攸愳愴㔰㈳㌴愱㘹愲愸ㄵ㝢挵てて攴戹ㅣ㜹㉦㑦愰㜰㤵搳改㌳捦搰摥戴敢攳ㄸつ敤㜴捥㘹㄰搱愳㐶㘱㕦愶ㄴ㈶愷ㅡ昷戰捦㕢〰敥㍤㜶收㐴㌳㌲昷㤲㘲搶㍡扤晣ㄹ㌲㕥㤱㐵㈳㄰㐲ㅦ摤慥㠸㔴㔸㐶捡〱〷〲攳㝣㙡㈷扦㤲愵摡㤰晡㜶㌵戳㐷ㄱ㐹ㅡ戴收捣㘵㔹㐳㍣摡㌱挳㕤搱〳捤㔸挷慣〵㜱摤㡣攷㌸㈶㐹㡢㘴戹㔸㌱㐹挱㔳昵搰㍢㘹扢㠶〵愰攸㉦㉥㌲㉦愱挸扣愴㡡〶慤搳っつ慡㍣挷昲捥㥢扥ㅤ慥㌸㜶愵挸〷㠶敦戶〵㑤㠲挹㈹㜹㤳㤴挸㡣戱㌶㙢晥っ㑣戶㘰〲攸㥥㠰ㅣ攵搶ㄱ晤愰㕣㑤ㄴ昰㑦昴攸㔸㠲㠰㔱㥥㔲攳㙤ㄸ㑤㔷户㈳㈰㜲㔴扡㥣摣挱戸晣㈸㑡㈲㈱㐴慣㘷㤰〸扣㠲㈹㈱㑦ㄷ㜷挱㍡攳摡㈱戰㐷㡣ㅤ戵挳搹〰㈸〷㐰㔶ㅤ㙦慦㔵㔸㑤㜵ㅡ㙦㘸㠵ㅢ㍡慢㕡搴挴昵㥤昵㘹扤㜱昳〶搵㤱㐶㐹㈹㤲捤ㅡ㈹捤戲挱ㅣ户㤳慡ㄱ㑡㜱㈷摡㐶㘴戹㑤㥢晢㑥㈹昲ㄲㄴ㤳愲㤹㥣昱㜶㐵㈸〸昴挶㍡㡡㍥晢㙣昲㐸㐵㙣㘸〳㤴愸愷愲戲愱㌸㈴㜸〲搷㑥慡戲ㄴ㍦㠱扦㜷挵搹昹㝡搸㔲㘳㕥ㅡ㡤㙢愶㙡戵㜹ㄷ㔶㐲挵昴慢摢㠴愵戱戶㐸挳㈸敥散㔵晢㐷摢㥢㘲挴㤸つㄹㄶ挹昰〳㠳つ挱㕣愹㠸㉡慤戳㈱㙥㜵愳戸挸愷㤳搲㜴ㄵ〶ㄶ挳敡慣㕣㔳㘶㔸搳㤲ㅦ㔵ㅤㅡ愷㐵㈵㐷つ㙢㙡㌹㠰㑡て㈹挷攳㥣㘲㜰挳㍡㑤户ㄴ㉥㌱㐰散挶戹㠵㑡㠸搰㙥㘳〰㥥っ戶て㜶戰㈳㔱攸㠴搶ㄹ㈵㘸㈱㠳㜰㕢ㄷ㐱摥改ㄱ愳㄰愴㤶㑡㝦㍢㉣扥昸〴搳㌷づ攷㤲㑣捣㐴っ㜷㘵㔸て㐰㙥㍡㌲㐹㉥ㅡ㑤〲收㤱㘴㔳㐲㙢㌰㈹愳㠹㌱㐴㤳捦て㜱㡢㠷戱慣㘱戲㑤つ昷摣㐲ㅢ摡戴戶扥换㍡攱㔶㙡昵慡㔴慡㌸㤱搵㑡㈳㙦ぢ㝣愹㉢㠰ㄱ㌷㘵散㑢扣㈹㈷㜰㤴攲㤲㠹愴摥敤㙥攳㌰扡㉢㈱㠷㌱㈲搵挷〰㘴㠶㕢㑥〵挴㍡敥㈹搰㍥摣摤扣挰愰㉥捦㐱愴㜵ㄴ㔱㤶捤攱㍥㕥㈳㡡慣戸㉤搵㙣捥㥢昳㘸戳愷㡡㡥摢㔱搱戶挰ㄱ搶ㄹ〹扣㐲〱挶㐸㡦摣挱㐱㜲㤷攳攸敥攵㐷搵㘳敥㌲㔰愱㌰㈰ㄸ攳攵㈹㈸㠷㕤〵㈳搱攰搶㥡㔶户㘰昴㤷㤶户㌱〵㈰ㄸ〶愶㐱㡢㤶㤱㠱㌳㠳晣收〶捥つ㘸㤵ㄱ㈱㑤〷㔳ㄹ愳ㅣ㠵挳ㅥ㐸〳㌷昱㈰扤攴㐱〹㠵㝢搴挵戰攴㙥攲戸㠳㈳㤰攷㕦搵㔶戸㘰㠶戸晥攲敥㙤㉢㥥慡㔶㘹敥挲㍦户㉤戰㡡慢ㅢ㤱㌹扡愷敤㔲㤶㕡ㄳ敤扢㥢摡㉡攲换㠲〷㘶㈷㡥㥢㘱㘵㘵㌱㕣㡦㉥㙥昵㑡ㄲ晡戳昰㐷㙣昸㜶摡捣㜹㤷ㄷ㔱搷戸昷愵ぢ慥㜷搱㔵昳搲〳摥晡〳㠵攰ち㘵㍦㈷㔹捡晤ㅢ晦㔴搲㜲晡㡦㌱攲㔶愶捤〱㥡づㄲ㡥愳㔲㈴つ挶㤰捦愰ㄳ搸敥㡤㕢〳愴㤳㍤㙤㜴愲〴挱づ愱戸攷㕦㌶㐲ㄱ㍦〲㕡㐹㉣搱㤱ㅣ㝢晥㜵戰扥昸㈱㑡㠸㜰㍣挷㘲㐴㝦ㅤ㜲ㄹ愸㔳㠲㍣扥攲挱ぢ㈱晦㍦㔸㑡戸㜹㐳㜶晡㉦㌰戳昸㐱㍢㡡慥㈷㡡扥摦㠱㈲挱㙢㈰㡡㝦敦㐵㈶㐹㍡挳戳㉦㉡㄰捥㌵敤ㅣ㐰㕦昱ぢ扦晦挳〳攸㕣㑣ㅣ捡㐶㐳愸敤ㄶ㍣㌷㑣㠴扥づㄳ㠱挱㝢㘵㈲㥣㐴㐶㌰㡡ㅦ㤹〸戱て㘴ㅥ〵㥢㥢〸㡣敤㘵ㄸ㠲愹㔰㙢捡慤挱ㄳ搸㔵づ晤㘳挷㜱昱㔶〶㠸攷㐳㘹〵㌳昰㐸㕤摤㔹扣㘰晡愶戳㔷㤵ㅦ昳㈵㤴㤹扦㠴㥢摣慡ぢ㝢㕣扢㘱㡤敡戴㠱慦㈲昱戲敦昸㔳戶㜶㝦ㅤ㤸㡡㔲攴扥ㄷ㐵㔱㜸〹㥥ㄲ挱㜳㐳敥㝤㝢扥㜹散昷て㍦㝥㤸户搵㘲㕡搵㙦㐷扥㤷㤰㍤敤〹〴㜵㔳ㄷ㐵慥攴㠷㌹㈷昱㠹㤲扤㕡㤳搳愶慦慣愰挰㜰㤲㙣㐴㜸㈹挲㡣㠸㙦㍢㤸㤸戸昷㄰㤹㤸ㄳ㙤敥㑥昵㘱㤳㜲ㄱ㑥愴㈶慥㝣㝡㐹搸㔰㜴㔵㘴㍤㕡㥢晡户愱㡡㕥攴㐴㕡慤㐴㥥㍡㤹㠴昸㔶扢慥㍢㐸㕤ㄷㅤ㘴ㄸ昶㑦愴ㄴ攲て愴㤰昴㐱㠶ㄷ〲㤴㤴㍡㡤㡣㝥〷㐰㐶㘴慤㍤挴㑢㝦挰㡥㄰㤰㡤㑢㝦㍤㝥挴㠲㕤〴ㄶㄳ㕦㝣慦㈷㕡摡愲㠹㙡㘲愸㔶搹㌴㡢挸愸挳ぢぢ㈶㤳搲㈵㘴㤲愴ㅦ㐰㙥换敥㈸扥㘴挸㠹〲㙦ㄱ㘳敢づ㝤㙤㈵攷㠸㕢挷捤て攸㤹㠲㔲ㄸ敥㙥ㄶ攳㐰慡㘲㜴㔱搳㔲㔴㐴㌸ㅣ㘵ㅢ㥤〶攲㉡攸㉣㜷㉦㑥愵〸晥昱㑢㈱搶㡦㌷㠷扥戲扤㠶㍡捥敤挷〲昹㠳晤㜵㝤〶㘳攳慤攴ㄸ㐸搸㉤戵㉡㐶搷挳捦愰ぢㄷ㥤ㄳ㐶㌳慢㥥挵㐱晣㐹㌸慢㑦敢搰晦㡣㕥㉢捥㍡换摥っ㘳户攸晦〷㔰戰愹晥ㄷ㡣扤㈹㐴扥㉢捥昰㐱㘷晣㘴搳㤰つ㜷〴㥥㙤〴㙦搴挱搸㔰㔹㠶扣愳摣㈲㍥㕥㡤慡㤵〴㠷摦㉢摦㝥㌵愲搱㤷戶敤㐰㔷〱挸搸㤰晥㜵㠸愰慥晤㕢攵㔶㜲扡㉤扣ㅢㅤ昷㥣戴㉢扥ㄷ㜸㔶㌸戶㠸愰敦ㄸ扦㍤戳㘰昳㑣㠹慦戶ぢ戵㥢戰ㄳ㠳敦㐵㥦㔳昳㄰搸愷㘴昸㜲挵㈲ㄹ㔹搸㕡㈴㠳摦㈱㡤愴挲㑢搴づ挱ㄵ搶㝤㜵戳㠶㑦㔷攷攱敢っ㔹戴㉤㤴㕤攴㜱㙥扦愱挱慤挳ㅤ慤㜷挲ㅦ㈴㙢ㄳ〸㡥愹㈵扣晢扤摣搷昶㍤㘸㙤ㅢ慦㉤㘰换摥㝣㙥㈵晤ㄹ攰㜴㙢㙦㘹㈵ㄹ扥㤳㕦㈴㤷㡣㌲㈱㉥敤ㅦ挶摦慤㍢㘸㌹摡㈸攸㍣晥愰㥢㡥戰昱ㅡ摣㘷㕢㠸㝥㥦㐳㔷㌱㐵㠰㥦㘱挶ㄹ㍥〸㝡昹挸㡡攲换㔸ㄶㄹ〰昹㕣愱〲搰㥤慡㥦摡㠸慡㐷敥㘵㑦㈴挱㌳〶挹戱㈴㥥㐴㐳㙥㔷戴㙣戰〴㤷㉤搴㔹〲㜹㈳改㠱㝣㑥昰㉣愱㈶昲〵㜴㘸㑣挴㐶㘹昷㠹㝣㝥愳㠹〸㕡〱㙡愱改昱㐷ㄲ㉤㘲搴㔰㙤㌸〴㉥㠱〷㌰㤲㈸㤳㘱捡㐷ち㥤㐲ㄴ㘳昸㈱㔱㠴昴换昸敦ぢ㠷㥦㝦㡥改慦㠷㠵㤲㠸愸㙡㕤〵㈵愲㕡挵愷搲慢昰㔱摡㝤ㄵ㥦搸㘸ㄵ㈳ㄴ㤶㥣㠹ㄱ〲っ昵㠹㌲晥愸㔵搵㤱攱㠶昲㈷捥ㄱ攰搷㌲㡢ㄱㄳ㈵慡敦㐵㘴搰㤷㍢慦㕡㕤㐲㈶改慢㜳㈳㌲扥昲㔱㠶ㄲ㙦㐴搲愹㔳㠸扣戲㠵㐸㍤ㄶ㥤搸ㅤ扢㉤㠴〴㤶挴捦㘶扢捡昶㐲㡦愱㝥昱攱〴㌱挷㡦㈷㥦㔰㘹㜱昰〹㠴ㄱ㤹愶㈴㈴㙥愴昸㔰搲昸㍢摦㙢晡㑥㔱㠱〴敡㠹ㅡ㤳攰㔴攳て㈶㡤て攰昳㉣搵㈶挷慢〴㑣㉦㈴㡤㐹㤸慡昱攳㐹攳扦ㅣ搸摢㘸㥣搰㘱㌴戲㑥㈲挹㌰㝡搵㌱㈰昵愹昶㌰㥡敢ㄶㄵ改㠰ㄵㄵ㔳㠴慡ㄸ㜲㑤愹搲㐱摣ち昱昱戱昴ㅣ㉥㌹攱㉥〸愴㙤昴晦㑣㌸㠱换㑦戳㘶㘸攲㕢攸㌵㐴㥤㝤㐳㍤戱㜳挱㥡昷㔱搰㙦㥤〸㜰戸慡㙥㉢ㄲ㠱㕤㤰㡦昶㜷ㄳ敦㝣㠶つ搹摣㡦㈴㕡愶昱㌲㐹㙦㕡㐴㐵㔸昲攲晤〹㘶㜳㡦㌵㘹挶㜸ㄴ挸㠱㤸〴㘴挶㜸っ㌰㡡挸散㘱挱〸昹㕦㌱昷晢㔹昱〱㠲挷〱㑡㠲捣㑥㍡㈸㝣㄰㘰㌸昹㍦㔶㡣慤㈹挷㠹㈶ㅥ㑥㕥㤶㈶㈳攳挳散昰ㄱ㠰㍥昸㜱㐵㑣㠴㈵攳愳㈸㐹扦㤴㠲㐳扤昴㘳慣昸㌸挱㈷〰㑡㍡㈷扢攵㕤攳㥡㝡㔴㘱㥦㐴㔷昱ㄸ〱㝥挶愷攲っㅦ㜴敥挳㕢扢ㅢ捤㍣ㄳ㈷㕦昸㈳收搹昲㈹晦ㄱ㝣㥡扦捥㐵昷攱晦㑣愲㉢ぢ㍦慦扤愵户戱挸〴㌴捥搵㙦ㄵ㥢晤ㄲ挶攱扡㥡愱ㄴ㡥㐸愵㔲搴ち㠲昸收㠲㠵㠷㌷昰㉤㠷㔴㠵㄰愴〱㔵攱挶ㄵ㠷㔱㘰㝣㠶㑤㠹㘳攲挹昸㉣㥦㠸㕡戵㠹㥦㡢㌳㝣㄰挴慢敡晥㘰摣㍤㜹㈱㜱慤㉡散戶ㄷㄲ晦慡㘲㈵晤挲㈷㌸㤸㐲ㄶ㌲慤㕡㠹㐸㔳㌴昴㈴㌲㐳㝤挳㥣摢晤昸㘹㤷㐴攵㕣昵摣戹㝦づ攷挷慥捤㍦昰㡥挱㈷㕥昸挵ㅦ㍥晤敢昷ㅣ晡昳扦㥥㝡敡搷㝦晣昴㜳晦㝡㜶昹搰捦㥥㜹收愷昷㝥攵戹㍦散戶㥥搶扥昷捦戹愷ㅦ㤹扣昰挸㐳搶㤹摢㡦㍤昲慥〷敦㥢㕣戸㘲扣慦慦扦晦搶搱㥦㕦昳㠶㤱挷ㅥ晡㠱昸挹㙦慦㜶㠵㕡㉥㕥搰㍡つ㉥㕢㑤攳㑢挸㘰ㅡ㥣昱㉢㍡つ㉥㔷㙤搴㜲扣㔱搳㈸㈸挲戹挱〹愸ち戳戵㘲攰㍦扦㌳戲㤲</t>
  </si>
  <si>
    <t>㜸〱敤㕣㔹㙣㈴㐷ㄹ㥥㙡㑦㡦愷挷昶摡㔹㙦㡥つ㈱㌱㠴㄰㠸ㄷ㘷扤挹ㄲ〲㉣㡢㡦㍤ㅣ扣㙢㘷敤摤㠰〰捤戶㘷慡搷㥤㥤敥㜶扡㝢扣敢㄰㈹ㄱ㈴ㅣ攲ㄴ㜷㈰ㅣ㡡㄰挷ぢ挷ぢ户㠴㤰㤰㐰㈸㐸㍣挰〳ㄲて〱㈱㜸〰挱㑡扣昰㠰㠰敦慢敥㥥改㤹昱戴㥤㐹〲づ㜲㙤收㜷㜵㕤㕤㔵晦㔹晦㕦㥤㥣挸攵㜲晦㐶攲㕦愶㍣㌳㌷㉣㙤〴愱㜴㈶㘶扣㕡㑤㔶㐲摢㜳㠳㠹㈹摦㌷㌷收敤㈰散㐳㠳㐲搹㐶㝤愰㤷〳晢㐱㔹㉣慦㑢㍦㐰㈳㍤㤷㉢ㄶつつ昵ㅣ㠴扦㤱攴挱㘰慦挱㍣挰昲捣昴挲捡晤ㄸ㜵㈹昴㝣㜹㘰散㕣搴昷挸攴攴挴攴挴愱扢て扤㝡攲攰㠱戱㤹㝡㉤慣晢昲㠸㉢敢愱㙦搶づ㡣㉤搶㔷㙡㜶攵㑤㜲㘳搹扢㈸摤㈳㜲攵攰ㅤ㉢收㥤慦㤹扣昳昰㘱敢敥扢㕦㌳㠸㔷攷㑥捦㑣㉦晡搲ち㥥愳㌱㜵㑥昹捥㔹㔹戱戹㌶㈹㝤摢扤㌰㌱㌳㡤晦㔲昳挷搳㕤ㄳ㑢慢㔲㠶㝣戵昴愵㕢㤱㠱㠱㡥〳捥㔴㄰搴㥤㌵㙥㥥攱ㅣ挷㔲㉢㘶㄰敡捥㡣慣搵っ㈷ㄹ戵攸㉣㘰敦㙡收挶愰戳㈴摤挰づ敤㜵㍢摣㈸㌸换ㄸ愸㍡攴㥣つ攴ㄹ搳扤㈰㑦㥢㡥搴㥤ㄳ㜵扢㥡㡦㔲慥敦搶㘴㠸昴挴搴昲㈷愶〲㘷㘶搵昴搵㡣〲㙥㑣㐶摢攳㝥愵戵敤捤摤挷攵搴搵ㅢ㌸收㉤摤摢愱收㥣改㌷㕡㡥㜷㙦ㄹ㉦扥㜵〶户㜷㙦㥦摡愳搶㍥慦散摥㐷㙤㘵㙢㙢㌱㄰搳户摡㔱㉣挶㈸㄰昴ㄳㄴ〹㠸㐰愳㐴㌰㐰㌰〸㈰昲㝦〷㤷愴㍢戲㑡㉢㥢㕡㜹㐵㉢㔷戴㜲㔵㉢㑢慤㙣㘹攵ぢ㕡㜹㔵㉢摢㕡昹㝥慤㝣ㄱ㙤㤲㔴散敦搷攲㌴昴愹ㅦ晤昸㕦㕦昹摢摣㐷㡥㝤昵㡤攷づ㉥㕥㌷戸〷㡤敥㡤㈷㌵敢㥢㤷㐰㙡㑤㉡㍥㌴㜱㤰晦戶收ち㌰㠵㜵搸扡换㥡㥣慣ㅥ㍥㘸摥㘱敡㕣㔶〶昲㕢〸㘵〴㙤〷慤晢㙣户敡㕤㔲戸扢㘱摡っ㘴㜳攳挶攳扡㘹慦敥㔶㠳ㄷ㙤㕥戹ㄴ㥡愱扣扥扤慥㌹㐸㐷户㈵戰㤵っ搴晢㙥㙣敦㜶捥慣搵攵搴㘵㍢慡㝥㜱㕢戵戳攸㝢㉢摤㙢㡦晢昲㠱㐶㙤挷㡣愶㈰搴搶搵搸ㅤ慢㡣慡愲㜹㡤捤慣㝡㠱㜴搵昴挶㥤㐵扢㜲㔱晡㑢㤲㈲㔱㔶搵㔲慦㘶㔵捣昵攳ぢ㉥ㄶち㙥慤扥㌴㕤㙡ㅤ扢ㅣ㠲㤹㘵ㄵ昳㕤㤳㝥戸戱㙣慥搴攴㌵㉤㑤愲㜷愲㘲㝦㑢昱㜱慦㔲て㘶㍣㌷昴扤㕡㙢捤㔴㜵摤㠴愴愹㥥昲慡㌲㥦捦㈹愱〰㠱摢搷㈷㐴敥戶敥扣愰㄰㤱㐲㌱ㄹ昹扡㔶戲㥢㌸㠳搵㘱ㄵ㌵㐹㥡搴㕥戶挵㘰㥣慦㤲㌱ㄹㅣ㤸㕡ㄳ昵〷㕦晡㡡㉤㠶㙤㘰敥昹㙤慣㘹愳昱敡㡦慤㑢㌷㍣㘹扡搵㥡昴㌳戵㥦攰㡣㡣㘱〰晤ち〴㐲搷摤愳慡ㄳ㤷挵㠶㝥挹慥㠶慢㠵㔵㘹㕦㔸つ㔱〶つ㔹㉣㜲㙢㍢㤲㜱ㄵ㡡㡣扤〴愳〰愵㔲慥戰㡦㡤ち㈵愴㥣㑥改㤴挱换㉤㠲㥣晤㕡㜸㜹搰㍡㙥搷㐲ㄹ〹攵㘱ぢㄸ㠹戴㥡㐲摦㄰㐹搴㌷㉢㤱挲搸㘷捤㠰㑡㑤摢つ㌷㥡㝣摢挱㈵ㄱㄱ敤捡㠲ㅤ㈷ぢ㈸ち㕡攵㐱〶慦㠱㘸摡愴㐱㜶攳ㄴㄱ㤱つ㌲㌴㍢㐶㙥㈵㌲戶捦㤰ㄱ㘸㥦㈶㐲戶㍥搸㕤㐶㤰搸㍢㠹㤴㥤扡昲攳慥㌴摢捣㤶㡦愴搹搵搸㌸攳ㅡ㠲㙢〹慥㈳搸て㈰晥〸〹㐷㈹㠷㝣㙢㌲㕥㠴㘷攳〶㠲ㄷ〳㐰㍥ㄹ㤴㌹戱愸愲つ戵ㅤ㍢㤲敤㠶㘰㈷㉢愳㌸ㄲ㐵戴㡣ㅢ㜶收㤰愳㄰ㅤ㕢㥤㍢㐳搷收㤵㡥㝤㜹㜷摡㑣㉦㠷ㄴ㤹搱㌴扤搶㉤㥡愶㌷㠲㑤㝢搴㕢㌷愱慢㌱㐶昰ㄲ㠰㤲昱㔲㐲㈸ㄷㅡ扣摢戳攸㘹㔲扥㈰捣愲挸ㄸ敡㔱挱挷㠴捣㈳㐰㠶㤰敢㌸扥散摡搰㌴〷挷慤ㄷ扣つ㝤愰㍢㝦挷㐸㙦搳㥢扢㝡㠷晥愲㘷㘸㐵摦っ昶ㄲ扦敤慡㘳㙥㐱戵昱㜲㠲㕢〱摡㜴っ㑦摦捦搴㔳愰捣㘲㈷㠵戹扤昴扡㈸㉢㜷㜹㘳㑤㉡つ㌴㘸㉤㥢晥〵ㄹ挲㠳㌱㌷ぢ㕢搸昳㝤㔹挳愱戶慡ち㜸㝥戹戶戵㌰㌸敥㝢づ换㜷㙤攴攰〵愱ㄸ昲㜹慤㉦搷㘶㈳㘷搸㥡㈹㥦㔳㡡㜲愸㠳敦攸㉥㈴㔲㥤㕡挹㡢晤戲捦㤷扢㤲愴〷㐹昲㑡㙣慢㜱ㅢ〰愴㠴昸㜵㔷㠹㜲㠰捤㕥愵㥡戵㕡慣昴昰㘵㥣㑥摡㝣㠸ㅤ㜲㘴㈰㜲搸㑥挳㝦㄰っ㌹㑢戶搳㄰ㄶ〳捥愲昴㉢昰㉤搸㌵㔹㡡摣戲ㄴ㌵扢戲攲〵㈲㉢晡晡㍡捥搳ㄹ晥㌵㐵㈷㙤㔲㈲㤳摢㌳㉢㌳捥攲㑤愲愲ㅢ㤲㐲㈵挳㌵搴㤰㐰愴㍣戶摤ㄵ㌱㍤㠸㤸摢戱㜱挶㐱㠲㐹㠲㐳〰晡㉦㈰㘹戶扢昱っ㠷昵慦搳愵㕤㉥攷㡡㐴㠳㜲ㄱ㍥搵㔵㔸ㅤ收㙢㕥㑤㜰ㄷ㐰㥢昹㐳〷㘴〶㈱㉡㤴愷〸㔱㠵㌱慣㜳戶扣㐴ㅡ搸㘳㈱戰㌴㔳て㐲捦㘱㘴㘹挸㥡昵㑥㝢攱慣ㅤ慣㈱ㄲ㌵㙡挵㤹晢㔶愵ぢ敡昲㘱晢戴㤵㜹㙢㙢戲㙡㔸㑢㕥ㅤ愲㙤㙥㜶㈷ㅣ捣戱ㅤ戰㈵搵搹㕣ㄳ㐸扤㥤㡦㌱㠴挰㑥㉢㝦㉢扤戱摢昲㝥昳搰㌷摣摣搱㘵㍢慣挹〱㉢㘲㍡收㡢ㄶ㜶ㄱ㤱㠳㙡扦戵扣敡㑢㌹㍢㘴㥤昰敤㙡捤㜶㈵㤱〱ㅢ㤳挱扡㜹㜹〱㔱㠲㐵㡦㌱㐰捦ㅤ戲㤶㝤搳つ搶㑣〶ㄴ㌷昶戶㍣愹戰㠸㙥㑤摢㙥㠰搷㈸㉣㌲㍦㙣㉤慤㝡㤷㄰戱慤㍢敥〹㜳㉤搸ㄱ㔸㈱搱㐷㐹愱㐶㘸㐲搳㐴㔱㉢昶㡡ㅦㅥ挸㜳㌹昲㕥㥥㐰攱㉡愷搳㘷㥥愱扤㘹搷挷㌱ㅡ摡改㥣搳㈰愲㐷㡤挲扥㑣㈹㑣㑥㌵敥㘶㥦搷〲摣㜳攲散㕣㌳㌲昷慣㘲搶㍡扤晣ㄹ㌲㕥㤱㐵㈳㄰㐲ㅦ摤㥥㠸㔴㔸㐶捡〱〷〲攳㝣㙡㈷扦㤲愵摡㤰晡昶㌴戳挷ㄱ㐹ㅡ戴收捤ㄵ㔹㐳㍣摡㌱挳㍤搱〳捤㔸挷慣〵㜱摤㡣攷㌸㈶㐹㡢㘴戹㔴㌱㐹挱㔳昵搰㍢㘵扢㠶〵愰攸㉦㉥㌲㉦愳挸扣慣㡡〶慤㌳っつ慡㍣挷昲㉥㤸扥ㅤ慥㍡㜶愵挸〷㠶敦㜶〴㑤㠲挹㈹㜹㤳㤴挸㡣戱㌶㙢晥㉣㑣戶㘰〲攸㥥㠰ㅣ攵搶ㄱ晤愰㕣㑤ㄴ昰㑦昴攸㔸㠲㠰㔱㥥㔲攳昵ㄸ㑤㔷户㈳㈰㜲㔴扡㤲摣挱戸昲㌰㑡㈲㈱㐴慣㘷㤰〸扣㠲㈹㈱㑦ㄷ㜷挱㍡敢摡㈱戰㐷㡣ㅤ户挳搹〰㈸〷㐰㔶ㅤ㙦慦㔷㔸㑤㜵ㅡ㙦㘸㠵㥢㍡慢㕡搴挴㡤㥤昵㘹扤昱戲㑤慡㈳㡤㤲㔲㈴㕢㌵㔲㥡㘵㤳㌹敥㈴㔵㈳㤴攲㑥戴㡤挸㜲㥢㌶昷㥤㔲攴㔹㈸㈶㐵㌳㌹攳つ㡡㔰㄰攸㡤㜵ㄴ㝤昶搹攴㤱㡡搸搰〶㈸㔱㑦㐵㘵㐳㜱㐸㜰づ搷㑥慡戲ㄴ㍦㠱扦昷挴搹㠵㝡搸㔲㘳㕥ㅥ㡤㙢愶㙡戵〵ㄷ㔶㐲挵昴慢㍢㠴愵戱戶㐸挳㈸敥散㔵晢㐷摢㥢㘲挴㤸つㄹㄶ挹昰〳㠳つ挱㕣愹㠸㉡慤戳㈱㙥㜵愳戸挸愷㔳搲㜴ㄵ〶㤶挲敡慣㕣㔷㘶㔸搳㤲ㅦ㔵ㅤㅡ愷㐵㈵㐷つ㙢㙡㈵㠰㑡て㈹挷攳㥣㘲㜰挳㍡㐳户ㄴ㉥㌱㐰散挶戹挵㑡㠸搰㙥㘳〰㥥っ㜶づ㜶戰㈳㔱攸㠴搶ㄹ㈵㘸㈱㠳㜰㕢ㄷ㐱摥改ㄱ愳㄰愴㤶㑡㝦㍤㉡㍥昳㌸搳搷㡥收㤲㑣捣㐴っ㜷㘵㔸て㐰㙥㍡㌲㐹㉥ㅡ㑤〲收㤱㘴㔳㐲㙢㌰㈹愳㠹㌱㐴㤳捦て㜱㡢㠷戱慣㘱戲㑤つ昷摣㐲ㅢ摡戴戶戱挷㥡㜳㉢戵㝡㔵㉡㔵㥣挸㙡愵㤱㜷〴扥搴ㄵ挰㠸㥢㌲昶㈵摥㤴㌹ㅣ愵戸㘴㈲愹㜷扢摢㌸㡡敥㑡挸㘱㡣㐸昵㌱〰㤹攱㤶㔳〱戱㡥㝢ち戴て昷㌶㉦㌰愸换㜳㄰㘹ㅤ㐵㤴㘵昳戸㡦搷㠸㈲㉢㙥㑢㌵㥢昷收㍤摡散愹愲㤳㜶㔴戴㈳㜰㠴㜵㐶〲慦㔰㠰㌱搲㈳㜷㜰㤰摣㤵㌸扡㝢攵㘱昵㤸扢〲㔴㈸っ〸挶㜸㜹ち捡㘱㔷挱㐸㌴戸戵愶搵㉤ㄸ晤愵攵㙤㑣〱〸㠶㠱㘹搰愲㘵㘴攰捣㈰扦戵㠱㜳ㄳ㕡㘵㐴㐸搳挱㔴挶㈸㐷攱戰〷搲挰㑤㍣㐸㉦㝢㔰㐲攱㍥㜵㌱㉣戹㥢㌸敥攰〸攴昹搷戴ㄵ㉥㥡㈱慥扦戸晢摢㡡愷慡㔵㥡扢昰捦敤〸慣攲敡㐶㘴㡥敥㙢扢㤴愵搶㐴晢敥收戶㡡昸戲攰愱搹㠹㤳㘶㔸㔹㕤ち㌷愲㡢㕢扤㤲㠴晥㐳昸㈳㌶㝤㍢㙤收扣换㡢愸敢摣晢搲㐵搷扢攴慡㜹改〱㙦晤㠱㐲㜰㠵戲㥦㤳㉣攵晥㡤㝦㉡㘹㌹晤〷ㄸ㜱㍢搳收〰㑤〷〹挷㔱㈹㤲〶㘳挸㘷搰〹㙣昷挶慤〱搲挹扥㌶㍡㔱㠲㘰㤷㔰摣ぢ捦ㄹ愱㠸敦〳慤㈴㤶攸㐸㡥㍤晦㌲㔸㕦㝣て㈵㐴㌸㥥㘳㌱愲扦〴戹っ搴㈹㐱ㅥ㕦昱攰㠵㤰晦ㅦ㉣㈵摣扣㈹㍢晤ㄷ㤸㔹㝣户ㅤ㐵㌷ㄲ㐵摦改㐰㤱攰㌵㄰挵扦昷㈰㤳㈴㥤攱搹㘷ㄴ〸攷㥡㜶て愰捦晢㠵摦晦攱〱㜴㍥㈶づ㘵愳㈱搴㜶ぢ㥥ㅢ㈶㐲㕦㠷㠹挰攰扤㌲ㄱ㑥㈱㈳ㄸ挵㡦㑣㠴搸〷戲㠰㠲慤㑤〴挶昶㌲っ挱㔴愸㌵攵搶攰〹散ㅡ㠷晥戱㤳戸㜸㉢〳挴昳愱戴㠲ㄹ㜸愴慥敤㉣㕥㌴㝤搳搹慦捡㑦昸ㄲ捡捣㕦挶㑤㙥搵㠵㍤慥摦戴㐶㜵摡挴㔷㤱㜸搹㜷晤㈹摢扢扦づ㑣㐵㈹㜲摦㡢愲㈸㍣ぢ㑦㠹攰戹㈱昷㡥㝤㕦㍦昱扢〷ㅦ㍤捡摢㙡㌱慤敡户㈱摦㑢挸㥥昶〴㠲扡愹㡢㈲㔷昳挳㥣㔳昸㐴挹㕥慢挹㘹搳㔷㔶㔰㘰㌸㐹㌶㈲扣ㄴ㘱㐶挴户ㄳ㑣㑣摣㝢㠸㑣捣㠹㌶㜷愷晡戰㐹戹〸㈷㔲ㄳ㔷㍥扤㈴㙣㈸扡㉡戲ㅥ慤㑤晤㥢㔰㐵捦㜰㈲慤㔶㈲㑦㥤㑣㐲㝣愳㕤搷ㅤ愶慥㡢づ㌲っ晢㈷㔲ち昱〷㔲㐸晡㈰挳ぢ〱㑡㑡㥤㐱㐶扦ㅤ㈰㈳戲搶ㅥ攲愵㍦㘰㔷〸挸挶愵扦ㅥ㍦㘲挱㉥〲㡢㠹㉦扥搷ㄳ㉤㙤搱㐴㌵㌱㔴慢㙣㥡㈵㘴搴攱㠵〵㤳㐹改㌲㌲㐹搲て㈱户㙤㜷ㄴ㕦㌲攴㐴㠱户㠸戱㜵㠷扥戶㤲㜳捣慤攳收〷昴㑣㐱㈹っ㜷㉦㡢㜱㈰㔵㌱扡愸㘹㈹㉡㈲ㅣ㡥戲㡤㑥〳㜱ㄵ㜴㤶扢ㅦ愷㔲〴晦昸愵㄰敢挷㥢㐳㕦摤㕥㐳ㅤ攷昶㘳㠱晣挱晥扡㌱㠳戱昱㔶㜲っ㈴散戶㕡ㄵ愳敢攱㘷搱㠵㡢捥〹愳㤹㔵捦攲㌰晥㈴㥣搵愷㜵攸㝦㐶慦ㄵ㘷㥤㘳㙦㠶戱㕢昴晦㥢㔱戰愵晥ㄷ㡣扤㈹㐴扥㈵捥昰㐱㘷晣㘴换㤰つ㜷〴㥥㙤〴㙦搴挱搸㔰㔹㠶扣愳摣ㄲ㍥㕥㡤慡㤵〴㠷摦㉢摦㝥㌵愲搱㤷戶敤㐰㔷〱挸搸㤰晥㘵㠸愰慥晤㕢攵㔶㜲扡㉤扣ㄵㅤ昷㥤戲㉢扥ㄷ㜸㔶㌸戶㠴愰敦ㄸ扦㍤戳㘰昳㑣㠹㉦戵ぢ戵㥢戱ㄳ㠳㙦㐷㥦搳ぢ㄰搸愷㘵昸㕣挵㈲ㄹ㔹搸㕥㈴㠳摦㈱㡤愴挲㑢搴づ挱㔵搶扤㜵戳㠶㑦㔷ㄷ攰敢っ㔹戴㈳㤴㕤攴㜱㙥扦愱挱慤挳ㅤ慤㌷挱ㅦ㈴㙢ㄳ〸㡥愹㈵扣昵敤摣搷昶㍤㘸㙤ㅢ慦㉤㘰换摥㝣㙥㈵晤㐹攰㜴㝢㙦㘹㈵ㄹ扥㤳㕦㈴㤷㡣㌲㈱㉥敤ㅦ挵摦敤㍢㘸㌹摡㈸攸㍣晥愰㥢㡥戰昱ㅡ摣㘷摢㠸㝥㥦㐷㔷㌱㐵㠰㥦㘱挶ㄹ㍥〸㝡昹挸㡡攲昳㔸ㄶㄹ〰昹㕣愱〲搰㥤慡㥦搸㡣慡㐷敥㘱㑦㈴挱㌳〶挹戱㈴㍥㡢㠶摣慥㘸搹㘰〹㉥㕢愸戳〴昲㐶搲〳昹㥣攰㔹㐲㑤攴搳攸搰㤸㠸㡤搲敥ㄳ昹攴㘶ㄳㄱ戴〲搴㐲搳攳㡦㈴㕡挴愸愱摡㜰〸㕣〲て㘰㈴㔱㈶挳㤴㡦ㄴ㍡㠵㈸挶昰㍤愲〸改㤷昱摦愷㡦晥攲㈹愶扦ㅣㄵ㑡㈲愲慡㜵ㄵ㤴㠸㙡ㄵㅦ㑥慦挲㐷㘹昷㔵㝣㜰戳㔵㡣㔰㔸㜲㈶㐶〸㌰搴㈷捡昸愳㔶㔵㐷㠶ㅢ捡㥦㌸㑦㠰㕦换㉣㐶㑣㤴愸扥㤷㤰㐱㕦敥扣㙡㜵ㄹ㤹愴慦捥㡤挸昸捡㐷ㄹ㑡扣ㄱ㐹愷㑥㈱昲捡ㄶ㈲昵㔸㜴㘲㜷散㡥㄰ㄲ㔸ㄲ㍦㥢敤㉡摢ぢ㍤㠶晡挵㝢ㄲ挴㥣㍣㤹㝣㐲愵挵挱㈷㄰㐶㘴㥡㤲㤰戸㤱攲摤㐹攳㙦㝤扢改㍢㐵〵ㄲ愸㈷㙡㑣㠲㔳㡤ㅦ㑢ㅡㅦ挲攷㔹慡㑤㡥㔷〹㤸㥥㑥ㅡ㤳㌰㔵攳㐷㤳挶㝦㍥戴扦搱㌸愱挳㘸㘴㥤㐴㤲㘱昴慡㘳㐰敡㔳敤㘱㌴搷㉤㉡搲〱㉢㉡愶〸㔵㌱攴㥡㔲愵㠳戸ㄵ攲攳㘳改㜹㕣㜲挲㕤㄰㐸摢攸晦㤹㌰㠷换㑦戳㘶㘸攲㕢攸㜵㐴㥤㝤㐳㍤戱㜳挱㕡昰㔱搰㙦捤〵㌸㕣㔵㜷ㄴ㠹挰㉥挸㐷晢扢㠵㜷㍥挳㠶㙣敥㐷ㄲ㉤搳㜸㤹愴㌷㉤愲㈲㉣㜹昱捥〴戳戹㐷㥡㌴㘳㍣っ攴㐰㑣〲㌲㘳㍣〲ㄸ㐵㘴昶戱㘰㠴晣慦㤸晢㥤慣㜸ㄷ挱愳〰㈵㐱㘶㈷ㅤㄴㅥ〳ㄸ㑥晥㡦ㄵ㘳敢捡㜱愲㠹〷㤳㤷愵挹挸㜸て㍢扣ㄷ愰て㝥㕣ㄱㄳ㘱挹㜸ㅦ㑡搲㉦愵攰㔰㉦㝤㍦㉢㍥㐰昰㐱㠰㤲捥挹㙥㝢搷戸愶ㅥ㔵搸㠷搰㔵㍣㐲㠰㥦昱攱㌸挳〷㥤晢昰扡敥㐶㌳捦挴挹ㄷ晥㠸㜹戶㝣捡㝦っ㥦收㙦㜰搱㝤昸㍦㤳攸捡挲捦㙢慦敤㙤㉣㌲〱㡤㜳昵㕢挳㘶㍦㡢㜱戸慥㘶㈸㠵㈳㔲愹ㄴ戵㠲㈰扥戹㘰攱攱つ㝣换ㄱ㔵㈱〴㘹㐰㔵戸㜱挵㔱ㄴㄸㅦ㘳㔳攲㤸㜸㌲㍥捥㈷愲㔶㙤攲㈷攲っㅦ〴昱慡扡摦ㅦ㜷㑦㕥㐸㕣慢ち扢敤㠵挴扦慡㔸㑤扦昰㜱づ愶㤰㠵㑣慢㔶㈲搲ㄴつ㝤ㄶ㤹愱扥㘱捥敤㍥晣戴换愲㜲扥㝡晥晣㍦㠶昳㘳搷攷摦晣挶挱挷㥦晥昹敦㍦晡慢户ㅤ昹搳㍦㥦㜸攲㔷㝦昸攸㔳晦晣攱捡㤱㥦㍥昹攴㑦敥昹挲㔳扦摦㙢㝤㔱晢昶㍦收扦昸搰攴挵㠷ㅥ戰捥摥㜶攲愱户摣㝦敦攴攲㔵攳㝤㝤晤晤户㡥晥散扡㔷㡣㍣昲挰㜷挵㡦㝦㜳慤㉢搴㜲昱㠲搶㘹㜰搹㙡ㅡ㥦㐳〶搳攰㡣㥦搷㘹㜰戹㙡愳㔶攲㡤㥡㐶㐱ㄱ捥つ㑥㐰㔵㤸慤ㄵ〳晦〱㌱㜶戳㘹</t>
  </si>
  <si>
    <t>Popul prob</t>
  </si>
  <si>
    <t>Actual Risk</t>
  </si>
  <si>
    <t>NCCN</t>
  </si>
  <si>
    <t>Risk of Reclassification</t>
  </si>
  <si>
    <t>㜸〱敤㕢㝢㜸㕣挵㜵摦搹挷搵捥㑡戲搶搸扣捣㑢扣ㅤ摢〸挹㑦ㅣ攲㔸戲㘴ㅢ㠱㉣ㅢ㑢挶愴㠴捡慢摤扢搶摡晢戰昷㕥搹㔲㑡ち㐹㠰扣扥㌴㕦昸㐲㜹㝦㍣摡搲㤶㍣挸㥢㌴㑤扦㤶㐰ㄳ㔲㈰㑤っ㌴㄰㐲捤㥢㈴㍣敡戴㘹㤲㈶㈴敥敦㜷敥扤搲摤搵摤㤵㔱㥣㉦晥㈳㘳敢摣㌳㘷捥捣摣㜳㘶收捣㤹㌳㜷㐳㉡ㄴちㅤ㐴攲㤳㈹㑡攴挴㠱㜱换㌶ぢ㙤摤愵㝣摥㑣摢戹㔲搱㙡敢㉡㤷㔳攳㝤㌹换㡥㠰挱ㄸ捡愱摣㡡つ㔹戹昷㤸昱愱㍤㘶搹〲㔳㉣ㄴ㡡挷㜵㤸攵敥㕦搲换㘸搶搲㔱〲㜰㠵㌴ㄹ㜴〳㐱ㅣ愰㐹〳っ㜶慦搹㌸扣〳摤つ搸愵戲戹愸昵ㄲ愷搱㔵ㅤㅤ㙤ㅤ㙤㡢㔷㉥㕥摥搶扥愸戵㝢㌴㙦㡦㤶捤㔵㐵㜳搴㉥愷昲㡢㕡㌷㡤づ攷㜳改㡢捣昱挱搲㑥戳戸捡ㅣ㙥㕦㌲㥣㕡㝡㕥挷搲㘵换戲㉢㔷㥥搷㤴㐰换晤摤㙢㌶㤵捤慣㜵戸摡㙣㘴㥢ㅢ扢搷戴昵㥢昶攱㙡戳〹㙤愲挹㥥㔲㈱㤵㉢ㅥ愶㐶㘳㔴晡㤲ㅥ㌳㥤攳攸㤸㘶㌹㔷摣摥㠶搷慥㔰㌴㜲㉢摡搶㐱攳改㤴㘵㜷㥢昹晣㘶㌳换㠱㘹㉡㔰㘷㘶搹㉣愶㑤㙢㔶㘱敤㔸摡捣扢挵㔶扣㜰㐹慡摣㥦㉡㤸㔱㈲㉤〵㘷摣㝡㌳㘶搱捥搹攳捤㠵㉤㤶戹㌹㔵摣㙥㤲㈵㔶㔸㍦㥡换㐴愳㉡ㅡつ㐵捥づ㝡ㄹㄹ㥢戶㜵攵㜴昷㐸慡㙣㑢㡥愳搶ㄱ挴敢㥢㈱昲攲ㄵ慦挵㔹搴㕡㔵㡢挳㌴㤰㉢㕣㘴㤶㡢㘶㥥㥤㜰昰ㄶ㔶㌱㠹㑥ㅣ搵㑦㈸挷㤳㠶〳愳ㅡ摤〵㐱㔱搸㡢㙥㈶㤸〵㘰戴〰捣敡换㘵㑤㍢㔷㌰㕢扢㑢㤶㙤改㈴㑢㘷〳愸攸ㅢ㔸㕢晥摡散㍥㍣㤴ちてつ㠷㠷搲攱愱㑣㜸挸って㘵挳㐳摢挳㐳㈳攱愱㕣㜸㘸㐷㜸㘸㈷㜸扣ㄴ㙦㘸〸扢改昹㍦㝢攱昲つ㉢敥扢昰挳㜷㌴㕤㜹搷㥦㍥搵ㅡ攳㜲㕡ㄶ㈴㑡戵㤶扡㉣㙢戴戰㡢敢搸ㅤ㐱㉥㍡㕤攸戱散㑤愹㜲挱㍡扣㐳㡤㠱㥥㙥慣扢慣挲敦㝦慣搱挹㘱ㄹ㙢㘳づ㤴㜵摣㤶㘲㉥㕢㉡ㄷㄶ㙤挸ㄵ㔷戵户戵户户㜷㉣摡㤰ㅡ㕢搵愱攷㔲㤵㐷〳ㄸ挷〰㐴㝡㍡㤶敡㘳㐹㍡づ㐰愹㔷㌰晣㥣〲捦㝦㜶挵戱扦㕤摡㜲攱慤㜷戶㥥晥捤㘵晤ㄷ㉢㕡㐱㡥㥦㌱て攰〴㝦敢ㅤ㘸扣㕤ㅡ㕦㑣㑣㥦〰〶㝤㈲㔹㑦㈲搶㍤㘲ㄶ㑡攷昶㤵昶敡㤳㤹㍤〵㐰愹㘷摤㙥㘲慦扤昳攰晣慦㉤摦㜰敤愹㙦戶晥昷扤㑦っ㉡摡㔹改收㔴㈰㘷攱㡤搷㡥搹㘵戳㘰㉥敡换敤㌴昳㌹搳戲㔷㉤㕤捡晥〶搲愹扣戹㑡晡搶愷戱攱搳〱㡣㌳〰㈲ㅢ㍡摡昵㤹㈴㥤〵愰搴㔳㙥㕦ㅦ晦搵㙢㤹㙢㍦搰扢昶敥㍤㜳㜷户户捦扢㐵搱㙡㐸㕦昳㠱捣昳㡢戴㜸㤹㉢㔱〷㤰㜶晤㌶㌶戶〰挰㔸〸㄰㔹摢戱㔲㉦㈲改ㅣ〰愵昶戹敤摦昴攱搷扦戱昶挲昴㐵搷ㅦ㝦捣戶㡦㍤㜹敢㉢㡡㤳㔶摡㍦ㄷ㐸愵捡搸慣愸㙣挹㑡㜶搰捥搶㍡〰㡣挵〰㤱戵㡢摢昵ㄲ㤲㤶〲㈸昵戰摢挱愲㐷㑡て㤵㝦㜵㘶搷㌵㔷㝤㜷挳㈷㕥㝣晤敢㑤换㔱㝣戱扢搲㝢捡愹扤㌰㤷㤳㤶㜸㜱ㅢ㠶晤㔰戶㈰散㐰搹㘵搹ㄵ搹㡥㡥捣戲昶搴㤲㔴㡣戶攲㔰つㅦ㘷㔳㔳㜶㙢慥㤸㈹敤ㄵ㑢搸㤴㕤㤷换摢㘶㔹㌲㉤㔹㍣ㅣ㙢㉥昹收㉣㠷㌳㤵㜶㡣收摣㙣户㔹戶戱㝤搸攳㤳慢敢挴㌵㈹换㥣捣㉥㜴摢㕥㔳ㅡ㉤㘶慣ㄳ㠲ぢ〷散㤴㙤捥慢㉥㥢㙣㘴㑡戵〱㙣㉤愶㈵慦㜴㜲㜵戵㑢㔲昹㔱戳㙢㉣攷ㄴ㥦㔴㔵㡣㑤愶㌴㕣扢㜴㕤搹摣㍤㔱㍡攵㡤扡攰㥡散㤱戶愷㐸改ㄴ㌹敦搵摡㍤㔲戲捣愲扣摥挲挲愶㕣㝡愷㔹ㅥ㌰改搸㤸ㄹㄱ昵㘸ㄶ戹㍢摤挲㡤㐵〸㡡扤㉢㜳㥡㥦㑡㐵㥢挵㡣㤹挱晢敥㠲㤶挷〷㔳挳㜹昳㤸ちㄶ愷㑦ㄴㅣ㕦㐱㕥㔷㑡㡦㕡摤愵愲㕤㉥攵㉢㑢扡㌲㝢㔲搸㕤㌳ㅢ㑡ㄹ㌳㉡㈹攴㐰ㄵ㡡㐴㤴ち捤て戲敤㙣摢攲㐶收㥢㈴摣㉥敢㌳晢㈶ㄱ㤹〳㌷挰㠹㤶㠱昸㈶ㄹ昹摦㔶昷㑤晣㤳㤰摣敤㜵戹〳㈶㈹㉢ㅤ㔷戹昰摡㌶㘳㝣㌰づ㜹㤳慢㌲㝣㐶敤㈶㈷攷攵㌴㙦敡ㅢㄵ晡戱攴慥愳㌴㘹㜶㘲敥晤㝥㤹挳攱㌹慥昴㙢昷挰㠷扡㈰㔵捣攴捤㜲㕤㉦㕣昱㡤昴ち㠲昳〸㔶ㄲ扣㥤攰㝣㠰搸㠳戰㜱㌵㌵㑡㈳慡挶搴㜸㙣㙦㉥㘳㡦ㄸ㈳㘶㙥晢㠸つㅡ扣昷㜸㥣敡收收昴ㄱ晣㝤ㅡづ攴㝥ㅥ〸昴㉡㠲㜷ㄲ慣〶㐸㈴㐲㐶㈷㥥㈱㈳愱扢昸㔸〳搰攲㌹㤱慤捥捣㑣㠴㘲㜴㤰摥扡ㅢ挷㌳㠳ㄶ慦ㄱ㙥扤ㄵ㉢愰㕤㉢ㄲ〹搲挶〵㈹㙢挴收㐲慣㕢㈸づ㕢㌷ㅢ敤〱㘸㕡ぢ搰㝦㠱㤹挷㌲㍥㕣㈷㠲ㄸㅤ扥㘹㍤捦愳挰㜴㑣㘱㘰扣㤸ㅥ㈹㤷㡡㌸㌸昵愴散㔴㔷ㅡ敥戵愵㔲㐶愱慦搴㍤㙡ㅢ㠵ぢ㜲㜸㌴ㄵ㌶㥢扢捣㤴摤つ㌳㙤㌷ㄷ晡攰㥡㡢ㅤ敤捤㡣挵ち㡥㔷摤㘳㕡㘹㑤昷扢ㄷ㘶㘹捣〰〶㍢摢㔴愰愱㌱挷㙣㌶摤㔰㠰㜷㠷改愴挱戴㔰㙡㌹ㄸ㙢㌶ぢ捤慢㥤㜰㜳㘸㈱㈹愸慦㤵㐶㈱㌸㉤挹昶㡢ㅤㄴ㝢㙡搴㠵搵㉢㘸㡢㥤换㕢㙤慥㝡摢㝡㑡㌸㥥㤹㜲㜴愴摡つ〳ㄳ捣愸㍢㔸搵ぢ㥤晥晢挶昴戰搳㉣㕥㘵㝤戹㌴扡㡢㝥摤攱㙡㠷㙤㠵昴㍡㠰摢㝦㝡捦昹㘷摥㜶敦㐱昷㜹㈵㤶㤰㈴㑤ㄷ㕦㜷〲㌰㡢㠷㈴摤㡢㐷愲㕥㔹㡣㈷㠰㐰㑢㕢攳愸挱㘵搷㔴㠰戴㠳㘵㔳捥㑥㜱挹㡣敦㌲㥢ぢ㕢㑢攵㥤挳愵搲㑥づ晥㉣挹㔹㈳愶㘹昳㐰搲攸㥥扦㠸㉢愵㈲㤱㡡昳㠶敦攴挲愳㡣戱〱愰戹㉢㥦㙦昵㕡戴㡣㝥㤰㈲搸㔱㡣㡤㐰ㄶ㜴愷捡㜹慢㔴㙣㕤㤷㉢愶昲慤搸敦㜸㈶㙦㕤㝣㑥㙢㝦㜷㜷晦㌹慤搸㐹慤㥣摤㌶㤶户挶搴攷愰て㝡户挵搷㜷摦戱敦戵搳晢㍦昵攴㈷ㄶ㍣昴愳㝦㌹㔵摤敢ㄶ㑣㌹戲搰扦愹攳ぢ㔵ㅣっ戸愸㉡㝣愱㈹扢扣㘳㘸晥攸换ㅣ㜱扥㑣愵ㅦ戳㘰㥡捤扢捡㤳愹戹㙦晤搱ㄳ〸㡡挷㌹㥥挰㘶㉣ㄶ昵ㄹ㉣㍢敥晣挰㉢㤳ㅥ㐴㕥㙦㈱戸〴〰晢户搸㌳㙣摦㤷㍡㔹挵ㄳ㉣户㙢晤㉥㠲㍦〱㠸昱ㄸ㕢㝦㔳挳㜲愵㙤㡣㌲㤲搰㕣攸㌱戳㈹㠴攷㘴㈳㔲愹㍦攴㍥ㄵ㐵ㄸ搳户㐹搵ㄷ〲敦捥㍤挰愸昶㜱㉢㈳㐷㠸㘷㘵搶㥢挵㐱ㄸ㘳㡢散㠷㙢晢㌹㕣敤昰㥤昴㘵〰㕥㡡晤㌵㈶挲愱换㐴㉦慦㘱て㝤㠸愱愱㔰㥣慤㤱愲㡦㈱攸〴㐰㘳ㄳ搳㑡て㠱㤰愸㔷愶ㄸ晤攰昶愷戹摤ㄸㄹ㠰〸㈶㡢收〶愳㙥㐶㔳㠱扢挶㑤㙥挱㤴㘰〹㐳㈰摣㌹昴〸敢摦〰戶攰㔹扥㠳㍣㍢〹昲〰扥㔹㕥㜴戲㡡㘱ㄴ㤹攵㈵㌲敤〲㔰㡣愲㐸挰㘶㌷㄰㉦愹扦㐰ㅦ㔴愰㈸㐱攲㉥㥤㈸〳㘱㔲〹愳㈰㈴㜴㥤㌲㜵ち㌸㈶㤴愰愹〴㐷〱㔷愳㤹㐰〵㝣挰㉤㤸ㄲ挶㘱㐴㐶ㄴ昰攷㐰搴晢挰ㄶ慣㠰慢搸挷晢〸摥て攰㔳挰搵㑥㔶㌱慡㈳ち戸㠶㑣搷〲愸㌳〱㐴〱ㅦ〴攲㈵㌵㠶㍥㈶ㄴ㜰〶挸㔳㘷挱㐷㐱㑤攸㍡㘵㡡〱愳㈰〵ㄴ㙢㈹愰攰ㄶ㑣㠹㉤㌱㘴㈴ち昸㈴㄰戵戳愶〲晥ㄲ挵晡〶㠲ㅢ〱㝣ち戸搹挹慡〵㜸㡡〲㙥㈱搳慤〰㡡戱㈷㔱挰㙤㐰扣愴㠶晤ち㔸〸昲㔴〵摣〹㙡㐲搷㈹㔳㡣㘸〵㈹攰搲㕡ち搸敡ㄶ㑣〹㝥㌱愴㈵ち戸〷㠸摡㔲㔳〱㥦㐶戱晥っ挱㘷〱㝣ち昸㥣㤳㔵ㅤ㜸㡡〲㍥㑦愶㉦〰㈸挶挶㐴〱㕦〴攲㈵搵攷㔷〰攳㘸㔳ㄵ㜰ㅦ愸〹㕤愷㑣㉤〵㐷㤰〲搶搴㔲㐰㤷㕢㔰ㅤ㥣㡢慤㐰㑢搵㠷つ㠹摢㑦㠴㉤㝣㙥〴〵㌴戲〸㐱摡㔶㘳戶㙢搴㉥慤换搹戰昳㑤㔹〰愰㔲㘵㥥㥣昰㝤㤵ㄶ㘶㉦挹㤹㝢㘹攱㑦㤹㕡㠴㉢㡤敥㔱换㉥挹㌹敡攴愹攵㍤愵晥㤲摤㤳戳㜶攵㔳攳㘷〴ㄴ㍢㈵㕢㐷捣㈲㐲㑥㘵㐴㥥愶㘳㉡敤摡㘵㘶〲摥㜱愰㌴㕡㑥㥢扤㍤㐷㐲搰㑡㌹〷挲㄰捥ㅣ搸㙦搵㤹戵晤㍣㥦摥ㄳㄸ㥢㌰捥㈹㙡㠶㌱㡦㑥搴て改晢〹搱㈷愶戸晥〶㔰捣昴ㄸ〳㈱昵愷㠸㉦っ搶挸㑡㔹っ慢㐳㙢㜶攳慣扤㌸摤㘴捣㠴㥢㐳戴㝦㤶㡢㙥ㅣ戵㉢㑡㔲㘳㜳摣ㄲㅣ愶㌶ㄶ㌱昴改㔴㌹㜳㈴㡣ち〴㐳㜲㠶㐴ㄹ昸㌷㌳㐵㍢捤㠴㐲〷扣扢攱〳㔷㘲戱㍦〰㌲㜵捤㜸㔳攰搹㜶㘲㌹〲昱㐵ㄱ改㈷㌶㔳摤ㄳ攴㌸㜳ㅢ捣㔴㔱㐶㘱挰捥昴㤸㝢㘶〹㠷㠹〹㡥㥢挴扣㌹愷㌲㉢㥥愵捥㜶つ㕢愵晣愸㙤捥㥡挰㘴愱敢散㘶㌳㥦㘲㐴戸㘹〲摢㤴戶ㄱ㌳㥦㘸㡦搱摥㈳㘷㠴愰㤱愸㍢㑡㑡挶挹愸㌳㜹㉢㠵攰ㅡ㥡攱愸挲愳挹㑡㝡㘳戵扡昹㈶愶扦㕦ㅤ昲㤰〴㔳㈸挶㌸㘲戵敢㔸㘹㙢晤㈱㕦慥愴㌹摥㑤㠴㘳攱挴㜸㌵㜹㌴㐶㕢㥢戳㘲昷㜰愵挲㉢挸ㄶ㉥㥤㍣㙥昸敤ㅣ敥㥤昲攳戳戲扤挵㜴㝥㌴㘳昶愵㠶捤扣㘷戳㜱摦㜶㠴㡣㤷㝣ㄵ攱㡣㔵ㅤ扤戸㑡改挵愷ㄱ㕥㠰㜹挶㘶㉥愴ㅦ㠴㕡㘵换㐵ㅢ〹晤㑤攴㌸㌴㡣敥捥㈸扥㝥搴攴敤㤰摣捤挳戴㑤㈱搱愶㌱搶㌸ㄱ愲㤷ㄵ攷㘳敢㉢昵㤵㜰㝤㤲昱㤱㉥挸㌹愴㈳㘶㕤挹㌰ㄹ㠶㌱搳つ〶ち㐶㍡攰㍡晡㌰㝡㑥㝥㌵昵捦ㄱ㘰㈸扣㍡㑡改㕢ㅣ戲昷㡢ㄱ㘴晣慡㠵ㄶ捣㜱ㅣ〶㜳㜶摥㙣捣㑡戹攰㜱㉥〹㙡戳㈱㍢㌸㠲㠸㕦㑦㜳㜶㝤㌹㤷挹攷㡡㈶㥤㄰㕣攷昱㝢㠸㍥㜳㍢㉥㥥㌶㤵㄰㜴挳晤㝤㜳㜶戰㥣㉡㕡扢ㄸ搸㑤㡦ㅦ㔵㤱㤳挱㡡㘵搷攴㡡㔸㐰㑥㥦挴㕢戲〳㈳愵扤昸㤴㘷戴㔰㕣㥦摡㘵ㅤㄱ〳〵㉢攴㈶㘷㔵㠵㔵㌸慣攲攱昸㑣昷㉡㠹挳搲㈱〸搱ㅢつㄳ戸挳挵㑢㡢㍡㙢㤶㈳攵㕥晤㜱捤昲扤㉡㍥㠷〸扣㜷㤸昸ㄶ㡡㜶㔸㍦挴㍡摦〶戸㜰晤㤶摥挹ぢ攳摦改扢愵ㄸ愶㕢㍤㕦㐶愶挶挴敤㤴〴㙦㥣改㐲ㅡ㘷㡦㤶㔱㘷慥㝡ち㈶戲挲挳搹㠸ㅤ㤴散㐴搷攱摥愰〹㡢ㅦ收ㄷ昷㉤戰扢戳㥣っ㕤扡㐲㉡㙦戹㘵摤愵㐲㈱挵改挵愹㈹摦っ挴挵扦㠶㌵搱㔹〰㤹㠳㉥㈹㌵〶㔲㙡㑣㐸搸㤲㜹攳㉣㌸摢㉡㙤㑦㤵㜳昶㐸㈱㤷㡥㌳挳㕢攱㈳㘲㕥㘲ち㐵愱㜹㉦挹攴㠴戳㕡ㅤ㐱㜲慥㈳㌰摣㙤㌸㍦㔰㜵ㅣ㝥捣摥戰散攳㙡㠶搷㜹㤸扥㘲昰昵挳㘸㉤挶㙢㌰㤸㝥攷㔵㝣㑥ㄸ㈸㘲㠸㔴ㄷㄹ昰愷ㅦ㜱ㄱ㘶愲扣攸慡㝢挳挲捦㌴ㄲ㝤愵㔴㘶ㅤ㍥ㅣ㈸㤵ㅢ摣敦散攲ㄸ㕡㥡㤵㜲㤲户㙡摤戸㤲㐶攸㝦て㝣攱㜲㥣㠴〱摣㔷㐵㜹ㅦ㘷㌸㘳㐸〷㌳ㄴ㡢㌵挶㠳晡敡昵摡㍡挳扤㝤昰㝦㐸搸㍢愵晤搷㉥㍥㡦搳ㅤ㘲搱㤵搰㡦ㄲ㝣〷㐰昵〰㔰㥥㉡㠶㝦㈷挳㜷〱㘲扣戶愹㜶㥡㙡摥㐰㐵㔸愳挰㥢戱㜸㠱攲挰攵㌰㜰㕦㠶ㅢ㌶愸挴㘸㡣昳㠶㑡㝦て攰搱㐷ㅥ愱㤱て㈹㕥昱㜸晤昳昰敤扥攰㍥愰晡㌱㠰搸㘶㠰户㄰摤ㄶ昱㈶㑥㤹攲散㑥ㅥ㉡㥢戳晥㌳攴㥣慣㝢㤸昴ㅤㄹ慢㘸攲㘴㘱㥤ㅦ㐱〷㐲愸〳㙡昳㔶捤捣㜷㘰㑣㝢捥昱㐴㐸つ愲㐱ㄹっ攳㜱㘰㜳摤慦㡡㕡愱ㅣ扢㥣ㅢㅥ攵㥥挸㍥挵散㐷㈷捤扥㘲慣㕢敥慢㥦〰愲ㄸ昴㤶㈹愶㤴戳挲扥て挲昴㉢㡣挱㜱㔹㘱㑦扡〸㌳㡡ㄱ㜲㙦㔶〰昵㘶挵㔳㐰昵て〰ㄴ愳攷〱っ㑦㤳攱㠷〰戱换〰慡㑤㑡㘵戸ㄹ攷㘵つ愶愸㝣㘴挹ぢ摢㌸敥㍥攵愶㌷㈶敢慦搱㜷㐳㙢㌸㤷戳㜱搴〱㔶戰㡣〱ㄸ㘷㌳㤳㜰愶ㄶ攷㍢慤㐸㌸ㅣ㠵㠵㌲慡㉦摦愶㜴换㈶〶㑣〹㠹㉢捥㔷攳ㄹ㠰㐶挶㔰搰晥㄰㍦㙦敢〴〱㔱㥡㠳㜸㐸挲〹㝣㍦㤱㠴ㅡ〲昴〴㍦㡡ㄴ㘷㐱㍦ぢ㔴㍦〷愰ㄸ扦攵㥡ㄱ挳收㡥昰づ㘴㥤ㄱ㝥ㅥ搸愱㡦昰㑥㜰换〸扦挰昶ㄸ昰慤ㄸ攱㤷㐰㤸㝥㠴㌹㜹㘴㠴㕦㜶ㄱㄹ㘱㐶㠷㍤㌹㠰㝡㜲扣〲㔴晦〸㐰敤〲〸㘰昸㌱ㄹ㝥㐲㠶摤〰ㅣ㘵攳㔵㠰搹㥥昶㈶扦摤敢〴戹㑡㠷慦㠳〴ㅤ㌲慣散㌵捤慤挸搵攱ㅢ㐰昵㝦〱㈸㠶㠰㐵㠷扣㠸㜷㜵㜸ㄵ㘸㡥づて〰㍢ㄱ扢㙥慥㌰㕡㘸攵㠱〴ㅦ晢㑤扦㕡摥㠷㕡愲换㥦〲㔱㡣ㅤ㔷攸昲㝦㐰㤸㕥㤷㔷戳㉥晥昴捦㕣㐴㜴挹㐰戳㈷て㔰㑦㥥晦〵慡㝦づ愰慥〵〸㘰昸〵ㄹ㝥㐹〶挶愵㐵㤷晦〷㘴㘲㈶昲慢挴㑥㄰慡戴昸㙢㤰愰挵㡦〲㝡㡤晡戴昸㈶挸晡㌷〰敡㤳〰搵㕡㘴昰搸搱攲㙦㠱ㅤ晡㑣扣〱摣愲扤㠳㐰搴㡤〰ㄵ摡攳敡㥢㕥㝢っ㔰㡢昶挲㠰愲㌹ㄲ㙥〱昰攴〰敡㘹㉦〲〶捤㐳愹㘲〴㍢㠰㈱㐶〶㠳っ户㠱㐱戴搷㠰摣㠴昶昸捤㘵㈷㑡慡戴愷挱〳敤摤〹攸㌵敡搳㕥〲愵扡ㄱ㐰摤〳㠶㙡敤㌱昲散㘸慦〹㉣㠷慥㍤〶慢㐵㝢捤㙣昹戳挸㔵㘸慦〵搴改戵昷㌹㔴〳㘳㐸㈷搹㠸㥢㔱㥦〷攲挹〱搴搳摥㙣㌰攸愳挸昸㠵㘰㠶㌹㘴㤸㑢〶㐶挴㐵㝢㐷㈳㌷愹㍤㝣㔰摡㠹㤲㉡敤ㅤぢㅥ㘸敦㍥㐰慦㔷㥦昶㡥㘳愳挷〳挴敥〷挳愱挵㑡改慢㈵㝤〱㙣戹㝥㥣㥤扤㜸㌴㤵挷㠷昶ㅢㄱ㐵戱㐹㍡ㄲ㕣攷愸ㄳ换㥡㜶㝦ㄱㄱ㉥扢扣㌱㐰〷㤵㝢㤱㉢㥢摣戶捥㉣搶㤵㠸扤晣摢㠳〷慢㌵ㅤ摣ぢ㠷慥昲晥㌳〲㑡㐲㥦㠰〲晡㈱㡣㌱㤳㐷㥦〸㐸搷㥣㝦敡〱㡦㝡ㄲ换摣ㄴ㝢㄰㐸㥤㈳㘷㔵㤸㠸㌵攷㑣㍡挸㍣ち㉤捣挳扤㌹㠴㤳攷挹愸慢ㄸㄹ㘲ㅢ摡晦づ㡡㠷㔲愱戶㤲〷ㄹ㡡ㄳ㝢ㄸ愰摡昱㤸㜲㤶㤱㌹㥢攵愹㘶挰ㅥ捦攳㈴㐹㤴㡥㠸㠳搱㜵㐶㝣ㅣ㌴扣㜴愹っ㉢ㄴ慤晥㘲㘳愲敥㜲昴搷㌸户敡换㑥愹挶ㄲㅥ㥡㘲晢㌱㐴㌵敢昳挵㈷㐷㠵㜵㤸㡣搳㐰㥦扢㈱㤷㉥㤷慣㔲搶㙥ㅤ㐰㐴愴㤵摦晡㘶ㄱㅢ敢㡡㍤㠳ㄶ〳晢愴㘰搱㈲㝦㤳戲㠷ㄷ摤㠹㥤挵搲摥愲扣㑤捣攲㈷捦散㑤㌷㌴戰ㅢㅥ散㈵㥤づ攵㈵㜹挰㘲㘵㝤〶㔸㥡㈳㐹㥥㔰㤸㤲摦㜱㥥愱㈴㡦㈴㑣㐹ㅥ㑢㤸㕡㜸㤰㘰㉢〶㜳㠷㌳㈵昷愱㌵㡥愶㜱㈶摥㘶㜶昷㥡愱捡㥦摦ㄸ㘷㠱摣〴戲㌸㡡㥢昱戵戰㜱㌶㈸戳㐰昱〵㍢㤲㍣扦戰ㄵ㍤ㅦ㠵昲㔳ㄶ昹㔱㡢ㄲ㝦㤹昴㠵愰攳扦㌰㈹晡换㥣㍣敡㜱㈸㤷㐳〶㍣㘴㥣㠳昲㥡攳愰昶㠱㡤㘳㔱愹㑢扡搲愲换㜳㔱ㄹ扡愴摢捣㤴愴敢捣㤴㝣摡㜹㠶㤲昴㤵㤹㘲晢〱愶㌵㉣慥攳捡戶搵戰㑡慢㡣㌲愳つつ㔳㉥愵㉡㤷㍦㝣㕡㌱㐸㌴㐷㠶㐱ㄸ晢㉥㕥戹扥捤昰㉡㔱㍢㤳戳㤳㤵㐹搱ㅤ㠰㝡㌱㐰㈲昹㉣昲愲㘴づ㤵收挰㘸㡥㐵昲㌹㡦扥㥣愴愳㔹㙢㉥㠰㝡㠱㠰戹㤵㠰㐴㔸㔹搱㤵ㄵ攵㝦ㄳ慦㌶愱晣昳㔱㕥㕢昹て〶㉡晦㘵戴㈴捡㕦㠵捡㔰㍥㍤㕡愶㈴扤㕡愶㈴㕤㔸愶攴㑦㥣㘷㐸搱㉦攵〰愸㙦愰㐹㉡㠷敦愵㔷〳敡㑥㠰㐴㤲慥㈹摦搳攸㐲㌶㘰㍥慥〱戹㜲㍥㜶㠳㔲㍤ㅦ改摢㡡慡㝡㔰㈸扦㜷㤱㕦扥㈸昱㐸搹攳㝡搰昱摦㔱〹㍤㔲㔱挹㔷㝤㉡搱㔴〹㑤㠰晡㑡愰昴昴㑢㐵晡㡢挰〷改改㠳㌲㈵㝦敥㍣㐳挹㕦㜸〸ㅤ㑦㈶昵㙢〰㤱晥㑢慥昴ㅣ㘶扤〱つ攸㝥㠰㐴㤲㉥愵扣㌷愵搷㤴㔵㔳扣㈴扤㑣愱㙦㈶改㜴搶㍡つ㐰㜱攵㠰㠲慦戱〰㠹㤰㐹攲㍣㈲捦㍤㠱昲晣㕤愰㍣昴ㄴ㐵㥥㜷〱㠱㍣昴ち㤹㤲戰挹づ㐲㌷㤰㈹㐹㔷㤰㐹搱挳ㄳ㜹敥㜶攵㘱㠱扥っ㔰扦ㅢ㈰㤱愴㤳ㄷ㈴て晤㍥愱㙦㈳敦〲搶㝡ㅢㅢㄴ慦㡤戹㌴攸昸敦挸㐳慦㑤攴戹㌵㔰㥥㥢〳攵愱敦㈶昲㙣〷〲㜹攸愷㌱㈵改慢〹㐲挷㑣㄰㍡㘷㑣㡡㍥㤷挸㜳愳㕦㥥ㅣ愸㝡〷㐰㈲㐹户㉢㐸ㅥ㝡㘲㐲㉦㤲户〳㙤挹捦㠶ㄴ㌷㝣晣て改摤㉥〳㤹㤲摣昵攵搵捡㐰戴〵搰ㅣ㑥㝡ㅢ慥㤲㝤㤸㜵㈶㈸慣搳敡搵ㄹ㈵㝢㈴挶捤攳晣摡㔷攴㍥攳扣㄰㉥㐲挵慦㑤搶攲搷㈳攳昴㌸㈲〸挱㌹ㄱ㠰㘸昸敤㌳㙢㡢昶㡥㈶㤹㝦戱㡦㐰㙢扦㐳㍢㤰挸㘷〱搹攲㈹昸搳㝢㐱㔷摣㔷㘶㌳户㠱愰㥦㘰㈳㠰扡〶㕤〶㝥晤㜴戵㕢㔰晤搱㜰㤲㍢㤱㈸晦扤㐰㥡㈳㡡㍢〷㤵愹摥㡦ㅡ㤴㐰㍡扤ㄲ㤴ㄶ摡摥ㄸ㝡愹摡㜵て慣〶㡤愹㔳㘰㈸敥㍥㤳㥤㉤㌴搴㔲攳㜲㜵敡㜵㕤戱㘷慦慣晥っ晣㥣敥ㄳ㕦㝤㝥昹㍣户㠵〳慢ㄵ㙤昶愴㘰ㄹ戴攸〸昶摥㕡㠲㕤攱〹㔶昵㈳挰㈴慤扣〸㜶つ㄰〸㐶慢㉣㠲扤挷㉦搸〷㐱㙤愱扤㝤㙢㠲㜵㝡㌵㙡〹㈶慡昸搰〳㡥㉡㍥昴㔸愷敡㐱㡤㈰挱㐶㙢〹㘶扢〵搵摦慢㈵㘹慢㐵戰㡦〱㠱㘰㌴戸㈲㔸搹㉦搸挷㐱㙤愱㈹㝤㙢㠲搱敥搶ㅤ㌱ㄱ散㡡㤷㕣挱ㅥ攸㔴㌴挱㐱㠲ㄵ㙡〹㤶㜷ぢ慡扦㐳㑢搲㘸㡢㘰搷〳㠱㘰戴扣㈲搸づ扦㘰㌷㠰摡㐲㥢晡搶〴愳〱㥥㕥戰て晤㤵㈳㔸摦愳㥤㙡ㅢ㙡〴〹㘶搶ㄲ㉣攳ㄶ㔴㝦㕦㤶愴昵ㄶ挱㙥〳〲挱㘸㠲㐵戰㘱扦㘰户㠳摡㐲攳晡搶〴愳㈵㥥㕥㌰〸㈴㈳搷昸㐲愷愲㔱づㄲ散昲㕡㠲扤摢㉤愸晥㙥㉣㐹㌳㉥㠲晤つ㄰㝤㌷挱摦〲㈴ㄴ㉤戹㐸㜸愹㉢攱㝣昴ㅥ挷㑥㑣敢㉥〵㕢摤〲敥㜳晡ㅥ㔰㘳戴攴搳挵晢㝤㍦㠶㙣㐱挵㔸㤶㐷愷挶慣㐳ㄶ攳㉢ㅦ㍦挸戹愳〹ㄷ㘴㘵晣ㅣ戱て㜷扥戸ㄶ挳て搵㕤㕦ㅥ㜷挱っ摣㝡㔷㌰㕡㜲慣㙣㘴㌷㤶㜱㈷搳㤰敤戵㜰戳㥣㠹攳㌷㍥㌶㝥ㅥ㕡㍣ㄲ㐲〰㌸〹㐶戹㐹㘱㥢攲昷㘰攱挰㐳ㄸ㑦㔷搵㔷㌶扥敢昳㐹㝤㜸㥦㔰㠴㜹慦㌶戳〰㠰昱㈹㡣搷攴敦搲攴搴㘷㠵搵㈰挶㔵づ㈶慦㉥㍥晥愰扣㉦㑥昳晡㌳攰㤵㙤㑡㠹っ㠸慤敡㝢㐹敡〴㠷㠰㔰㡣晢㕡戵㔰㍣づ慦㘳㡤慡㕦搳㌵㌶㔲搲挱㥢扥搶昹㥢㈵㤷㜷㈹㙥㕤㥣㍤挶攷搹㠶㜷㡤㤱昱㕤㘳㐴㔵扦昷㕥愱慢㐲㤳敦昵㐵搶晡ㄲ㐰〴㕦㔰㡢㙢〲㤰搰㕦〶挵昷㙥㡡摢ㅦ摦捦㑢㡡㝢㡡昴㜸ㅦ㤰ㅡ㍤㕥㄰搸攳㍦愰㠲㝣慥㍣搹摢㍦㤲搴㠹戶ㅤ㑤㈸敥㐹ㄵ扤搱搰㑢㙦晦〴攴㌸〴愰㈷㠲捦㤵㌲慥〹散昱㥦搹㝣㠶慦づ㠴㈰愱敦㈷愹ㄳㄹ户㐷㙥ㄶㄵ㍤㕥て㠲昴昸〰㤰ㅡ昲扤㈳戰户㝦㘵搳㤵扤㝤㡢㈴㕦㙦㌷㈰㕦搱ㅢ捤愲昴昶㙤㈰㌵㝡㕢ㅥ搸摢挳㙣扡戲户㐷㐹昲昵㐶戳㕡搱ㅢ㙤㤵㤸愰づ㌴㐹て攷ㅤ㔰㐴㍣㙣㈸摡㉦㈹㘸㜷ぢㄸ㜱㡤攳㠶㥡㌶㑤ち捥㜵ぢ攸慦攸㝤愰戶搰㜲㌵㈱搷昰㍤ㅣㄸ㍥ㅤ搹慦扥ㅥ摥慦敥〸ㅦ〸攵㔱㤰㔷戸挶攵搴㍦攴㌵〹摥㤹挶慢ㅥ㐳㕤挵㐵挵㌶昴攳㠰㕣㌸晣㔳㥣攵戲〲㥦㘰昱㤷〹挸昳ㅦ㉥挲㡣攲扣ㄴ㥥敦㤳捡㈹㐹戲㝥搲㐵㤸㔱㥣㐹挲昳ㄴ愹㥣㐴㈴敢ㅦ戸〸㌳㡡攳㉦㍣㑦㤳捡愱㈷㔹晦搰㐵㤸㔱ㅣ㌵攱㜹㠶搴㐷摤㈲晤㥦㉥㠲㐷愸㠵摡摤ち㈴㍣愶搲摢㌲摢戶晤戲㈵摡㍡㉦㝡㘹㘷搳㑤捦晥摢昳搷㍤晥敥㔵慦扣㜹敢慤㡦扦㜸摤㈳㙦㝥㝤㜸搵户敥扡敢挱ぢ㙦㝦攴昹愳戲㜷㠴扦昲换扥㍢慥攸搸㜹挵敥散㤶〵敢慦㜸搷㡥㡢㍢㌶捤㕥ㄸ㠹㌴㌴㥣㍤攷愱攳收㈷慦摡晤㔵㜵晦㔳挷ㄶ㤵攸㡢慦戶㥦晤㈱㉤挵㕦㤲㝡㡢〲搱捦〲搱捦〱㌴㠷㤵愸㡤挴㤳㕣㔶攰愱㈴搵㈷慣㉦㤰㉢愲㐴㜱攴㝡搱捦㐵〵ち搷㑢づ㤷愸㙥ちㄷ㔵㈸㕣慦㌸㕣愲扣㈹㕣㔴愲㜰晤搸攱ㄲ昵㑤攱愲ㅡ㠵敢㔵攱㑡㔲㍥收㥢愳㡡㐲挹㐴㥥敢㑥攴㌵愰挷昱愵㉦〵㤵㠲㌹㙥㐱㤲捤扥〱慡愲㜴㔲㌴扢戲㑥搲ㄳ㔳㔱㌲攱㐸㔶㜲㈸ち㈳〵㉤㔵〵㝣㝦㈹㤸㔵㔵挰㔷㤶㠲收慡〲扥㡡㑣㤹㥦〱㔱〲昸㠶晥〱㘹晣㝦㘹ぢㄸ㜶</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</si>
</sst>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164" formatCode="0.0"/>
    <numFmt numFmtId="165" formatCode="0.000"/>
    <numFmt numFmtId="166" formatCode="0.00000"/>
  </numFmts>
  <fonts count="4" x14ac:knownFonts="1">
    <font>
      <sz val="11"/>
      <color theme="1"/>
      <name val="Calibri"/>
      <family val="2"/>
      <scheme val="minor"/>
    </font>
    <font>
      <b/>
      <sz val="11"/>
      <color theme="1"/>
      <name val="Calibri"/>
      <family val="2"/>
      <scheme val="minor"/>
    </font>
    <font>
      <b/>
      <u/>
      <sz val="11"/>
      <color theme="1"/>
      <name val="Calibri"/>
      <family val="2"/>
      <scheme val="minor"/>
    </font>
    <font>
      <sz val="11"/>
      <color theme="1"/>
      <name val="Calibri"/>
      <family val="2"/>
      <scheme val="minor"/>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41">
    <xf numFmtId="0" fontId="0" fillId="0" borderId="0" xfId="0"/>
    <xf numFmtId="164" fontId="0" fillId="0" borderId="0" xfId="0" applyNumberFormat="1"/>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44" fontId="0" fillId="0" borderId="0" xfId="1" applyFont="1" applyBorder="1"/>
    <xf numFmtId="0" fontId="0" fillId="0" borderId="5" xfId="0" applyBorder="1"/>
    <xf numFmtId="165" fontId="0" fillId="0" borderId="0" xfId="0" applyNumberFormat="1" applyBorder="1"/>
    <xf numFmtId="2" fontId="0" fillId="0" borderId="0" xfId="0" applyNumberFormat="1" applyBorder="1"/>
    <xf numFmtId="164" fontId="0" fillId="0" borderId="0" xfId="0" applyNumberFormat="1" applyBorder="1"/>
    <xf numFmtId="0" fontId="0" fillId="0" borderId="6" xfId="0" applyBorder="1"/>
    <xf numFmtId="0" fontId="0" fillId="0" borderId="7" xfId="0" applyBorder="1"/>
    <xf numFmtId="44" fontId="0" fillId="0" borderId="7" xfId="1" applyFont="1" applyBorder="1"/>
    <xf numFmtId="164" fontId="0" fillId="0" borderId="7" xfId="0" applyNumberFormat="1" applyBorder="1"/>
    <xf numFmtId="0" fontId="0" fillId="0" borderId="8" xfId="0" applyBorder="1"/>
    <xf numFmtId="44" fontId="0" fillId="0" borderId="5" xfId="1" applyFont="1" applyBorder="1"/>
    <xf numFmtId="0" fontId="2" fillId="0" borderId="1" xfId="0" applyFont="1" applyBorder="1"/>
    <xf numFmtId="0" fontId="2" fillId="0" borderId="6" xfId="0" applyFont="1" applyBorder="1"/>
    <xf numFmtId="0" fontId="0" fillId="0" borderId="9" xfId="0" applyBorder="1"/>
    <xf numFmtId="0" fontId="2" fillId="0" borderId="4" xfId="0" applyFont="1" applyBorder="1"/>
    <xf numFmtId="0" fontId="1" fillId="0" borderId="1" xfId="0" applyFont="1" applyBorder="1"/>
    <xf numFmtId="0" fontId="0" fillId="0" borderId="4" xfId="0" applyFont="1" applyBorder="1"/>
    <xf numFmtId="1" fontId="0" fillId="0" borderId="0" xfId="0" applyNumberFormat="1" applyBorder="1"/>
    <xf numFmtId="1" fontId="0" fillId="0" borderId="7" xfId="0" applyNumberFormat="1" applyBorder="1"/>
    <xf numFmtId="44" fontId="0" fillId="0" borderId="8" xfId="1" applyFont="1" applyBorder="1"/>
    <xf numFmtId="0" fontId="1" fillId="0" borderId="0" xfId="0" applyFont="1"/>
    <xf numFmtId="0" fontId="0" fillId="0" borderId="0" xfId="0" quotePrefix="1"/>
    <xf numFmtId="0" fontId="0" fillId="2" borderId="8" xfId="0" applyFill="1" applyBorder="1"/>
    <xf numFmtId="44" fontId="0" fillId="3" borderId="5" xfId="1" applyFont="1" applyFill="1" applyBorder="1"/>
    <xf numFmtId="0" fontId="0" fillId="0" borderId="0" xfId="1" applyNumberFormat="1" applyFont="1" applyFill="1" applyBorder="1"/>
    <xf numFmtId="0" fontId="0" fillId="0" borderId="10" xfId="0" applyBorder="1"/>
    <xf numFmtId="0" fontId="0" fillId="0" borderId="4" xfId="0" applyFill="1" applyBorder="1"/>
    <xf numFmtId="44" fontId="0" fillId="0" borderId="11" xfId="1" applyFont="1" applyBorder="1"/>
    <xf numFmtId="166" fontId="0" fillId="0" borderId="0" xfId="0" applyNumberFormat="1"/>
    <xf numFmtId="0" fontId="0" fillId="0" borderId="5" xfId="0" applyFill="1" applyBorder="1"/>
    <xf numFmtId="0" fontId="0" fillId="0" borderId="8" xfId="0" applyFill="1" applyBorder="1"/>
    <xf numFmtId="44" fontId="0" fillId="2" borderId="5" xfId="1" applyFont="1" applyFill="1" applyBorder="1"/>
    <xf numFmtId="44" fontId="0" fillId="2" borderId="8" xfId="1" applyFont="1" applyFill="1" applyBorder="1"/>
    <xf numFmtId="44" fontId="0" fillId="2" borderId="0" xfId="1" applyFont="1" applyFill="1" applyBorder="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1"/>
  <sheetViews>
    <sheetView workbookViewId="0"/>
  </sheetViews>
  <sheetFormatPr defaultRowHeight="15" x14ac:dyDescent="0.25"/>
  <cols>
    <col min="1" max="2" width="36.7109375" customWidth="1"/>
  </cols>
  <sheetData>
    <row r="1" spans="1:16" x14ac:dyDescent="0.25">
      <c r="A1" s="27" t="s">
        <v>42</v>
      </c>
    </row>
    <row r="2" spans="1:16" x14ac:dyDescent="0.25">
      <c r="P2">
        <f ca="1">_xll.CB.RecalcCounterFN()</f>
        <v>3</v>
      </c>
    </row>
    <row r="3" spans="1:16" x14ac:dyDescent="0.25">
      <c r="A3" t="s">
        <v>43</v>
      </c>
      <c r="B3" t="s">
        <v>44</v>
      </c>
      <c r="C3">
        <v>0</v>
      </c>
    </row>
    <row r="4" spans="1:16" x14ac:dyDescent="0.25">
      <c r="A4" t="s">
        <v>45</v>
      </c>
    </row>
    <row r="5" spans="1:16" x14ac:dyDescent="0.25">
      <c r="A5" t="s">
        <v>46</v>
      </c>
    </row>
    <row r="7" spans="1:16" x14ac:dyDescent="0.25">
      <c r="A7" s="27" t="s">
        <v>47</v>
      </c>
      <c r="B7" t="s">
        <v>48</v>
      </c>
    </row>
    <row r="8" spans="1:16" x14ac:dyDescent="0.25">
      <c r="B8">
        <v>2</v>
      </c>
    </row>
    <row r="10" spans="1:16" x14ac:dyDescent="0.25">
      <c r="A10" t="s">
        <v>49</v>
      </c>
    </row>
    <row r="11" spans="1:16" x14ac:dyDescent="0.25">
      <c r="A11" t="e">
        <f>CB_DATA_!#REF!</f>
        <v>#REF!</v>
      </c>
      <c r="B11" t="e">
        <f>Sheet1!#REF!</f>
        <v>#REF!</v>
      </c>
    </row>
    <row r="13" spans="1:16" x14ac:dyDescent="0.25">
      <c r="A13" t="s">
        <v>50</v>
      </c>
    </row>
    <row r="14" spans="1:16" x14ac:dyDescent="0.25">
      <c r="A14" t="s">
        <v>54</v>
      </c>
      <c r="B14" t="s">
        <v>57</v>
      </c>
    </row>
    <row r="16" spans="1:16" x14ac:dyDescent="0.25">
      <c r="A16" t="s">
        <v>51</v>
      </c>
    </row>
    <row r="19" spans="1:2" x14ac:dyDescent="0.25">
      <c r="A19" t="s">
        <v>52</v>
      </c>
    </row>
    <row r="20" spans="1:2" x14ac:dyDescent="0.25">
      <c r="A20">
        <v>28</v>
      </c>
      <c r="B20">
        <v>31</v>
      </c>
    </row>
    <row r="25" spans="1:2" x14ac:dyDescent="0.25">
      <c r="A25" s="27" t="s">
        <v>53</v>
      </c>
    </row>
    <row r="26" spans="1:2" x14ac:dyDescent="0.25">
      <c r="A26" s="28" t="s">
        <v>55</v>
      </c>
      <c r="B26" s="28" t="s">
        <v>58</v>
      </c>
    </row>
    <row r="27" spans="1:2" x14ac:dyDescent="0.25">
      <c r="A27" t="s">
        <v>96</v>
      </c>
      <c r="B27" t="s">
        <v>102</v>
      </c>
    </row>
    <row r="28" spans="1:2" x14ac:dyDescent="0.25">
      <c r="A28" s="28" t="s">
        <v>56</v>
      </c>
      <c r="B28" s="28" t="s">
        <v>56</v>
      </c>
    </row>
    <row r="29" spans="1:2" x14ac:dyDescent="0.25">
      <c r="B29" s="28" t="s">
        <v>55</v>
      </c>
    </row>
    <row r="30" spans="1:2" x14ac:dyDescent="0.25">
      <c r="B30" t="s">
        <v>97</v>
      </c>
    </row>
    <row r="31" spans="1:2" x14ac:dyDescent="0.25">
      <c r="B31" s="28" t="s">
        <v>56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N45"/>
  <sheetViews>
    <sheetView tabSelected="1" topLeftCell="A2" zoomScale="90" zoomScaleNormal="90" workbookViewId="0">
      <selection activeCell="M10" sqref="M10"/>
    </sheetView>
  </sheetViews>
  <sheetFormatPr defaultRowHeight="15" x14ac:dyDescent="0.25"/>
  <cols>
    <col min="3" max="3" width="25.7109375" customWidth="1"/>
    <col min="4" max="4" width="11" customWidth="1"/>
    <col min="5" max="5" width="12.140625" bestFit="1" customWidth="1"/>
    <col min="7" max="7" width="12.7109375" customWidth="1"/>
    <col min="8" max="8" width="14.28515625" customWidth="1"/>
    <col min="11" max="11" width="12.7109375" customWidth="1"/>
    <col min="13" max="14" width="12.140625" bestFit="1" customWidth="1"/>
  </cols>
  <sheetData>
    <row r="2" spans="1:14" x14ac:dyDescent="0.25">
      <c r="A2" s="18" t="s">
        <v>2</v>
      </c>
      <c r="B2" s="3"/>
      <c r="C2" s="4"/>
    </row>
    <row r="3" spans="1:14" x14ac:dyDescent="0.25">
      <c r="A3" s="5"/>
      <c r="B3" s="6">
        <v>0</v>
      </c>
      <c r="C3" s="8" t="s">
        <v>0</v>
      </c>
      <c r="F3" s="2" t="s">
        <v>40</v>
      </c>
      <c r="G3" s="3" t="s">
        <v>41</v>
      </c>
      <c r="H3" s="3" t="s">
        <v>31</v>
      </c>
      <c r="I3" s="3" t="s">
        <v>9</v>
      </c>
      <c r="J3" s="3" t="s">
        <v>8</v>
      </c>
      <c r="K3" s="3" t="s">
        <v>10</v>
      </c>
      <c r="L3" s="3" t="s">
        <v>11</v>
      </c>
      <c r="M3" s="4" t="s">
        <v>32</v>
      </c>
    </row>
    <row r="4" spans="1:14" x14ac:dyDescent="0.25">
      <c r="A4" s="5"/>
      <c r="B4" s="6">
        <v>1</v>
      </c>
      <c r="C4" s="8" t="s">
        <v>1</v>
      </c>
      <c r="F4" s="5">
        <v>1</v>
      </c>
      <c r="G4" s="6" t="s">
        <v>20</v>
      </c>
      <c r="H4" s="7">
        <v>12000</v>
      </c>
      <c r="I4" s="6">
        <f>Sheet3!F3</f>
        <v>3.2470361095146005E-3</v>
      </c>
      <c r="J4" s="6">
        <f t="shared" ref="J4:J7" si="0">1-K4-I4</f>
        <v>0.98675296389048539</v>
      </c>
      <c r="K4" s="6">
        <v>0.01</v>
      </c>
      <c r="L4" s="6">
        <v>0</v>
      </c>
      <c r="M4" s="17">
        <v>1000</v>
      </c>
    </row>
    <row r="5" spans="1:14" x14ac:dyDescent="0.25">
      <c r="A5" s="5"/>
      <c r="B5" s="6">
        <v>2</v>
      </c>
      <c r="C5" s="8" t="s">
        <v>95</v>
      </c>
      <c r="F5" s="5">
        <v>2</v>
      </c>
      <c r="G5" s="6" t="s">
        <v>21</v>
      </c>
      <c r="H5" s="7">
        <v>12000</v>
      </c>
      <c r="I5" s="6">
        <f>Sheet3!F4</f>
        <v>9.4956473738200264E-3</v>
      </c>
      <c r="J5" s="6">
        <f t="shared" si="0"/>
        <v>0.98050435262617996</v>
      </c>
      <c r="K5" s="6">
        <v>0.01</v>
      </c>
      <c r="L5" s="6">
        <v>0</v>
      </c>
      <c r="M5" s="17">
        <v>1000</v>
      </c>
    </row>
    <row r="6" spans="1:14" ht="15.75" thickBot="1" x14ac:dyDescent="0.3">
      <c r="A6" s="5"/>
      <c r="B6" s="6"/>
      <c r="C6" s="8"/>
      <c r="F6" s="5">
        <v>3</v>
      </c>
      <c r="G6" s="6" t="s">
        <v>22</v>
      </c>
      <c r="H6" s="7">
        <v>12000</v>
      </c>
      <c r="I6" s="6">
        <f>Sheet3!F5</f>
        <v>4.9010903778612391E-2</v>
      </c>
      <c r="J6" s="6">
        <f t="shared" si="0"/>
        <v>0.9409890962213876</v>
      </c>
      <c r="K6" s="6">
        <v>0.01</v>
      </c>
      <c r="L6" s="6">
        <v>0</v>
      </c>
      <c r="M6" s="17">
        <v>1000</v>
      </c>
    </row>
    <row r="7" spans="1:14" x14ac:dyDescent="0.25">
      <c r="A7" s="19" t="s">
        <v>3</v>
      </c>
      <c r="B7" s="20">
        <v>2</v>
      </c>
      <c r="C7" s="16" t="str">
        <f>IF(B7=B3,C3,IF(B7=B4,C4,C5))</f>
        <v>Pre-screen with NCCN</v>
      </c>
      <c r="F7" s="5">
        <v>4</v>
      </c>
      <c r="G7" s="6" t="s">
        <v>17</v>
      </c>
      <c r="H7" s="40">
        <v>17000</v>
      </c>
      <c r="I7" s="6">
        <f>Sheet3!I3</f>
        <v>4.4896279461366095E-3</v>
      </c>
      <c r="J7" s="6">
        <f t="shared" si="0"/>
        <v>0.98551037205386338</v>
      </c>
      <c r="K7" s="6">
        <v>0.01</v>
      </c>
      <c r="L7" s="6">
        <v>0</v>
      </c>
      <c r="M7" s="17">
        <v>1000</v>
      </c>
    </row>
    <row r="8" spans="1:14" x14ac:dyDescent="0.25">
      <c r="F8" s="5">
        <v>5</v>
      </c>
      <c r="G8" s="6" t="s">
        <v>18</v>
      </c>
      <c r="H8" s="7">
        <f>H7</f>
        <v>17000</v>
      </c>
      <c r="I8" s="6">
        <f>Sheet3!I4</f>
        <v>1.1474742296019969E-2</v>
      </c>
      <c r="J8" s="6">
        <f>1-K8-I8</f>
        <v>0.97852525770398002</v>
      </c>
      <c r="K8" s="6">
        <v>0.01</v>
      </c>
      <c r="L8" s="6">
        <v>0</v>
      </c>
      <c r="M8" s="17">
        <v>1000</v>
      </c>
    </row>
    <row r="9" spans="1:14" x14ac:dyDescent="0.25">
      <c r="A9" s="18" t="s">
        <v>4</v>
      </c>
      <c r="B9" s="3"/>
      <c r="C9" s="3"/>
      <c r="D9" s="4" t="s">
        <v>29</v>
      </c>
      <c r="F9" s="5">
        <v>6</v>
      </c>
      <c r="G9" s="6" t="s">
        <v>19</v>
      </c>
      <c r="H9" s="7">
        <f>H7</f>
        <v>17000</v>
      </c>
      <c r="I9" s="6">
        <f>Sheet3!I5</f>
        <v>1.2589841721912909E-2</v>
      </c>
      <c r="J9" s="6">
        <f>1-K9-I9</f>
        <v>0.97741015827808708</v>
      </c>
      <c r="K9" s="6">
        <v>0.01</v>
      </c>
      <c r="L9" s="6">
        <v>0</v>
      </c>
      <c r="M9" s="17">
        <v>1000</v>
      </c>
    </row>
    <row r="10" spans="1:14" x14ac:dyDescent="0.25">
      <c r="A10" s="5"/>
      <c r="B10" s="6">
        <v>1</v>
      </c>
      <c r="C10" s="6" t="s">
        <v>5</v>
      </c>
      <c r="D10" s="8">
        <v>7.9000000000000001E-2</v>
      </c>
      <c r="F10" s="5">
        <v>7</v>
      </c>
      <c r="G10" s="6" t="s">
        <v>9</v>
      </c>
      <c r="H10" s="7">
        <v>50000</v>
      </c>
      <c r="I10" s="6">
        <v>0</v>
      </c>
      <c r="J10" s="9">
        <v>0.65300000000000002</v>
      </c>
      <c r="K10" s="6">
        <v>0.34699999999999998</v>
      </c>
      <c r="L10" s="6">
        <v>0</v>
      </c>
      <c r="M10" s="38">
        <v>50000</v>
      </c>
    </row>
    <row r="11" spans="1:14" x14ac:dyDescent="0.25">
      <c r="A11" s="5"/>
      <c r="B11" s="6">
        <v>2</v>
      </c>
      <c r="C11" s="6" t="s">
        <v>7</v>
      </c>
      <c r="D11" s="8">
        <v>0.92100000000000004</v>
      </c>
      <c r="F11" s="5">
        <v>8</v>
      </c>
      <c r="G11" s="6" t="s">
        <v>8</v>
      </c>
      <c r="H11" s="7">
        <v>5000</v>
      </c>
      <c r="I11" s="6">
        <v>0</v>
      </c>
      <c r="J11" s="9">
        <v>0.65300000000000002</v>
      </c>
      <c r="K11" s="6">
        <v>0.34699999999999998</v>
      </c>
      <c r="L11" s="6">
        <v>0</v>
      </c>
      <c r="M11" s="17">
        <v>5000</v>
      </c>
    </row>
    <row r="12" spans="1:14" x14ac:dyDescent="0.25">
      <c r="A12" s="5"/>
      <c r="B12" s="6"/>
      <c r="C12" s="6"/>
      <c r="D12" s="8"/>
      <c r="F12" s="5">
        <v>9</v>
      </c>
      <c r="G12" s="6" t="s">
        <v>10</v>
      </c>
      <c r="H12" s="7">
        <v>35000</v>
      </c>
      <c r="I12" s="6">
        <v>0</v>
      </c>
      <c r="J12" s="11">
        <v>0</v>
      </c>
      <c r="K12" s="6">
        <v>0</v>
      </c>
      <c r="L12" s="6">
        <v>1</v>
      </c>
      <c r="M12" s="17">
        <v>35000</v>
      </c>
    </row>
    <row r="13" spans="1:14" x14ac:dyDescent="0.25">
      <c r="A13" s="21" t="s">
        <v>30</v>
      </c>
      <c r="B13" s="6"/>
      <c r="C13" s="6"/>
      <c r="D13" s="8"/>
      <c r="F13" s="12">
        <v>10</v>
      </c>
      <c r="G13" s="13" t="s">
        <v>11</v>
      </c>
      <c r="H13" s="14">
        <v>0</v>
      </c>
      <c r="I13" s="13">
        <v>0</v>
      </c>
      <c r="J13" s="15">
        <v>0</v>
      </c>
      <c r="K13" s="13">
        <v>0</v>
      </c>
      <c r="L13" s="13">
        <v>1</v>
      </c>
      <c r="M13" s="26">
        <v>0</v>
      </c>
    </row>
    <row r="14" spans="1:14" x14ac:dyDescent="0.25">
      <c r="A14" s="12"/>
      <c r="B14" s="13">
        <f>IF(D14&lt;D10,B10,B11)</f>
        <v>1</v>
      </c>
      <c r="C14" s="13" t="str">
        <f>IF(D14&lt;D11,C11,IF(D14&gt;0.46,C10,C12))</f>
        <v>High</v>
      </c>
      <c r="D14" s="29">
        <v>0.03</v>
      </c>
      <c r="I14" s="1"/>
    </row>
    <row r="15" spans="1:14" x14ac:dyDescent="0.25">
      <c r="G15" s="18" t="s">
        <v>39</v>
      </c>
      <c r="H15" s="4"/>
      <c r="I15" s="1"/>
      <c r="J15" s="18" t="s">
        <v>101</v>
      </c>
      <c r="K15" s="3"/>
      <c r="L15" s="3"/>
      <c r="M15" s="3"/>
      <c r="N15" s="4"/>
    </row>
    <row r="16" spans="1:14" x14ac:dyDescent="0.25">
      <c r="B16" s="22" t="s">
        <v>12</v>
      </c>
      <c r="C16" s="3"/>
      <c r="D16" s="3" t="s">
        <v>23</v>
      </c>
      <c r="E16" s="4" t="s">
        <v>24</v>
      </c>
      <c r="G16" s="5" t="s">
        <v>86</v>
      </c>
      <c r="H16" s="36">
        <f ca="1">COUNTIF(B26:B35,7)</f>
        <v>0</v>
      </c>
      <c r="I16" s="1"/>
      <c r="J16" s="5"/>
      <c r="K16" s="6" t="s">
        <v>100</v>
      </c>
      <c r="L16" s="6">
        <v>1</v>
      </c>
      <c r="M16" s="31">
        <v>2</v>
      </c>
      <c r="N16" s="8">
        <v>3</v>
      </c>
    </row>
    <row r="17" spans="1:14" x14ac:dyDescent="0.25">
      <c r="B17" s="23">
        <v>0</v>
      </c>
      <c r="C17" s="6" t="s">
        <v>13</v>
      </c>
      <c r="D17" s="6"/>
      <c r="E17" s="17">
        <v>0</v>
      </c>
      <c r="G17" s="33" t="s">
        <v>87</v>
      </c>
      <c r="H17" s="8"/>
      <c r="I17" s="1"/>
      <c r="J17" s="5"/>
      <c r="K17" s="6"/>
      <c r="L17" s="6" t="s">
        <v>5</v>
      </c>
      <c r="M17" s="6" t="s">
        <v>91</v>
      </c>
      <c r="N17" s="8" t="s">
        <v>7</v>
      </c>
    </row>
    <row r="18" spans="1:14" x14ac:dyDescent="0.25">
      <c r="B18" s="5">
        <v>1</v>
      </c>
      <c r="C18" s="6" t="s">
        <v>14</v>
      </c>
      <c r="D18" s="6">
        <v>0.35</v>
      </c>
      <c r="E18" s="17">
        <v>2400</v>
      </c>
      <c r="G18" s="5" t="s">
        <v>35</v>
      </c>
      <c r="H18" s="36">
        <f ca="1">IF(B35=10,0,1)</f>
        <v>1</v>
      </c>
      <c r="I18" s="1"/>
      <c r="J18" s="5"/>
      <c r="K18" s="6" t="s">
        <v>5</v>
      </c>
      <c r="L18" s="6">
        <v>0.72</v>
      </c>
      <c r="M18" s="6">
        <v>0.14000000000000001</v>
      </c>
      <c r="N18" s="8">
        <v>0.14000000000000001</v>
      </c>
    </row>
    <row r="19" spans="1:14" x14ac:dyDescent="0.25">
      <c r="B19" s="5">
        <v>2</v>
      </c>
      <c r="C19" s="6" t="s">
        <v>6</v>
      </c>
      <c r="D19" s="6">
        <v>0.6</v>
      </c>
      <c r="E19" s="38">
        <v>15000</v>
      </c>
      <c r="G19" s="5" t="s">
        <v>36</v>
      </c>
      <c r="H19" s="8"/>
      <c r="I19" s="1"/>
      <c r="J19" s="5"/>
      <c r="K19" s="6" t="s">
        <v>7</v>
      </c>
      <c r="L19" s="6">
        <v>0.49</v>
      </c>
      <c r="M19" s="6">
        <v>0.25</v>
      </c>
      <c r="N19" s="8">
        <v>0.26</v>
      </c>
    </row>
    <row r="20" spans="1:14" x14ac:dyDescent="0.25">
      <c r="B20" s="12">
        <v>3</v>
      </c>
      <c r="C20" s="13" t="s">
        <v>15</v>
      </c>
      <c r="D20" s="13">
        <v>0.05</v>
      </c>
      <c r="E20" s="39">
        <v>39000</v>
      </c>
      <c r="G20" s="5"/>
      <c r="H20" s="8"/>
      <c r="I20" s="1"/>
      <c r="J20" s="5"/>
      <c r="K20" s="6"/>
      <c r="L20" s="6"/>
      <c r="M20" s="6"/>
      <c r="N20" s="8"/>
    </row>
    <row r="21" spans="1:14" x14ac:dyDescent="0.25">
      <c r="G21" s="5" t="s">
        <v>37</v>
      </c>
      <c r="H21" s="30">
        <f ca="1">SUM(N26:N35)</f>
        <v>21000</v>
      </c>
      <c r="I21" s="1"/>
      <c r="J21" s="5"/>
      <c r="K21" s="6" t="s">
        <v>99</v>
      </c>
      <c r="L21" s="6">
        <f ca="1">RAND()</f>
        <v>0.12347818293601009</v>
      </c>
      <c r="M21" s="6">
        <f ca="1">RAND()</f>
        <v>0.12072947943247947</v>
      </c>
      <c r="N21" s="8"/>
    </row>
    <row r="22" spans="1:14" x14ac:dyDescent="0.25">
      <c r="C22" s="32" t="s">
        <v>84</v>
      </c>
      <c r="D22" s="34">
        <v>0</v>
      </c>
      <c r="G22" s="5"/>
      <c r="H22" s="8"/>
      <c r="I22" s="1"/>
      <c r="J22" s="5"/>
      <c r="K22" s="6" t="s">
        <v>5</v>
      </c>
      <c r="L22" s="6">
        <f ca="1">IF(L21&gt;0.72,(((M21&lt;0.5)*(2)+(M21&gt;0.5)*(3))),1)</f>
        <v>1</v>
      </c>
      <c r="M22" s="6"/>
      <c r="N22" s="8"/>
    </row>
    <row r="23" spans="1:14" x14ac:dyDescent="0.25">
      <c r="G23" s="12" t="s">
        <v>38</v>
      </c>
      <c r="H23" s="37">
        <f ca="1">10-COUNTIF(B26:B35,10)</f>
        <v>10</v>
      </c>
      <c r="I23" s="1"/>
      <c r="J23" s="12"/>
      <c r="K23" s="13" t="s">
        <v>7</v>
      </c>
      <c r="L23" s="13">
        <f ca="1">IF(L21&lt;L19,(((M21&lt;0.5)*(2)+(M21&gt;0.5)*(3))),1)</f>
        <v>2</v>
      </c>
      <c r="M23" s="13"/>
      <c r="N23" s="16"/>
    </row>
    <row r="24" spans="1:14" x14ac:dyDescent="0.25">
      <c r="I24" s="1"/>
    </row>
    <row r="25" spans="1:14" x14ac:dyDescent="0.25">
      <c r="A25" s="2" t="s">
        <v>26</v>
      </c>
      <c r="B25" s="3" t="s">
        <v>27</v>
      </c>
      <c r="C25" s="3" t="s">
        <v>27</v>
      </c>
      <c r="D25" s="3" t="s">
        <v>85</v>
      </c>
      <c r="E25" s="3" t="s">
        <v>24</v>
      </c>
      <c r="F25" s="3" t="s">
        <v>25</v>
      </c>
      <c r="G25" s="3" t="s">
        <v>28</v>
      </c>
      <c r="H25" s="3" t="s">
        <v>24</v>
      </c>
      <c r="I25" s="3" t="s">
        <v>25</v>
      </c>
      <c r="J25" s="3" t="s">
        <v>16</v>
      </c>
      <c r="K25" s="3" t="s">
        <v>8</v>
      </c>
      <c r="L25" s="3" t="s">
        <v>10</v>
      </c>
      <c r="M25" s="3" t="s">
        <v>33</v>
      </c>
      <c r="N25" s="4" t="s">
        <v>34</v>
      </c>
    </row>
    <row r="26" spans="1:14" x14ac:dyDescent="0.25">
      <c r="A26" s="5">
        <v>1</v>
      </c>
      <c r="B26" s="6">
        <f ca="1">IF(B14=1,(((L22=1)*(1))+(L22=2)*(2)+(L22=3)*(3)),IF(B14=2,(((L23=1)*(4)+(L23=2)*(5)+(L23=3)*(6))),1))</f>
        <v>1</v>
      </c>
      <c r="C26" s="6" t="str">
        <f ca="1">VLOOKUP(B26,$F$4:$G$13,2)</f>
        <v>Tam/Low</v>
      </c>
      <c r="D26" s="7">
        <f>IF(B7=2,D22,0)</f>
        <v>0</v>
      </c>
      <c r="E26" s="7">
        <f ca="1">VLOOKUP(B26,F4:H9,3)</f>
        <v>12000</v>
      </c>
      <c r="F26" s="6">
        <f ca="1">RAND()</f>
        <v>0.23821294743991972</v>
      </c>
      <c r="G26" s="6">
        <f ca="1">IF(B26&lt;4,0,IF(B26&gt;3,(((F26&lt;0.65)*(2)+(F26&lt;0.05)*(3)+(F26&gt;0.65)*(1))),1))</f>
        <v>0</v>
      </c>
      <c r="H26" s="7">
        <f ca="1">VLOOKUP(G26,B17:E20,4)</f>
        <v>0</v>
      </c>
      <c r="I26" s="6">
        <f ca="1">RAND()</f>
        <v>0.89930515655772281</v>
      </c>
      <c r="J26" s="6">
        <f ca="1">VLOOKUP($B26,$F$4:$L$13,4)</f>
        <v>3.2470361095146005E-3</v>
      </c>
      <c r="K26" s="6">
        <f ca="1">VLOOKUP($B26,$F$4:$L$13,5)</f>
        <v>0.98675296389048539</v>
      </c>
      <c r="L26" s="6">
        <f ca="1">VLOOKUP($B26,$F$4:$L$13,6)</f>
        <v>0.01</v>
      </c>
      <c r="M26" s="6">
        <f t="shared" ref="M26:M35" ca="1" si="1">IF(B26=9,10,IF(B26=10,10,IF(B26=7,8,IF(I26&gt;(J26+K26),9,(((I26&lt;J26)*(7)+(I26&gt;J26)*(B26)))))))</f>
        <v>1</v>
      </c>
      <c r="N26" s="17">
        <f ca="1">D26+E26+H26</f>
        <v>12000</v>
      </c>
    </row>
    <row r="27" spans="1:14" x14ac:dyDescent="0.25">
      <c r="A27" s="5">
        <v>2</v>
      </c>
      <c r="B27" s="24">
        <f t="shared" ref="B27:B35" ca="1" si="2">M26</f>
        <v>1</v>
      </c>
      <c r="C27" s="6" t="str">
        <f ca="1">VLOOKUP(B27,$F$4:$G$13,2)</f>
        <v>Tam/Low</v>
      </c>
      <c r="D27" s="6"/>
      <c r="E27" s="7">
        <f t="shared" ref="E27:E35" ca="1" si="3">VLOOKUP(B27,$F$4:$M$13,8)</f>
        <v>1000</v>
      </c>
      <c r="F27" s="6"/>
      <c r="G27" s="6"/>
      <c r="H27" s="6"/>
      <c r="I27" s="6">
        <f t="shared" ref="I27:I35" ca="1" si="4">RAND()</f>
        <v>0.62154333158485264</v>
      </c>
      <c r="J27" s="6">
        <f ca="1">VLOOKUP($B27,$F$4:$L$13,4)</f>
        <v>3.2470361095146005E-3</v>
      </c>
      <c r="K27" s="6">
        <f ca="1">VLOOKUP($B27,$F$4:$L$13,5)</f>
        <v>0.98675296389048539</v>
      </c>
      <c r="L27" s="6">
        <f ca="1">VLOOKUP($B27,$F$4:$L$13,6)</f>
        <v>0.01</v>
      </c>
      <c r="M27" s="6">
        <f t="shared" ca="1" si="1"/>
        <v>1</v>
      </c>
      <c r="N27" s="17">
        <f t="shared" ref="N27:N35" ca="1" si="5">E27+H27</f>
        <v>1000</v>
      </c>
    </row>
    <row r="28" spans="1:14" x14ac:dyDescent="0.25">
      <c r="A28" s="5">
        <v>3</v>
      </c>
      <c r="B28" s="24">
        <f t="shared" ca="1" si="2"/>
        <v>1</v>
      </c>
      <c r="C28" s="6" t="str">
        <f ca="1">VLOOKUP(B28,$F$4:$G$13,2)</f>
        <v>Tam/Low</v>
      </c>
      <c r="D28" s="6"/>
      <c r="E28" s="7">
        <f t="shared" ca="1" si="3"/>
        <v>1000</v>
      </c>
      <c r="F28" s="6"/>
      <c r="G28" s="6"/>
      <c r="H28" s="6"/>
      <c r="I28" s="6">
        <f t="shared" ca="1" si="4"/>
        <v>3.5284107467351333E-2</v>
      </c>
      <c r="J28" s="6">
        <f ca="1">VLOOKUP($B28,$F$4:$L$13,4)</f>
        <v>3.2470361095146005E-3</v>
      </c>
      <c r="K28" s="6">
        <f ca="1">VLOOKUP($B28,$F$4:$L$13,5)</f>
        <v>0.98675296389048539</v>
      </c>
      <c r="L28" s="6">
        <f ca="1">VLOOKUP($B28,$F$4:$L$13,6)</f>
        <v>0.01</v>
      </c>
      <c r="M28" s="6">
        <f t="shared" ca="1" si="1"/>
        <v>1</v>
      </c>
      <c r="N28" s="17">
        <f t="shared" ca="1" si="5"/>
        <v>1000</v>
      </c>
    </row>
    <row r="29" spans="1:14" x14ac:dyDescent="0.25">
      <c r="A29" s="5">
        <v>4</v>
      </c>
      <c r="B29" s="24">
        <f t="shared" ca="1" si="2"/>
        <v>1</v>
      </c>
      <c r="C29" s="6" t="str">
        <f ca="1">VLOOKUP(B29,$F$4:$G$13,2)</f>
        <v>Tam/Low</v>
      </c>
      <c r="D29" s="6"/>
      <c r="E29" s="7">
        <f t="shared" ca="1" si="3"/>
        <v>1000</v>
      </c>
      <c r="F29" s="6"/>
      <c r="G29" s="6"/>
      <c r="H29" s="6"/>
      <c r="I29" s="6">
        <f t="shared" ca="1" si="4"/>
        <v>0.34414633761590963</v>
      </c>
      <c r="J29" s="6">
        <f t="shared" ref="J29:J35" ca="1" si="6">VLOOKUP($B29,$F$4:$L$13,4)</f>
        <v>3.2470361095146005E-3</v>
      </c>
      <c r="K29" s="6">
        <f t="shared" ref="K29:K35" ca="1" si="7">VLOOKUP($B29,$F$4:$L$13,5)</f>
        <v>0.98675296389048539</v>
      </c>
      <c r="L29" s="6">
        <f t="shared" ref="L29:L35" ca="1" si="8">VLOOKUP($B29,$F$4:$L$13,6)</f>
        <v>0.01</v>
      </c>
      <c r="M29" s="6">
        <f t="shared" ca="1" si="1"/>
        <v>1</v>
      </c>
      <c r="N29" s="17">
        <f t="shared" ca="1" si="5"/>
        <v>1000</v>
      </c>
    </row>
    <row r="30" spans="1:14" x14ac:dyDescent="0.25">
      <c r="A30" s="5">
        <v>5</v>
      </c>
      <c r="B30" s="24">
        <f t="shared" ca="1" si="2"/>
        <v>1</v>
      </c>
      <c r="C30" s="6" t="str">
        <f t="shared" ref="C30:C35" ca="1" si="9">VLOOKUP(B30,$F$4:$G$13,2)</f>
        <v>Tam/Low</v>
      </c>
      <c r="D30" s="6"/>
      <c r="E30" s="7">
        <f t="shared" ca="1" si="3"/>
        <v>1000</v>
      </c>
      <c r="F30" s="6"/>
      <c r="G30" s="6"/>
      <c r="H30" s="6"/>
      <c r="I30" s="6">
        <f t="shared" ca="1" si="4"/>
        <v>0.95061352277458644</v>
      </c>
      <c r="J30" s="6">
        <f t="shared" ca="1" si="6"/>
        <v>3.2470361095146005E-3</v>
      </c>
      <c r="K30" s="6">
        <f t="shared" ca="1" si="7"/>
        <v>0.98675296389048539</v>
      </c>
      <c r="L30" s="6">
        <f t="shared" ca="1" si="8"/>
        <v>0.01</v>
      </c>
      <c r="M30" s="6">
        <f t="shared" ca="1" si="1"/>
        <v>1</v>
      </c>
      <c r="N30" s="17">
        <f t="shared" ca="1" si="5"/>
        <v>1000</v>
      </c>
    </row>
    <row r="31" spans="1:14" x14ac:dyDescent="0.25">
      <c r="A31" s="5">
        <v>6</v>
      </c>
      <c r="B31" s="24">
        <f t="shared" ca="1" si="2"/>
        <v>1</v>
      </c>
      <c r="C31" s="6" t="str">
        <f t="shared" ca="1" si="9"/>
        <v>Tam/Low</v>
      </c>
      <c r="D31" s="6"/>
      <c r="E31" s="7">
        <f t="shared" ca="1" si="3"/>
        <v>1000</v>
      </c>
      <c r="F31" s="6"/>
      <c r="G31" s="6"/>
      <c r="H31" s="6"/>
      <c r="I31" s="6">
        <f t="shared" ca="1" si="4"/>
        <v>0.4820450762349181</v>
      </c>
      <c r="J31" s="6">
        <f t="shared" ca="1" si="6"/>
        <v>3.2470361095146005E-3</v>
      </c>
      <c r="K31" s="6">
        <f t="shared" ca="1" si="7"/>
        <v>0.98675296389048539</v>
      </c>
      <c r="L31" s="6">
        <f t="shared" ca="1" si="8"/>
        <v>0.01</v>
      </c>
      <c r="M31" s="6">
        <f t="shared" ca="1" si="1"/>
        <v>1</v>
      </c>
      <c r="N31" s="17">
        <f t="shared" ca="1" si="5"/>
        <v>1000</v>
      </c>
    </row>
    <row r="32" spans="1:14" x14ac:dyDescent="0.25">
      <c r="A32" s="5">
        <v>7</v>
      </c>
      <c r="B32" s="24">
        <f t="shared" ca="1" si="2"/>
        <v>1</v>
      </c>
      <c r="C32" s="6" t="str">
        <f t="shared" ca="1" si="9"/>
        <v>Tam/Low</v>
      </c>
      <c r="D32" s="6"/>
      <c r="E32" s="7">
        <f t="shared" ca="1" si="3"/>
        <v>1000</v>
      </c>
      <c r="F32" s="6"/>
      <c r="G32" s="6"/>
      <c r="H32" s="6"/>
      <c r="I32" s="6">
        <f t="shared" ca="1" si="4"/>
        <v>0.95918162659128359</v>
      </c>
      <c r="J32" s="6">
        <f t="shared" ca="1" si="6"/>
        <v>3.2470361095146005E-3</v>
      </c>
      <c r="K32" s="6">
        <f t="shared" ca="1" si="7"/>
        <v>0.98675296389048539</v>
      </c>
      <c r="L32" s="6">
        <f t="shared" ca="1" si="8"/>
        <v>0.01</v>
      </c>
      <c r="M32" s="6">
        <f t="shared" ca="1" si="1"/>
        <v>1</v>
      </c>
      <c r="N32" s="17">
        <f t="shared" ca="1" si="5"/>
        <v>1000</v>
      </c>
    </row>
    <row r="33" spans="1:14" x14ac:dyDescent="0.25">
      <c r="A33" s="5">
        <v>8</v>
      </c>
      <c r="B33" s="24">
        <f t="shared" ca="1" si="2"/>
        <v>1</v>
      </c>
      <c r="C33" s="6" t="str">
        <f t="shared" ca="1" si="9"/>
        <v>Tam/Low</v>
      </c>
      <c r="D33" s="6"/>
      <c r="E33" s="7">
        <f t="shared" ca="1" si="3"/>
        <v>1000</v>
      </c>
      <c r="F33" s="6"/>
      <c r="G33" s="6"/>
      <c r="H33" s="6"/>
      <c r="I33" s="6">
        <f t="shared" ca="1" si="4"/>
        <v>0.21626978717941836</v>
      </c>
      <c r="J33" s="6">
        <f t="shared" ca="1" si="6"/>
        <v>3.2470361095146005E-3</v>
      </c>
      <c r="K33" s="6">
        <f t="shared" ca="1" si="7"/>
        <v>0.98675296389048539</v>
      </c>
      <c r="L33" s="6">
        <f t="shared" ca="1" si="8"/>
        <v>0.01</v>
      </c>
      <c r="M33" s="6">
        <f t="shared" ca="1" si="1"/>
        <v>1</v>
      </c>
      <c r="N33" s="17">
        <f t="shared" ca="1" si="5"/>
        <v>1000</v>
      </c>
    </row>
    <row r="34" spans="1:14" x14ac:dyDescent="0.25">
      <c r="A34" s="5">
        <v>9</v>
      </c>
      <c r="B34" s="24">
        <f t="shared" ca="1" si="2"/>
        <v>1</v>
      </c>
      <c r="C34" s="6" t="str">
        <f t="shared" ca="1" si="9"/>
        <v>Tam/Low</v>
      </c>
      <c r="D34" s="6"/>
      <c r="E34" s="7">
        <f t="shared" ca="1" si="3"/>
        <v>1000</v>
      </c>
      <c r="F34" s="6"/>
      <c r="G34" s="6"/>
      <c r="H34" s="6"/>
      <c r="I34" s="6">
        <f t="shared" ca="1" si="4"/>
        <v>0.89688491637887402</v>
      </c>
      <c r="J34" s="6">
        <f t="shared" ca="1" si="6"/>
        <v>3.2470361095146005E-3</v>
      </c>
      <c r="K34" s="6">
        <f t="shared" ca="1" si="7"/>
        <v>0.98675296389048539</v>
      </c>
      <c r="L34" s="6">
        <f t="shared" ca="1" si="8"/>
        <v>0.01</v>
      </c>
      <c r="M34" s="6">
        <f t="shared" ca="1" si="1"/>
        <v>1</v>
      </c>
      <c r="N34" s="17">
        <f t="shared" ca="1" si="5"/>
        <v>1000</v>
      </c>
    </row>
    <row r="35" spans="1:14" x14ac:dyDescent="0.25">
      <c r="A35" s="12">
        <v>10</v>
      </c>
      <c r="B35" s="25">
        <f t="shared" ca="1" si="2"/>
        <v>1</v>
      </c>
      <c r="C35" s="13" t="str">
        <f t="shared" ca="1" si="9"/>
        <v>Tam/Low</v>
      </c>
      <c r="D35" s="13"/>
      <c r="E35" s="14">
        <f t="shared" ca="1" si="3"/>
        <v>1000</v>
      </c>
      <c r="F35" s="13"/>
      <c r="G35" s="13"/>
      <c r="H35" s="13"/>
      <c r="I35" s="13">
        <f t="shared" ca="1" si="4"/>
        <v>0.83952978320319616</v>
      </c>
      <c r="J35" s="13">
        <f t="shared" ca="1" si="6"/>
        <v>3.2470361095146005E-3</v>
      </c>
      <c r="K35" s="13">
        <f t="shared" ca="1" si="7"/>
        <v>0.98675296389048539</v>
      </c>
      <c r="L35" s="13">
        <f t="shared" ca="1" si="8"/>
        <v>0.01</v>
      </c>
      <c r="M35" s="13">
        <f t="shared" ca="1" si="1"/>
        <v>1</v>
      </c>
      <c r="N35" s="26">
        <f t="shared" ca="1" si="5"/>
        <v>1000</v>
      </c>
    </row>
    <row r="36" spans="1:14" x14ac:dyDescent="0.25">
      <c r="A36" s="6"/>
      <c r="B36" s="24"/>
      <c r="C36" s="6"/>
      <c r="D36" s="6"/>
      <c r="E36" s="7"/>
      <c r="F36" s="6"/>
      <c r="G36" s="6"/>
      <c r="H36" s="6"/>
      <c r="I36" s="6"/>
      <c r="J36" s="6"/>
      <c r="K36" s="6"/>
      <c r="L36" s="6"/>
      <c r="M36" s="6"/>
      <c r="N36" s="7"/>
    </row>
    <row r="37" spans="1:14" x14ac:dyDescent="0.25">
      <c r="A37" s="6"/>
      <c r="B37" s="24"/>
      <c r="C37" s="6"/>
      <c r="D37" s="6"/>
      <c r="E37" s="7"/>
      <c r="F37" s="6"/>
      <c r="G37" s="6"/>
      <c r="H37" s="6"/>
      <c r="I37" s="6"/>
      <c r="J37" s="6"/>
      <c r="K37" s="6"/>
      <c r="L37" s="6"/>
      <c r="M37" s="6"/>
      <c r="N37" s="7"/>
    </row>
    <row r="38" spans="1:14" x14ac:dyDescent="0.25">
      <c r="A38" s="6"/>
      <c r="B38" s="24"/>
      <c r="C38" s="6"/>
      <c r="D38" s="6"/>
      <c r="E38" s="7"/>
      <c r="F38" s="6"/>
      <c r="G38" s="6"/>
      <c r="H38" s="6"/>
      <c r="I38" s="6"/>
      <c r="J38" s="6"/>
      <c r="K38" s="6"/>
      <c r="L38" s="6"/>
      <c r="M38" s="6"/>
      <c r="N38" s="7"/>
    </row>
    <row r="39" spans="1:14" x14ac:dyDescent="0.25">
      <c r="A39" s="6"/>
      <c r="B39" s="24"/>
      <c r="C39" s="6"/>
      <c r="D39" s="6"/>
      <c r="E39" s="7"/>
      <c r="F39" s="6"/>
      <c r="G39" s="6"/>
      <c r="H39" s="6"/>
      <c r="I39" s="6"/>
      <c r="J39" s="6"/>
      <c r="K39" s="6"/>
      <c r="L39" s="6"/>
      <c r="M39" s="6"/>
      <c r="N39" s="7"/>
    </row>
    <row r="40" spans="1:14" x14ac:dyDescent="0.25">
      <c r="A40" s="6"/>
      <c r="B40" s="24"/>
      <c r="C40" s="6"/>
      <c r="D40" s="6"/>
      <c r="E40" s="7"/>
      <c r="F40" s="6"/>
      <c r="G40" s="6"/>
      <c r="H40" s="6"/>
      <c r="I40" s="6"/>
      <c r="J40" s="6"/>
      <c r="K40" s="6"/>
      <c r="L40" s="6"/>
      <c r="M40" s="6"/>
      <c r="N40" s="7"/>
    </row>
    <row r="41" spans="1:14" x14ac:dyDescent="0.25">
      <c r="A41" s="6"/>
      <c r="B41" s="24"/>
      <c r="C41" s="6"/>
      <c r="D41" s="6"/>
      <c r="E41" s="7"/>
      <c r="F41" s="6"/>
      <c r="G41" s="6"/>
      <c r="H41" s="6"/>
      <c r="I41" s="6"/>
      <c r="J41" s="6"/>
      <c r="K41" s="6"/>
      <c r="L41" s="6"/>
      <c r="M41" s="6"/>
      <c r="N41" s="7"/>
    </row>
    <row r="42" spans="1:14" x14ac:dyDescent="0.25">
      <c r="A42" s="6"/>
      <c r="B42" s="24"/>
      <c r="C42" s="6"/>
      <c r="D42" s="6"/>
      <c r="E42" s="7"/>
      <c r="F42" s="6"/>
      <c r="G42" s="6"/>
      <c r="H42" s="6"/>
      <c r="I42" s="6"/>
      <c r="J42" s="6"/>
      <c r="K42" s="6"/>
      <c r="L42" s="6"/>
      <c r="M42" s="6"/>
      <c r="N42" s="7"/>
    </row>
    <row r="43" spans="1:14" x14ac:dyDescent="0.25">
      <c r="A43" s="6"/>
      <c r="B43" s="24"/>
      <c r="C43" s="6"/>
      <c r="D43" s="6"/>
      <c r="E43" s="7"/>
      <c r="F43" s="6"/>
      <c r="G43" s="6"/>
      <c r="H43" s="6"/>
      <c r="I43" s="6"/>
      <c r="J43" s="6"/>
      <c r="K43" s="6"/>
      <c r="L43" s="6"/>
      <c r="M43" s="6"/>
      <c r="N43" s="7"/>
    </row>
    <row r="44" spans="1:14" x14ac:dyDescent="0.25">
      <c r="A44" s="6"/>
      <c r="B44" s="24"/>
      <c r="C44" s="6"/>
      <c r="D44" s="6"/>
      <c r="E44" s="7"/>
      <c r="F44" s="6"/>
      <c r="G44" s="6"/>
      <c r="H44" s="6"/>
      <c r="I44" s="6"/>
      <c r="J44" s="6"/>
      <c r="K44" s="6"/>
      <c r="L44" s="6"/>
      <c r="M44" s="6"/>
      <c r="N44" s="7"/>
    </row>
    <row r="45" spans="1:14" x14ac:dyDescent="0.25">
      <c r="A45" s="6"/>
      <c r="B45" s="24"/>
      <c r="C45" s="6"/>
      <c r="D45" s="6"/>
      <c r="E45" s="7"/>
      <c r="F45" s="6"/>
      <c r="G45" s="6"/>
      <c r="H45" s="6"/>
      <c r="I45" s="6"/>
      <c r="J45" s="6"/>
      <c r="K45" s="6"/>
      <c r="L45" s="6"/>
      <c r="M45" s="6"/>
      <c r="N45"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3:M33"/>
  <sheetViews>
    <sheetView workbookViewId="0">
      <selection activeCell="E15" sqref="E15:E16"/>
    </sheetView>
  </sheetViews>
  <sheetFormatPr defaultRowHeight="15" x14ac:dyDescent="0.25"/>
  <cols>
    <col min="3" max="3" width="11.5703125" bestFit="1" customWidth="1"/>
    <col min="8" max="8" width="11.5703125" bestFit="1" customWidth="1"/>
  </cols>
  <sheetData>
    <row r="3" spans="1:9" x14ac:dyDescent="0.25">
      <c r="B3" t="s">
        <v>41</v>
      </c>
      <c r="C3" t="s">
        <v>24</v>
      </c>
      <c r="D3" t="s">
        <v>9</v>
      </c>
      <c r="E3" t="s">
        <v>8</v>
      </c>
      <c r="F3" t="s">
        <v>10</v>
      </c>
    </row>
    <row r="4" spans="1:9" x14ac:dyDescent="0.25">
      <c r="A4" t="s">
        <v>59</v>
      </c>
      <c r="B4" s="6" t="s">
        <v>20</v>
      </c>
      <c r="C4" s="7">
        <v>3000</v>
      </c>
      <c r="D4" s="6">
        <v>0.05</v>
      </c>
      <c r="E4" s="6">
        <v>0.94</v>
      </c>
      <c r="F4" s="6">
        <v>0.01</v>
      </c>
      <c r="G4" s="6">
        <v>0</v>
      </c>
      <c r="H4" s="17">
        <v>5000</v>
      </c>
    </row>
    <row r="5" spans="1:9" x14ac:dyDescent="0.25">
      <c r="B5" s="6" t="s">
        <v>21</v>
      </c>
      <c r="C5" s="7">
        <v>3000</v>
      </c>
      <c r="D5" s="6">
        <v>0.19</v>
      </c>
      <c r="E5" s="6">
        <v>0.8</v>
      </c>
      <c r="F5" s="6">
        <v>0.01</v>
      </c>
      <c r="G5" s="6">
        <v>0</v>
      </c>
      <c r="H5" s="17">
        <v>5000</v>
      </c>
    </row>
    <row r="6" spans="1:9" x14ac:dyDescent="0.25">
      <c r="B6" s="6" t="s">
        <v>22</v>
      </c>
      <c r="C6" s="7">
        <v>3000</v>
      </c>
      <c r="D6" s="6">
        <v>0.39300000000000002</v>
      </c>
      <c r="E6" s="9">
        <v>0.59699999999999998</v>
      </c>
      <c r="F6" s="6">
        <v>0.01</v>
      </c>
      <c r="G6" s="6">
        <v>0</v>
      </c>
      <c r="H6" s="17">
        <v>5000</v>
      </c>
    </row>
    <row r="7" spans="1:9" x14ac:dyDescent="0.25">
      <c r="B7" s="6" t="s">
        <v>17</v>
      </c>
      <c r="C7" s="7">
        <v>10000</v>
      </c>
      <c r="D7" s="6">
        <v>0.08</v>
      </c>
      <c r="E7" s="10">
        <v>0.9</v>
      </c>
      <c r="F7" s="6">
        <v>0.02</v>
      </c>
      <c r="G7" s="6">
        <v>0</v>
      </c>
      <c r="H7" s="17">
        <v>5000</v>
      </c>
    </row>
    <row r="8" spans="1:9" x14ac:dyDescent="0.25">
      <c r="B8" s="6" t="s">
        <v>18</v>
      </c>
      <c r="C8" s="7">
        <v>10000</v>
      </c>
      <c r="D8" s="6">
        <v>0.111</v>
      </c>
      <c r="E8" s="9">
        <v>0.86899999999999999</v>
      </c>
      <c r="F8" s="6">
        <v>0.02</v>
      </c>
      <c r="G8" s="6">
        <v>0</v>
      </c>
      <c r="H8" s="17">
        <v>5000</v>
      </c>
    </row>
    <row r="9" spans="1:9" x14ac:dyDescent="0.25">
      <c r="B9" s="6" t="s">
        <v>19</v>
      </c>
      <c r="C9" s="7">
        <v>10000</v>
      </c>
      <c r="D9" s="6">
        <v>0.121</v>
      </c>
      <c r="E9" s="9">
        <v>0.85899999999999999</v>
      </c>
      <c r="F9" s="6">
        <v>0.02</v>
      </c>
      <c r="G9" s="6">
        <v>0</v>
      </c>
      <c r="H9" s="17">
        <v>5000</v>
      </c>
    </row>
    <row r="10" spans="1:9" x14ac:dyDescent="0.25">
      <c r="B10" s="6" t="s">
        <v>9</v>
      </c>
      <c r="C10" s="7">
        <v>50000</v>
      </c>
      <c r="D10" s="6">
        <v>0</v>
      </c>
      <c r="E10" s="9">
        <v>0.65300000000000002</v>
      </c>
      <c r="F10" s="6">
        <v>0.34699999999999998</v>
      </c>
      <c r="G10" s="6">
        <v>0</v>
      </c>
      <c r="H10" s="17">
        <v>50000</v>
      </c>
    </row>
    <row r="11" spans="1:9" x14ac:dyDescent="0.25">
      <c r="B11" s="6" t="s">
        <v>8</v>
      </c>
      <c r="C11" s="7">
        <v>5000</v>
      </c>
      <c r="D11" s="6">
        <v>0</v>
      </c>
      <c r="E11" s="9">
        <v>0.65300000000000002</v>
      </c>
      <c r="F11" s="6">
        <v>0.34699999999999998</v>
      </c>
      <c r="G11" s="6">
        <v>0</v>
      </c>
      <c r="H11" s="17">
        <v>5000</v>
      </c>
    </row>
    <row r="12" spans="1:9" x14ac:dyDescent="0.25">
      <c r="B12" s="6" t="s">
        <v>10</v>
      </c>
      <c r="C12" s="7">
        <v>20000</v>
      </c>
      <c r="D12" s="6">
        <v>0</v>
      </c>
      <c r="E12" s="11">
        <v>0</v>
      </c>
      <c r="F12" s="6">
        <v>0</v>
      </c>
      <c r="G12" s="6">
        <v>1</v>
      </c>
      <c r="H12" s="17">
        <v>20000</v>
      </c>
    </row>
    <row r="14" spans="1:9" x14ac:dyDescent="0.25">
      <c r="A14" t="s">
        <v>60</v>
      </c>
      <c r="C14" t="s">
        <v>81</v>
      </c>
      <c r="D14" t="s">
        <v>82</v>
      </c>
      <c r="E14" t="s">
        <v>83</v>
      </c>
    </row>
    <row r="15" spans="1:9" x14ac:dyDescent="0.25">
      <c r="B15" t="s">
        <v>61</v>
      </c>
      <c r="C15" s="31">
        <v>7.9000000000000001E-2</v>
      </c>
      <c r="D15">
        <v>7.8E-2</v>
      </c>
      <c r="E15">
        <f>1-D15</f>
        <v>0.92200000000000004</v>
      </c>
    </row>
    <row r="16" spans="1:9" x14ac:dyDescent="0.25">
      <c r="B16" t="s">
        <v>62</v>
      </c>
      <c r="C16" s="31">
        <v>0.92100000000000004</v>
      </c>
      <c r="D16">
        <v>0.219</v>
      </c>
      <c r="E16">
        <f>1-D16</f>
        <v>0.78100000000000003</v>
      </c>
      <c r="I16" t="s">
        <v>70</v>
      </c>
    </row>
    <row r="17" spans="2:13" x14ac:dyDescent="0.25">
      <c r="J17" t="s">
        <v>71</v>
      </c>
      <c r="L17">
        <v>15123</v>
      </c>
      <c r="M17">
        <v>17736</v>
      </c>
    </row>
    <row r="18" spans="2:13" x14ac:dyDescent="0.25">
      <c r="B18" t="s">
        <v>63</v>
      </c>
      <c r="C18" t="s">
        <v>65</v>
      </c>
      <c r="F18">
        <v>0.4</v>
      </c>
      <c r="J18" t="s">
        <v>72</v>
      </c>
    </row>
    <row r="19" spans="2:13" x14ac:dyDescent="0.25">
      <c r="C19" t="s">
        <v>66</v>
      </c>
      <c r="F19">
        <v>0.372</v>
      </c>
      <c r="K19" t="s">
        <v>73</v>
      </c>
      <c r="L19">
        <v>17068</v>
      </c>
    </row>
    <row r="20" spans="2:13" x14ac:dyDescent="0.25">
      <c r="K20" t="s">
        <v>74</v>
      </c>
      <c r="L20">
        <v>30519</v>
      </c>
    </row>
    <row r="21" spans="2:13" x14ac:dyDescent="0.25">
      <c r="B21" t="s">
        <v>69</v>
      </c>
    </row>
    <row r="22" spans="2:13" x14ac:dyDescent="0.25">
      <c r="C22" t="s">
        <v>66</v>
      </c>
      <c r="D22">
        <v>0.38</v>
      </c>
      <c r="J22" t="s">
        <v>75</v>
      </c>
    </row>
    <row r="23" spans="2:13" x14ac:dyDescent="0.25">
      <c r="C23" t="s">
        <v>65</v>
      </c>
      <c r="D23">
        <v>0.54</v>
      </c>
      <c r="K23" t="s">
        <v>14</v>
      </c>
      <c r="L23">
        <v>2400</v>
      </c>
    </row>
    <row r="24" spans="2:13" x14ac:dyDescent="0.25">
      <c r="K24" t="s">
        <v>15</v>
      </c>
      <c r="L24">
        <v>15700</v>
      </c>
    </row>
    <row r="25" spans="2:13" x14ac:dyDescent="0.25">
      <c r="B25" t="s">
        <v>80</v>
      </c>
      <c r="K25" t="s">
        <v>76</v>
      </c>
      <c r="L25">
        <v>39000</v>
      </c>
    </row>
    <row r="27" spans="2:13" x14ac:dyDescent="0.25">
      <c r="B27" t="s">
        <v>64</v>
      </c>
      <c r="J27" t="s">
        <v>8</v>
      </c>
    </row>
    <row r="28" spans="2:13" x14ac:dyDescent="0.25">
      <c r="C28" t="s">
        <v>67</v>
      </c>
      <c r="K28" t="s">
        <v>77</v>
      </c>
      <c r="L28">
        <v>421</v>
      </c>
    </row>
    <row r="29" spans="2:13" x14ac:dyDescent="0.25">
      <c r="C29" t="s">
        <v>65</v>
      </c>
      <c r="G29">
        <v>0.59699999999999998</v>
      </c>
      <c r="K29" t="s">
        <v>78</v>
      </c>
      <c r="L29">
        <v>4680</v>
      </c>
    </row>
    <row r="30" spans="2:13" x14ac:dyDescent="0.25">
      <c r="C30" t="s">
        <v>66</v>
      </c>
      <c r="G30">
        <v>0.53700000000000003</v>
      </c>
    </row>
    <row r="31" spans="2:13" x14ac:dyDescent="0.25">
      <c r="C31" t="s">
        <v>68</v>
      </c>
      <c r="J31" t="s">
        <v>79</v>
      </c>
      <c r="L31">
        <v>30000</v>
      </c>
    </row>
    <row r="32" spans="2:13" x14ac:dyDescent="0.25">
      <c r="C32" t="s">
        <v>65</v>
      </c>
      <c r="G32">
        <v>0.98299999999999998</v>
      </c>
    </row>
    <row r="33" spans="3:7" x14ac:dyDescent="0.25">
      <c r="C33" t="s">
        <v>66</v>
      </c>
      <c r="G33">
        <v>0.88500000000000001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I13"/>
  <sheetViews>
    <sheetView workbookViewId="0">
      <selection activeCell="I9" sqref="I9"/>
    </sheetView>
  </sheetViews>
  <sheetFormatPr defaultRowHeight="15" x14ac:dyDescent="0.25"/>
  <sheetData>
    <row r="1" spans="2:9" x14ac:dyDescent="0.25">
      <c r="D1" t="s">
        <v>89</v>
      </c>
      <c r="G1" t="s">
        <v>90</v>
      </c>
    </row>
    <row r="2" spans="2:9" x14ac:dyDescent="0.25">
      <c r="D2" t="s">
        <v>92</v>
      </c>
      <c r="E2" t="s">
        <v>93</v>
      </c>
      <c r="F2" t="s">
        <v>94</v>
      </c>
      <c r="G2" t="s">
        <v>92</v>
      </c>
      <c r="H2" t="s">
        <v>93</v>
      </c>
      <c r="I2" t="s">
        <v>94</v>
      </c>
    </row>
    <row r="3" spans="2:9" x14ac:dyDescent="0.25">
      <c r="B3">
        <v>0.54</v>
      </c>
      <c r="C3" t="s">
        <v>88</v>
      </c>
      <c r="D3">
        <v>0.96799999999999997</v>
      </c>
      <c r="E3">
        <f>(D3/1)^0.1</f>
        <v>0.9967529638904854</v>
      </c>
      <c r="F3">
        <f>1-E3</f>
        <v>3.2470361095146005E-3</v>
      </c>
      <c r="G3">
        <v>0.95599999999999996</v>
      </c>
      <c r="H3">
        <f>(G3/1)^0.1</f>
        <v>0.99551037205386339</v>
      </c>
      <c r="I3">
        <f>1-H3</f>
        <v>4.4896279461366095E-3</v>
      </c>
    </row>
    <row r="4" spans="2:9" x14ac:dyDescent="0.25">
      <c r="B4">
        <v>0.21</v>
      </c>
      <c r="C4" t="s">
        <v>91</v>
      </c>
      <c r="D4">
        <v>0.90900000000000003</v>
      </c>
      <c r="E4">
        <f t="shared" ref="E4:E5" si="0">(D4/1)^0.1</f>
        <v>0.99050435262617997</v>
      </c>
      <c r="F4">
        <f>1-E4</f>
        <v>9.4956473738200264E-3</v>
      </c>
      <c r="G4">
        <v>0.89100000000000001</v>
      </c>
      <c r="H4">
        <f>(G4/1)^0.1</f>
        <v>0.98852525770398003</v>
      </c>
      <c r="I4">
        <f>1-H4</f>
        <v>1.1474742296019969E-2</v>
      </c>
    </row>
    <row r="5" spans="2:9" x14ac:dyDescent="0.25">
      <c r="B5">
        <v>0.25</v>
      </c>
      <c r="C5" t="s">
        <v>7</v>
      </c>
      <c r="D5">
        <v>0.60499999999999998</v>
      </c>
      <c r="E5">
        <f t="shared" si="0"/>
        <v>0.95098909622138761</v>
      </c>
      <c r="F5">
        <f>1-E5</f>
        <v>4.9010903778612391E-2</v>
      </c>
      <c r="G5">
        <v>0.88100000000000001</v>
      </c>
      <c r="H5">
        <f>(G5/1)^0.1</f>
        <v>0.98741015827808709</v>
      </c>
      <c r="I5">
        <f>1-H5</f>
        <v>1.2589841721912909E-2</v>
      </c>
    </row>
    <row r="6" spans="2:9" x14ac:dyDescent="0.25">
      <c r="I6">
        <f>SUMPRODUCT(B3:B5,I3:I5)</f>
        <v>7.9815554035561898E-3</v>
      </c>
    </row>
    <row r="8" spans="2:9" x14ac:dyDescent="0.25">
      <c r="B8">
        <v>7.9000000000000001E-2</v>
      </c>
      <c r="C8" t="s">
        <v>5</v>
      </c>
      <c r="D8">
        <v>0.92200000000000004</v>
      </c>
      <c r="E8" s="35">
        <f>(D8/1)^0.1</f>
        <v>0.99191188073951664</v>
      </c>
      <c r="F8">
        <f>1-E8</f>
        <v>8.0881192604833618E-3</v>
      </c>
      <c r="I8">
        <f>F8*0.4</f>
        <v>3.2352477041933448E-3</v>
      </c>
    </row>
    <row r="9" spans="2:9" x14ac:dyDescent="0.25">
      <c r="B9">
        <v>0.92100000000000004</v>
      </c>
      <c r="C9" t="s">
        <v>7</v>
      </c>
      <c r="D9">
        <v>0.78100000000000003</v>
      </c>
      <c r="E9" s="35">
        <f t="shared" ref="E9" si="1">(D9/1)^0.1</f>
        <v>0.97558497560849944</v>
      </c>
      <c r="F9">
        <f>1-E9</f>
        <v>2.4415024391500562E-2</v>
      </c>
      <c r="I9">
        <f>F9*0.35</f>
        <v>8.5452585370251952E-3</v>
      </c>
    </row>
    <row r="10" spans="2:9" x14ac:dyDescent="0.25">
      <c r="I10">
        <f>SUMPRODUCT(B8:B9,I8:I9)</f>
        <v>8.1257676812314782E-3</v>
      </c>
    </row>
    <row r="13" spans="2:9" x14ac:dyDescent="0.25">
      <c r="C13" t="s">
        <v>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citrix user</cp:lastModifiedBy>
  <dcterms:created xsi:type="dcterms:W3CDTF">2012-12-10T20:33:46Z</dcterms:created>
  <dcterms:modified xsi:type="dcterms:W3CDTF">2012-12-15T22:37:14Z</dcterms:modified>
</cp:coreProperties>
</file>