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0" yWindow="150" windowWidth="19470" windowHeight="8580"/>
  </bookViews>
  <sheets>
    <sheet name="Solver" sheetId="1" r:id="rId1"/>
    <sheet name="Minimum Win_STS" sheetId="15" state="veryHidden" r:id="rId2"/>
    <sheet name="STS_1" sheetId="16" r:id="rId3"/>
    <sheet name="error analysis" sheetId="17" r:id="rId4"/>
    <sheet name="Sheet2" sheetId="18" r:id="rId5"/>
  </sheets>
  <definedNames>
    <definedName name="ChartData" localSheetId="2">STS_1!$O$5:$O$15</definedName>
    <definedName name="InputValues" localSheetId="2">STS_1!$A$5:$A$15</definedName>
    <definedName name="OutputAddresses" localSheetId="2">STS_1!$B$4:$M$4</definedName>
    <definedName name="OutputValues" localSheetId="2">STS_1!$B$5:$M$15</definedName>
    <definedName name="solver_adj" localSheetId="0" hidden="1">Solver!$D$2:$O$2</definedName>
    <definedName name="solver_cvg" localSheetId="0" hidden="1">0.0001</definedName>
    <definedName name="solver_drv" localSheetId="0" hidden="1">2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Solver!$D$2:$O$2</definedName>
    <definedName name="solver_lhs2" localSheetId="0" hidden="1">Solver!$D$2:$O$2</definedName>
    <definedName name="solver_lhs3" localSheetId="0" hidden="1">Solver!$D$2:$O$2</definedName>
    <definedName name="solver_lhs4" localSheetId="0" hidden="1">Solver!$D$2:$O$2</definedName>
    <definedName name="solver_lhs5" localSheetId="0" hidden="1">Solver!$D$7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Solver!$D$7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6</definedName>
    <definedName name="solver_rel3" localSheetId="0" hidden="1">4</definedName>
    <definedName name="solver_rel4" localSheetId="0" hidden="1">3</definedName>
    <definedName name="solver_rel5" localSheetId="0" hidden="1">2</definedName>
    <definedName name="solver_rhs1" localSheetId="0" hidden="1">12</definedName>
    <definedName name="solver_rhs2" localSheetId="0" hidden="1">AllDifferent</definedName>
    <definedName name="solver_rhs3" localSheetId="0" hidden="1">integer</definedName>
    <definedName name="solver_rhs4" localSheetId="0" hidden="1">1</definedName>
    <definedName name="solver_rhs5" localSheetId="0" hidden="1">Solver!$F$7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5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U30" i="18" l="1"/>
  <c r="T30" i="18"/>
  <c r="S30" i="18"/>
  <c r="R30" i="18"/>
  <c r="Q30" i="18"/>
  <c r="P30" i="18"/>
  <c r="O30" i="18"/>
  <c r="N30" i="18"/>
  <c r="M30" i="18"/>
  <c r="L30" i="18"/>
  <c r="K30" i="18"/>
  <c r="J30" i="18"/>
  <c r="I30" i="18"/>
  <c r="H30" i="18"/>
  <c r="G30" i="18"/>
  <c r="F30" i="18"/>
  <c r="E30" i="18"/>
  <c r="D30" i="18"/>
  <c r="V29" i="18"/>
  <c r="V28" i="18"/>
  <c r="V27" i="18"/>
  <c r="V26" i="18"/>
  <c r="V25" i="18"/>
  <c r="V24" i="18"/>
  <c r="V23" i="18"/>
  <c r="V22" i="18"/>
  <c r="V21" i="18"/>
  <c r="V20" i="18"/>
  <c r="V19" i="18"/>
  <c r="V18" i="18"/>
  <c r="V17" i="18"/>
  <c r="V16" i="18"/>
  <c r="V15" i="18"/>
  <c r="V14" i="18"/>
  <c r="V13" i="18"/>
  <c r="V12" i="18"/>
  <c r="V11" i="18"/>
  <c r="V10" i="18"/>
  <c r="V9" i="18"/>
  <c r="V8" i="18"/>
  <c r="V30" i="18" s="1"/>
  <c r="V7" i="18"/>
  <c r="V6" i="18"/>
  <c r="E33" i="17"/>
  <c r="E32" i="17"/>
  <c r="E31" i="17"/>
  <c r="P5" i="17"/>
  <c r="P6" i="17"/>
  <c r="P7" i="17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25" i="17"/>
  <c r="P26" i="17"/>
  <c r="P27" i="17"/>
  <c r="P4" i="17"/>
  <c r="I5" i="17" l="1"/>
  <c r="R5" i="17" s="1"/>
  <c r="I6" i="17"/>
  <c r="R6" i="17" s="1"/>
  <c r="I7" i="17"/>
  <c r="R7" i="17" s="1"/>
  <c r="I8" i="17"/>
  <c r="R8" i="17" s="1"/>
  <c r="I9" i="17"/>
  <c r="R9" i="17" s="1"/>
  <c r="S9" i="17" s="1"/>
  <c r="I10" i="17"/>
  <c r="R10" i="17" s="1"/>
  <c r="I11" i="17"/>
  <c r="R11" i="17" s="1"/>
  <c r="I12" i="17"/>
  <c r="R12" i="17" s="1"/>
  <c r="I13" i="17"/>
  <c r="R13" i="17" s="1"/>
  <c r="S13" i="17" s="1"/>
  <c r="I14" i="17"/>
  <c r="R14" i="17" s="1"/>
  <c r="I15" i="17"/>
  <c r="R15" i="17" s="1"/>
  <c r="I16" i="17"/>
  <c r="R16" i="17" s="1"/>
  <c r="I17" i="17"/>
  <c r="R17" i="17" s="1"/>
  <c r="I18" i="17"/>
  <c r="R18" i="17" s="1"/>
  <c r="I19" i="17"/>
  <c r="R19" i="17" s="1"/>
  <c r="I20" i="17"/>
  <c r="R20" i="17" s="1"/>
  <c r="S20" i="17" s="1"/>
  <c r="I21" i="17"/>
  <c r="R21" i="17" s="1"/>
  <c r="I22" i="17"/>
  <c r="R22" i="17" s="1"/>
  <c r="I23" i="17"/>
  <c r="R23" i="17" s="1"/>
  <c r="I24" i="17"/>
  <c r="R24" i="17" s="1"/>
  <c r="S24" i="17" s="1"/>
  <c r="I25" i="17"/>
  <c r="R25" i="17" s="1"/>
  <c r="S25" i="17" s="1"/>
  <c r="I26" i="17"/>
  <c r="R26" i="17" s="1"/>
  <c r="I27" i="17"/>
  <c r="R27" i="17" s="1"/>
  <c r="I4" i="17"/>
  <c r="R4" i="17" s="1"/>
  <c r="S4" i="17" s="1"/>
  <c r="H5" i="17"/>
  <c r="N5" i="17" s="1"/>
  <c r="H6" i="17"/>
  <c r="N6" i="17" s="1"/>
  <c r="H7" i="17"/>
  <c r="N7" i="17" s="1"/>
  <c r="H8" i="17"/>
  <c r="N8" i="17" s="1"/>
  <c r="H9" i="17"/>
  <c r="N9" i="17" s="1"/>
  <c r="H10" i="17"/>
  <c r="N10" i="17" s="1"/>
  <c r="H11" i="17"/>
  <c r="N11" i="17" s="1"/>
  <c r="H12" i="17"/>
  <c r="N12" i="17" s="1"/>
  <c r="H13" i="17"/>
  <c r="N13" i="17" s="1"/>
  <c r="H14" i="17"/>
  <c r="N14" i="17" s="1"/>
  <c r="H15" i="17"/>
  <c r="N15" i="17" s="1"/>
  <c r="H16" i="17"/>
  <c r="N16" i="17" s="1"/>
  <c r="H17" i="17"/>
  <c r="N17" i="17" s="1"/>
  <c r="H18" i="17"/>
  <c r="N18" i="17" s="1"/>
  <c r="H19" i="17"/>
  <c r="N19" i="17" s="1"/>
  <c r="H20" i="17"/>
  <c r="N20" i="17" s="1"/>
  <c r="H21" i="17"/>
  <c r="N21" i="17" s="1"/>
  <c r="H22" i="17"/>
  <c r="N22" i="17" s="1"/>
  <c r="H23" i="17"/>
  <c r="N23" i="17" s="1"/>
  <c r="H24" i="17"/>
  <c r="N24" i="17" s="1"/>
  <c r="H25" i="17"/>
  <c r="N25" i="17" s="1"/>
  <c r="H26" i="17"/>
  <c r="N26" i="17" s="1"/>
  <c r="H27" i="17"/>
  <c r="N27" i="17" s="1"/>
  <c r="H4" i="17"/>
  <c r="N4" i="17" s="1"/>
  <c r="G5" i="17"/>
  <c r="J5" i="17" s="1"/>
  <c r="G6" i="17"/>
  <c r="J6" i="17" s="1"/>
  <c r="G7" i="17"/>
  <c r="J7" i="17" s="1"/>
  <c r="G8" i="17"/>
  <c r="J8" i="17" s="1"/>
  <c r="G9" i="17"/>
  <c r="J9" i="17" s="1"/>
  <c r="G10" i="17"/>
  <c r="J10" i="17" s="1"/>
  <c r="G11" i="17"/>
  <c r="J11" i="17" s="1"/>
  <c r="G12" i="17"/>
  <c r="J12" i="17" s="1"/>
  <c r="G13" i="17"/>
  <c r="J13" i="17" s="1"/>
  <c r="G14" i="17"/>
  <c r="J14" i="17" s="1"/>
  <c r="G15" i="17"/>
  <c r="J15" i="17" s="1"/>
  <c r="G16" i="17"/>
  <c r="J16" i="17" s="1"/>
  <c r="G17" i="17"/>
  <c r="J17" i="17" s="1"/>
  <c r="G18" i="17"/>
  <c r="J18" i="17" s="1"/>
  <c r="G19" i="17"/>
  <c r="J19" i="17" s="1"/>
  <c r="G20" i="17"/>
  <c r="J20" i="17" s="1"/>
  <c r="G21" i="17"/>
  <c r="J21" i="17" s="1"/>
  <c r="G22" i="17"/>
  <c r="J22" i="17" s="1"/>
  <c r="G23" i="17"/>
  <c r="J23" i="17" s="1"/>
  <c r="G24" i="17"/>
  <c r="J24" i="17" s="1"/>
  <c r="G25" i="17"/>
  <c r="J25" i="17" s="1"/>
  <c r="G26" i="17"/>
  <c r="J26" i="17" s="1"/>
  <c r="G27" i="17"/>
  <c r="J27" i="17" s="1"/>
  <c r="G4" i="17"/>
  <c r="J4" i="17" s="1"/>
  <c r="Q26" i="17" l="1"/>
  <c r="O26" i="17"/>
  <c r="Q22" i="17"/>
  <c r="O22" i="17"/>
  <c r="Q18" i="17"/>
  <c r="O18" i="17"/>
  <c r="Q14" i="17"/>
  <c r="O14" i="17"/>
  <c r="O10" i="17"/>
  <c r="Q10" i="17"/>
  <c r="O6" i="17"/>
  <c r="Q6" i="17"/>
  <c r="T26" i="17"/>
  <c r="S26" i="17"/>
  <c r="T22" i="17"/>
  <c r="S22" i="17"/>
  <c r="S18" i="17"/>
  <c r="T18" i="17"/>
  <c r="T14" i="17"/>
  <c r="S14" i="17"/>
  <c r="T10" i="17"/>
  <c r="S10" i="17"/>
  <c r="T6" i="17"/>
  <c r="S6" i="17"/>
  <c r="T25" i="17"/>
  <c r="O25" i="17"/>
  <c r="Q25" i="17"/>
  <c r="Q21" i="17"/>
  <c r="O21" i="17"/>
  <c r="Q17" i="17"/>
  <c r="O17" i="17"/>
  <c r="T13" i="17"/>
  <c r="Q13" i="17"/>
  <c r="O13" i="17"/>
  <c r="T9" i="17"/>
  <c r="Q9" i="17"/>
  <c r="O9" i="17"/>
  <c r="Q5" i="17"/>
  <c r="O5" i="17"/>
  <c r="T21" i="17"/>
  <c r="S21" i="17"/>
  <c r="T17" i="17"/>
  <c r="S17" i="17"/>
  <c r="T5" i="17"/>
  <c r="S5" i="17"/>
  <c r="T4" i="17"/>
  <c r="Q4" i="17"/>
  <c r="O4" i="17"/>
  <c r="T24" i="17"/>
  <c r="Q24" i="17"/>
  <c r="O24" i="17"/>
  <c r="T20" i="17"/>
  <c r="Q20" i="17"/>
  <c r="O20" i="17"/>
  <c r="Q16" i="17"/>
  <c r="O16" i="17"/>
  <c r="Q12" i="17"/>
  <c r="O12" i="17"/>
  <c r="Q8" i="17"/>
  <c r="O8" i="17"/>
  <c r="T16" i="17"/>
  <c r="S16" i="17"/>
  <c r="T12" i="17"/>
  <c r="S12" i="17"/>
  <c r="T8" i="17"/>
  <c r="S8" i="17"/>
  <c r="O27" i="17"/>
  <c r="Q27" i="17"/>
  <c r="O23" i="17"/>
  <c r="Q23" i="17"/>
  <c r="Q19" i="17"/>
  <c r="O19" i="17"/>
  <c r="Q15" i="17"/>
  <c r="O15" i="17"/>
  <c r="O11" i="17"/>
  <c r="Q11" i="17"/>
  <c r="O7" i="17"/>
  <c r="Q7" i="17"/>
  <c r="S27" i="17"/>
  <c r="T27" i="17"/>
  <c r="S23" i="17"/>
  <c r="T23" i="17"/>
  <c r="S19" i="17"/>
  <c r="T19" i="17"/>
  <c r="S15" i="17"/>
  <c r="T15" i="17"/>
  <c r="S11" i="17"/>
  <c r="T11" i="17"/>
  <c r="S7" i="17"/>
  <c r="C33" i="17" s="1"/>
  <c r="T7" i="17"/>
  <c r="M26" i="17"/>
  <c r="K26" i="17"/>
  <c r="L26" i="17" s="1"/>
  <c r="M22" i="17"/>
  <c r="K22" i="17"/>
  <c r="L22" i="17" s="1"/>
  <c r="M18" i="17"/>
  <c r="K18" i="17"/>
  <c r="L18" i="17" s="1"/>
  <c r="M14" i="17"/>
  <c r="K14" i="17"/>
  <c r="L14" i="17" s="1"/>
  <c r="M10" i="17"/>
  <c r="K10" i="17"/>
  <c r="L10" i="17" s="1"/>
  <c r="M6" i="17"/>
  <c r="K6" i="17"/>
  <c r="L6" i="17" s="1"/>
  <c r="M25" i="17"/>
  <c r="K25" i="17"/>
  <c r="L25" i="17" s="1"/>
  <c r="M21" i="17"/>
  <c r="K21" i="17"/>
  <c r="L21" i="17" s="1"/>
  <c r="M17" i="17"/>
  <c r="K17" i="17"/>
  <c r="L17" i="17" s="1"/>
  <c r="M13" i="17"/>
  <c r="K13" i="17"/>
  <c r="L13" i="17" s="1"/>
  <c r="M9" i="17"/>
  <c r="K9" i="17"/>
  <c r="L9" i="17" s="1"/>
  <c r="M5" i="17"/>
  <c r="K5" i="17"/>
  <c r="L5" i="17" s="1"/>
  <c r="M4" i="17"/>
  <c r="K4" i="17"/>
  <c r="L4" i="17" s="1"/>
  <c r="M24" i="17"/>
  <c r="K24" i="17"/>
  <c r="L24" i="17" s="1"/>
  <c r="M20" i="17"/>
  <c r="K20" i="17"/>
  <c r="L20" i="17" s="1"/>
  <c r="M16" i="17"/>
  <c r="K16" i="17"/>
  <c r="L16" i="17" s="1"/>
  <c r="M12" i="17"/>
  <c r="K12" i="17"/>
  <c r="L12" i="17" s="1"/>
  <c r="M8" i="17"/>
  <c r="K8" i="17"/>
  <c r="L8" i="17" s="1"/>
  <c r="M27" i="17"/>
  <c r="K27" i="17"/>
  <c r="L27" i="17" s="1"/>
  <c r="M23" i="17"/>
  <c r="K23" i="17"/>
  <c r="L23" i="17" s="1"/>
  <c r="M19" i="17"/>
  <c r="K19" i="17"/>
  <c r="L19" i="17" s="1"/>
  <c r="M15" i="17"/>
  <c r="K15" i="17"/>
  <c r="L15" i="17" s="1"/>
  <c r="M11" i="17"/>
  <c r="K11" i="17"/>
  <c r="L11" i="17" s="1"/>
  <c r="M7" i="17"/>
  <c r="K7" i="17"/>
  <c r="L7" i="17" s="1"/>
  <c r="O1" i="16"/>
  <c r="O15" i="16"/>
  <c r="O14" i="16"/>
  <c r="O13" i="16"/>
  <c r="O12" i="16"/>
  <c r="O11" i="16"/>
  <c r="O10" i="16"/>
  <c r="O9" i="16"/>
  <c r="O8" i="16"/>
  <c r="O7" i="16"/>
  <c r="O6" i="16"/>
  <c r="O5" i="16"/>
  <c r="N4" i="16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76" i="1" s="1"/>
  <c r="W52" i="1"/>
  <c r="D32" i="17" l="1"/>
  <c r="C32" i="17"/>
  <c r="D33" i="17"/>
  <c r="C31" i="17"/>
  <c r="D31" i="17"/>
  <c r="AL10" i="1"/>
  <c r="F43" i="1" s="1"/>
  <c r="AI10" i="1"/>
  <c r="AI27" i="1" s="1"/>
  <c r="AJ27" i="1" s="1"/>
  <c r="AF10" i="1"/>
  <c r="AC10" i="1"/>
  <c r="F45" i="1" s="1"/>
  <c r="Z10" i="1"/>
  <c r="F36" i="1" s="1"/>
  <c r="W10" i="1"/>
  <c r="W24" i="1" s="1"/>
  <c r="X24" i="1" s="1"/>
  <c r="T10" i="1"/>
  <c r="Q10" i="1"/>
  <c r="Q20" i="1" s="1"/>
  <c r="R20" i="1" s="1"/>
  <c r="N10" i="1"/>
  <c r="F42" i="1" s="1"/>
  <c r="K10" i="1"/>
  <c r="K26" i="1" s="1"/>
  <c r="L26" i="1" s="1"/>
  <c r="H10" i="1"/>
  <c r="E10" i="1"/>
  <c r="E16" i="1" s="1"/>
  <c r="F16" i="1" s="1"/>
  <c r="Q28" i="1" l="1"/>
  <c r="R28" i="1" s="1"/>
  <c r="Q26" i="1"/>
  <c r="R26" i="1" s="1"/>
  <c r="E22" i="1"/>
  <c r="F22" i="1" s="1"/>
  <c r="E24" i="1"/>
  <c r="F24" i="1" s="1"/>
  <c r="AC15" i="1"/>
  <c r="AD15" i="1" s="1"/>
  <c r="Q12" i="1"/>
  <c r="R12" i="1" s="1"/>
  <c r="AC19" i="1"/>
  <c r="AD19" i="1" s="1"/>
  <c r="K28" i="1"/>
  <c r="L28" i="1" s="1"/>
  <c r="E14" i="1"/>
  <c r="F14" i="1" s="1"/>
  <c r="K12" i="1"/>
  <c r="L12" i="1" s="1"/>
  <c r="Q18" i="1"/>
  <c r="R18" i="1" s="1"/>
  <c r="W16" i="1"/>
  <c r="X16" i="1" s="1"/>
  <c r="K20" i="1"/>
  <c r="L20" i="1" s="1"/>
  <c r="W25" i="1"/>
  <c r="X25" i="1" s="1"/>
  <c r="F40" i="1"/>
  <c r="K22" i="1"/>
  <c r="L22" i="1" s="1"/>
  <c r="W18" i="1"/>
  <c r="X18" i="1" s="1"/>
  <c r="W26" i="1"/>
  <c r="X26" i="1" s="1"/>
  <c r="E25" i="1"/>
  <c r="F25" i="1" s="1"/>
  <c r="F39" i="1"/>
  <c r="Q25" i="1"/>
  <c r="R25" i="1" s="1"/>
  <c r="F44" i="1"/>
  <c r="E12" i="1"/>
  <c r="F12" i="1" s="1"/>
  <c r="E20" i="1"/>
  <c r="F20" i="1" s="1"/>
  <c r="E28" i="1"/>
  <c r="F28" i="1" s="1"/>
  <c r="K18" i="1"/>
  <c r="L18" i="1" s="1"/>
  <c r="Q16" i="1"/>
  <c r="R16" i="1" s="1"/>
  <c r="Q24" i="1"/>
  <c r="R24" i="1" s="1"/>
  <c r="W14" i="1"/>
  <c r="X14" i="1" s="1"/>
  <c r="W22" i="1"/>
  <c r="X22" i="1" s="1"/>
  <c r="AC11" i="1"/>
  <c r="AD11" i="1" s="1"/>
  <c r="AC27" i="1"/>
  <c r="AD27" i="1" s="1"/>
  <c r="AI23" i="1"/>
  <c r="AJ23" i="1" s="1"/>
  <c r="H26" i="1"/>
  <c r="I26" i="1" s="1"/>
  <c r="F34" i="1"/>
  <c r="AI11" i="1"/>
  <c r="AJ11" i="1" s="1"/>
  <c r="T26" i="1"/>
  <c r="U26" i="1" s="1"/>
  <c r="F38" i="1"/>
  <c r="AF25" i="1"/>
  <c r="AG25" i="1" s="1"/>
  <c r="F35" i="1"/>
  <c r="K25" i="1"/>
  <c r="L25" i="1" s="1"/>
  <c r="F41" i="1"/>
  <c r="AI21" i="1"/>
  <c r="AJ21" i="1" s="1"/>
  <c r="F37" i="1"/>
  <c r="K14" i="1"/>
  <c r="L14" i="1" s="1"/>
  <c r="AI15" i="1"/>
  <c r="AJ15" i="1" s="1"/>
  <c r="E18" i="1"/>
  <c r="F18" i="1" s="1"/>
  <c r="E26" i="1"/>
  <c r="F26" i="1" s="1"/>
  <c r="K16" i="1"/>
  <c r="L16" i="1" s="1"/>
  <c r="K24" i="1"/>
  <c r="L24" i="1" s="1"/>
  <c r="Q14" i="1"/>
  <c r="R14" i="1" s="1"/>
  <c r="Q22" i="1"/>
  <c r="R22" i="1" s="1"/>
  <c r="W12" i="1"/>
  <c r="X12" i="1" s="1"/>
  <c r="W20" i="1"/>
  <c r="X20" i="1" s="1"/>
  <c r="W28" i="1"/>
  <c r="X28" i="1" s="1"/>
  <c r="AC23" i="1"/>
  <c r="AD23" i="1" s="1"/>
  <c r="AI19" i="1"/>
  <c r="AJ19" i="1" s="1"/>
  <c r="N27" i="1"/>
  <c r="O27" i="1" s="1"/>
  <c r="N23" i="1"/>
  <c r="O23" i="1" s="1"/>
  <c r="N19" i="1"/>
  <c r="O19" i="1" s="1"/>
  <c r="N15" i="1"/>
  <c r="O15" i="1" s="1"/>
  <c r="N11" i="1"/>
  <c r="O11" i="1" s="1"/>
  <c r="N25" i="1"/>
  <c r="O25" i="1" s="1"/>
  <c r="N21" i="1"/>
  <c r="O21" i="1" s="1"/>
  <c r="N17" i="1"/>
  <c r="O17" i="1" s="1"/>
  <c r="N13" i="1"/>
  <c r="O13" i="1" s="1"/>
  <c r="Z28" i="1"/>
  <c r="AA28" i="1" s="1"/>
  <c r="Z24" i="1"/>
  <c r="AA24" i="1" s="1"/>
  <c r="Z20" i="1"/>
  <c r="AA20" i="1" s="1"/>
  <c r="Z16" i="1"/>
  <c r="AA16" i="1" s="1"/>
  <c r="Z26" i="1"/>
  <c r="AA26" i="1" s="1"/>
  <c r="Z22" i="1"/>
  <c r="AA22" i="1" s="1"/>
  <c r="Z18" i="1"/>
  <c r="AA18" i="1" s="1"/>
  <c r="Z23" i="1"/>
  <c r="AA23" i="1" s="1"/>
  <c r="Z15" i="1"/>
  <c r="AA15" i="1" s="1"/>
  <c r="Z11" i="1"/>
  <c r="AA11" i="1" s="1"/>
  <c r="Z27" i="1"/>
  <c r="AA27" i="1" s="1"/>
  <c r="Z19" i="1"/>
  <c r="AA19" i="1" s="1"/>
  <c r="Z13" i="1"/>
  <c r="AA13" i="1" s="1"/>
  <c r="AL28" i="1"/>
  <c r="AM28" i="1" s="1"/>
  <c r="AL24" i="1"/>
  <c r="AM24" i="1" s="1"/>
  <c r="AL20" i="1"/>
  <c r="AM20" i="1" s="1"/>
  <c r="AL16" i="1"/>
  <c r="AM16" i="1" s="1"/>
  <c r="AL12" i="1"/>
  <c r="AM12" i="1" s="1"/>
  <c r="AL26" i="1"/>
  <c r="AM26" i="1" s="1"/>
  <c r="AL22" i="1"/>
  <c r="AM22" i="1" s="1"/>
  <c r="AL18" i="1"/>
  <c r="AM18" i="1" s="1"/>
  <c r="AL14" i="1"/>
  <c r="AM14" i="1" s="1"/>
  <c r="AL23" i="1"/>
  <c r="AM23" i="1" s="1"/>
  <c r="AL15" i="1"/>
  <c r="AM15" i="1" s="1"/>
  <c r="AL27" i="1"/>
  <c r="AM27" i="1" s="1"/>
  <c r="AL19" i="1"/>
  <c r="AM19" i="1" s="1"/>
  <c r="AL11" i="1"/>
  <c r="AM11" i="1" s="1"/>
  <c r="H16" i="1"/>
  <c r="I16" i="1" s="1"/>
  <c r="H24" i="1"/>
  <c r="I24" i="1" s="1"/>
  <c r="N12" i="1"/>
  <c r="O12" i="1" s="1"/>
  <c r="N20" i="1"/>
  <c r="O20" i="1" s="1"/>
  <c r="N28" i="1"/>
  <c r="O28" i="1" s="1"/>
  <c r="T16" i="1"/>
  <c r="U16" i="1" s="1"/>
  <c r="T24" i="1"/>
  <c r="U24" i="1" s="1"/>
  <c r="Z12" i="1"/>
  <c r="AA12" i="1" s="1"/>
  <c r="Z25" i="1"/>
  <c r="AA25" i="1" s="1"/>
  <c r="AF21" i="1"/>
  <c r="AG21" i="1" s="1"/>
  <c r="AL17" i="1"/>
  <c r="AM17" i="1" s="1"/>
  <c r="H18" i="1"/>
  <c r="I18" i="1" s="1"/>
  <c r="N14" i="1"/>
  <c r="O14" i="1" s="1"/>
  <c r="N22" i="1"/>
  <c r="O22" i="1" s="1"/>
  <c r="T18" i="1"/>
  <c r="U18" i="1" s="1"/>
  <c r="Z14" i="1"/>
  <c r="AA14" i="1" s="1"/>
  <c r="AL21" i="1"/>
  <c r="AM21" i="1" s="1"/>
  <c r="H27" i="1"/>
  <c r="I27" i="1" s="1"/>
  <c r="H23" i="1"/>
  <c r="I23" i="1" s="1"/>
  <c r="H19" i="1"/>
  <c r="I19" i="1" s="1"/>
  <c r="H15" i="1"/>
  <c r="I15" i="1" s="1"/>
  <c r="H11" i="1"/>
  <c r="I11" i="1" s="1"/>
  <c r="H25" i="1"/>
  <c r="I25" i="1" s="1"/>
  <c r="H21" i="1"/>
  <c r="I21" i="1" s="1"/>
  <c r="H17" i="1"/>
  <c r="I17" i="1" s="1"/>
  <c r="H13" i="1"/>
  <c r="I13" i="1" s="1"/>
  <c r="T27" i="1"/>
  <c r="U27" i="1" s="1"/>
  <c r="T23" i="1"/>
  <c r="U23" i="1" s="1"/>
  <c r="T19" i="1"/>
  <c r="U19" i="1" s="1"/>
  <c r="T15" i="1"/>
  <c r="U15" i="1" s="1"/>
  <c r="T11" i="1"/>
  <c r="U11" i="1" s="1"/>
  <c r="T25" i="1"/>
  <c r="U25" i="1" s="1"/>
  <c r="T21" i="1"/>
  <c r="U21" i="1" s="1"/>
  <c r="T17" i="1"/>
  <c r="U17" i="1" s="1"/>
  <c r="T13" i="1"/>
  <c r="U13" i="1" s="1"/>
  <c r="AF28" i="1"/>
  <c r="AG28" i="1" s="1"/>
  <c r="AF24" i="1"/>
  <c r="AG24" i="1" s="1"/>
  <c r="AF20" i="1"/>
  <c r="AG20" i="1" s="1"/>
  <c r="AF16" i="1"/>
  <c r="AG16" i="1" s="1"/>
  <c r="AF12" i="1"/>
  <c r="AG12" i="1" s="1"/>
  <c r="AF26" i="1"/>
  <c r="AG26" i="1" s="1"/>
  <c r="AF22" i="1"/>
  <c r="AG22" i="1" s="1"/>
  <c r="AF18" i="1"/>
  <c r="AG18" i="1" s="1"/>
  <c r="AF14" i="1"/>
  <c r="AG14" i="1" s="1"/>
  <c r="AF27" i="1"/>
  <c r="AG27" i="1" s="1"/>
  <c r="AF19" i="1"/>
  <c r="AG19" i="1" s="1"/>
  <c r="AF11" i="1"/>
  <c r="AG11" i="1" s="1"/>
  <c r="AF23" i="1"/>
  <c r="AG23" i="1" s="1"/>
  <c r="AF15" i="1"/>
  <c r="AG15" i="1" s="1"/>
  <c r="H12" i="1"/>
  <c r="I12" i="1" s="1"/>
  <c r="H20" i="1"/>
  <c r="I20" i="1" s="1"/>
  <c r="H28" i="1"/>
  <c r="I28" i="1" s="1"/>
  <c r="N16" i="1"/>
  <c r="O16" i="1" s="1"/>
  <c r="N24" i="1"/>
  <c r="O24" i="1" s="1"/>
  <c r="T12" i="1"/>
  <c r="U12" i="1" s="1"/>
  <c r="T20" i="1"/>
  <c r="U20" i="1" s="1"/>
  <c r="T28" i="1"/>
  <c r="U28" i="1" s="1"/>
  <c r="Z17" i="1"/>
  <c r="AA17" i="1" s="1"/>
  <c r="AF13" i="1"/>
  <c r="AG13" i="1" s="1"/>
  <c r="AL25" i="1"/>
  <c r="AM25" i="1" s="1"/>
  <c r="H14" i="1"/>
  <c r="I14" i="1" s="1"/>
  <c r="H22" i="1"/>
  <c r="I22" i="1" s="1"/>
  <c r="N18" i="1"/>
  <c r="O18" i="1" s="1"/>
  <c r="N26" i="1"/>
  <c r="O26" i="1" s="1"/>
  <c r="T14" i="1"/>
  <c r="U14" i="1" s="1"/>
  <c r="T22" i="1"/>
  <c r="U22" i="1" s="1"/>
  <c r="Z21" i="1"/>
  <c r="AA21" i="1" s="1"/>
  <c r="AF17" i="1"/>
  <c r="AG17" i="1" s="1"/>
  <c r="AL13" i="1"/>
  <c r="AM13" i="1" s="1"/>
  <c r="AC26" i="1"/>
  <c r="AD26" i="1" s="1"/>
  <c r="AC22" i="1"/>
  <c r="AD22" i="1" s="1"/>
  <c r="AC18" i="1"/>
  <c r="AD18" i="1" s="1"/>
  <c r="AC14" i="1"/>
  <c r="AD14" i="1" s="1"/>
  <c r="AC28" i="1"/>
  <c r="AD28" i="1" s="1"/>
  <c r="AC24" i="1"/>
  <c r="AD24" i="1" s="1"/>
  <c r="AC20" i="1"/>
  <c r="AD20" i="1" s="1"/>
  <c r="AC16" i="1"/>
  <c r="AD16" i="1" s="1"/>
  <c r="AC12" i="1"/>
  <c r="AD12" i="1" s="1"/>
  <c r="E11" i="1"/>
  <c r="F11" i="1" s="1"/>
  <c r="E15" i="1"/>
  <c r="F15" i="1" s="1"/>
  <c r="E19" i="1"/>
  <c r="F19" i="1" s="1"/>
  <c r="E23" i="1"/>
  <c r="F23" i="1" s="1"/>
  <c r="E27" i="1"/>
  <c r="F27" i="1" s="1"/>
  <c r="K11" i="1"/>
  <c r="L11" i="1" s="1"/>
  <c r="K15" i="1"/>
  <c r="L15" i="1" s="1"/>
  <c r="K19" i="1"/>
  <c r="L19" i="1" s="1"/>
  <c r="K23" i="1"/>
  <c r="L23" i="1" s="1"/>
  <c r="K27" i="1"/>
  <c r="L27" i="1" s="1"/>
  <c r="Q11" i="1"/>
  <c r="R11" i="1" s="1"/>
  <c r="Q15" i="1"/>
  <c r="R15" i="1" s="1"/>
  <c r="Q19" i="1"/>
  <c r="R19" i="1" s="1"/>
  <c r="Q23" i="1"/>
  <c r="R23" i="1" s="1"/>
  <c r="Q27" i="1"/>
  <c r="R27" i="1" s="1"/>
  <c r="W11" i="1"/>
  <c r="X11" i="1" s="1"/>
  <c r="W15" i="1"/>
  <c r="X15" i="1" s="1"/>
  <c r="W19" i="1"/>
  <c r="X19" i="1" s="1"/>
  <c r="W23" i="1"/>
  <c r="X23" i="1" s="1"/>
  <c r="W27" i="1"/>
  <c r="X27" i="1" s="1"/>
  <c r="AC17" i="1"/>
  <c r="AD17" i="1" s="1"/>
  <c r="AC25" i="1"/>
  <c r="AD25" i="1" s="1"/>
  <c r="AI13" i="1"/>
  <c r="AJ13" i="1" s="1"/>
  <c r="AI26" i="1"/>
  <c r="AJ26" i="1" s="1"/>
  <c r="AI22" i="1"/>
  <c r="AJ22" i="1" s="1"/>
  <c r="AI18" i="1"/>
  <c r="AJ18" i="1" s="1"/>
  <c r="AI14" i="1"/>
  <c r="AJ14" i="1" s="1"/>
  <c r="AI28" i="1"/>
  <c r="AJ28" i="1" s="1"/>
  <c r="AI24" i="1"/>
  <c r="AJ24" i="1" s="1"/>
  <c r="AI20" i="1"/>
  <c r="AJ20" i="1" s="1"/>
  <c r="AI16" i="1"/>
  <c r="AJ16" i="1" s="1"/>
  <c r="AI12" i="1"/>
  <c r="AJ12" i="1" s="1"/>
  <c r="E13" i="1"/>
  <c r="F13" i="1" s="1"/>
  <c r="E17" i="1"/>
  <c r="F17" i="1" s="1"/>
  <c r="E21" i="1"/>
  <c r="F21" i="1" s="1"/>
  <c r="K13" i="1"/>
  <c r="L13" i="1" s="1"/>
  <c r="K17" i="1"/>
  <c r="L17" i="1" s="1"/>
  <c r="K21" i="1"/>
  <c r="L21" i="1" s="1"/>
  <c r="Q13" i="1"/>
  <c r="R13" i="1" s="1"/>
  <c r="Q17" i="1"/>
  <c r="R17" i="1" s="1"/>
  <c r="Q21" i="1"/>
  <c r="R21" i="1" s="1"/>
  <c r="W13" i="1"/>
  <c r="X13" i="1" s="1"/>
  <c r="W17" i="1"/>
  <c r="X17" i="1" s="1"/>
  <c r="W21" i="1"/>
  <c r="X21" i="1" s="1"/>
  <c r="AC13" i="1"/>
  <c r="AD13" i="1" s="1"/>
  <c r="AC21" i="1"/>
  <c r="AD21" i="1" s="1"/>
  <c r="AI17" i="1"/>
  <c r="AJ17" i="1" s="1"/>
  <c r="AI25" i="1"/>
  <c r="AJ25" i="1" s="1"/>
  <c r="AH29" i="1" l="1"/>
  <c r="AB29" i="1"/>
  <c r="J29" i="1"/>
  <c r="K29" i="1"/>
  <c r="G29" i="1"/>
  <c r="H29" i="1"/>
  <c r="AK29" i="1"/>
  <c r="AL29" i="1"/>
  <c r="D29" i="1"/>
  <c r="E29" i="1"/>
  <c r="AI29" i="1"/>
  <c r="Y29" i="1"/>
  <c r="Z29" i="1"/>
  <c r="V29" i="1"/>
  <c r="W29" i="1"/>
  <c r="AC29" i="1"/>
  <c r="P29" i="1"/>
  <c r="Q29" i="1"/>
  <c r="AE29" i="1"/>
  <c r="AF29" i="1"/>
  <c r="S29" i="1"/>
  <c r="T29" i="1"/>
  <c r="M29" i="1"/>
  <c r="N29" i="1"/>
  <c r="M30" i="1" l="1"/>
  <c r="G42" i="1" s="1"/>
  <c r="AK30" i="1"/>
  <c r="G43" i="1" s="1"/>
  <c r="S30" i="1"/>
  <c r="G38" i="1" s="1"/>
  <c r="P30" i="1"/>
  <c r="G44" i="1" s="1"/>
  <c r="D30" i="1"/>
  <c r="G39" i="1" s="1"/>
  <c r="AE30" i="1"/>
  <c r="G35" i="1" s="1"/>
  <c r="J30" i="1"/>
  <c r="G41" i="1" s="1"/>
  <c r="G30" i="1"/>
  <c r="G34" i="1" s="1"/>
  <c r="AB30" i="1"/>
  <c r="G45" i="1" s="1"/>
  <c r="AH30" i="1"/>
  <c r="G37" i="1" s="1"/>
  <c r="Y30" i="1"/>
  <c r="G36" i="1" s="1"/>
  <c r="V30" i="1"/>
  <c r="D5" i="1" l="1"/>
  <c r="D4" i="1"/>
  <c r="G40" i="1"/>
  <c r="D6" i="1"/>
  <c r="D7" i="1" l="1"/>
</calcChain>
</file>

<file path=xl/comments1.xml><?xml version="1.0" encoding="utf-8"?>
<comments xmlns="http://schemas.openxmlformats.org/spreadsheetml/2006/main">
  <authors>
    <author>Robert Han</author>
  </authors>
  <commentList>
    <comment ref="B5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6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7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8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9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10" authorId="0">
      <text>
        <r>
          <rPr>
            <sz val="9"/>
            <color indexed="81"/>
            <rFont val="Tahoma"/>
            <family val="2"/>
          </rPr>
          <t>Solver cannot improve the current solution. All constraints are satisfied.</t>
        </r>
      </text>
    </comment>
    <comment ref="B11" authorId="0">
      <text>
        <r>
          <rPr>
            <sz val="9"/>
            <color indexed="81"/>
            <rFont val="Tahoma"/>
            <family val="2"/>
          </rPr>
          <t>Solver cannot improve the current solution. All constraints are satisfied.</t>
        </r>
      </text>
    </comment>
    <comment ref="B12" authorId="0">
      <text>
        <r>
          <rPr>
            <sz val="9"/>
            <color indexed="81"/>
            <rFont val="Tahoma"/>
            <family val="2"/>
          </rPr>
          <t>Solver cannot improve the current solution. All constraints are satisfied.</t>
        </r>
      </text>
    </comment>
    <comment ref="B13" authorId="0">
      <text>
        <r>
          <rPr>
            <sz val="9"/>
            <color indexed="81"/>
            <rFont val="Tahoma"/>
            <family val="2"/>
          </rPr>
          <t>Solver cannot improve the current solution. All constraints are satisfied.</t>
        </r>
      </text>
    </comment>
    <comment ref="B14" authorId="0">
      <text>
        <r>
          <rPr>
            <sz val="9"/>
            <color indexed="81"/>
            <rFont val="Tahoma"/>
            <family val="2"/>
          </rPr>
          <t>Solver cannot improve the current solution. All constraints are satisfied.</t>
        </r>
      </text>
    </comment>
    <comment ref="B15" authorId="0">
      <text>
        <r>
          <rPr>
            <sz val="9"/>
            <color indexed="81"/>
            <rFont val="Tahoma"/>
            <family val="2"/>
          </rPr>
          <t>Solver cannot improve the current solution. All constraints are satisfied.</t>
        </r>
      </text>
    </comment>
  </commentList>
</comments>
</file>

<file path=xl/sharedStrings.xml><?xml version="1.0" encoding="utf-8"?>
<sst xmlns="http://schemas.openxmlformats.org/spreadsheetml/2006/main" count="285" uniqueCount="91">
  <si>
    <t>Hole</t>
  </si>
  <si>
    <t>TOTAL</t>
  </si>
  <si>
    <t>Yards</t>
  </si>
  <si>
    <t>Par</t>
  </si>
  <si>
    <t>Name</t>
  </si>
  <si>
    <t>Position</t>
  </si>
  <si>
    <t>Keegan Bradley</t>
  </si>
  <si>
    <t>Team USA</t>
  </si>
  <si>
    <t>Jason Dufner</t>
  </si>
  <si>
    <t>Jim Furyk</t>
  </si>
  <si>
    <t>Dustin Johnson</t>
  </si>
  <si>
    <t>Zach Johnson</t>
  </si>
  <si>
    <t>Matt Kuchar</t>
  </si>
  <si>
    <t>Phil Mickelson</t>
  </si>
  <si>
    <t>Brandt Snedeker</t>
  </si>
  <si>
    <t>Webb Simpson</t>
  </si>
  <si>
    <t>Steve Stricker</t>
  </si>
  <si>
    <t>Bubba Watson</t>
  </si>
  <si>
    <t>Tiger Woods</t>
  </si>
  <si>
    <t>Nicolas Colsaerts</t>
  </si>
  <si>
    <t>Team Europe</t>
  </si>
  <si>
    <t>Luke Donald</t>
  </si>
  <si>
    <t>Sergio Garcia</t>
  </si>
  <si>
    <t>Peter Hanson</t>
  </si>
  <si>
    <t>Martin Kaymer</t>
  </si>
  <si>
    <t>Paul Lawrie</t>
  </si>
  <si>
    <t>Graeme McDowell</t>
  </si>
  <si>
    <t>Rory McIlroy</t>
  </si>
  <si>
    <t>Francesco Molinari</t>
  </si>
  <si>
    <t>Ian Poulter</t>
  </si>
  <si>
    <t>Justin Rose</t>
  </si>
  <si>
    <t>Lee Westwood</t>
  </si>
  <si>
    <t>No</t>
    <phoneticPr fontId="3" type="noConversion"/>
  </si>
  <si>
    <t>Result</t>
    <phoneticPr fontId="3" type="noConversion"/>
  </si>
  <si>
    <t>Total</t>
    <phoneticPr fontId="3" type="noConversion"/>
  </si>
  <si>
    <t>Hole</t>
    <phoneticPr fontId="3" type="noConversion"/>
  </si>
  <si>
    <t>Assignment</t>
    <phoneticPr fontId="3" type="noConversion"/>
  </si>
  <si>
    <t>Match Result</t>
    <phoneticPr fontId="3" type="noConversion"/>
  </si>
  <si>
    <t>Halved Match</t>
    <phoneticPr fontId="3" type="noConversion"/>
  </si>
  <si>
    <t>Team USA Wins</t>
    <phoneticPr fontId="3" type="noConversion"/>
  </si>
  <si>
    <t>Team Europe Wins</t>
    <phoneticPr fontId="3" type="noConversion"/>
  </si>
  <si>
    <t>Player Stats</t>
    <phoneticPr fontId="3" type="noConversion"/>
  </si>
  <si>
    <t>Match Assignment</t>
    <phoneticPr fontId="3" type="noConversion"/>
  </si>
  <si>
    <t>Score</t>
    <phoneticPr fontId="3" type="noConversion"/>
  </si>
  <si>
    <t>Team USA Original</t>
    <phoneticPr fontId="3" type="noConversion"/>
  </si>
  <si>
    <t>Team USA Suggested</t>
    <phoneticPr fontId="3" type="noConversion"/>
  </si>
  <si>
    <t xml:space="preserve">Player </t>
    <phoneticPr fontId="3" type="noConversion"/>
  </si>
  <si>
    <t>Result</t>
    <phoneticPr fontId="3" type="noConversion"/>
  </si>
  <si>
    <t>Player</t>
    <phoneticPr fontId="3" type="noConversion"/>
  </si>
  <si>
    <t>Result</t>
    <phoneticPr fontId="3" type="noConversion"/>
  </si>
  <si>
    <t>Halved</t>
    <phoneticPr fontId="3" type="noConversion"/>
  </si>
  <si>
    <t>Team Europe</t>
    <phoneticPr fontId="3" type="noConversion"/>
  </si>
  <si>
    <t>Team USA</t>
    <phoneticPr fontId="3" type="noConversion"/>
  </si>
  <si>
    <t>Average</t>
    <phoneticPr fontId="3" type="noConversion"/>
  </si>
  <si>
    <t>$F$7</t>
  </si>
  <si>
    <t>$D$2:$O$2</t>
  </si>
  <si>
    <t>Input</t>
  </si>
  <si>
    <t>Oneway analysis for Solver model in Minimum Win worksheet</t>
  </si>
  <si>
    <t>Input (cell $F$7) values along side, output cell(s) along top</t>
  </si>
  <si>
    <t>$D$2</t>
  </si>
  <si>
    <t>$E$2</t>
  </si>
  <si>
    <t>$F$2</t>
  </si>
  <si>
    <t>$G$2</t>
  </si>
  <si>
    <t>$H$2</t>
  </si>
  <si>
    <t>$I$2</t>
  </si>
  <si>
    <t>$J$2</t>
  </si>
  <si>
    <t>$K$2</t>
  </si>
  <si>
    <t>$L$2</t>
  </si>
  <si>
    <t>$M$2</t>
  </si>
  <si>
    <t>$N$2</t>
  </si>
  <si>
    <t>$O$2</t>
  </si>
  <si>
    <t>Data for chart</t>
  </si>
  <si>
    <t>Bubba Watson</t>
    <phoneticPr fontId="3" type="noConversion"/>
  </si>
  <si>
    <t>Par3</t>
    <phoneticPr fontId="3" type="noConversion"/>
  </si>
  <si>
    <t>Par4</t>
    <phoneticPr fontId="3" type="noConversion"/>
  </si>
  <si>
    <t>Par5</t>
    <phoneticPr fontId="3" type="noConversion"/>
  </si>
  <si>
    <t>Simulation Result</t>
    <phoneticPr fontId="3" type="noConversion"/>
  </si>
  <si>
    <t>Actual</t>
    <phoneticPr fontId="3" type="noConversion"/>
  </si>
  <si>
    <t>Error</t>
  </si>
  <si>
    <t>error^2</t>
  </si>
  <si>
    <t>Par 3</t>
    <phoneticPr fontId="3" type="noConversion"/>
  </si>
  <si>
    <t>ABS(Error)</t>
    <phoneticPr fontId="3" type="noConversion"/>
  </si>
  <si>
    <t>MAE</t>
    <phoneticPr fontId="3" type="noConversion"/>
  </si>
  <si>
    <t>RMSE</t>
    <phoneticPr fontId="3" type="noConversion"/>
  </si>
  <si>
    <t>PAR 3</t>
    <phoneticPr fontId="3" type="noConversion"/>
  </si>
  <si>
    <t>PAR 4</t>
    <phoneticPr fontId="3" type="noConversion"/>
  </si>
  <si>
    <t>PAR 5</t>
    <phoneticPr fontId="3" type="noConversion"/>
  </si>
  <si>
    <t>Par 4</t>
    <phoneticPr fontId="3" type="noConversion"/>
  </si>
  <si>
    <t>Par 5</t>
    <phoneticPr fontId="3" type="noConversion"/>
  </si>
  <si>
    <t>ABS(%error)</t>
    <phoneticPr fontId="3" type="noConversion"/>
  </si>
  <si>
    <t>MAPE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</si>
</sst>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"/>
    <numFmt numFmtId="177" formatCode="0.00000_ 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Calibri"/>
      <family val="2"/>
    </font>
    <font>
      <sz val="8"/>
      <name val="맑은 고딕"/>
      <family val="2"/>
      <charset val="129"/>
      <scheme val="minor"/>
    </font>
    <font>
      <sz val="10"/>
      <color theme="1"/>
      <name val="Calibri"/>
      <family val="2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i/>
      <u/>
      <sz val="15"/>
      <color theme="1"/>
      <name val="Calibri"/>
      <family val="2"/>
    </font>
    <font>
      <sz val="11"/>
      <color rgb="FFFFFFFF"/>
      <name val="맑은 고딕"/>
      <family val="2"/>
      <charset val="129"/>
      <scheme val="minor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theme="3" tint="0.39994506668294322"/>
      </left>
      <right style="thick">
        <color theme="3" tint="0.39994506668294322"/>
      </right>
      <top style="thick">
        <color theme="3" tint="0.39994506668294322"/>
      </top>
      <bottom style="thick">
        <color theme="3" tint="0.399945066682943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2" fontId="0" fillId="0" borderId="1" xfId="0" applyNumberFormat="1" applyBorder="1">
      <alignment vertical="center"/>
    </xf>
    <xf numFmtId="0" fontId="0" fillId="0" borderId="0" xfId="0" applyFill="1" applyBorder="1">
      <alignment vertical="center"/>
    </xf>
    <xf numFmtId="0" fontId="0" fillId="0" borderId="0" xfId="0">
      <alignment vertical="center"/>
    </xf>
    <xf numFmtId="0" fontId="4" fillId="0" borderId="1" xfId="1" applyFont="1" applyBorder="1">
      <alignment vertical="center"/>
    </xf>
    <xf numFmtId="0" fontId="0" fillId="0" borderId="0" xfId="0" applyFill="1">
      <alignment vertical="center"/>
    </xf>
    <xf numFmtId="41" fontId="0" fillId="0" borderId="2" xfId="2" applyFont="1" applyFill="1" applyBorder="1">
      <alignment vertical="center"/>
    </xf>
    <xf numFmtId="41" fontId="0" fillId="0" borderId="3" xfId="2" applyFont="1" applyBorder="1">
      <alignment vertical="center"/>
    </xf>
    <xf numFmtId="41" fontId="0" fillId="0" borderId="4" xfId="2" applyFont="1" applyBorder="1">
      <alignment vertical="center"/>
    </xf>
    <xf numFmtId="1" fontId="0" fillId="0" borderId="1" xfId="0" applyNumberFormat="1" applyBorder="1">
      <alignment vertical="center"/>
    </xf>
    <xf numFmtId="0" fontId="2" fillId="3" borderId="1" xfId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center" vertical="center"/>
    </xf>
    <xf numFmtId="2" fontId="0" fillId="0" borderId="8" xfId="0" applyNumberFormat="1" applyBorder="1">
      <alignment vertical="center"/>
    </xf>
    <xf numFmtId="1" fontId="0" fillId="0" borderId="8" xfId="0" applyNumberFormat="1" applyBorder="1">
      <alignment vertical="center"/>
    </xf>
    <xf numFmtId="0" fontId="2" fillId="3" borderId="9" xfId="1" applyFont="1" applyFill="1" applyBorder="1" applyAlignment="1">
      <alignment horizontal="center" vertical="center"/>
    </xf>
    <xf numFmtId="41" fontId="0" fillId="0" borderId="0" xfId="2" applyFont="1" applyFill="1" applyBorder="1">
      <alignment vertical="center"/>
    </xf>
    <xf numFmtId="41" fontId="0" fillId="0" borderId="0" xfId="2" applyFont="1" applyBorder="1">
      <alignment vertical="center"/>
    </xf>
    <xf numFmtId="0" fontId="2" fillId="3" borderId="1" xfId="1" applyNumberFormat="1" applyFont="1" applyFill="1" applyBorder="1" applyAlignment="1">
      <alignment horizontal="left" vertical="center"/>
    </xf>
    <xf numFmtId="0" fontId="0" fillId="0" borderId="1" xfId="2" applyNumberFormat="1" applyFont="1" applyFill="1" applyBorder="1" applyAlignment="1">
      <alignment horizontal="center" vertical="center"/>
    </xf>
    <xf numFmtId="0" fontId="2" fillId="3" borderId="11" xfId="1" applyFont="1" applyFill="1" applyBorder="1" applyAlignment="1">
      <alignment horizontal="center" vertical="center"/>
    </xf>
    <xf numFmtId="0" fontId="0" fillId="0" borderId="8" xfId="2" applyNumberFormat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6" borderId="1" xfId="0" applyFill="1" applyBorder="1">
      <alignment vertical="center"/>
    </xf>
    <xf numFmtId="0" fontId="7" fillId="4" borderId="0" xfId="0" applyFont="1" applyFill="1">
      <alignment vertical="center"/>
    </xf>
    <xf numFmtId="0" fontId="0" fillId="4" borderId="0" xfId="0" applyFill="1">
      <alignment vertical="center"/>
    </xf>
    <xf numFmtId="1" fontId="0" fillId="0" borderId="10" xfId="0" applyNumberFormat="1" applyBorder="1" applyAlignment="1">
      <alignment horizontal="center" vertical="center"/>
    </xf>
    <xf numFmtId="0" fontId="6" fillId="7" borderId="1" xfId="0" applyNumberFormat="1" applyFont="1" applyFill="1" applyBorder="1" applyAlignment="1">
      <alignment horizontal="center" vertical="center" wrapText="1"/>
    </xf>
    <xf numFmtId="1" fontId="0" fillId="6" borderId="13" xfId="0" applyNumberFormat="1" applyFill="1" applyBorder="1">
      <alignment vertical="center"/>
    </xf>
    <xf numFmtId="1" fontId="6" fillId="5" borderId="7" xfId="0" applyNumberFormat="1" applyFont="1" applyFill="1" applyBorder="1" applyAlignment="1">
      <alignment horizontal="center" vertical="center"/>
    </xf>
    <xf numFmtId="1" fontId="6" fillId="5" borderId="1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8" borderId="1" xfId="1" applyFont="1" applyFill="1" applyBorder="1" applyAlignment="1">
      <alignment horizontal="center" vertical="center" wrapText="1"/>
    </xf>
    <xf numFmtId="0" fontId="4" fillId="0" borderId="14" xfId="1" applyFont="1" applyBorder="1">
      <alignment vertical="center"/>
    </xf>
    <xf numFmtId="0" fontId="4" fillId="3" borderId="14" xfId="1" applyFont="1" applyFill="1" applyBorder="1">
      <alignment vertical="center"/>
    </xf>
    <xf numFmtId="0" fontId="4" fillId="3" borderId="1" xfId="1" applyFont="1" applyFill="1" applyBorder="1">
      <alignment vertical="center"/>
    </xf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>
      <alignment vertical="center"/>
    </xf>
    <xf numFmtId="0" fontId="0" fillId="0" borderId="1" xfId="0" applyBorder="1">
      <alignment vertical="center"/>
    </xf>
    <xf numFmtId="0" fontId="4" fillId="0" borderId="1" xfId="1" applyFont="1" applyFill="1" applyBorder="1">
      <alignment vertical="center"/>
    </xf>
    <xf numFmtId="0" fontId="0" fillId="0" borderId="0" xfId="0" quotePrefix="1">
      <alignment vertical="center"/>
    </xf>
    <xf numFmtId="49" fontId="0" fillId="0" borderId="0" xfId="0" applyNumberFormat="1">
      <alignment vertical="center"/>
    </xf>
    <xf numFmtId="0" fontId="6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right" vertical="center" textRotation="90"/>
    </xf>
    <xf numFmtId="0" fontId="0" fillId="7" borderId="0" xfId="0" applyFill="1" applyAlignment="1">
      <alignment horizontal="right" vertical="center" textRotation="90"/>
    </xf>
    <xf numFmtId="0" fontId="8" fillId="0" borderId="0" xfId="0" applyFont="1">
      <alignment vertical="center"/>
    </xf>
    <xf numFmtId="41" fontId="0" fillId="0" borderId="5" xfId="0" applyNumberFormat="1" applyBorder="1">
      <alignment vertical="center"/>
    </xf>
    <xf numFmtId="41" fontId="0" fillId="0" borderId="6" xfId="0" applyNumberFormat="1" applyBorder="1">
      <alignment vertical="center"/>
    </xf>
    <xf numFmtId="41" fontId="0" fillId="0" borderId="18" xfId="0" applyNumberFormat="1" applyBorder="1">
      <alignment vertical="center"/>
    </xf>
    <xf numFmtId="41" fontId="0" fillId="0" borderId="16" xfId="0" applyNumberFormat="1" applyBorder="1">
      <alignment vertical="center"/>
    </xf>
    <xf numFmtId="41" fontId="0" fillId="0" borderId="0" xfId="0" applyNumberFormat="1" applyBorder="1">
      <alignment vertical="center"/>
    </xf>
    <xf numFmtId="41" fontId="0" fillId="0" borderId="17" xfId="0" applyNumberFormat="1" applyBorder="1">
      <alignment vertical="center"/>
    </xf>
    <xf numFmtId="41" fontId="0" fillId="0" borderId="11" xfId="0" applyNumberFormat="1" applyBorder="1">
      <alignment vertical="center"/>
    </xf>
    <xf numFmtId="41" fontId="0" fillId="0" borderId="15" xfId="0" applyNumberFormat="1" applyBorder="1">
      <alignment vertical="center"/>
    </xf>
    <xf numFmtId="41" fontId="0" fillId="0" borderId="19" xfId="0" applyNumberFormat="1" applyBorder="1">
      <alignment vertical="center"/>
    </xf>
    <xf numFmtId="0" fontId="4" fillId="0" borderId="20" xfId="1" applyFont="1" applyBorder="1">
      <alignment vertical="center"/>
    </xf>
    <xf numFmtId="2" fontId="4" fillId="0" borderId="1" xfId="2" applyNumberFormat="1" applyFont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177" fontId="4" fillId="0" borderId="1" xfId="0" applyNumberFormat="1" applyFont="1" applyBorder="1">
      <alignment vertical="center"/>
    </xf>
    <xf numFmtId="0" fontId="4" fillId="0" borderId="1" xfId="3" applyNumberFormat="1" applyFont="1" applyBorder="1">
      <alignment vertical="center"/>
    </xf>
    <xf numFmtId="0" fontId="4" fillId="0" borderId="1" xfId="0" applyFont="1" applyBorder="1">
      <alignment vertical="center"/>
    </xf>
    <xf numFmtId="9" fontId="4" fillId="0" borderId="1" xfId="3" applyFont="1" applyBorder="1">
      <alignment vertical="center"/>
    </xf>
    <xf numFmtId="10" fontId="4" fillId="0" borderId="1" xfId="3" applyNumberFormat="1" applyFont="1" applyBorder="1">
      <alignment vertical="center"/>
    </xf>
    <xf numFmtId="0" fontId="4" fillId="0" borderId="0" xfId="0" applyFont="1">
      <alignment vertical="center"/>
    </xf>
    <xf numFmtId="10" fontId="4" fillId="0" borderId="1" xfId="0" applyNumberFormat="1" applyFont="1" applyBorder="1">
      <alignment vertical="center"/>
    </xf>
    <xf numFmtId="0" fontId="4" fillId="8" borderId="1" xfId="0" applyFont="1" applyFill="1" applyBorder="1">
      <alignment vertical="center"/>
    </xf>
    <xf numFmtId="0" fontId="11" fillId="8" borderId="1" xfId="0" applyFont="1" applyFill="1" applyBorder="1" applyAlignment="1">
      <alignment horizontal="center" vertical="center"/>
    </xf>
    <xf numFmtId="0" fontId="2" fillId="8" borderId="1" xfId="0" applyFont="1" applyFill="1" applyBorder="1">
      <alignment vertical="center"/>
    </xf>
    <xf numFmtId="2" fontId="4" fillId="0" borderId="1" xfId="0" applyNumberFormat="1" applyFont="1" applyBorder="1">
      <alignment vertical="center"/>
    </xf>
    <xf numFmtId="0" fontId="0" fillId="0" borderId="0" xfId="0" applyNumberFormat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center" vertical="center" wrapText="1"/>
    </xf>
    <xf numFmtId="0" fontId="2" fillId="8" borderId="1" xfId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horizontal="center" vertical="center"/>
    </xf>
    <xf numFmtId="0" fontId="2" fillId="2" borderId="22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4">
    <cellStyle name="Comma [0]" xfId="2" builtinId="6"/>
    <cellStyle name="Normal" xfId="0" builtinId="0"/>
    <cellStyle name="Normal_Sheet1" xfId="1"/>
    <cellStyle name="Percent" xfId="3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533400</xdr:colOff>
      <xdr:row>2</xdr:row>
      <xdr:rowOff>152400</xdr:rowOff>
    </xdr:from>
    <xdr:to>
      <xdr:col>19</xdr:col>
      <xdr:colOff>228600</xdr:colOff>
      <xdr:row>5</xdr:row>
      <xdr:rowOff>85725</xdr:rowOff>
    </xdr:to>
    <xdr:sp macro="" textlink="">
      <xdr:nvSpPr>
        <xdr:cNvPr id="3" name="TextBox 2"/>
        <xdr:cNvSpPr txBox="1"/>
      </xdr:nvSpPr>
      <xdr:spPr>
        <a:xfrm>
          <a:off x="108204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altLang="ko-KR" sz="1100"/>
            <a:t>When you select an output from the dropdown list in cell $O$4, the chart will adapt to that output.</a:t>
          </a:r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6"/>
  <sheetViews>
    <sheetView tabSelected="1" zoomScale="70" zoomScaleNormal="70" workbookViewId="0">
      <selection activeCell="I37" sqref="I37"/>
    </sheetView>
  </sheetViews>
  <sheetFormatPr defaultRowHeight="16.5" x14ac:dyDescent="0.3"/>
  <cols>
    <col min="1" max="1" width="3.125" style="3" customWidth="1"/>
    <col min="2" max="2" width="4.25" style="3" bestFit="1" customWidth="1"/>
    <col min="3" max="3" width="23.5" bestFit="1" customWidth="1"/>
    <col min="4" max="4" width="13" customWidth="1"/>
    <col min="5" max="5" width="10.5" bestFit="1" customWidth="1"/>
    <col min="6" max="7" width="13" bestFit="1" customWidth="1"/>
    <col min="8" max="8" width="15.5" bestFit="1" customWidth="1"/>
    <col min="9" max="9" width="7.625" bestFit="1" customWidth="1"/>
    <col min="10" max="10" width="13.875" bestFit="1" customWidth="1"/>
    <col min="11" max="11" width="15.875" bestFit="1" customWidth="1"/>
    <col min="12" max="12" width="7.625" bestFit="1" customWidth="1"/>
    <col min="13" max="13" width="14.25" bestFit="1" customWidth="1"/>
    <col min="14" max="14" width="10.25" bestFit="1" customWidth="1"/>
    <col min="15" max="15" width="7.625" bestFit="1" customWidth="1"/>
    <col min="16" max="16" width="15.25" bestFit="1" customWidth="1"/>
    <col min="17" max="17" width="14" bestFit="1" customWidth="1"/>
    <col min="18" max="18" width="7.625" bestFit="1" customWidth="1"/>
    <col min="19" max="19" width="12.125" bestFit="1" customWidth="1"/>
    <col min="20" max="20" width="15" bestFit="1" customWidth="1"/>
    <col min="21" max="21" width="7.625" bestFit="1" customWidth="1"/>
    <col min="22" max="22" width="10.625" bestFit="1" customWidth="1"/>
    <col min="23" max="23" width="13.5" bestFit="1" customWidth="1"/>
    <col min="24" max="24" width="7.625" bestFit="1" customWidth="1"/>
    <col min="25" max="25" width="13.5" bestFit="1" customWidth="1"/>
    <col min="26" max="26" width="12.75" bestFit="1" customWidth="1"/>
    <col min="27" max="27" width="7.625" bestFit="1" customWidth="1"/>
    <col min="28" max="28" width="10.5" bestFit="1" customWidth="1"/>
    <col min="29" max="29" width="13.75" bestFit="1" customWidth="1"/>
    <col min="30" max="30" width="7.625" bestFit="1" customWidth="1"/>
    <col min="31" max="31" width="11.625" bestFit="1" customWidth="1"/>
    <col min="32" max="32" width="15.875" bestFit="1" customWidth="1"/>
    <col min="33" max="33" width="7.625" bestFit="1" customWidth="1"/>
    <col min="34" max="34" width="12.25" bestFit="1" customWidth="1"/>
    <col min="35" max="35" width="15.625" bestFit="1" customWidth="1"/>
    <col min="36" max="36" width="7.625" bestFit="1" customWidth="1"/>
    <col min="37" max="37" width="15.5" bestFit="1" customWidth="1"/>
    <col min="38" max="38" width="15" bestFit="1" customWidth="1"/>
    <col min="39" max="39" width="7.625" bestFit="1" customWidth="1"/>
  </cols>
  <sheetData>
    <row r="1" spans="1:39" s="3" customFormat="1" ht="17.25" thickBot="1" x14ac:dyDescent="0.35"/>
    <row r="2" spans="1:39" s="3" customFormat="1" ht="18" thickTop="1" thickBot="1" x14ac:dyDescent="0.35">
      <c r="C2" s="22" t="s">
        <v>36</v>
      </c>
      <c r="D2" s="6">
        <v>10</v>
      </c>
      <c r="E2" s="7">
        <v>7</v>
      </c>
      <c r="F2" s="7">
        <v>9</v>
      </c>
      <c r="G2" s="7">
        <v>11</v>
      </c>
      <c r="H2" s="7">
        <v>8</v>
      </c>
      <c r="I2" s="7">
        <v>2</v>
      </c>
      <c r="J2" s="7">
        <v>4</v>
      </c>
      <c r="K2" s="7">
        <v>6</v>
      </c>
      <c r="L2" s="7">
        <v>1</v>
      </c>
      <c r="M2" s="7">
        <v>12</v>
      </c>
      <c r="N2" s="7">
        <v>3</v>
      </c>
      <c r="O2" s="8">
        <v>5</v>
      </c>
    </row>
    <row r="3" spans="1:39" s="3" customFormat="1" ht="17.25" thickTop="1" x14ac:dyDescent="0.3">
      <c r="A3" s="5"/>
      <c r="B3" s="2"/>
      <c r="C3" s="23"/>
      <c r="D3" s="16"/>
      <c r="E3" s="16"/>
      <c r="F3" s="16"/>
      <c r="G3" s="16"/>
      <c r="H3" s="16"/>
      <c r="I3" s="17"/>
      <c r="J3" s="17"/>
      <c r="K3" s="17"/>
      <c r="L3" s="17"/>
      <c r="M3" s="17"/>
      <c r="N3" s="17"/>
      <c r="O3" s="17"/>
    </row>
    <row r="4" spans="1:39" s="3" customFormat="1" x14ac:dyDescent="0.3">
      <c r="C4" s="18" t="s">
        <v>39</v>
      </c>
      <c r="D4" s="19">
        <f>COUNTIF($D$30:$AM$30, "Team USA")</f>
        <v>5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39" s="3" customFormat="1" x14ac:dyDescent="0.3">
      <c r="C5" s="18" t="s">
        <v>40</v>
      </c>
      <c r="D5" s="19">
        <f>COUNTIF($D$30:$AM$30, "Team Europe")</f>
        <v>7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1:39" s="3" customFormat="1" ht="17.25" thickBot="1" x14ac:dyDescent="0.35">
      <c r="C6" s="18" t="s">
        <v>38</v>
      </c>
      <c r="D6" s="21">
        <f>COUNTIF($D$30:$AM$30, "Halved")</f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39" ht="18" thickTop="1" thickBot="1" x14ac:dyDescent="0.35">
      <c r="C7" s="20" t="s">
        <v>34</v>
      </c>
      <c r="D7" s="29">
        <f>D4+D6*0.5</f>
        <v>5</v>
      </c>
      <c r="E7" s="45"/>
    </row>
    <row r="8" spans="1:39" s="3" customFormat="1" ht="17.25" thickTop="1" x14ac:dyDescent="0.3"/>
    <row r="9" spans="1:39" s="28" customFormat="1" ht="19.5" x14ac:dyDescent="0.3">
      <c r="C9" s="27" t="s">
        <v>42</v>
      </c>
    </row>
    <row r="10" spans="1:39" s="75" customFormat="1" ht="33" x14ac:dyDescent="0.3">
      <c r="C10" s="76" t="s">
        <v>35</v>
      </c>
      <c r="D10" s="11" t="s">
        <v>19</v>
      </c>
      <c r="E10" s="30" t="str">
        <f>VLOOKUP(ROUND(D2,0), $B$51:$C$63,2,0)</f>
        <v>Steve Stricker</v>
      </c>
      <c r="F10" s="77" t="s">
        <v>33</v>
      </c>
      <c r="G10" s="11" t="s">
        <v>21</v>
      </c>
      <c r="H10" s="30" t="str">
        <f>VLOOKUP(ROUND(E2,0),$B$52:$C$63,2,0)</f>
        <v>Phil Mickelson</v>
      </c>
      <c r="I10" s="77" t="s">
        <v>33</v>
      </c>
      <c r="J10" s="11" t="s">
        <v>22</v>
      </c>
      <c r="K10" s="30" t="str">
        <f>VLOOKUP(ROUND(F2,0),$B$52:$C$63,2,0)</f>
        <v>Webb Simpson</v>
      </c>
      <c r="L10" s="77" t="s">
        <v>33</v>
      </c>
      <c r="M10" s="11" t="s">
        <v>23</v>
      </c>
      <c r="N10" s="30" t="str">
        <f>VLOOKUP(ROUND(G2,0),$B$52:$C$63,2,0)</f>
        <v>Bubba Watson</v>
      </c>
      <c r="O10" s="77" t="s">
        <v>33</v>
      </c>
      <c r="P10" s="11" t="s">
        <v>24</v>
      </c>
      <c r="Q10" s="30" t="str">
        <f>VLOOKUP(ROUND(H2,0),$B$52:$C$63,2,0)</f>
        <v>Brandt Snedeker</v>
      </c>
      <c r="R10" s="77" t="s">
        <v>33</v>
      </c>
      <c r="S10" s="11" t="s">
        <v>25</v>
      </c>
      <c r="T10" s="30" t="str">
        <f>VLOOKUP(ROUND(I2,0),$B$52:$C$63,2,0)</f>
        <v>Jason Dufner</v>
      </c>
      <c r="U10" s="77" t="s">
        <v>33</v>
      </c>
      <c r="V10" s="11" t="s">
        <v>26</v>
      </c>
      <c r="W10" s="30" t="str">
        <f>VLOOKUP(ROUND(J2,0),$B$52:$C$63,2,0)</f>
        <v>Dustin Johnson</v>
      </c>
      <c r="X10" s="77" t="s">
        <v>33</v>
      </c>
      <c r="Y10" s="11" t="s">
        <v>27</v>
      </c>
      <c r="Z10" s="30" t="str">
        <f>VLOOKUP(ROUND(K2,0),$B$52:$C$63,2,0)</f>
        <v>Matt Kuchar</v>
      </c>
      <c r="AA10" s="77" t="s">
        <v>33</v>
      </c>
      <c r="AB10" s="11" t="s">
        <v>28</v>
      </c>
      <c r="AC10" s="30" t="str">
        <f>VLOOKUP(ROUND(L2,0),$B$52:$C$63,2,0)</f>
        <v>Keegan Bradley</v>
      </c>
      <c r="AD10" s="77" t="s">
        <v>33</v>
      </c>
      <c r="AE10" s="11" t="s">
        <v>29</v>
      </c>
      <c r="AF10" s="30" t="str">
        <f>VLOOKUP(ROUND(M2,0),$B$52:$C$63,2,0)</f>
        <v>Tiger Woods</v>
      </c>
      <c r="AG10" s="77" t="s">
        <v>33</v>
      </c>
      <c r="AH10" s="11" t="s">
        <v>30</v>
      </c>
      <c r="AI10" s="30" t="str">
        <f>VLOOKUP(ROUND(N2,0),$B$52:$C$63,2,0)</f>
        <v>Jim Furyk</v>
      </c>
      <c r="AJ10" s="77" t="s">
        <v>33</v>
      </c>
      <c r="AK10" s="11" t="s">
        <v>31</v>
      </c>
      <c r="AL10" s="30" t="str">
        <f>VLOOKUP(ROUND(O2,0),$B$52:$C$63,2,0)</f>
        <v>Zach Johnson</v>
      </c>
      <c r="AM10" s="77" t="s">
        <v>33</v>
      </c>
    </row>
    <row r="11" spans="1:39" x14ac:dyDescent="0.3">
      <c r="C11" s="10">
        <v>1</v>
      </c>
      <c r="D11" s="1">
        <v>3.798</v>
      </c>
      <c r="E11" s="1">
        <f>VLOOKUP(E$10,$C$52:$V$63,3,0)</f>
        <v>4.0179999999999998</v>
      </c>
      <c r="F11" s="9">
        <f>IF(E11&lt;D11,1,IF(E11&gt;D11,-1,0))</f>
        <v>-1</v>
      </c>
      <c r="G11" s="1">
        <v>4.1859999999999999</v>
      </c>
      <c r="H11" s="1">
        <f>VLOOKUP(H$10,$C$52:$V$63,3,0)</f>
        <v>4.04</v>
      </c>
      <c r="I11" s="9">
        <f>IF(H11&lt;G11,1,IF(H11&gt;G11,-1,0))</f>
        <v>1</v>
      </c>
      <c r="J11" s="1">
        <v>4.0840000000000005</v>
      </c>
      <c r="K11" s="1">
        <f>VLOOKUP(K$10,$C$52:$V$63,3,0)</f>
        <v>4.03</v>
      </c>
      <c r="L11" s="9">
        <f>IF(K11&lt;J11,1,IF(K11&gt;J11,-1,0))</f>
        <v>1</v>
      </c>
      <c r="M11" s="1">
        <v>4.1440000000000001</v>
      </c>
      <c r="N11" s="1">
        <f>VLOOKUP(N$10,$C$52:$V$63,3,0)</f>
        <v>4.0309999999999997</v>
      </c>
      <c r="O11" s="9">
        <f>IF(N11&lt;M11,1,IF(N11&gt;M11,-1,0))</f>
        <v>1</v>
      </c>
      <c r="P11" s="1">
        <v>3.9390000000000001</v>
      </c>
      <c r="Q11" s="1">
        <f>VLOOKUP(Q$10,$C$52:$V$63,3,0)</f>
        <v>4.0030000000000001</v>
      </c>
      <c r="R11" s="9">
        <f>IF(Q11&lt;P11,1,IF(Q11&gt;P11,-1,0))</f>
        <v>-1</v>
      </c>
      <c r="S11" s="1">
        <v>4.1920000000000002</v>
      </c>
      <c r="T11" s="1">
        <f>VLOOKUP(T$10,$C$52:$V$63,3,0)</f>
        <v>4.0220000000000002</v>
      </c>
      <c r="U11" s="9">
        <f>IF(T11&lt;S11,1,IF(T11&gt;S11,-1,0))</f>
        <v>1</v>
      </c>
      <c r="V11" s="1">
        <v>3.9729999999999999</v>
      </c>
      <c r="W11" s="1">
        <f>VLOOKUP(W$10,$C$52:$V$63,3,0)</f>
        <v>4.0060000000000002</v>
      </c>
      <c r="X11" s="9">
        <f>IF(W11&lt;V11,1,IF(W11&gt;V11,-1,0))</f>
        <v>-1</v>
      </c>
      <c r="Y11" s="1">
        <v>3.8660000000000001</v>
      </c>
      <c r="Z11" s="1">
        <f>VLOOKUP(Z$10,$C$52:$V$63,3,0)</f>
        <v>3.9750000000000001</v>
      </c>
      <c r="AA11" s="9">
        <f>IF(Z11&lt;Y11,1,IF(Z11&gt;Y11,-1,0))</f>
        <v>-1</v>
      </c>
      <c r="AB11" s="1">
        <v>4.0979999999999999</v>
      </c>
      <c r="AC11" s="1">
        <f>VLOOKUP(AC$10,$C$52:$V$63,3,0)</f>
        <v>4.0830000000000002</v>
      </c>
      <c r="AD11" s="9">
        <f>IF(AC11&lt;AB11,1,IF(AC11&gt;AB11,-1,0))</f>
        <v>1</v>
      </c>
      <c r="AE11" s="1">
        <v>4.0979999999999999</v>
      </c>
      <c r="AF11" s="1">
        <f>VLOOKUP(AF$10,$C$52:$V$63,3,0)</f>
        <v>3.9910000000000001</v>
      </c>
      <c r="AG11" s="9">
        <f>IF(AF11&lt;AE11,1,IF(AF11&gt;AE11,-1,0))</f>
        <v>1</v>
      </c>
      <c r="AH11" s="1">
        <v>4.0259999999999998</v>
      </c>
      <c r="AI11" s="1">
        <f>VLOOKUP(AI$10,$C$52:$V$63,3,0)</f>
        <v>4.1740000000000004</v>
      </c>
      <c r="AJ11" s="9">
        <f>IF(AI11&lt;AH11,1,IF(AI11&gt;AH11,-1,0))</f>
        <v>-1</v>
      </c>
      <c r="AK11" s="1">
        <v>3.9710000000000001</v>
      </c>
      <c r="AL11" s="1">
        <f>VLOOKUP(AL$10,$C$52:$V$63,3,0)</f>
        <v>4.1290000000000004</v>
      </c>
      <c r="AM11" s="9">
        <f>IF(AL11&lt;AK11,1,IF(AL11&gt;AK11,-1,0))</f>
        <v>-1</v>
      </c>
    </row>
    <row r="12" spans="1:39" x14ac:dyDescent="0.3">
      <c r="C12" s="10">
        <v>2</v>
      </c>
      <c r="D12" s="1">
        <v>3.3660000000000001</v>
      </c>
      <c r="E12" s="1">
        <f>VLOOKUP(E$10,$C$52:$V$63,4,0)</f>
        <v>3.1470000000000002</v>
      </c>
      <c r="F12" s="9">
        <f t="shared" ref="F12:F28" si="0">IF(E12&lt;D12,1,IF(E12&gt;D12,-1,0))</f>
        <v>1</v>
      </c>
      <c r="G12" s="1">
        <v>3.1680000000000001</v>
      </c>
      <c r="H12" s="1">
        <f>VLOOKUP(H$10,$C$52:$V$63,4,0)</f>
        <v>3.1910000000000003</v>
      </c>
      <c r="I12" s="9">
        <f t="shared" ref="I12:I28" si="1">IF(H12&lt;G12,1,IF(H12&gt;G12,-1,0))</f>
        <v>-1</v>
      </c>
      <c r="J12" s="1">
        <v>3.2090000000000001</v>
      </c>
      <c r="K12" s="1">
        <f>VLOOKUP(K$10,$C$52:$V$63,4,0)</f>
        <v>3.2469999999999999</v>
      </c>
      <c r="L12" s="9">
        <f t="shared" ref="L12:L28" si="2">IF(K12&lt;J12,1,IF(K12&gt;J12,-1,0))</f>
        <v>-1</v>
      </c>
      <c r="M12" s="1">
        <v>3.2629999999999999</v>
      </c>
      <c r="N12" s="1">
        <f>VLOOKUP(N$10,$C$52:$V$63,4,0)</f>
        <v>3.2229999999999999</v>
      </c>
      <c r="O12" s="9">
        <f t="shared" ref="O12:O28" si="3">IF(N12&lt;M12,1,IF(N12&gt;M12,-1,0))</f>
        <v>1</v>
      </c>
      <c r="P12" s="1">
        <v>3.27</v>
      </c>
      <c r="Q12" s="1">
        <f>VLOOKUP(Q$10,$C$52:$V$63,4,0)</f>
        <v>3.16</v>
      </c>
      <c r="R12" s="9">
        <f t="shared" ref="R12:R28" si="4">IF(Q12&lt;P12,1,IF(Q12&gt;P12,-1,0))</f>
        <v>1</v>
      </c>
      <c r="S12" s="1">
        <v>3.468</v>
      </c>
      <c r="T12" s="1">
        <f>VLOOKUP(T$10,$C$52:$V$63,4,0)</f>
        <v>3.1459999999999999</v>
      </c>
      <c r="U12" s="9">
        <f t="shared" ref="U12:U28" si="5">IF(T12&lt;S12,1,IF(T12&gt;S12,-1,0))</f>
        <v>1</v>
      </c>
      <c r="V12" s="1">
        <v>3.1470000000000002</v>
      </c>
      <c r="W12" s="1">
        <f>VLOOKUP(W$10,$C$52:$V$63,4,0)</f>
        <v>3.2720000000000002</v>
      </c>
      <c r="X12" s="9">
        <f t="shared" ref="X12:X28" si="6">IF(W12&lt;V12,1,IF(W12&gt;V12,-1,0))</f>
        <v>-1</v>
      </c>
      <c r="Y12" s="1">
        <v>3.2170000000000001</v>
      </c>
      <c r="Z12" s="1">
        <f>VLOOKUP(Z$10,$C$52:$V$63,4,0)</f>
        <v>3.2130000000000001</v>
      </c>
      <c r="AA12" s="9">
        <f t="shared" ref="AA12:AA28" si="7">IF(Z12&lt;Y12,1,IF(Z12&gt;Y12,-1,0))</f>
        <v>1</v>
      </c>
      <c r="AB12" s="1">
        <v>3.0950000000000002</v>
      </c>
      <c r="AC12" s="1">
        <f>VLOOKUP(AC$10,$C$52:$V$63,4,0)</f>
        <v>3.2770000000000001</v>
      </c>
      <c r="AD12" s="9">
        <f t="shared" ref="AD12:AD28" si="8">IF(AC12&lt;AB12,1,IF(AC12&gt;AB12,-1,0))</f>
        <v>-1</v>
      </c>
      <c r="AE12" s="1">
        <v>3.2520000000000002</v>
      </c>
      <c r="AF12" s="1">
        <f>VLOOKUP(AF$10,$C$52:$V$63,4,0)</f>
        <v>3.1680000000000001</v>
      </c>
      <c r="AG12" s="9">
        <f t="shared" ref="AG12:AG28" si="9">IF(AF12&lt;AE12,1,IF(AF12&gt;AE12,-1,0))</f>
        <v>1</v>
      </c>
      <c r="AH12" s="1">
        <v>3.2589999999999999</v>
      </c>
      <c r="AI12" s="1">
        <f>VLOOKUP(AI$10,$C$52:$V$63,4,0)</f>
        <v>3.2050000000000001</v>
      </c>
      <c r="AJ12" s="9">
        <f t="shared" ref="AJ12:AJ28" si="10">IF(AI12&lt;AH12,1,IF(AI12&gt;AH12,-1,0))</f>
        <v>1</v>
      </c>
      <c r="AK12" s="1">
        <v>3.2690000000000001</v>
      </c>
      <c r="AL12" s="1">
        <f>VLOOKUP(AL$10,$C$52:$V$63,4,0)</f>
        <v>3.278</v>
      </c>
      <c r="AM12" s="9">
        <f t="shared" ref="AM12:AM28" si="11">IF(AL12&lt;AK12,1,IF(AL12&gt;AK12,-1,0))</f>
        <v>-1</v>
      </c>
    </row>
    <row r="13" spans="1:39" x14ac:dyDescent="0.3">
      <c r="C13" s="10">
        <v>3</v>
      </c>
      <c r="D13" s="1">
        <v>4.0289999999999999</v>
      </c>
      <c r="E13" s="1">
        <f>VLOOKUP(E$10,$C$52:$V$63,5,0)</f>
        <v>4.0049999999999999</v>
      </c>
      <c r="F13" s="9">
        <f t="shared" si="0"/>
        <v>1</v>
      </c>
      <c r="G13" s="1">
        <v>3.9830000000000001</v>
      </c>
      <c r="H13" s="1">
        <f>VLOOKUP(H$10,$C$52:$V$63,5,0)</f>
        <v>3.859</v>
      </c>
      <c r="I13" s="9">
        <f t="shared" si="1"/>
        <v>1</v>
      </c>
      <c r="J13" s="1">
        <v>3.84</v>
      </c>
      <c r="K13" s="1">
        <f>VLOOKUP(K$10,$C$52:$V$63,5,0)</f>
        <v>3.9279999999999999</v>
      </c>
      <c r="L13" s="9">
        <f t="shared" si="2"/>
        <v>-1</v>
      </c>
      <c r="M13" s="1">
        <v>3.923</v>
      </c>
      <c r="N13" s="1">
        <f>VLOOKUP(N$10,$C$52:$V$63,5,0)</f>
        <v>3.9830000000000001</v>
      </c>
      <c r="O13" s="9">
        <f t="shared" si="3"/>
        <v>-1</v>
      </c>
      <c r="P13" s="1">
        <v>4.2060000000000004</v>
      </c>
      <c r="Q13" s="1">
        <f>VLOOKUP(Q$10,$C$52:$V$63,5,0)</f>
        <v>3.8140000000000001</v>
      </c>
      <c r="R13" s="9">
        <f t="shared" si="4"/>
        <v>1</v>
      </c>
      <c r="S13" s="1">
        <v>4.0570000000000004</v>
      </c>
      <c r="T13" s="1">
        <f>VLOOKUP(T$10,$C$52:$V$63,5,0)</f>
        <v>3.88</v>
      </c>
      <c r="U13" s="9">
        <f t="shared" si="5"/>
        <v>1</v>
      </c>
      <c r="V13" s="1">
        <v>3.9780000000000002</v>
      </c>
      <c r="W13" s="1">
        <f>VLOOKUP(W$10,$C$52:$V$63,5,0)</f>
        <v>3.992</v>
      </c>
      <c r="X13" s="9">
        <f t="shared" si="6"/>
        <v>-1</v>
      </c>
      <c r="Y13" s="1">
        <v>3.8780000000000001</v>
      </c>
      <c r="Z13" s="1">
        <f>VLOOKUP(Z$10,$C$52:$V$63,5,0)</f>
        <v>3.9490000000000003</v>
      </c>
      <c r="AA13" s="9">
        <f t="shared" si="7"/>
        <v>-1</v>
      </c>
      <c r="AB13" s="1">
        <v>4.0830000000000002</v>
      </c>
      <c r="AC13" s="1">
        <f>VLOOKUP(AC$10,$C$52:$V$63,5,0)</f>
        <v>3.9359999999999999</v>
      </c>
      <c r="AD13" s="9">
        <f t="shared" si="8"/>
        <v>1</v>
      </c>
      <c r="AE13" s="1">
        <v>4.0750000000000002</v>
      </c>
      <c r="AF13" s="1">
        <f>VLOOKUP(AF$10,$C$52:$V$63,5,0)</f>
        <v>3.8679999999999999</v>
      </c>
      <c r="AG13" s="9">
        <f t="shared" si="9"/>
        <v>1</v>
      </c>
      <c r="AH13" s="1">
        <v>3.9809999999999999</v>
      </c>
      <c r="AI13" s="1">
        <f>VLOOKUP(AI$10,$C$52:$V$63,5,0)</f>
        <v>3.984</v>
      </c>
      <c r="AJ13" s="9">
        <f t="shared" si="10"/>
        <v>-1</v>
      </c>
      <c r="AK13" s="1">
        <v>3.8719999999999999</v>
      </c>
      <c r="AL13" s="1">
        <f>VLOOKUP(AL$10,$C$52:$V$63,5,0)</f>
        <v>3.9980000000000002</v>
      </c>
      <c r="AM13" s="9">
        <f t="shared" si="11"/>
        <v>-1</v>
      </c>
    </row>
    <row r="14" spans="1:39" x14ac:dyDescent="0.3">
      <c r="C14" s="10">
        <v>4</v>
      </c>
      <c r="D14" s="1">
        <v>4.2560000000000002</v>
      </c>
      <c r="E14" s="1">
        <f>VLOOKUP(E$10,$C$52:$V$63,6,0)</f>
        <v>4.149</v>
      </c>
      <c r="F14" s="9">
        <f t="shared" si="0"/>
        <v>1</v>
      </c>
      <c r="G14" s="1">
        <v>4.1850000000000005</v>
      </c>
      <c r="H14" s="1">
        <f>VLOOKUP(H$10,$C$52:$V$63,6,0)</f>
        <v>4.1340000000000003</v>
      </c>
      <c r="I14" s="9">
        <f t="shared" si="1"/>
        <v>1</v>
      </c>
      <c r="J14" s="1">
        <v>4.0860000000000003</v>
      </c>
      <c r="K14" s="1">
        <f>VLOOKUP(K$10,$C$52:$V$63,6,0)</f>
        <v>4.0659999999999998</v>
      </c>
      <c r="L14" s="9">
        <f t="shared" si="2"/>
        <v>1</v>
      </c>
      <c r="M14" s="1">
        <v>4.2240000000000002</v>
      </c>
      <c r="N14" s="1">
        <f>VLOOKUP(N$10,$C$52:$V$63,6,0)</f>
        <v>4.0860000000000003</v>
      </c>
      <c r="O14" s="9">
        <f t="shared" si="3"/>
        <v>1</v>
      </c>
      <c r="P14" s="1">
        <v>4.1980000000000004</v>
      </c>
      <c r="Q14" s="1">
        <f>VLOOKUP(Q$10,$C$52:$V$63,6,0)</f>
        <v>4.0570000000000004</v>
      </c>
      <c r="R14" s="9">
        <f t="shared" si="4"/>
        <v>1</v>
      </c>
      <c r="S14" s="1">
        <v>4.2160000000000002</v>
      </c>
      <c r="T14" s="1">
        <f>VLOOKUP(T$10,$C$52:$V$63,6,0)</f>
        <v>4.117</v>
      </c>
      <c r="U14" s="9">
        <f t="shared" si="5"/>
        <v>1</v>
      </c>
      <c r="V14" s="1">
        <v>4.1890000000000001</v>
      </c>
      <c r="W14" s="1">
        <f>VLOOKUP(W$10,$C$52:$V$63,6,0)</f>
        <v>4.2090000000000005</v>
      </c>
      <c r="X14" s="9">
        <f t="shared" si="6"/>
        <v>-1</v>
      </c>
      <c r="Y14" s="1">
        <v>4.2590000000000003</v>
      </c>
      <c r="Z14" s="1">
        <f>VLOOKUP(Z$10,$C$52:$V$63,6,0)</f>
        <v>4.2140000000000004</v>
      </c>
      <c r="AA14" s="9">
        <f t="shared" si="7"/>
        <v>1</v>
      </c>
      <c r="AB14" s="1">
        <v>4.125</v>
      </c>
      <c r="AC14" s="1">
        <f>VLOOKUP(AC$10,$C$52:$V$63,6,0)</f>
        <v>4.1749999999999998</v>
      </c>
      <c r="AD14" s="9">
        <f t="shared" si="8"/>
        <v>-1</v>
      </c>
      <c r="AE14" s="1">
        <v>4.2329999999999997</v>
      </c>
      <c r="AF14" s="1">
        <f>VLOOKUP(AF$10,$C$52:$V$63,6,0)</f>
        <v>3.9710000000000001</v>
      </c>
      <c r="AG14" s="9">
        <f t="shared" si="9"/>
        <v>1</v>
      </c>
      <c r="AH14" s="1">
        <v>4.1680000000000001</v>
      </c>
      <c r="AI14" s="1">
        <f>VLOOKUP(AI$10,$C$52:$V$63,6,0)</f>
        <v>4.2560000000000002</v>
      </c>
      <c r="AJ14" s="9">
        <f t="shared" si="10"/>
        <v>-1</v>
      </c>
      <c r="AK14" s="1">
        <v>4.1100000000000003</v>
      </c>
      <c r="AL14" s="1">
        <f>VLOOKUP(AL$10,$C$52:$V$63,6,0)</f>
        <v>4.2540000000000004</v>
      </c>
      <c r="AM14" s="9">
        <f t="shared" si="11"/>
        <v>-1</v>
      </c>
    </row>
    <row r="15" spans="1:39" x14ac:dyDescent="0.3">
      <c r="C15" s="10">
        <v>5</v>
      </c>
      <c r="D15" s="1">
        <v>4.7549999999999999</v>
      </c>
      <c r="E15" s="1">
        <f>VLOOKUP(E$10,$C$52:$V$63,7,0)</f>
        <v>4.702</v>
      </c>
      <c r="F15" s="9">
        <f t="shared" si="0"/>
        <v>1</v>
      </c>
      <c r="G15" s="1">
        <v>4.6269999999999998</v>
      </c>
      <c r="H15" s="1">
        <f>VLOOKUP(H$10,$C$52:$V$63,7,0)</f>
        <v>4.593</v>
      </c>
      <c r="I15" s="9">
        <f t="shared" si="1"/>
        <v>1</v>
      </c>
      <c r="J15" s="1">
        <v>4.6610000000000005</v>
      </c>
      <c r="K15" s="1">
        <f>VLOOKUP(K$10,$C$52:$V$63,7,0)</f>
        <v>4.6879999999999997</v>
      </c>
      <c r="L15" s="9">
        <f t="shared" si="2"/>
        <v>-1</v>
      </c>
      <c r="M15" s="1">
        <v>4.5760000000000005</v>
      </c>
      <c r="N15" s="1">
        <f>VLOOKUP(N$10,$C$52:$V$63,7,0)</f>
        <v>4.5970000000000004</v>
      </c>
      <c r="O15" s="9">
        <f t="shared" si="3"/>
        <v>-1</v>
      </c>
      <c r="P15" s="1">
        <v>4.8559999999999999</v>
      </c>
      <c r="Q15" s="1">
        <f>VLOOKUP(Q$10,$C$52:$V$63,7,0)</f>
        <v>4.5869999999999997</v>
      </c>
      <c r="R15" s="9">
        <f t="shared" si="4"/>
        <v>1</v>
      </c>
      <c r="S15" s="1">
        <v>4.7910000000000004</v>
      </c>
      <c r="T15" s="1">
        <f>VLOOKUP(T$10,$C$52:$V$63,7,0)</f>
        <v>4.6349999999999998</v>
      </c>
      <c r="U15" s="9">
        <f t="shared" si="5"/>
        <v>1</v>
      </c>
      <c r="V15" s="1">
        <v>4.734</v>
      </c>
      <c r="W15" s="1">
        <f>VLOOKUP(W$10,$C$52:$V$63,7,0)</f>
        <v>4.4829999999999997</v>
      </c>
      <c r="X15" s="9">
        <f t="shared" si="6"/>
        <v>1</v>
      </c>
      <c r="Y15" s="1">
        <v>4.4290000000000003</v>
      </c>
      <c r="Z15" s="1">
        <f>VLOOKUP(Z$10,$C$52:$V$63,7,0)</f>
        <v>4.67</v>
      </c>
      <c r="AA15" s="9">
        <f t="shared" si="7"/>
        <v>-1</v>
      </c>
      <c r="AB15" s="1">
        <v>4.6710000000000003</v>
      </c>
      <c r="AC15" s="1">
        <f>VLOOKUP(AC$10,$C$52:$V$63,7,0)</f>
        <v>4.7430000000000003</v>
      </c>
      <c r="AD15" s="9">
        <f t="shared" si="8"/>
        <v>-1</v>
      </c>
      <c r="AE15" s="1">
        <v>4.7190000000000003</v>
      </c>
      <c r="AF15" s="1">
        <f>VLOOKUP(AF$10,$C$52:$V$63,7,0)</f>
        <v>4.59</v>
      </c>
      <c r="AG15" s="9">
        <f t="shared" si="9"/>
        <v>1</v>
      </c>
      <c r="AH15" s="1">
        <v>4.6310000000000002</v>
      </c>
      <c r="AI15" s="1">
        <f>VLOOKUP(AI$10,$C$52:$V$63,7,0)</f>
        <v>4.7629999999999999</v>
      </c>
      <c r="AJ15" s="9">
        <f t="shared" si="10"/>
        <v>-1</v>
      </c>
      <c r="AK15" s="1">
        <v>4.774</v>
      </c>
      <c r="AL15" s="1">
        <f>VLOOKUP(AL$10,$C$52:$V$63,7,0)</f>
        <v>4.7759999999999998</v>
      </c>
      <c r="AM15" s="9">
        <f t="shared" si="11"/>
        <v>-1</v>
      </c>
    </row>
    <row r="16" spans="1:39" x14ac:dyDescent="0.3">
      <c r="C16" s="10">
        <v>6</v>
      </c>
      <c r="D16" s="1">
        <v>4.3289999999999997</v>
      </c>
      <c r="E16" s="1">
        <f>VLOOKUP(E$10,$C$52:$V$63,8,0)</f>
        <v>4.266</v>
      </c>
      <c r="F16" s="9">
        <f t="shared" si="0"/>
        <v>1</v>
      </c>
      <c r="G16" s="1">
        <v>4.33</v>
      </c>
      <c r="H16" s="1">
        <f>VLOOKUP(H$10,$C$52:$V$63,8,0)</f>
        <v>4.2700000000000005</v>
      </c>
      <c r="I16" s="9">
        <f t="shared" si="1"/>
        <v>1</v>
      </c>
      <c r="J16" s="1">
        <v>4.29</v>
      </c>
      <c r="K16" s="1">
        <f>VLOOKUP(K$10,$C$52:$V$63,8,0)</f>
        <v>4.258</v>
      </c>
      <c r="L16" s="9">
        <f t="shared" si="2"/>
        <v>1</v>
      </c>
      <c r="M16" s="1">
        <v>4.3109999999999999</v>
      </c>
      <c r="N16" s="1">
        <f>VLOOKUP(N$10,$C$52:$V$63,8,0)</f>
        <v>4.2380000000000004</v>
      </c>
      <c r="O16" s="9">
        <f t="shared" si="3"/>
        <v>1</v>
      </c>
      <c r="P16" s="1">
        <v>4.4180000000000001</v>
      </c>
      <c r="Q16" s="1">
        <f>VLOOKUP(Q$10,$C$52:$V$63,8,0)</f>
        <v>4.282</v>
      </c>
      <c r="R16" s="9">
        <f t="shared" si="4"/>
        <v>1</v>
      </c>
      <c r="S16" s="1">
        <v>4.327</v>
      </c>
      <c r="T16" s="1">
        <f>VLOOKUP(T$10,$C$52:$V$63,8,0)</f>
        <v>4.3170000000000002</v>
      </c>
      <c r="U16" s="9">
        <f t="shared" si="5"/>
        <v>1</v>
      </c>
      <c r="V16" s="1">
        <v>4.3260000000000005</v>
      </c>
      <c r="W16" s="1">
        <f>VLOOKUP(W$10,$C$52:$V$63,8,0)</f>
        <v>4.21</v>
      </c>
      <c r="X16" s="9">
        <f t="shared" si="6"/>
        <v>1</v>
      </c>
      <c r="Y16" s="1">
        <v>4.1980000000000004</v>
      </c>
      <c r="Z16" s="1">
        <f>VLOOKUP(Z$10,$C$52:$V$63,8,0)</f>
        <v>4.2530000000000001</v>
      </c>
      <c r="AA16" s="9">
        <f t="shared" si="7"/>
        <v>-1</v>
      </c>
      <c r="AB16" s="1">
        <v>4.3360000000000003</v>
      </c>
      <c r="AC16" s="1">
        <f>VLOOKUP(AC$10,$C$52:$V$63,8,0)</f>
        <v>4.343</v>
      </c>
      <c r="AD16" s="9">
        <f t="shared" si="8"/>
        <v>-1</v>
      </c>
      <c r="AE16" s="1">
        <v>4.343</v>
      </c>
      <c r="AF16" s="1">
        <f>VLOOKUP(AF$10,$C$52:$V$63,8,0)</f>
        <v>4.2690000000000001</v>
      </c>
      <c r="AG16" s="9">
        <f t="shared" si="9"/>
        <v>1</v>
      </c>
      <c r="AH16" s="1">
        <v>4.274</v>
      </c>
      <c r="AI16" s="1">
        <f>VLOOKUP(AI$10,$C$52:$V$63,8,0)</f>
        <v>4.37</v>
      </c>
      <c r="AJ16" s="9">
        <f t="shared" si="10"/>
        <v>-1</v>
      </c>
      <c r="AK16" s="1">
        <v>4.4930000000000003</v>
      </c>
      <c r="AL16" s="1">
        <f>VLOOKUP(AL$10,$C$52:$V$63,8,0)</f>
        <v>4.3040000000000003</v>
      </c>
      <c r="AM16" s="9">
        <f t="shared" si="11"/>
        <v>1</v>
      </c>
    </row>
    <row r="17" spans="3:39" x14ac:dyDescent="0.3">
      <c r="C17" s="10">
        <v>7</v>
      </c>
      <c r="D17" s="1">
        <v>5</v>
      </c>
      <c r="E17" s="1">
        <f>VLOOKUP(E$10,$C$52:$V$63,9,0)</f>
        <v>4.7380000000000004</v>
      </c>
      <c r="F17" s="9">
        <f t="shared" si="0"/>
        <v>1</v>
      </c>
      <c r="G17" s="1">
        <v>4.6520000000000001</v>
      </c>
      <c r="H17" s="1">
        <f>VLOOKUP(H$10,$C$52:$V$63,9,0)</f>
        <v>4.7010000000000005</v>
      </c>
      <c r="I17" s="9">
        <f t="shared" si="1"/>
        <v>-1</v>
      </c>
      <c r="J17" s="1">
        <v>4.7809999999999997</v>
      </c>
      <c r="K17" s="1">
        <f>VLOOKUP(K$10,$C$52:$V$63,9,0)</f>
        <v>4.7530000000000001</v>
      </c>
      <c r="L17" s="9">
        <f t="shared" si="2"/>
        <v>1</v>
      </c>
      <c r="M17" s="1">
        <v>4.6180000000000003</v>
      </c>
      <c r="N17" s="1">
        <f>VLOOKUP(N$10,$C$52:$V$63,9,0)</f>
        <v>4.7569999999999997</v>
      </c>
      <c r="O17" s="9">
        <f t="shared" si="3"/>
        <v>-1</v>
      </c>
      <c r="P17" s="1">
        <v>4.7969999999999997</v>
      </c>
      <c r="Q17" s="1">
        <f>VLOOKUP(Q$10,$C$52:$V$63,9,0)</f>
        <v>4.6360000000000001</v>
      </c>
      <c r="R17" s="9">
        <f t="shared" si="4"/>
        <v>1</v>
      </c>
      <c r="S17" s="1">
        <v>4.8310000000000004</v>
      </c>
      <c r="T17" s="1">
        <f>VLOOKUP(T$10,$C$52:$V$63,9,0)</f>
        <v>4.7869999999999999</v>
      </c>
      <c r="U17" s="9">
        <f t="shared" si="5"/>
        <v>1</v>
      </c>
      <c r="V17" s="1">
        <v>4.7839999999999998</v>
      </c>
      <c r="W17" s="1">
        <f>VLOOKUP(W$10,$C$52:$V$63,9,0)</f>
        <v>4.7409999999999997</v>
      </c>
      <c r="X17" s="9">
        <f t="shared" si="6"/>
        <v>1</v>
      </c>
      <c r="Y17" s="1">
        <v>4.6539999999999999</v>
      </c>
      <c r="Z17" s="1">
        <f>VLOOKUP(Z$10,$C$52:$V$63,9,0)</f>
        <v>4.8220000000000001</v>
      </c>
      <c r="AA17" s="9">
        <f t="shared" si="7"/>
        <v>-1</v>
      </c>
      <c r="AB17" s="1">
        <v>4.6619999999999999</v>
      </c>
      <c r="AC17" s="1">
        <f>VLOOKUP(AC$10,$C$52:$V$63,9,0)</f>
        <v>4.7510000000000003</v>
      </c>
      <c r="AD17" s="9">
        <f t="shared" si="8"/>
        <v>-1</v>
      </c>
      <c r="AE17" s="1">
        <v>4.7</v>
      </c>
      <c r="AF17" s="1">
        <f>VLOOKUP(AF$10,$C$52:$V$63,9,0)</f>
        <v>4.6630000000000003</v>
      </c>
      <c r="AG17" s="9">
        <f t="shared" si="9"/>
        <v>1</v>
      </c>
      <c r="AH17" s="1">
        <v>4.6420000000000003</v>
      </c>
      <c r="AI17" s="1">
        <f>VLOOKUP(AI$10,$C$52:$V$63,9,0)</f>
        <v>4.7910000000000004</v>
      </c>
      <c r="AJ17" s="9">
        <f t="shared" si="10"/>
        <v>-1</v>
      </c>
      <c r="AK17" s="1">
        <v>4.8540000000000001</v>
      </c>
      <c r="AL17" s="1">
        <f>VLOOKUP(AL$10,$C$52:$V$63,9,0)</f>
        <v>4.7519999999999998</v>
      </c>
      <c r="AM17" s="9">
        <f t="shared" si="11"/>
        <v>1</v>
      </c>
    </row>
    <row r="18" spans="3:39" x14ac:dyDescent="0.3">
      <c r="C18" s="10">
        <v>8</v>
      </c>
      <c r="D18" s="1">
        <v>3.2720000000000002</v>
      </c>
      <c r="E18" s="1">
        <f>VLOOKUP(E$10,$C$52:$V$63,10,0)</f>
        <v>3.2640000000000002</v>
      </c>
      <c r="F18" s="9">
        <f t="shared" si="0"/>
        <v>1</v>
      </c>
      <c r="G18" s="1">
        <v>3.2570000000000001</v>
      </c>
      <c r="H18" s="1">
        <f>VLOOKUP(H$10,$C$52:$V$63,10,0)</f>
        <v>3.2760000000000002</v>
      </c>
      <c r="I18" s="9">
        <f t="shared" si="1"/>
        <v>-1</v>
      </c>
      <c r="J18" s="1">
        <v>3.3340000000000001</v>
      </c>
      <c r="K18" s="1">
        <f>VLOOKUP(K$10,$C$52:$V$63,10,0)</f>
        <v>3.2570000000000001</v>
      </c>
      <c r="L18" s="9">
        <f t="shared" si="2"/>
        <v>1</v>
      </c>
      <c r="M18" s="1">
        <v>3.282</v>
      </c>
      <c r="N18" s="1">
        <f>VLOOKUP(N$10,$C$52:$V$63,10,0)</f>
        <v>3.3210000000000002</v>
      </c>
      <c r="O18" s="9">
        <f t="shared" si="3"/>
        <v>-1</v>
      </c>
      <c r="P18" s="1">
        <v>3.403</v>
      </c>
      <c r="Q18" s="1">
        <f>VLOOKUP(Q$10,$C$52:$V$63,10,0)</f>
        <v>3.2850000000000001</v>
      </c>
      <c r="R18" s="9">
        <f t="shared" si="4"/>
        <v>1</v>
      </c>
      <c r="S18" s="1">
        <v>3.3359999999999999</v>
      </c>
      <c r="T18" s="1">
        <f>VLOOKUP(T$10,$C$52:$V$63,10,0)</f>
        <v>3.2749999999999999</v>
      </c>
      <c r="U18" s="9">
        <f t="shared" si="5"/>
        <v>1</v>
      </c>
      <c r="V18" s="1">
        <v>3.3109999999999999</v>
      </c>
      <c r="W18" s="1">
        <f>VLOOKUP(W$10,$C$52:$V$63,10,0)</f>
        <v>3.23</v>
      </c>
      <c r="X18" s="9">
        <f t="shared" si="6"/>
        <v>1</v>
      </c>
      <c r="Y18" s="1">
        <v>3.367</v>
      </c>
      <c r="Z18" s="1">
        <f>VLOOKUP(Z$10,$C$52:$V$63,10,0)</f>
        <v>3.282</v>
      </c>
      <c r="AA18" s="9">
        <f t="shared" si="7"/>
        <v>1</v>
      </c>
      <c r="AB18" s="1">
        <v>3.2280000000000002</v>
      </c>
      <c r="AC18" s="1">
        <f>VLOOKUP(AC$10,$C$52:$V$63,10,0)</f>
        <v>3.29</v>
      </c>
      <c r="AD18" s="9">
        <f t="shared" si="8"/>
        <v>-1</v>
      </c>
      <c r="AE18" s="1">
        <v>3.327</v>
      </c>
      <c r="AF18" s="1">
        <f>VLOOKUP(AF$10,$C$52:$V$63,10,0)</f>
        <v>3.258</v>
      </c>
      <c r="AG18" s="9">
        <f t="shared" si="9"/>
        <v>1</v>
      </c>
      <c r="AH18" s="1">
        <v>3.2650000000000001</v>
      </c>
      <c r="AI18" s="1">
        <f>VLOOKUP(AI$10,$C$52:$V$63,10,0)</f>
        <v>3.3530000000000002</v>
      </c>
      <c r="AJ18" s="9">
        <f t="shared" si="10"/>
        <v>-1</v>
      </c>
      <c r="AK18" s="1">
        <v>3.4790000000000001</v>
      </c>
      <c r="AL18" s="1">
        <f>VLOOKUP(AL$10,$C$52:$V$63,10,0)</f>
        <v>3.3040000000000003</v>
      </c>
      <c r="AM18" s="9">
        <f t="shared" si="11"/>
        <v>1</v>
      </c>
    </row>
    <row r="19" spans="3:39" x14ac:dyDescent="0.3">
      <c r="C19" s="10">
        <v>9</v>
      </c>
      <c r="D19" s="1">
        <v>3.8170000000000002</v>
      </c>
      <c r="E19" s="1">
        <f>VLOOKUP(E$10,$C$52:$V$63,11,0)</f>
        <v>4.0030000000000001</v>
      </c>
      <c r="F19" s="9">
        <f t="shared" si="0"/>
        <v>-1</v>
      </c>
      <c r="G19" s="1">
        <v>4.1909999999999998</v>
      </c>
      <c r="H19" s="1">
        <f>VLOOKUP(H$10,$C$52:$V$63,11,0)</f>
        <v>4.0810000000000004</v>
      </c>
      <c r="I19" s="9">
        <f t="shared" si="1"/>
        <v>1</v>
      </c>
      <c r="J19" s="1">
        <v>4.1210000000000004</v>
      </c>
      <c r="K19" s="1">
        <f>VLOOKUP(K$10,$C$52:$V$63,11,0)</f>
        <v>3.996</v>
      </c>
      <c r="L19" s="9">
        <f t="shared" si="2"/>
        <v>1</v>
      </c>
      <c r="M19" s="1">
        <v>4.1319999999999997</v>
      </c>
      <c r="N19" s="1">
        <f>VLOOKUP(N$10,$C$52:$V$63,11,0)</f>
        <v>4.0170000000000003</v>
      </c>
      <c r="O19" s="9">
        <f t="shared" si="3"/>
        <v>1</v>
      </c>
      <c r="P19" s="1">
        <v>3.915</v>
      </c>
      <c r="Q19" s="1">
        <f>VLOOKUP(Q$10,$C$52:$V$63,11,0)</f>
        <v>4.0030000000000001</v>
      </c>
      <c r="R19" s="9">
        <f t="shared" si="4"/>
        <v>-1</v>
      </c>
      <c r="S19" s="1">
        <v>4.157</v>
      </c>
      <c r="T19" s="1">
        <f>VLOOKUP(T$10,$C$52:$V$63,11,0)</f>
        <v>4.056</v>
      </c>
      <c r="U19" s="9">
        <f t="shared" si="5"/>
        <v>1</v>
      </c>
      <c r="V19" s="1">
        <v>3.9790000000000001</v>
      </c>
      <c r="W19" s="1">
        <f>VLOOKUP(W$10,$C$52:$V$63,11,0)</f>
        <v>3.9969999999999999</v>
      </c>
      <c r="X19" s="9">
        <f t="shared" si="6"/>
        <v>-1</v>
      </c>
      <c r="Y19" s="1">
        <v>3.8719999999999999</v>
      </c>
      <c r="Z19" s="1">
        <f>VLOOKUP(Z$10,$C$52:$V$63,11,0)</f>
        <v>3.9650000000000003</v>
      </c>
      <c r="AA19" s="9">
        <f t="shared" si="7"/>
        <v>-1</v>
      </c>
      <c r="AB19" s="1">
        <v>4.0970000000000004</v>
      </c>
      <c r="AC19" s="1">
        <f>VLOOKUP(AC$10,$C$52:$V$63,11,0)</f>
        <v>4.1139999999999999</v>
      </c>
      <c r="AD19" s="9">
        <f t="shared" si="8"/>
        <v>-1</v>
      </c>
      <c r="AE19" s="1">
        <v>4.1040000000000001</v>
      </c>
      <c r="AF19" s="1">
        <f>VLOOKUP(AF$10,$C$52:$V$63,11,0)</f>
        <v>4.008</v>
      </c>
      <c r="AG19" s="9">
        <f t="shared" si="9"/>
        <v>1</v>
      </c>
      <c r="AH19" s="1">
        <v>4.0200000000000005</v>
      </c>
      <c r="AI19" s="1">
        <f>VLOOKUP(AI$10,$C$52:$V$63,11,0)</f>
        <v>4.1790000000000003</v>
      </c>
      <c r="AJ19" s="9">
        <f t="shared" si="10"/>
        <v>-1</v>
      </c>
      <c r="AK19" s="1">
        <v>3.9630000000000001</v>
      </c>
      <c r="AL19" s="1">
        <f>VLOOKUP(AL$10,$C$52:$V$63,11,0)</f>
        <v>4.1770000000000005</v>
      </c>
      <c r="AM19" s="9">
        <f t="shared" si="11"/>
        <v>-1</v>
      </c>
    </row>
    <row r="20" spans="3:39" x14ac:dyDescent="0.3">
      <c r="C20" s="10">
        <v>10</v>
      </c>
      <c r="D20" s="1">
        <v>4.9169999999999998</v>
      </c>
      <c r="E20" s="1">
        <f>VLOOKUP(E$10,$C$52:$V$63,12,0)</f>
        <v>4.649</v>
      </c>
      <c r="F20" s="9">
        <f t="shared" si="0"/>
        <v>1</v>
      </c>
      <c r="G20" s="1">
        <v>4.62</v>
      </c>
      <c r="H20" s="1">
        <f>VLOOKUP(H$10,$C$52:$V$63,12,0)</f>
        <v>4.6639999999999997</v>
      </c>
      <c r="I20" s="9">
        <f t="shared" si="1"/>
        <v>-1</v>
      </c>
      <c r="J20" s="1">
        <v>4.7679999999999998</v>
      </c>
      <c r="K20" s="1">
        <f>VLOOKUP(K$10,$C$52:$V$63,12,0)</f>
        <v>4.7140000000000004</v>
      </c>
      <c r="L20" s="9">
        <f t="shared" si="2"/>
        <v>1</v>
      </c>
      <c r="M20" s="1">
        <v>4.5759999999999996</v>
      </c>
      <c r="N20" s="1">
        <f>VLOOKUP(N$10,$C$52:$V$63,12,0)</f>
        <v>4.7480000000000002</v>
      </c>
      <c r="O20" s="9">
        <f t="shared" si="3"/>
        <v>-1</v>
      </c>
      <c r="P20" s="1">
        <v>4.7359999999999998</v>
      </c>
      <c r="Q20" s="1">
        <f>VLOOKUP(Q$10,$C$52:$V$63,12,0)</f>
        <v>4.6059999999999999</v>
      </c>
      <c r="R20" s="9">
        <f t="shared" si="4"/>
        <v>1</v>
      </c>
      <c r="S20" s="1">
        <v>4.8019999999999996</v>
      </c>
      <c r="T20" s="1">
        <f>VLOOKUP(T$10,$C$52:$V$63,12,0)</f>
        <v>4.7270000000000003</v>
      </c>
      <c r="U20" s="9">
        <f t="shared" si="5"/>
        <v>1</v>
      </c>
      <c r="V20" s="1">
        <v>4.75</v>
      </c>
      <c r="W20" s="1">
        <f>VLOOKUP(W$10,$C$52:$V$63,12,0)</f>
        <v>4.7880000000000003</v>
      </c>
      <c r="X20" s="9">
        <f t="shared" si="6"/>
        <v>-1</v>
      </c>
      <c r="Y20" s="1">
        <v>4.6210000000000004</v>
      </c>
      <c r="Z20" s="1">
        <f>VLOOKUP(Z$10,$C$52:$V$63,12,0)</f>
        <v>4.7969999999999997</v>
      </c>
      <c r="AA20" s="9">
        <f t="shared" si="7"/>
        <v>-1</v>
      </c>
      <c r="AB20" s="1">
        <v>4.633</v>
      </c>
      <c r="AC20" s="1">
        <f>VLOOKUP(AC$10,$C$52:$V$63,12,0)</f>
        <v>4.726</v>
      </c>
      <c r="AD20" s="9">
        <f t="shared" si="8"/>
        <v>-1</v>
      </c>
      <c r="AE20" s="1">
        <v>4.6879999999999997</v>
      </c>
      <c r="AF20" s="1">
        <f>VLOOKUP(AF$10,$C$52:$V$63,12,0)</f>
        <v>4.6479999999999997</v>
      </c>
      <c r="AG20" s="9">
        <f t="shared" si="9"/>
        <v>1</v>
      </c>
      <c r="AH20" s="1">
        <v>4.6509999999999998</v>
      </c>
      <c r="AI20" s="1">
        <f>VLOOKUP(AI$10,$C$52:$V$63,12,0)</f>
        <v>4.8369999999999997</v>
      </c>
      <c r="AJ20" s="9">
        <f t="shared" si="10"/>
        <v>-1</v>
      </c>
      <c r="AK20" s="1">
        <v>4.8070000000000004</v>
      </c>
      <c r="AL20" s="1">
        <f>VLOOKUP(AL$10,$C$52:$V$63,12,0)</f>
        <v>4.79</v>
      </c>
      <c r="AM20" s="9">
        <f t="shared" si="11"/>
        <v>1</v>
      </c>
    </row>
    <row r="21" spans="3:39" x14ac:dyDescent="0.3">
      <c r="C21" s="10">
        <v>11</v>
      </c>
      <c r="D21" s="1">
        <v>3.8149999999999999</v>
      </c>
      <c r="E21" s="1">
        <f>VLOOKUP(E$10,$C$52:$V$63,13,0)</f>
        <v>4.1370000000000005</v>
      </c>
      <c r="F21" s="9">
        <f t="shared" si="0"/>
        <v>-1</v>
      </c>
      <c r="G21" s="1">
        <v>4.1710000000000003</v>
      </c>
      <c r="H21" s="1">
        <f>VLOOKUP(H$10,$C$52:$V$63,13,0)</f>
        <v>3.9990000000000001</v>
      </c>
      <c r="I21" s="9">
        <f t="shared" si="1"/>
        <v>1</v>
      </c>
      <c r="J21" s="1">
        <v>4.0970000000000004</v>
      </c>
      <c r="K21" s="1">
        <f>VLOOKUP(K$10,$C$52:$V$63,13,0)</f>
        <v>4.0650000000000004</v>
      </c>
      <c r="L21" s="9">
        <f t="shared" si="2"/>
        <v>1</v>
      </c>
      <c r="M21" s="1">
        <v>4.1040000000000001</v>
      </c>
      <c r="N21" s="1">
        <f>VLOOKUP(N$10,$C$52:$V$63,13,0)</f>
        <v>4.0030000000000001</v>
      </c>
      <c r="O21" s="9">
        <f t="shared" si="3"/>
        <v>1</v>
      </c>
      <c r="P21" s="1">
        <v>4.2220000000000004</v>
      </c>
      <c r="Q21" s="1">
        <f>VLOOKUP(Q$10,$C$52:$V$63,13,0)</f>
        <v>4.0720000000000001</v>
      </c>
      <c r="R21" s="9">
        <f t="shared" si="4"/>
        <v>1</v>
      </c>
      <c r="S21" s="1">
        <v>4.1420000000000003</v>
      </c>
      <c r="T21" s="1">
        <f>VLOOKUP(T$10,$C$52:$V$63,13,0)</f>
        <v>3.996</v>
      </c>
      <c r="U21" s="9">
        <f t="shared" si="5"/>
        <v>1</v>
      </c>
      <c r="V21" s="1">
        <v>4.1479999999999997</v>
      </c>
      <c r="W21" s="1">
        <f>VLOOKUP(W$10,$C$52:$V$63,13,0)</f>
        <v>4.125</v>
      </c>
      <c r="X21" s="9">
        <f t="shared" si="6"/>
        <v>1</v>
      </c>
      <c r="Y21" s="1">
        <v>3.9260000000000002</v>
      </c>
      <c r="Z21" s="1">
        <f>VLOOKUP(Z$10,$C$52:$V$63,13,0)</f>
        <v>4.1760000000000002</v>
      </c>
      <c r="AA21" s="9">
        <f t="shared" si="7"/>
        <v>-1</v>
      </c>
      <c r="AB21" s="1">
        <v>4.1029999999999998</v>
      </c>
      <c r="AC21" s="1">
        <f>VLOOKUP(AC$10,$C$52:$V$63,13,0)</f>
        <v>4.093</v>
      </c>
      <c r="AD21" s="9">
        <f t="shared" si="8"/>
        <v>1</v>
      </c>
      <c r="AE21" s="1">
        <v>4.1210000000000004</v>
      </c>
      <c r="AF21" s="1">
        <f>VLOOKUP(AF$10,$C$52:$V$63,13,0)</f>
        <v>4</v>
      </c>
      <c r="AG21" s="9">
        <f t="shared" si="9"/>
        <v>1</v>
      </c>
      <c r="AH21" s="1">
        <v>4.0149999999999997</v>
      </c>
      <c r="AI21" s="1">
        <f>VLOOKUP(AI$10,$C$52:$V$63,13,0)</f>
        <v>4.1530000000000005</v>
      </c>
      <c r="AJ21" s="9">
        <f t="shared" si="10"/>
        <v>-1</v>
      </c>
      <c r="AK21" s="1">
        <v>4.0040000000000004</v>
      </c>
      <c r="AL21" s="1">
        <f>VLOOKUP(AL$10,$C$52:$V$63,13,0)</f>
        <v>4.1920000000000002</v>
      </c>
      <c r="AM21" s="9">
        <f t="shared" si="11"/>
        <v>-1</v>
      </c>
    </row>
    <row r="22" spans="3:39" x14ac:dyDescent="0.3">
      <c r="C22" s="10">
        <v>12</v>
      </c>
      <c r="D22" s="1">
        <v>4.3049999999999997</v>
      </c>
      <c r="E22" s="1">
        <f>VLOOKUP(E$10,$C$52:$V$63,14,0)</f>
        <v>4.1779999999999999</v>
      </c>
      <c r="F22" s="9">
        <f t="shared" si="0"/>
        <v>1</v>
      </c>
      <c r="G22" s="1">
        <v>4.1740000000000004</v>
      </c>
      <c r="H22" s="1">
        <f>VLOOKUP(H$10,$C$52:$V$63,14,0)</f>
        <v>4.21</v>
      </c>
      <c r="I22" s="9">
        <f t="shared" si="1"/>
        <v>-1</v>
      </c>
      <c r="J22" s="1">
        <v>4.1790000000000003</v>
      </c>
      <c r="K22" s="1">
        <f>VLOOKUP(K$10,$C$52:$V$63,14,0)</f>
        <v>4.2830000000000004</v>
      </c>
      <c r="L22" s="9">
        <f t="shared" si="2"/>
        <v>-1</v>
      </c>
      <c r="M22" s="1">
        <v>4.2380000000000004</v>
      </c>
      <c r="N22" s="1">
        <f>VLOOKUP(N$10,$C$52:$V$63,14,0)</f>
        <v>4.1900000000000004</v>
      </c>
      <c r="O22" s="9">
        <f t="shared" si="3"/>
        <v>1</v>
      </c>
      <c r="P22" s="1">
        <v>4.2780000000000005</v>
      </c>
      <c r="Q22" s="1">
        <f>VLOOKUP(Q$10,$C$52:$V$63,14,0)</f>
        <v>4.1840000000000002</v>
      </c>
      <c r="R22" s="9">
        <f t="shared" si="4"/>
        <v>1</v>
      </c>
      <c r="S22" s="1">
        <v>4.4350000000000005</v>
      </c>
      <c r="T22" s="1">
        <f>VLOOKUP(T$10,$C$52:$V$63,14,0)</f>
        <v>4.1440000000000001</v>
      </c>
      <c r="U22" s="9">
        <f t="shared" si="5"/>
        <v>1</v>
      </c>
      <c r="V22" s="1">
        <v>4.194</v>
      </c>
      <c r="W22" s="1">
        <f>VLOOKUP(W$10,$C$52:$V$63,14,0)</f>
        <v>4.226</v>
      </c>
      <c r="X22" s="9">
        <f t="shared" si="6"/>
        <v>-1</v>
      </c>
      <c r="Y22" s="1">
        <v>4.2300000000000004</v>
      </c>
      <c r="Z22" s="1">
        <f>VLOOKUP(Z$10,$C$52:$V$63,14,0)</f>
        <v>4.1879999999999997</v>
      </c>
      <c r="AA22" s="9">
        <f t="shared" si="7"/>
        <v>1</v>
      </c>
      <c r="AB22" s="1">
        <v>4.1219999999999999</v>
      </c>
      <c r="AC22" s="1">
        <f>VLOOKUP(AC$10,$C$52:$V$63,14,0)</f>
        <v>4.24</v>
      </c>
      <c r="AD22" s="9">
        <f t="shared" si="8"/>
        <v>-1</v>
      </c>
      <c r="AE22" s="1">
        <v>4.24</v>
      </c>
      <c r="AF22" s="1">
        <f>VLOOKUP(AF$10,$C$52:$V$63,14,0)</f>
        <v>4.1619999999999999</v>
      </c>
      <c r="AG22" s="9">
        <f t="shared" si="9"/>
        <v>1</v>
      </c>
      <c r="AH22" s="1">
        <v>4.2510000000000003</v>
      </c>
      <c r="AI22" s="1">
        <f>VLOOKUP(AI$10,$C$52:$V$63,14,0)</f>
        <v>4.2229999999999999</v>
      </c>
      <c r="AJ22" s="9">
        <f t="shared" si="10"/>
        <v>1</v>
      </c>
      <c r="AK22" s="1">
        <v>4.234</v>
      </c>
      <c r="AL22" s="1">
        <f>VLOOKUP(AL$10,$C$52:$V$63,14,0)</f>
        <v>4.28</v>
      </c>
      <c r="AM22" s="9">
        <f t="shared" si="11"/>
        <v>-1</v>
      </c>
    </row>
    <row r="23" spans="3:39" x14ac:dyDescent="0.3">
      <c r="C23" s="10">
        <v>13</v>
      </c>
      <c r="D23" s="1">
        <v>3.4870000000000001</v>
      </c>
      <c r="E23" s="1">
        <f>VLOOKUP(E$10,$C$52:$V$63,15,0)</f>
        <v>3.367</v>
      </c>
      <c r="F23" s="9">
        <f t="shared" si="0"/>
        <v>1</v>
      </c>
      <c r="G23" s="1">
        <v>3.4159999999999999</v>
      </c>
      <c r="H23" s="1">
        <f>VLOOKUP(H$10,$C$52:$V$63,15,0)</f>
        <v>3.4220000000000002</v>
      </c>
      <c r="I23" s="9">
        <f t="shared" si="1"/>
        <v>-1</v>
      </c>
      <c r="J23" s="1">
        <v>3.476</v>
      </c>
      <c r="K23" s="1">
        <f>VLOOKUP(K$10,$C$52:$V$63,15,0)</f>
        <v>3.2879999999999998</v>
      </c>
      <c r="L23" s="9">
        <f t="shared" si="2"/>
        <v>1</v>
      </c>
      <c r="M23" s="1">
        <v>3.3319999999999999</v>
      </c>
      <c r="N23" s="1">
        <f>VLOOKUP(N$10,$C$52:$V$63,15,0)</f>
        <v>3.411</v>
      </c>
      <c r="O23" s="9">
        <f t="shared" si="3"/>
        <v>-1</v>
      </c>
      <c r="P23" s="1">
        <v>3.6920000000000002</v>
      </c>
      <c r="Q23" s="1">
        <f>VLOOKUP(Q$10,$C$52:$V$63,15,0)</f>
        <v>3.4460000000000002</v>
      </c>
      <c r="R23" s="9">
        <f t="shared" si="4"/>
        <v>1</v>
      </c>
      <c r="S23" s="1">
        <v>3.5190000000000001</v>
      </c>
      <c r="T23" s="1">
        <f>VLOOKUP(T$10,$C$52:$V$63,15,0)</f>
        <v>3.46</v>
      </c>
      <c r="U23" s="9">
        <f t="shared" si="5"/>
        <v>1</v>
      </c>
      <c r="V23" s="1">
        <v>3.3860000000000001</v>
      </c>
      <c r="W23" s="1">
        <f>VLOOKUP(W$10,$C$52:$V$63,15,0)</f>
        <v>3.448</v>
      </c>
      <c r="X23" s="9">
        <f t="shared" si="6"/>
        <v>-1</v>
      </c>
      <c r="Y23" s="1">
        <v>3.51</v>
      </c>
      <c r="Z23" s="1">
        <f>VLOOKUP(Z$10,$C$52:$V$63,15,0)</f>
        <v>3.387</v>
      </c>
      <c r="AA23" s="9">
        <f t="shared" si="7"/>
        <v>1</v>
      </c>
      <c r="AB23" s="1">
        <v>3.3839999999999999</v>
      </c>
      <c r="AC23" s="1">
        <f>VLOOKUP(AC$10,$C$52:$V$63,15,0)</f>
        <v>3.4329999999999998</v>
      </c>
      <c r="AD23" s="9">
        <f t="shared" si="8"/>
        <v>-1</v>
      </c>
      <c r="AE23" s="1">
        <v>3.45</v>
      </c>
      <c r="AF23" s="1">
        <f>VLOOKUP(AF$10,$C$52:$V$63,15,0)</f>
        <v>3.4129999999999998</v>
      </c>
      <c r="AG23" s="9">
        <f t="shared" si="9"/>
        <v>1</v>
      </c>
      <c r="AH23" s="1">
        <v>3.2570000000000001</v>
      </c>
      <c r="AI23" s="1">
        <f>VLOOKUP(AI$10,$C$52:$V$63,15,0)</f>
        <v>3.4849999999999999</v>
      </c>
      <c r="AJ23" s="9">
        <f t="shared" si="10"/>
        <v>-1</v>
      </c>
      <c r="AK23" s="1">
        <v>3.548</v>
      </c>
      <c r="AL23" s="1">
        <f>VLOOKUP(AL$10,$C$52:$V$63,15,0)</f>
        <v>3.5190000000000001</v>
      </c>
      <c r="AM23" s="9">
        <f t="shared" si="11"/>
        <v>1</v>
      </c>
    </row>
    <row r="24" spans="3:39" x14ac:dyDescent="0.3">
      <c r="C24" s="10">
        <v>14</v>
      </c>
      <c r="D24" s="1">
        <v>4.9169999999999998</v>
      </c>
      <c r="E24" s="1">
        <f>VLOOKUP(E$10,$C$52:$V$63,16,0)</f>
        <v>4.649</v>
      </c>
      <c r="F24" s="9">
        <f t="shared" si="0"/>
        <v>1</v>
      </c>
      <c r="G24" s="1">
        <v>4.62</v>
      </c>
      <c r="H24" s="1">
        <f>VLOOKUP(H$10,$C$52:$V$63,16,0)</f>
        <v>4.6639999999999997</v>
      </c>
      <c r="I24" s="9">
        <f t="shared" si="1"/>
        <v>-1</v>
      </c>
      <c r="J24" s="1">
        <v>4.7679999999999998</v>
      </c>
      <c r="K24" s="1">
        <f>VLOOKUP(K$10,$C$52:$V$63,16,0)</f>
        <v>4.7140000000000004</v>
      </c>
      <c r="L24" s="9">
        <f t="shared" si="2"/>
        <v>1</v>
      </c>
      <c r="M24" s="1">
        <v>4.5759999999999996</v>
      </c>
      <c r="N24" s="1">
        <f>VLOOKUP(N$10,$C$52:$V$63,16,0)</f>
        <v>4.7480000000000002</v>
      </c>
      <c r="O24" s="9">
        <f t="shared" si="3"/>
        <v>-1</v>
      </c>
      <c r="P24" s="1">
        <v>4.7359999999999998</v>
      </c>
      <c r="Q24" s="1">
        <f>VLOOKUP(Q$10,$C$52:$V$63,16,0)</f>
        <v>4.6059999999999999</v>
      </c>
      <c r="R24" s="9">
        <f t="shared" si="4"/>
        <v>1</v>
      </c>
      <c r="S24" s="1">
        <v>4.8019999999999996</v>
      </c>
      <c r="T24" s="1">
        <f>VLOOKUP(T$10,$C$52:$V$63,16,0)</f>
        <v>4.7270000000000003</v>
      </c>
      <c r="U24" s="9">
        <f t="shared" si="5"/>
        <v>1</v>
      </c>
      <c r="V24" s="1">
        <v>4.75</v>
      </c>
      <c r="W24" s="1">
        <f>VLOOKUP(W$10,$C$52:$V$63,16,0)</f>
        <v>4.7880000000000003</v>
      </c>
      <c r="X24" s="9">
        <f t="shared" si="6"/>
        <v>-1</v>
      </c>
      <c r="Y24" s="1">
        <v>4.6210000000000004</v>
      </c>
      <c r="Z24" s="1">
        <f>VLOOKUP(Z$10,$C$52:$V$63,16,0)</f>
        <v>4.7969999999999997</v>
      </c>
      <c r="AA24" s="9">
        <f t="shared" si="7"/>
        <v>-1</v>
      </c>
      <c r="AB24" s="1">
        <v>4.633</v>
      </c>
      <c r="AC24" s="1">
        <f>VLOOKUP(AC$10,$C$52:$V$63,16,0)</f>
        <v>4.726</v>
      </c>
      <c r="AD24" s="9">
        <f t="shared" si="8"/>
        <v>-1</v>
      </c>
      <c r="AE24" s="1">
        <v>4.6879999999999997</v>
      </c>
      <c r="AF24" s="1">
        <f>VLOOKUP(AF$10,$C$52:$V$63,16,0)</f>
        <v>4.6479999999999997</v>
      </c>
      <c r="AG24" s="9">
        <f t="shared" si="9"/>
        <v>1</v>
      </c>
      <c r="AH24" s="1">
        <v>4.6509999999999998</v>
      </c>
      <c r="AI24" s="1">
        <f>VLOOKUP(AI$10,$C$52:$V$63,16,0)</f>
        <v>4.8369999999999997</v>
      </c>
      <c r="AJ24" s="9">
        <f t="shared" si="10"/>
        <v>-1</v>
      </c>
      <c r="AK24" s="1">
        <v>4.8070000000000004</v>
      </c>
      <c r="AL24" s="1">
        <f>VLOOKUP(AL$10,$C$52:$V$63,16,0)</f>
        <v>4.79</v>
      </c>
      <c r="AM24" s="9">
        <f t="shared" si="11"/>
        <v>1</v>
      </c>
    </row>
    <row r="25" spans="3:39" x14ac:dyDescent="0.3">
      <c r="C25" s="10">
        <v>15</v>
      </c>
      <c r="D25" s="1">
        <v>4.0270000000000001</v>
      </c>
      <c r="E25" s="1">
        <f>VLOOKUP(E$10,$C$52:$V$63,17,0)</f>
        <v>3.9319999999999999</v>
      </c>
      <c r="F25" s="9">
        <f t="shared" si="0"/>
        <v>1</v>
      </c>
      <c r="G25" s="1">
        <v>3.9590000000000001</v>
      </c>
      <c r="H25" s="1">
        <f>VLOOKUP(H$10,$C$52:$V$63,17,0)</f>
        <v>3.8639999999999999</v>
      </c>
      <c r="I25" s="9">
        <f t="shared" si="1"/>
        <v>1</v>
      </c>
      <c r="J25" s="1">
        <v>3.9319999999999999</v>
      </c>
      <c r="K25" s="1">
        <f>VLOOKUP(K$10,$C$52:$V$63,17,0)</f>
        <v>3.899</v>
      </c>
      <c r="L25" s="9">
        <f t="shared" si="2"/>
        <v>1</v>
      </c>
      <c r="M25" s="1">
        <v>3.952</v>
      </c>
      <c r="N25" s="1">
        <f>VLOOKUP(N$10,$C$52:$V$63,17,0)</f>
        <v>4.0049999999999999</v>
      </c>
      <c r="O25" s="9">
        <f t="shared" si="3"/>
        <v>-1</v>
      </c>
      <c r="P25" s="1">
        <v>4.181</v>
      </c>
      <c r="Q25" s="1">
        <f>VLOOKUP(Q$10,$C$52:$V$63,17,0)</f>
        <v>3.8170000000000002</v>
      </c>
      <c r="R25" s="9">
        <f t="shared" si="4"/>
        <v>1</v>
      </c>
      <c r="S25" s="1">
        <v>4.0369999999999999</v>
      </c>
      <c r="T25" s="1">
        <f>VLOOKUP(T$10,$C$52:$V$63,17,0)</f>
        <v>3.9239999999999999</v>
      </c>
      <c r="U25" s="9">
        <f t="shared" si="5"/>
        <v>1</v>
      </c>
      <c r="V25" s="1">
        <v>3.9370000000000003</v>
      </c>
      <c r="W25" s="1">
        <f>VLOOKUP(W$10,$C$52:$V$63,17,0)</f>
        <v>3.895</v>
      </c>
      <c r="X25" s="9">
        <f t="shared" si="6"/>
        <v>1</v>
      </c>
      <c r="Y25" s="1">
        <v>4.04</v>
      </c>
      <c r="Z25" s="1">
        <f>VLOOKUP(Z$10,$C$52:$V$63,17,0)</f>
        <v>3.923</v>
      </c>
      <c r="AA25" s="9">
        <f t="shared" si="7"/>
        <v>1</v>
      </c>
      <c r="AB25" s="1">
        <v>4.0590000000000002</v>
      </c>
      <c r="AC25" s="1">
        <f>VLOOKUP(AC$10,$C$52:$V$63,17,0)</f>
        <v>3.899</v>
      </c>
      <c r="AD25" s="9">
        <f t="shared" si="8"/>
        <v>1</v>
      </c>
      <c r="AE25" s="1">
        <v>3.9689999999999999</v>
      </c>
      <c r="AF25" s="1">
        <f>VLOOKUP(AF$10,$C$52:$V$63,17,0)</f>
        <v>3.9220000000000002</v>
      </c>
      <c r="AG25" s="9">
        <f t="shared" si="9"/>
        <v>1</v>
      </c>
      <c r="AH25" s="1">
        <v>3.964</v>
      </c>
      <c r="AI25" s="1">
        <f>VLOOKUP(AI$10,$C$52:$V$63,17,0)</f>
        <v>3.8080000000000003</v>
      </c>
      <c r="AJ25" s="9">
        <f t="shared" si="10"/>
        <v>1</v>
      </c>
      <c r="AK25" s="1">
        <v>3.9340000000000002</v>
      </c>
      <c r="AL25" s="1">
        <f>VLOOKUP(AL$10,$C$52:$V$63,17,0)</f>
        <v>3.8290000000000002</v>
      </c>
      <c r="AM25" s="9">
        <f t="shared" si="11"/>
        <v>1</v>
      </c>
    </row>
    <row r="26" spans="3:39" x14ac:dyDescent="0.3">
      <c r="C26" s="10">
        <v>16</v>
      </c>
      <c r="D26" s="1">
        <v>4.2969999999999997</v>
      </c>
      <c r="E26" s="1">
        <f>VLOOKUP(E$10,$C$52:$V$63,18,0)</f>
        <v>4.1820000000000004</v>
      </c>
      <c r="F26" s="9">
        <f t="shared" si="0"/>
        <v>1</v>
      </c>
      <c r="G26" s="1">
        <v>4.2569999999999997</v>
      </c>
      <c r="H26" s="1">
        <f>VLOOKUP(H$10,$C$52:$V$63,18,0)</f>
        <v>4.2279999999999998</v>
      </c>
      <c r="I26" s="9">
        <f t="shared" si="1"/>
        <v>1</v>
      </c>
      <c r="J26" s="1">
        <v>4.2170000000000005</v>
      </c>
      <c r="K26" s="1">
        <f>VLOOKUP(K$10,$C$52:$V$63,18,0)</f>
        <v>4.2409999999999997</v>
      </c>
      <c r="L26" s="9">
        <f t="shared" si="2"/>
        <v>-1</v>
      </c>
      <c r="M26" s="1">
        <v>4.2370000000000001</v>
      </c>
      <c r="N26" s="1">
        <f>VLOOKUP(N$10,$C$52:$V$63,18,0)</f>
        <v>4.1770000000000005</v>
      </c>
      <c r="O26" s="9">
        <f t="shared" si="3"/>
        <v>1</v>
      </c>
      <c r="P26" s="1">
        <v>4.2640000000000002</v>
      </c>
      <c r="Q26" s="1">
        <f>VLOOKUP(Q$10,$C$52:$V$63,18,0)</f>
        <v>4.1909999999999998</v>
      </c>
      <c r="R26" s="9">
        <f t="shared" si="4"/>
        <v>1</v>
      </c>
      <c r="S26" s="1">
        <v>4.4859999999999998</v>
      </c>
      <c r="T26" s="1">
        <f>VLOOKUP(T$10,$C$52:$V$63,18,0)</f>
        <v>4.1589999999999998</v>
      </c>
      <c r="U26" s="9">
        <f t="shared" si="5"/>
        <v>1</v>
      </c>
      <c r="V26" s="1">
        <v>4.1890000000000001</v>
      </c>
      <c r="W26" s="1">
        <f>VLOOKUP(W$10,$C$52:$V$63,18,0)</f>
        <v>4.2210000000000001</v>
      </c>
      <c r="X26" s="9">
        <f t="shared" si="6"/>
        <v>-1</v>
      </c>
      <c r="Y26" s="1">
        <v>4.2389999999999999</v>
      </c>
      <c r="Z26" s="1">
        <f>VLOOKUP(Z$10,$C$52:$V$63,18,0)</f>
        <v>4.2039999999999997</v>
      </c>
      <c r="AA26" s="9">
        <f t="shared" si="7"/>
        <v>1</v>
      </c>
      <c r="AB26" s="1">
        <v>4.2050000000000001</v>
      </c>
      <c r="AC26" s="1">
        <f>VLOOKUP(AC$10,$C$52:$V$63,18,0)</f>
        <v>4.2060000000000004</v>
      </c>
      <c r="AD26" s="9">
        <f t="shared" si="8"/>
        <v>-1</v>
      </c>
      <c r="AE26" s="1">
        <v>4.24</v>
      </c>
      <c r="AF26" s="1">
        <f>VLOOKUP(AF$10,$C$52:$V$63,18,0)</f>
        <v>4.1500000000000004</v>
      </c>
      <c r="AG26" s="9">
        <f t="shared" si="9"/>
        <v>1</v>
      </c>
      <c r="AH26" s="1">
        <v>4.2610000000000001</v>
      </c>
      <c r="AI26" s="1">
        <f>VLOOKUP(AI$10,$C$52:$V$63,18,0)</f>
        <v>4.3330000000000002</v>
      </c>
      <c r="AJ26" s="9">
        <f t="shared" si="10"/>
        <v>-1</v>
      </c>
      <c r="AK26" s="1">
        <v>4.2910000000000004</v>
      </c>
      <c r="AL26" s="1">
        <f>VLOOKUP(AL$10,$C$52:$V$63,18,0)</f>
        <v>4.2990000000000004</v>
      </c>
      <c r="AM26" s="9">
        <f t="shared" si="11"/>
        <v>-1</v>
      </c>
    </row>
    <row r="27" spans="3:39" x14ac:dyDescent="0.3">
      <c r="C27" s="10">
        <v>17</v>
      </c>
      <c r="D27" s="1">
        <v>3.3450000000000002</v>
      </c>
      <c r="E27" s="1">
        <f>VLOOKUP(E$10,$C$52:$V$63,19,0)</f>
        <v>3.1840000000000002</v>
      </c>
      <c r="F27" s="9">
        <f t="shared" si="0"/>
        <v>1</v>
      </c>
      <c r="G27" s="1">
        <v>3.1880000000000002</v>
      </c>
      <c r="H27" s="1">
        <f>VLOOKUP(H$10,$C$52:$V$63,19,0)</f>
        <v>3.1920000000000002</v>
      </c>
      <c r="I27" s="9">
        <f t="shared" si="1"/>
        <v>-1</v>
      </c>
      <c r="J27" s="1">
        <v>3.18</v>
      </c>
      <c r="K27" s="1">
        <f>VLOOKUP(K$10,$C$52:$V$63,19,0)</f>
        <v>3.2589999999999999</v>
      </c>
      <c r="L27" s="9">
        <f t="shared" si="2"/>
        <v>-1</v>
      </c>
      <c r="M27" s="1">
        <v>3.2080000000000002</v>
      </c>
      <c r="N27" s="1">
        <f>VLOOKUP(N$10,$C$52:$V$63,19,0)</f>
        <v>3.2610000000000001</v>
      </c>
      <c r="O27" s="9">
        <f t="shared" si="3"/>
        <v>-1</v>
      </c>
      <c r="P27" s="1">
        <v>3.24</v>
      </c>
      <c r="Q27" s="1">
        <f>VLOOKUP(Q$10,$C$52:$V$63,19,0)</f>
        <v>3.1869999999999998</v>
      </c>
      <c r="R27" s="9">
        <f t="shared" si="4"/>
        <v>1</v>
      </c>
      <c r="S27" s="1">
        <v>3.456</v>
      </c>
      <c r="T27" s="1">
        <f>VLOOKUP(T$10,$C$52:$V$63,19,0)</f>
        <v>3.1589999999999998</v>
      </c>
      <c r="U27" s="9">
        <f t="shared" si="5"/>
        <v>1</v>
      </c>
      <c r="V27" s="1">
        <v>3.1680000000000001</v>
      </c>
      <c r="W27" s="1">
        <f>VLOOKUP(W$10,$C$52:$V$63,19,0)</f>
        <v>3.2349999999999999</v>
      </c>
      <c r="X27" s="9">
        <f t="shared" si="6"/>
        <v>-1</v>
      </c>
      <c r="Y27" s="1">
        <v>3.1949999999999998</v>
      </c>
      <c r="Z27" s="1">
        <f>VLOOKUP(Z$10,$C$52:$V$63,19,0)</f>
        <v>3.24</v>
      </c>
      <c r="AA27" s="9">
        <f t="shared" si="7"/>
        <v>-1</v>
      </c>
      <c r="AB27" s="1">
        <v>3.14</v>
      </c>
      <c r="AC27" s="1">
        <f>VLOOKUP(AC$10,$C$52:$V$63,19,0)</f>
        <v>3.2440000000000002</v>
      </c>
      <c r="AD27" s="9">
        <f t="shared" si="8"/>
        <v>-1</v>
      </c>
      <c r="AE27" s="1">
        <v>3.2309999999999999</v>
      </c>
      <c r="AF27" s="1">
        <f>VLOOKUP(AF$10,$C$52:$V$63,19,0)</f>
        <v>3.1970000000000001</v>
      </c>
      <c r="AG27" s="9">
        <f t="shared" si="9"/>
        <v>1</v>
      </c>
      <c r="AH27" s="1">
        <v>3.242</v>
      </c>
      <c r="AI27" s="1">
        <f>VLOOKUP(AI$10,$C$52:$V$63,19,0)</f>
        <v>3.2170000000000001</v>
      </c>
      <c r="AJ27" s="9">
        <f t="shared" si="10"/>
        <v>1</v>
      </c>
      <c r="AK27" s="1">
        <v>3.2629999999999999</v>
      </c>
      <c r="AL27" s="1">
        <f>VLOOKUP(AL$10,$C$52:$V$63,19,0)</f>
        <v>3.2509999999999999</v>
      </c>
      <c r="AM27" s="9">
        <f t="shared" si="11"/>
        <v>1</v>
      </c>
    </row>
    <row r="28" spans="3:39" ht="17.25" thickBot="1" x14ac:dyDescent="0.35">
      <c r="C28" s="12">
        <v>18</v>
      </c>
      <c r="D28" s="1">
        <v>4.2130000000000001</v>
      </c>
      <c r="E28" s="13">
        <f>VLOOKUP(E$10,$C$52:$V$63,20,0)</f>
        <v>4.1879999999999997</v>
      </c>
      <c r="F28" s="14">
        <f t="shared" si="0"/>
        <v>1</v>
      </c>
      <c r="G28" s="1">
        <v>4.1479999999999997</v>
      </c>
      <c r="H28" s="1">
        <f>VLOOKUP(H$10,$C$52:$V$63,20,0)</f>
        <v>4.173</v>
      </c>
      <c r="I28" s="9">
        <f t="shared" si="1"/>
        <v>-1</v>
      </c>
      <c r="J28" s="1">
        <v>4.0819999999999999</v>
      </c>
      <c r="K28" s="1">
        <f>VLOOKUP(K$10,$C$52:$V$63,20,0)</f>
        <v>4.0730000000000004</v>
      </c>
      <c r="L28" s="9">
        <f t="shared" si="2"/>
        <v>1</v>
      </c>
      <c r="M28" s="1">
        <v>4.29</v>
      </c>
      <c r="N28" s="1">
        <f>VLOOKUP(N$10,$C$52:$V$63,20,0)</f>
        <v>4.1130000000000004</v>
      </c>
      <c r="O28" s="9">
        <f t="shared" si="3"/>
        <v>1</v>
      </c>
      <c r="P28" s="1">
        <v>4.2320000000000002</v>
      </c>
      <c r="Q28" s="1">
        <f>VLOOKUP(Q$10,$C$52:$V$63,20,0)</f>
        <v>4.0309999999999997</v>
      </c>
      <c r="R28" s="9">
        <f t="shared" si="4"/>
        <v>1</v>
      </c>
      <c r="S28" s="1">
        <v>4.2519999999999998</v>
      </c>
      <c r="T28" s="1">
        <f>VLOOKUP(T$10,$C$52:$V$63,20,0)</f>
        <v>4.1390000000000002</v>
      </c>
      <c r="U28" s="9">
        <f t="shared" si="5"/>
        <v>1</v>
      </c>
      <c r="V28" s="1">
        <v>4.16</v>
      </c>
      <c r="W28" s="1">
        <f>VLOOKUP(W$10,$C$52:$V$63,20,0)</f>
        <v>4.0960000000000001</v>
      </c>
      <c r="X28" s="9">
        <f t="shared" si="6"/>
        <v>1</v>
      </c>
      <c r="Y28" s="1">
        <v>3.9380000000000002</v>
      </c>
      <c r="Z28" s="1">
        <f>VLOOKUP(Z$10,$C$52:$V$63,20,0)</f>
        <v>4.1289999999999996</v>
      </c>
      <c r="AA28" s="9">
        <f t="shared" si="7"/>
        <v>-1</v>
      </c>
      <c r="AB28" s="1">
        <v>4.08</v>
      </c>
      <c r="AC28" s="1">
        <f>VLOOKUP(AC$10,$C$52:$V$63,20,0)</f>
        <v>4.133</v>
      </c>
      <c r="AD28" s="9">
        <f t="shared" si="8"/>
        <v>-1</v>
      </c>
      <c r="AE28" s="1">
        <v>4.1239999999999997</v>
      </c>
      <c r="AF28" s="1">
        <f>VLOOKUP(AF$10,$C$52:$V$63,20,0)</f>
        <v>4.032</v>
      </c>
      <c r="AG28" s="9">
        <f t="shared" si="9"/>
        <v>1</v>
      </c>
      <c r="AH28" s="1">
        <v>4.1550000000000002</v>
      </c>
      <c r="AI28" s="1">
        <f>VLOOKUP(AI$10,$C$52:$V$63,20,0)</f>
        <v>4.157</v>
      </c>
      <c r="AJ28" s="9">
        <f t="shared" si="10"/>
        <v>-1</v>
      </c>
      <c r="AK28" s="1">
        <v>4.0970000000000004</v>
      </c>
      <c r="AL28" s="1">
        <f>VLOOKUP(AL$10,$C$52:$V$63,20,0)</f>
        <v>4.165</v>
      </c>
      <c r="AM28" s="9">
        <f t="shared" si="11"/>
        <v>-1</v>
      </c>
    </row>
    <row r="29" spans="3:39" s="3" customFormat="1" ht="17.25" thickBot="1" x14ac:dyDescent="0.35">
      <c r="C29" s="12" t="s">
        <v>43</v>
      </c>
      <c r="D29" s="32">
        <f>COUNTIF(F11:F28, -1)</f>
        <v>3</v>
      </c>
      <c r="E29" s="33">
        <f>COUNTIF(F11:F28,1)</f>
        <v>15</v>
      </c>
      <c r="F29" s="31"/>
      <c r="G29" s="32">
        <f>COUNTIF(I11:I28, -1)</f>
        <v>9</v>
      </c>
      <c r="H29" s="33">
        <f>COUNTIF(I11:I28,1)</f>
        <v>9</v>
      </c>
      <c r="I29" s="31"/>
      <c r="J29" s="32">
        <f>COUNTIF(L11:L28, -1)</f>
        <v>6</v>
      </c>
      <c r="K29" s="33">
        <f>COUNTIF(L11:L28,1)</f>
        <v>12</v>
      </c>
      <c r="L29" s="31"/>
      <c r="M29" s="32">
        <f>COUNTIF(O11:O28, -1)</f>
        <v>9</v>
      </c>
      <c r="N29" s="33">
        <f>COUNTIF(O11:O28,1)</f>
        <v>9</v>
      </c>
      <c r="O29" s="31"/>
      <c r="P29" s="32">
        <f>COUNTIF(R11:R28, -1)</f>
        <v>2</v>
      </c>
      <c r="Q29" s="33">
        <f>COUNTIF(R11:R28,1)</f>
        <v>16</v>
      </c>
      <c r="R29" s="31"/>
      <c r="S29" s="32">
        <f>COUNTIF(U11:U28, -1)</f>
        <v>0</v>
      </c>
      <c r="T29" s="33">
        <f>COUNTIF(U11:U28,1)</f>
        <v>18</v>
      </c>
      <c r="U29" s="31"/>
      <c r="V29" s="32">
        <f>COUNTIF(X11:X28, -1)</f>
        <v>11</v>
      </c>
      <c r="W29" s="33">
        <f>COUNTIF(X11:X28,1)</f>
        <v>7</v>
      </c>
      <c r="X29" s="31"/>
      <c r="Y29" s="32">
        <f>COUNTIF(AA11:AA28, -1)</f>
        <v>11</v>
      </c>
      <c r="Z29" s="33">
        <f>COUNTIF(AA11:AA28,1)</f>
        <v>7</v>
      </c>
      <c r="AA29" s="31"/>
      <c r="AB29" s="32">
        <f>COUNTIF(AD11:AD28, -1)</f>
        <v>14</v>
      </c>
      <c r="AC29" s="33">
        <f>COUNTIF(AD11:AD28,1)</f>
        <v>4</v>
      </c>
      <c r="AD29" s="31"/>
      <c r="AE29" s="32">
        <f>COUNTIF(AG11:AG28, -1)</f>
        <v>0</v>
      </c>
      <c r="AF29" s="33">
        <f>COUNTIF(AG11:AG28,1)</f>
        <v>18</v>
      </c>
      <c r="AG29" s="31"/>
      <c r="AH29" s="32">
        <f>COUNTIF(AJ11:AJ28, -1)</f>
        <v>14</v>
      </c>
      <c r="AI29" s="33">
        <f>COUNTIF(AJ11:AJ28,1)</f>
        <v>4</v>
      </c>
      <c r="AJ29" s="31"/>
      <c r="AK29" s="32">
        <f>COUNTIF(AM11:AM28, -1)</f>
        <v>10</v>
      </c>
      <c r="AL29" s="33">
        <f>COUNTIF(AM11:AM28,1)</f>
        <v>8</v>
      </c>
      <c r="AM29" s="31"/>
    </row>
    <row r="30" spans="3:39" ht="17.25" thickBot="1" x14ac:dyDescent="0.35">
      <c r="C30" s="15" t="s">
        <v>37</v>
      </c>
      <c r="D30" s="81" t="str">
        <f>IF(E29&gt;D29,"Team USA", IF(D29=E29= 0, "Halved",  "Team Europe"))</f>
        <v>Team USA</v>
      </c>
      <c r="E30" s="81"/>
      <c r="F30" s="81"/>
      <c r="G30" s="81" t="str">
        <f>IF(H29&gt;G29,"Team USA", IF(G29=H29= 0, "Halved",  "Team Europe"))</f>
        <v>Team Europe</v>
      </c>
      <c r="H30" s="81"/>
      <c r="I30" s="81"/>
      <c r="J30" s="81" t="str">
        <f>IF(K29&gt;J29,"Team USA", IF(J29=K29= 0, "Halved",  "Team Europe"))</f>
        <v>Team USA</v>
      </c>
      <c r="K30" s="81"/>
      <c r="L30" s="81"/>
      <c r="M30" s="81" t="str">
        <f>IF(N29&gt;M29,"Team USA", IF(M29=N29= 0, "Halved",  "Team Europe"))</f>
        <v>Team Europe</v>
      </c>
      <c r="N30" s="81"/>
      <c r="O30" s="81"/>
      <c r="P30" s="81" t="str">
        <f>IF(Q29&gt;P29,"Team USA", IF(P29=Q29= 0, "Halved",  "Team Europe"))</f>
        <v>Team USA</v>
      </c>
      <c r="Q30" s="81"/>
      <c r="R30" s="81"/>
      <c r="S30" s="81" t="str">
        <f>IF(T29&gt;S29,"Team USA", IF(S29=T29= 0, "Halved",  "Team Europe"))</f>
        <v>Team USA</v>
      </c>
      <c r="T30" s="81"/>
      <c r="U30" s="81"/>
      <c r="V30" s="81" t="str">
        <f>IF(W29&gt;V29,"Team USA", IF(V29=W29= 0, "Halved",  "Team Europe"))</f>
        <v>Team Europe</v>
      </c>
      <c r="W30" s="81"/>
      <c r="X30" s="81"/>
      <c r="Y30" s="81" t="str">
        <f>IF(Z29&gt;Y29,"Team USA", IF(Y29=Z29= 0, "Halved",  "Team Europe"))</f>
        <v>Team Europe</v>
      </c>
      <c r="Z30" s="81"/>
      <c r="AA30" s="81"/>
      <c r="AB30" s="81" t="str">
        <f>IF(AC29&gt;AB29,"Team USA", IF(AB29=AC29= 0, "Halved",  "Team Europe"))</f>
        <v>Team Europe</v>
      </c>
      <c r="AC30" s="81"/>
      <c r="AD30" s="81"/>
      <c r="AE30" s="81" t="str">
        <f>IF(AF29&gt;AE29,"Team USA", IF(AE29=AF29= 0, "Halved",  "Team Europe"))</f>
        <v>Team USA</v>
      </c>
      <c r="AF30" s="81"/>
      <c r="AG30" s="81"/>
      <c r="AH30" s="81" t="str">
        <f>IF(AI29&gt;AH29,"Team USA", IF(AH29=AI29= 0, "Halved",  "Team Europe"))</f>
        <v>Team Europe</v>
      </c>
      <c r="AI30" s="81"/>
      <c r="AJ30" s="81"/>
      <c r="AK30" s="81" t="str">
        <f>IF(AL29&gt;AK29,"Team USA", IF(AK29=AL29= 0, "Halved",  "Team Europe"))</f>
        <v>Team Europe</v>
      </c>
      <c r="AL30" s="81"/>
      <c r="AM30" s="81"/>
    </row>
    <row r="32" spans="3:39" s="34" customFormat="1" x14ac:dyDescent="0.3">
      <c r="C32" s="78" t="s">
        <v>20</v>
      </c>
      <c r="D32" s="78" t="s">
        <v>44</v>
      </c>
      <c r="E32" s="78"/>
      <c r="F32" s="78" t="s">
        <v>45</v>
      </c>
      <c r="G32" s="78"/>
    </row>
    <row r="33" spans="3:23" s="34" customFormat="1" x14ac:dyDescent="0.3">
      <c r="C33" s="78"/>
      <c r="D33" s="35" t="s">
        <v>46</v>
      </c>
      <c r="E33" s="35" t="s">
        <v>47</v>
      </c>
      <c r="F33" s="35" t="s">
        <v>48</v>
      </c>
      <c r="G33" s="35" t="s">
        <v>49</v>
      </c>
    </row>
    <row r="34" spans="3:23" s="3" customFormat="1" x14ac:dyDescent="0.3">
      <c r="C34" s="36" t="s">
        <v>21</v>
      </c>
      <c r="D34" s="38" t="s">
        <v>72</v>
      </c>
      <c r="E34" s="36" t="s">
        <v>51</v>
      </c>
      <c r="F34" s="37" t="str">
        <f>H10</f>
        <v>Phil Mickelson</v>
      </c>
      <c r="G34" s="36" t="str">
        <f>G30</f>
        <v>Team Europe</v>
      </c>
    </row>
    <row r="35" spans="3:23" s="3" customFormat="1" x14ac:dyDescent="0.3">
      <c r="C35" s="4" t="s">
        <v>29</v>
      </c>
      <c r="D35" s="38" t="s">
        <v>15</v>
      </c>
      <c r="E35" s="36" t="s">
        <v>51</v>
      </c>
      <c r="F35" s="38" t="str">
        <f>AF10</f>
        <v>Tiger Woods</v>
      </c>
      <c r="G35" s="36" t="str">
        <f>AE30</f>
        <v>Team USA</v>
      </c>
    </row>
    <row r="36" spans="3:23" s="3" customFormat="1" x14ac:dyDescent="0.3">
      <c r="C36" s="4" t="s">
        <v>27</v>
      </c>
      <c r="D36" s="38" t="s">
        <v>6</v>
      </c>
      <c r="E36" s="36" t="s">
        <v>51</v>
      </c>
      <c r="F36" s="38" t="str">
        <f>Z10</f>
        <v>Matt Kuchar</v>
      </c>
      <c r="G36" s="36" t="str">
        <f>Y30</f>
        <v>Team Europe</v>
      </c>
    </row>
    <row r="37" spans="3:23" s="3" customFormat="1" x14ac:dyDescent="0.3">
      <c r="C37" s="4" t="s">
        <v>30</v>
      </c>
      <c r="D37" s="38" t="s">
        <v>13</v>
      </c>
      <c r="E37" s="36" t="s">
        <v>51</v>
      </c>
      <c r="F37" s="38" t="str">
        <f>AI10</f>
        <v>Jim Furyk</v>
      </c>
      <c r="G37" s="36" t="str">
        <f>AH30</f>
        <v>Team Europe</v>
      </c>
    </row>
    <row r="38" spans="3:23" s="3" customFormat="1" x14ac:dyDescent="0.3">
      <c r="C38" s="4" t="s">
        <v>25</v>
      </c>
      <c r="D38" s="38" t="s">
        <v>14</v>
      </c>
      <c r="E38" s="36" t="s">
        <v>51</v>
      </c>
      <c r="F38" s="38" t="str">
        <f>T10</f>
        <v>Jason Dufner</v>
      </c>
      <c r="G38" s="36" t="str">
        <f>S30</f>
        <v>Team USA</v>
      </c>
    </row>
    <row r="39" spans="3:23" s="3" customFormat="1" x14ac:dyDescent="0.3">
      <c r="C39" s="4" t="s">
        <v>19</v>
      </c>
      <c r="D39" s="38" t="s">
        <v>10</v>
      </c>
      <c r="E39" s="36" t="s">
        <v>52</v>
      </c>
      <c r="F39" s="38" t="str">
        <f>E10</f>
        <v>Steve Stricker</v>
      </c>
      <c r="G39" s="36" t="str">
        <f>D30</f>
        <v>Team USA</v>
      </c>
    </row>
    <row r="40" spans="3:23" s="3" customFormat="1" x14ac:dyDescent="0.3">
      <c r="C40" s="4" t="s">
        <v>26</v>
      </c>
      <c r="D40" s="38" t="s">
        <v>11</v>
      </c>
      <c r="E40" s="36" t="s">
        <v>52</v>
      </c>
      <c r="F40" s="38" t="str">
        <f>W10</f>
        <v>Dustin Johnson</v>
      </c>
      <c r="G40" s="36" t="str">
        <f>V30</f>
        <v>Team Europe</v>
      </c>
    </row>
    <row r="41" spans="3:23" s="3" customFormat="1" x14ac:dyDescent="0.3">
      <c r="C41" s="4" t="s">
        <v>22</v>
      </c>
      <c r="D41" s="38" t="s">
        <v>9</v>
      </c>
      <c r="E41" s="36" t="s">
        <v>51</v>
      </c>
      <c r="F41" s="38" t="str">
        <f>K10</f>
        <v>Webb Simpson</v>
      </c>
      <c r="G41" s="36" t="str">
        <f>J30</f>
        <v>Team USA</v>
      </c>
    </row>
    <row r="42" spans="3:23" s="3" customFormat="1" x14ac:dyDescent="0.3">
      <c r="C42" s="4" t="s">
        <v>23</v>
      </c>
      <c r="D42" s="38" t="s">
        <v>8</v>
      </c>
      <c r="E42" s="36" t="s">
        <v>52</v>
      </c>
      <c r="F42" s="38" t="str">
        <f>N10</f>
        <v>Bubba Watson</v>
      </c>
      <c r="G42" s="36" t="str">
        <f>M30</f>
        <v>Team Europe</v>
      </c>
    </row>
    <row r="43" spans="3:23" s="3" customFormat="1" x14ac:dyDescent="0.3">
      <c r="C43" s="4" t="s">
        <v>31</v>
      </c>
      <c r="D43" s="38" t="s">
        <v>12</v>
      </c>
      <c r="E43" s="36" t="s">
        <v>51</v>
      </c>
      <c r="F43" s="38" t="str">
        <f>AL10</f>
        <v>Zach Johnson</v>
      </c>
      <c r="G43" s="36" t="str">
        <f>AK30</f>
        <v>Team Europe</v>
      </c>
    </row>
    <row r="44" spans="3:23" s="3" customFormat="1" x14ac:dyDescent="0.3">
      <c r="C44" s="4" t="s">
        <v>24</v>
      </c>
      <c r="D44" s="38" t="s">
        <v>16</v>
      </c>
      <c r="E44" s="36" t="s">
        <v>51</v>
      </c>
      <c r="F44" s="38" t="str">
        <f>Q10</f>
        <v>Brandt Snedeker</v>
      </c>
      <c r="G44" s="36" t="str">
        <f>P30</f>
        <v>Team USA</v>
      </c>
    </row>
    <row r="45" spans="3:23" s="3" customFormat="1" x14ac:dyDescent="0.3">
      <c r="C45" s="4" t="s">
        <v>28</v>
      </c>
      <c r="D45" s="38" t="s">
        <v>18</v>
      </c>
      <c r="E45" s="36" t="s">
        <v>50</v>
      </c>
      <c r="F45" s="38" t="str">
        <f>AC10</f>
        <v>Keegan Bradley</v>
      </c>
      <c r="G45" s="36" t="str">
        <f>AB30</f>
        <v>Team Europe</v>
      </c>
    </row>
    <row r="47" spans="3:23" s="28" customFormat="1" ht="19.5" x14ac:dyDescent="0.3">
      <c r="C47" s="27" t="s">
        <v>41</v>
      </c>
    </row>
    <row r="48" spans="3:23" s="39" customFormat="1" x14ac:dyDescent="0.3">
      <c r="D48" s="40" t="s">
        <v>0</v>
      </c>
      <c r="E48" s="40">
        <v>1</v>
      </c>
      <c r="F48" s="40">
        <v>2</v>
      </c>
      <c r="G48" s="40">
        <v>3</v>
      </c>
      <c r="H48" s="40">
        <v>4</v>
      </c>
      <c r="I48" s="40">
        <v>5</v>
      </c>
      <c r="J48" s="40">
        <v>6</v>
      </c>
      <c r="K48" s="40">
        <v>7</v>
      </c>
      <c r="L48" s="40">
        <v>8</v>
      </c>
      <c r="M48" s="40">
        <v>9</v>
      </c>
      <c r="N48" s="40">
        <v>10</v>
      </c>
      <c r="O48" s="40">
        <v>11</v>
      </c>
      <c r="P48" s="40">
        <v>12</v>
      </c>
      <c r="Q48" s="40">
        <v>13</v>
      </c>
      <c r="R48" s="40">
        <v>14</v>
      </c>
      <c r="S48" s="40">
        <v>15</v>
      </c>
      <c r="T48" s="40">
        <v>16</v>
      </c>
      <c r="U48" s="40">
        <v>17</v>
      </c>
      <c r="V48" s="40">
        <v>18</v>
      </c>
      <c r="W48" s="40" t="s">
        <v>1</v>
      </c>
    </row>
    <row r="49" spans="2:23" s="39" customFormat="1" x14ac:dyDescent="0.3">
      <c r="D49" s="40" t="s">
        <v>2</v>
      </c>
      <c r="E49" s="41">
        <v>433</v>
      </c>
      <c r="F49" s="41">
        <v>192</v>
      </c>
      <c r="G49" s="41">
        <v>412</v>
      </c>
      <c r="H49" s="41">
        <v>463</v>
      </c>
      <c r="I49" s="41">
        <v>536</v>
      </c>
      <c r="J49" s="41">
        <v>509</v>
      </c>
      <c r="K49" s="41">
        <v>617</v>
      </c>
      <c r="L49" s="41">
        <v>201</v>
      </c>
      <c r="M49" s="41">
        <v>432</v>
      </c>
      <c r="N49" s="41">
        <v>578</v>
      </c>
      <c r="O49" s="41">
        <v>440</v>
      </c>
      <c r="P49" s="41">
        <v>476</v>
      </c>
      <c r="Q49" s="41">
        <v>245</v>
      </c>
      <c r="R49" s="41">
        <v>609</v>
      </c>
      <c r="S49" s="41">
        <v>391</v>
      </c>
      <c r="T49" s="41">
        <v>482</v>
      </c>
      <c r="U49" s="41">
        <v>193</v>
      </c>
      <c r="V49" s="41">
        <v>449</v>
      </c>
      <c r="W49" s="41">
        <v>7658</v>
      </c>
    </row>
    <row r="50" spans="2:23" s="39" customFormat="1" x14ac:dyDescent="0.3">
      <c r="D50" s="40" t="s">
        <v>3</v>
      </c>
      <c r="E50" s="41">
        <v>4</v>
      </c>
      <c r="F50" s="41">
        <v>3</v>
      </c>
      <c r="G50" s="41">
        <v>4</v>
      </c>
      <c r="H50" s="41">
        <v>4</v>
      </c>
      <c r="I50" s="41">
        <v>5</v>
      </c>
      <c r="J50" s="41">
        <v>4</v>
      </c>
      <c r="K50" s="41">
        <v>5</v>
      </c>
      <c r="L50" s="41">
        <v>3</v>
      </c>
      <c r="M50" s="41">
        <v>4</v>
      </c>
      <c r="N50" s="41">
        <v>5</v>
      </c>
      <c r="O50" s="41">
        <v>4</v>
      </c>
      <c r="P50" s="41">
        <v>4</v>
      </c>
      <c r="Q50" s="41">
        <v>3</v>
      </c>
      <c r="R50" s="41">
        <v>5</v>
      </c>
      <c r="S50" s="41">
        <v>4</v>
      </c>
      <c r="T50" s="41">
        <v>4</v>
      </c>
      <c r="U50" s="41">
        <v>3</v>
      </c>
      <c r="V50" s="41">
        <v>4</v>
      </c>
      <c r="W50" s="41">
        <v>72</v>
      </c>
    </row>
    <row r="51" spans="2:23" s="39" customFormat="1" x14ac:dyDescent="0.3">
      <c r="B51" s="40" t="s">
        <v>32</v>
      </c>
      <c r="C51" s="40" t="s">
        <v>4</v>
      </c>
      <c r="D51" s="40" t="s">
        <v>5</v>
      </c>
      <c r="E51" s="79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</row>
    <row r="52" spans="2:23" s="39" customFormat="1" x14ac:dyDescent="0.3">
      <c r="B52" s="24">
        <v>1</v>
      </c>
      <c r="C52" s="42" t="s">
        <v>6</v>
      </c>
      <c r="D52" s="42" t="s">
        <v>7</v>
      </c>
      <c r="E52" s="1">
        <v>4.0830000000000002</v>
      </c>
      <c r="F52" s="1">
        <v>3.2770000000000001</v>
      </c>
      <c r="G52" s="1">
        <v>3.9359999999999999</v>
      </c>
      <c r="H52" s="1">
        <v>4.1749999999999998</v>
      </c>
      <c r="I52" s="1">
        <v>4.7430000000000003</v>
      </c>
      <c r="J52" s="1">
        <v>4.343</v>
      </c>
      <c r="K52" s="1">
        <v>4.7510000000000003</v>
      </c>
      <c r="L52" s="1">
        <v>3.29</v>
      </c>
      <c r="M52" s="1">
        <v>4.1139999999999999</v>
      </c>
      <c r="N52" s="1">
        <v>4.726</v>
      </c>
      <c r="O52" s="1">
        <v>4.093</v>
      </c>
      <c r="P52" s="1">
        <v>4.24</v>
      </c>
      <c r="Q52" s="1">
        <v>3.4329999999999998</v>
      </c>
      <c r="R52" s="1">
        <v>4.726</v>
      </c>
      <c r="S52" s="1">
        <v>3.899</v>
      </c>
      <c r="T52" s="1">
        <v>4.2060000000000004</v>
      </c>
      <c r="U52" s="1">
        <v>3.2440000000000002</v>
      </c>
      <c r="V52" s="1">
        <v>4.133</v>
      </c>
      <c r="W52" s="1">
        <f>SUM(E52:V52)</f>
        <v>73.411999999999992</v>
      </c>
    </row>
    <row r="53" spans="2:23" s="39" customFormat="1" x14ac:dyDescent="0.3">
      <c r="B53" s="24">
        <v>2</v>
      </c>
      <c r="C53" s="42" t="s">
        <v>8</v>
      </c>
      <c r="D53" s="42" t="s">
        <v>7</v>
      </c>
      <c r="E53" s="1">
        <v>4.0220000000000002</v>
      </c>
      <c r="F53" s="1">
        <v>3.1459999999999999</v>
      </c>
      <c r="G53" s="1">
        <v>3.88</v>
      </c>
      <c r="H53" s="1">
        <v>4.117</v>
      </c>
      <c r="I53" s="1">
        <v>4.6349999999999998</v>
      </c>
      <c r="J53" s="1">
        <v>4.3170000000000002</v>
      </c>
      <c r="K53" s="1">
        <v>4.7869999999999999</v>
      </c>
      <c r="L53" s="1">
        <v>3.2749999999999999</v>
      </c>
      <c r="M53" s="1">
        <v>4.056</v>
      </c>
      <c r="N53" s="1">
        <v>4.7270000000000003</v>
      </c>
      <c r="O53" s="1">
        <v>3.996</v>
      </c>
      <c r="P53" s="1">
        <v>4.1440000000000001</v>
      </c>
      <c r="Q53" s="1">
        <v>3.46</v>
      </c>
      <c r="R53" s="1">
        <v>4.7270000000000003</v>
      </c>
      <c r="S53" s="1">
        <v>3.9239999999999999</v>
      </c>
      <c r="T53" s="1">
        <v>4.1589999999999998</v>
      </c>
      <c r="U53" s="1">
        <v>3.1589999999999998</v>
      </c>
      <c r="V53" s="1">
        <v>4.1390000000000002</v>
      </c>
      <c r="W53" s="1">
        <f t="shared" ref="W53:W75" si="12">SUM(E53:V53)</f>
        <v>72.669999999999987</v>
      </c>
    </row>
    <row r="54" spans="2:23" s="39" customFormat="1" x14ac:dyDescent="0.3">
      <c r="B54" s="24">
        <v>3</v>
      </c>
      <c r="C54" s="42" t="s">
        <v>9</v>
      </c>
      <c r="D54" s="42" t="s">
        <v>7</v>
      </c>
      <c r="E54" s="1">
        <v>4.1740000000000004</v>
      </c>
      <c r="F54" s="1">
        <v>3.2050000000000001</v>
      </c>
      <c r="G54" s="1">
        <v>3.984</v>
      </c>
      <c r="H54" s="1">
        <v>4.2560000000000002</v>
      </c>
      <c r="I54" s="1">
        <v>4.7629999999999999</v>
      </c>
      <c r="J54" s="1">
        <v>4.37</v>
      </c>
      <c r="K54" s="1">
        <v>4.7910000000000004</v>
      </c>
      <c r="L54" s="1">
        <v>3.3530000000000002</v>
      </c>
      <c r="M54" s="1">
        <v>4.1790000000000003</v>
      </c>
      <c r="N54" s="1">
        <v>4.8369999999999997</v>
      </c>
      <c r="O54" s="1">
        <v>4.1530000000000005</v>
      </c>
      <c r="P54" s="1">
        <v>4.2229999999999999</v>
      </c>
      <c r="Q54" s="1">
        <v>3.4849999999999999</v>
      </c>
      <c r="R54" s="1">
        <v>4.8369999999999997</v>
      </c>
      <c r="S54" s="1">
        <v>3.8080000000000003</v>
      </c>
      <c r="T54" s="1">
        <v>4.3330000000000002</v>
      </c>
      <c r="U54" s="1">
        <v>3.2170000000000001</v>
      </c>
      <c r="V54" s="1">
        <v>4.157</v>
      </c>
      <c r="W54" s="1">
        <f t="shared" si="12"/>
        <v>74.125</v>
      </c>
    </row>
    <row r="55" spans="2:23" s="39" customFormat="1" x14ac:dyDescent="0.3">
      <c r="B55" s="25">
        <v>4</v>
      </c>
      <c r="C55" s="42" t="s">
        <v>10</v>
      </c>
      <c r="D55" s="42" t="s">
        <v>7</v>
      </c>
      <c r="E55" s="1">
        <v>4.0060000000000002</v>
      </c>
      <c r="F55" s="1">
        <v>3.2720000000000002</v>
      </c>
      <c r="G55" s="1">
        <v>3.992</v>
      </c>
      <c r="H55" s="1">
        <v>4.2090000000000005</v>
      </c>
      <c r="I55" s="1">
        <v>4.4829999999999997</v>
      </c>
      <c r="J55" s="1">
        <v>4.21</v>
      </c>
      <c r="K55" s="1">
        <v>4.7409999999999997</v>
      </c>
      <c r="L55" s="1">
        <v>3.23</v>
      </c>
      <c r="M55" s="1">
        <v>3.9969999999999999</v>
      </c>
      <c r="N55" s="1">
        <v>4.7880000000000003</v>
      </c>
      <c r="O55" s="1">
        <v>4.125</v>
      </c>
      <c r="P55" s="1">
        <v>4.226</v>
      </c>
      <c r="Q55" s="1">
        <v>3.448</v>
      </c>
      <c r="R55" s="1">
        <v>4.7880000000000003</v>
      </c>
      <c r="S55" s="1">
        <v>3.895</v>
      </c>
      <c r="T55" s="1">
        <v>4.2210000000000001</v>
      </c>
      <c r="U55" s="1">
        <v>3.2349999999999999</v>
      </c>
      <c r="V55" s="1">
        <v>4.0960000000000001</v>
      </c>
      <c r="W55" s="1">
        <f t="shared" si="12"/>
        <v>72.962000000000003</v>
      </c>
    </row>
    <row r="56" spans="2:23" s="39" customFormat="1" x14ac:dyDescent="0.3">
      <c r="B56" s="25">
        <v>5</v>
      </c>
      <c r="C56" s="42" t="s">
        <v>11</v>
      </c>
      <c r="D56" s="42" t="s">
        <v>7</v>
      </c>
      <c r="E56" s="1">
        <v>4.1290000000000004</v>
      </c>
      <c r="F56" s="1">
        <v>3.278</v>
      </c>
      <c r="G56" s="1">
        <v>3.9980000000000002</v>
      </c>
      <c r="H56" s="1">
        <v>4.2540000000000004</v>
      </c>
      <c r="I56" s="1">
        <v>4.7759999999999998</v>
      </c>
      <c r="J56" s="1">
        <v>4.3040000000000003</v>
      </c>
      <c r="K56" s="1">
        <v>4.7519999999999998</v>
      </c>
      <c r="L56" s="1">
        <v>3.3040000000000003</v>
      </c>
      <c r="M56" s="1">
        <v>4.1770000000000005</v>
      </c>
      <c r="N56" s="1">
        <v>4.79</v>
      </c>
      <c r="O56" s="1">
        <v>4.1920000000000002</v>
      </c>
      <c r="P56" s="1">
        <v>4.28</v>
      </c>
      <c r="Q56" s="1">
        <v>3.5190000000000001</v>
      </c>
      <c r="R56" s="1">
        <v>4.79</v>
      </c>
      <c r="S56" s="1">
        <v>3.8290000000000002</v>
      </c>
      <c r="T56" s="1">
        <v>4.2990000000000004</v>
      </c>
      <c r="U56" s="1">
        <v>3.2509999999999999</v>
      </c>
      <c r="V56" s="1">
        <v>4.165</v>
      </c>
      <c r="W56" s="1">
        <f t="shared" si="12"/>
        <v>74.087000000000018</v>
      </c>
    </row>
    <row r="57" spans="2:23" s="39" customFormat="1" x14ac:dyDescent="0.3">
      <c r="B57" s="25">
        <v>6</v>
      </c>
      <c r="C57" s="42" t="s">
        <v>12</v>
      </c>
      <c r="D57" s="42" t="s">
        <v>7</v>
      </c>
      <c r="E57" s="1">
        <v>3.9750000000000001</v>
      </c>
      <c r="F57" s="1">
        <v>3.2130000000000001</v>
      </c>
      <c r="G57" s="1">
        <v>3.9490000000000003</v>
      </c>
      <c r="H57" s="1">
        <v>4.2140000000000004</v>
      </c>
      <c r="I57" s="1">
        <v>4.67</v>
      </c>
      <c r="J57" s="1">
        <v>4.2530000000000001</v>
      </c>
      <c r="K57" s="1">
        <v>4.8220000000000001</v>
      </c>
      <c r="L57" s="1">
        <v>3.282</v>
      </c>
      <c r="M57" s="1">
        <v>3.9650000000000003</v>
      </c>
      <c r="N57" s="1">
        <v>4.7969999999999997</v>
      </c>
      <c r="O57" s="1">
        <v>4.1760000000000002</v>
      </c>
      <c r="P57" s="1">
        <v>4.1879999999999997</v>
      </c>
      <c r="Q57" s="1">
        <v>3.387</v>
      </c>
      <c r="R57" s="1">
        <v>4.7969999999999997</v>
      </c>
      <c r="S57" s="1">
        <v>3.923</v>
      </c>
      <c r="T57" s="1">
        <v>4.2039999999999997</v>
      </c>
      <c r="U57" s="1">
        <v>3.24</v>
      </c>
      <c r="V57" s="1">
        <v>4.1289999999999996</v>
      </c>
      <c r="W57" s="1">
        <f t="shared" si="12"/>
        <v>73.183999999999997</v>
      </c>
    </row>
    <row r="58" spans="2:23" s="39" customFormat="1" x14ac:dyDescent="0.3">
      <c r="B58" s="25">
        <v>7</v>
      </c>
      <c r="C58" s="42" t="s">
        <v>13</v>
      </c>
      <c r="D58" s="42" t="s">
        <v>7</v>
      </c>
      <c r="E58" s="1">
        <v>4.04</v>
      </c>
      <c r="F58" s="1">
        <v>3.1910000000000003</v>
      </c>
      <c r="G58" s="1">
        <v>3.859</v>
      </c>
      <c r="H58" s="1">
        <v>4.1340000000000003</v>
      </c>
      <c r="I58" s="1">
        <v>4.593</v>
      </c>
      <c r="J58" s="1">
        <v>4.2700000000000005</v>
      </c>
      <c r="K58" s="1">
        <v>4.7010000000000005</v>
      </c>
      <c r="L58" s="1">
        <v>3.2760000000000002</v>
      </c>
      <c r="M58" s="1">
        <v>4.0810000000000004</v>
      </c>
      <c r="N58" s="1">
        <v>4.6639999999999997</v>
      </c>
      <c r="O58" s="1">
        <v>3.9990000000000001</v>
      </c>
      <c r="P58" s="1">
        <v>4.21</v>
      </c>
      <c r="Q58" s="1">
        <v>3.4220000000000002</v>
      </c>
      <c r="R58" s="1">
        <v>4.6639999999999997</v>
      </c>
      <c r="S58" s="1">
        <v>3.8639999999999999</v>
      </c>
      <c r="T58" s="1">
        <v>4.2279999999999998</v>
      </c>
      <c r="U58" s="1">
        <v>3.1920000000000002</v>
      </c>
      <c r="V58" s="1">
        <v>4.173</v>
      </c>
      <c r="W58" s="1">
        <f t="shared" si="12"/>
        <v>72.561000000000007</v>
      </c>
    </row>
    <row r="59" spans="2:23" s="39" customFormat="1" x14ac:dyDescent="0.3">
      <c r="B59" s="25">
        <v>8</v>
      </c>
      <c r="C59" s="42" t="s">
        <v>14</v>
      </c>
      <c r="D59" s="42" t="s">
        <v>7</v>
      </c>
      <c r="E59" s="1">
        <v>4.0030000000000001</v>
      </c>
      <c r="F59" s="1">
        <v>3.16</v>
      </c>
      <c r="G59" s="1">
        <v>3.8140000000000001</v>
      </c>
      <c r="H59" s="1">
        <v>4.0570000000000004</v>
      </c>
      <c r="I59" s="1">
        <v>4.5869999999999997</v>
      </c>
      <c r="J59" s="1">
        <v>4.282</v>
      </c>
      <c r="K59" s="1">
        <v>4.6360000000000001</v>
      </c>
      <c r="L59" s="1">
        <v>3.2850000000000001</v>
      </c>
      <c r="M59" s="1">
        <v>4.0030000000000001</v>
      </c>
      <c r="N59" s="1">
        <v>4.6059999999999999</v>
      </c>
      <c r="O59" s="1">
        <v>4.0720000000000001</v>
      </c>
      <c r="P59" s="1">
        <v>4.1840000000000002</v>
      </c>
      <c r="Q59" s="1">
        <v>3.4460000000000002</v>
      </c>
      <c r="R59" s="1">
        <v>4.6059999999999999</v>
      </c>
      <c r="S59" s="1">
        <v>3.8170000000000002</v>
      </c>
      <c r="T59" s="1">
        <v>4.1909999999999998</v>
      </c>
      <c r="U59" s="1">
        <v>3.1869999999999998</v>
      </c>
      <c r="V59" s="1">
        <v>4.0309999999999997</v>
      </c>
      <c r="W59" s="1">
        <f t="shared" si="12"/>
        <v>71.966999999999999</v>
      </c>
    </row>
    <row r="60" spans="2:23" s="39" customFormat="1" x14ac:dyDescent="0.3">
      <c r="B60" s="25">
        <v>9</v>
      </c>
      <c r="C60" s="42" t="s">
        <v>15</v>
      </c>
      <c r="D60" s="42" t="s">
        <v>7</v>
      </c>
      <c r="E60" s="1">
        <v>4.03</v>
      </c>
      <c r="F60" s="1">
        <v>3.2469999999999999</v>
      </c>
      <c r="G60" s="1">
        <v>3.9279999999999999</v>
      </c>
      <c r="H60" s="1">
        <v>4.0659999999999998</v>
      </c>
      <c r="I60" s="1">
        <v>4.6879999999999997</v>
      </c>
      <c r="J60" s="1">
        <v>4.258</v>
      </c>
      <c r="K60" s="1">
        <v>4.7530000000000001</v>
      </c>
      <c r="L60" s="1">
        <v>3.2570000000000001</v>
      </c>
      <c r="M60" s="1">
        <v>3.996</v>
      </c>
      <c r="N60" s="1">
        <v>4.7140000000000004</v>
      </c>
      <c r="O60" s="1">
        <v>4.0650000000000004</v>
      </c>
      <c r="P60" s="1">
        <v>4.2830000000000004</v>
      </c>
      <c r="Q60" s="1">
        <v>3.2879999999999998</v>
      </c>
      <c r="R60" s="1">
        <v>4.7140000000000004</v>
      </c>
      <c r="S60" s="1">
        <v>3.899</v>
      </c>
      <c r="T60" s="1">
        <v>4.2409999999999997</v>
      </c>
      <c r="U60" s="1">
        <v>3.2589999999999999</v>
      </c>
      <c r="V60" s="1">
        <v>4.0730000000000004</v>
      </c>
      <c r="W60" s="1">
        <f t="shared" si="12"/>
        <v>72.758999999999986</v>
      </c>
    </row>
    <row r="61" spans="2:23" s="39" customFormat="1" x14ac:dyDescent="0.3">
      <c r="B61" s="25">
        <v>10</v>
      </c>
      <c r="C61" s="42" t="s">
        <v>16</v>
      </c>
      <c r="D61" s="42" t="s">
        <v>7</v>
      </c>
      <c r="E61" s="1">
        <v>4.0179999999999998</v>
      </c>
      <c r="F61" s="1">
        <v>3.1470000000000002</v>
      </c>
      <c r="G61" s="1">
        <v>4.0049999999999999</v>
      </c>
      <c r="H61" s="1">
        <v>4.149</v>
      </c>
      <c r="I61" s="1">
        <v>4.702</v>
      </c>
      <c r="J61" s="1">
        <v>4.266</v>
      </c>
      <c r="K61" s="1">
        <v>4.7380000000000004</v>
      </c>
      <c r="L61" s="1">
        <v>3.2640000000000002</v>
      </c>
      <c r="M61" s="1">
        <v>4.0030000000000001</v>
      </c>
      <c r="N61" s="1">
        <v>4.649</v>
      </c>
      <c r="O61" s="1">
        <v>4.1370000000000005</v>
      </c>
      <c r="P61" s="1">
        <v>4.1779999999999999</v>
      </c>
      <c r="Q61" s="1">
        <v>3.367</v>
      </c>
      <c r="R61" s="1">
        <v>4.649</v>
      </c>
      <c r="S61" s="1">
        <v>3.9319999999999999</v>
      </c>
      <c r="T61" s="1">
        <v>4.1820000000000004</v>
      </c>
      <c r="U61" s="1">
        <v>3.1840000000000002</v>
      </c>
      <c r="V61" s="1">
        <v>4.1879999999999997</v>
      </c>
      <c r="W61" s="1">
        <f t="shared" si="12"/>
        <v>72.757999999999996</v>
      </c>
    </row>
    <row r="62" spans="2:23" s="39" customFormat="1" x14ac:dyDescent="0.3">
      <c r="B62" s="25">
        <v>11</v>
      </c>
      <c r="C62" s="42" t="s">
        <v>17</v>
      </c>
      <c r="D62" s="42" t="s">
        <v>7</v>
      </c>
      <c r="E62" s="1">
        <v>4.0309999999999997</v>
      </c>
      <c r="F62" s="1">
        <v>3.2229999999999999</v>
      </c>
      <c r="G62" s="1">
        <v>3.9830000000000001</v>
      </c>
      <c r="H62" s="1">
        <v>4.0860000000000003</v>
      </c>
      <c r="I62" s="1">
        <v>4.5970000000000004</v>
      </c>
      <c r="J62" s="1">
        <v>4.2380000000000004</v>
      </c>
      <c r="K62" s="1">
        <v>4.7569999999999997</v>
      </c>
      <c r="L62" s="1">
        <v>3.3210000000000002</v>
      </c>
      <c r="M62" s="1">
        <v>4.0170000000000003</v>
      </c>
      <c r="N62" s="1">
        <v>4.7480000000000002</v>
      </c>
      <c r="O62" s="1">
        <v>4.0030000000000001</v>
      </c>
      <c r="P62" s="1">
        <v>4.1900000000000004</v>
      </c>
      <c r="Q62" s="1">
        <v>3.411</v>
      </c>
      <c r="R62" s="1">
        <v>4.7480000000000002</v>
      </c>
      <c r="S62" s="1">
        <v>4.0049999999999999</v>
      </c>
      <c r="T62" s="1">
        <v>4.1770000000000005</v>
      </c>
      <c r="U62" s="1">
        <v>3.2610000000000001</v>
      </c>
      <c r="V62" s="1">
        <v>4.1130000000000004</v>
      </c>
      <c r="W62" s="1">
        <f t="shared" si="12"/>
        <v>72.908999999999992</v>
      </c>
    </row>
    <row r="63" spans="2:23" s="39" customFormat="1" x14ac:dyDescent="0.3">
      <c r="B63" s="25">
        <v>12</v>
      </c>
      <c r="C63" s="42" t="s">
        <v>18</v>
      </c>
      <c r="D63" s="42" t="s">
        <v>7</v>
      </c>
      <c r="E63" s="1">
        <v>3.9910000000000001</v>
      </c>
      <c r="F63" s="1">
        <v>3.1680000000000001</v>
      </c>
      <c r="G63" s="1">
        <v>3.8679999999999999</v>
      </c>
      <c r="H63" s="1">
        <v>3.9710000000000001</v>
      </c>
      <c r="I63" s="1">
        <v>4.59</v>
      </c>
      <c r="J63" s="1">
        <v>4.2690000000000001</v>
      </c>
      <c r="K63" s="1">
        <v>4.6630000000000003</v>
      </c>
      <c r="L63" s="1">
        <v>3.258</v>
      </c>
      <c r="M63" s="1">
        <v>4.008</v>
      </c>
      <c r="N63" s="1">
        <v>4.6479999999999997</v>
      </c>
      <c r="O63" s="1">
        <v>4</v>
      </c>
      <c r="P63" s="1">
        <v>4.1619999999999999</v>
      </c>
      <c r="Q63" s="1">
        <v>3.4129999999999998</v>
      </c>
      <c r="R63" s="1">
        <v>4.6479999999999997</v>
      </c>
      <c r="S63" s="1">
        <v>3.9220000000000002</v>
      </c>
      <c r="T63" s="1">
        <v>4.1500000000000004</v>
      </c>
      <c r="U63" s="1">
        <v>3.1970000000000001</v>
      </c>
      <c r="V63" s="1">
        <v>4.032</v>
      </c>
      <c r="W63" s="1">
        <f t="shared" si="12"/>
        <v>71.957999999999998</v>
      </c>
    </row>
    <row r="64" spans="2:23" s="39" customFormat="1" x14ac:dyDescent="0.3">
      <c r="B64" s="26"/>
      <c r="C64" s="42" t="s">
        <v>19</v>
      </c>
      <c r="D64" s="42" t="s">
        <v>20</v>
      </c>
      <c r="E64" s="1">
        <v>3.798</v>
      </c>
      <c r="F64" s="1">
        <v>3.3660000000000001</v>
      </c>
      <c r="G64" s="1">
        <v>4.0289999999999999</v>
      </c>
      <c r="H64" s="1">
        <v>4.2560000000000002</v>
      </c>
      <c r="I64" s="1">
        <v>4.7549999999999999</v>
      </c>
      <c r="J64" s="1">
        <v>4.3289999999999997</v>
      </c>
      <c r="K64" s="1">
        <v>5</v>
      </c>
      <c r="L64" s="1">
        <v>3.2720000000000002</v>
      </c>
      <c r="M64" s="1">
        <v>3.8170000000000002</v>
      </c>
      <c r="N64" s="1">
        <v>4.9169999999999998</v>
      </c>
      <c r="O64" s="1">
        <v>3.8149999999999999</v>
      </c>
      <c r="P64" s="1">
        <v>4.3049999999999997</v>
      </c>
      <c r="Q64" s="1">
        <v>3.4870000000000001</v>
      </c>
      <c r="R64" s="1">
        <v>4.9169999999999998</v>
      </c>
      <c r="S64" s="1">
        <v>4.0270000000000001</v>
      </c>
      <c r="T64" s="1">
        <v>4.2969999999999997</v>
      </c>
      <c r="U64" s="1">
        <v>3.3450000000000002</v>
      </c>
      <c r="V64" s="1">
        <v>4.2130000000000001</v>
      </c>
      <c r="W64" s="1">
        <f t="shared" si="12"/>
        <v>73.944999999999993</v>
      </c>
    </row>
    <row r="65" spans="2:23" s="39" customFormat="1" x14ac:dyDescent="0.3">
      <c r="B65" s="26"/>
      <c r="C65" s="42" t="s">
        <v>21</v>
      </c>
      <c r="D65" s="42" t="s">
        <v>20</v>
      </c>
      <c r="E65" s="1">
        <v>4.1859999999999999</v>
      </c>
      <c r="F65" s="1">
        <v>3.1680000000000001</v>
      </c>
      <c r="G65" s="1">
        <v>3.9830000000000001</v>
      </c>
      <c r="H65" s="1">
        <v>4.1850000000000005</v>
      </c>
      <c r="I65" s="1">
        <v>4.6269999999999998</v>
      </c>
      <c r="J65" s="1">
        <v>4.33</v>
      </c>
      <c r="K65" s="1">
        <v>4.6520000000000001</v>
      </c>
      <c r="L65" s="1">
        <v>3.2570000000000001</v>
      </c>
      <c r="M65" s="1">
        <v>4.1909999999999998</v>
      </c>
      <c r="N65" s="1">
        <v>4.62</v>
      </c>
      <c r="O65" s="1">
        <v>4.1710000000000003</v>
      </c>
      <c r="P65" s="1">
        <v>4.1740000000000004</v>
      </c>
      <c r="Q65" s="1">
        <v>3.4159999999999999</v>
      </c>
      <c r="R65" s="1">
        <v>4.62</v>
      </c>
      <c r="S65" s="1">
        <v>3.9590000000000001</v>
      </c>
      <c r="T65" s="1">
        <v>4.2569999999999997</v>
      </c>
      <c r="U65" s="1">
        <v>3.1880000000000002</v>
      </c>
      <c r="V65" s="1">
        <v>4.1479999999999997</v>
      </c>
      <c r="W65" s="1">
        <f t="shared" si="12"/>
        <v>73.131999999999991</v>
      </c>
    </row>
    <row r="66" spans="2:23" s="39" customFormat="1" x14ac:dyDescent="0.3">
      <c r="B66" s="26"/>
      <c r="C66" s="42" t="s">
        <v>22</v>
      </c>
      <c r="D66" s="42" t="s">
        <v>20</v>
      </c>
      <c r="E66" s="1">
        <v>4.0840000000000005</v>
      </c>
      <c r="F66" s="1">
        <v>3.2090000000000001</v>
      </c>
      <c r="G66" s="1">
        <v>3.84</v>
      </c>
      <c r="H66" s="1">
        <v>4.0860000000000003</v>
      </c>
      <c r="I66" s="1">
        <v>4.6610000000000005</v>
      </c>
      <c r="J66" s="1">
        <v>4.29</v>
      </c>
      <c r="K66" s="1">
        <v>4.7809999999999997</v>
      </c>
      <c r="L66" s="1">
        <v>3.3340000000000001</v>
      </c>
      <c r="M66" s="1">
        <v>4.1210000000000004</v>
      </c>
      <c r="N66" s="1">
        <v>4.7679999999999998</v>
      </c>
      <c r="O66" s="1">
        <v>4.0970000000000004</v>
      </c>
      <c r="P66" s="1">
        <v>4.1790000000000003</v>
      </c>
      <c r="Q66" s="1">
        <v>3.476</v>
      </c>
      <c r="R66" s="1">
        <v>4.7679999999999998</v>
      </c>
      <c r="S66" s="1">
        <v>3.9319999999999999</v>
      </c>
      <c r="T66" s="1">
        <v>4.2170000000000005</v>
      </c>
      <c r="U66" s="1">
        <v>3.18</v>
      </c>
      <c r="V66" s="1">
        <v>4.0819999999999999</v>
      </c>
      <c r="W66" s="1">
        <f t="shared" si="12"/>
        <v>73.105000000000018</v>
      </c>
    </row>
    <row r="67" spans="2:23" s="39" customFormat="1" x14ac:dyDescent="0.3">
      <c r="B67" s="26"/>
      <c r="C67" s="42" t="s">
        <v>23</v>
      </c>
      <c r="D67" s="42" t="s">
        <v>20</v>
      </c>
      <c r="E67" s="1">
        <v>4.1440000000000001</v>
      </c>
      <c r="F67" s="1">
        <v>3.2629999999999999</v>
      </c>
      <c r="G67" s="1">
        <v>3.923</v>
      </c>
      <c r="H67" s="1">
        <v>4.2240000000000002</v>
      </c>
      <c r="I67" s="1">
        <v>4.5760000000000005</v>
      </c>
      <c r="J67" s="1">
        <v>4.3109999999999999</v>
      </c>
      <c r="K67" s="1">
        <v>4.6180000000000003</v>
      </c>
      <c r="L67" s="1">
        <v>3.282</v>
      </c>
      <c r="M67" s="1">
        <v>4.1319999999999997</v>
      </c>
      <c r="N67" s="1">
        <v>4.5759999999999996</v>
      </c>
      <c r="O67" s="1">
        <v>4.1040000000000001</v>
      </c>
      <c r="P67" s="1">
        <v>4.2380000000000004</v>
      </c>
      <c r="Q67" s="1">
        <v>3.3319999999999999</v>
      </c>
      <c r="R67" s="1">
        <v>4.5759999999999996</v>
      </c>
      <c r="S67" s="1">
        <v>3.952</v>
      </c>
      <c r="T67" s="1">
        <v>4.2370000000000001</v>
      </c>
      <c r="U67" s="1">
        <v>3.2080000000000002</v>
      </c>
      <c r="V67" s="1">
        <v>4.29</v>
      </c>
      <c r="W67" s="1">
        <f t="shared" si="12"/>
        <v>72.986000000000004</v>
      </c>
    </row>
    <row r="68" spans="2:23" s="39" customFormat="1" x14ac:dyDescent="0.3">
      <c r="B68" s="26"/>
      <c r="C68" s="42" t="s">
        <v>24</v>
      </c>
      <c r="D68" s="42" t="s">
        <v>20</v>
      </c>
      <c r="E68" s="1">
        <v>3.9390000000000001</v>
      </c>
      <c r="F68" s="1">
        <v>3.27</v>
      </c>
      <c r="G68" s="1">
        <v>4.2060000000000004</v>
      </c>
      <c r="H68" s="1">
        <v>4.1980000000000004</v>
      </c>
      <c r="I68" s="1">
        <v>4.8559999999999999</v>
      </c>
      <c r="J68" s="1">
        <v>4.4180000000000001</v>
      </c>
      <c r="K68" s="1">
        <v>4.7969999999999997</v>
      </c>
      <c r="L68" s="1">
        <v>3.403</v>
      </c>
      <c r="M68" s="1">
        <v>3.915</v>
      </c>
      <c r="N68" s="1">
        <v>4.7359999999999998</v>
      </c>
      <c r="O68" s="1">
        <v>4.2220000000000004</v>
      </c>
      <c r="P68" s="1">
        <v>4.2780000000000005</v>
      </c>
      <c r="Q68" s="1">
        <v>3.6920000000000002</v>
      </c>
      <c r="R68" s="1">
        <v>4.7359999999999998</v>
      </c>
      <c r="S68" s="1">
        <v>4.181</v>
      </c>
      <c r="T68" s="1">
        <v>4.2640000000000002</v>
      </c>
      <c r="U68" s="1">
        <v>3.24</v>
      </c>
      <c r="V68" s="1">
        <v>4.2320000000000002</v>
      </c>
      <c r="W68" s="1">
        <f t="shared" si="12"/>
        <v>74.582999999999984</v>
      </c>
    </row>
    <row r="69" spans="2:23" s="39" customFormat="1" x14ac:dyDescent="0.3">
      <c r="B69" s="26"/>
      <c r="C69" s="42" t="s">
        <v>25</v>
      </c>
      <c r="D69" s="42" t="s">
        <v>20</v>
      </c>
      <c r="E69" s="1">
        <v>4.1920000000000002</v>
      </c>
      <c r="F69" s="1">
        <v>3.468</v>
      </c>
      <c r="G69" s="1">
        <v>4.0570000000000004</v>
      </c>
      <c r="H69" s="1">
        <v>4.2160000000000002</v>
      </c>
      <c r="I69" s="1">
        <v>4.7910000000000004</v>
      </c>
      <c r="J69" s="1">
        <v>4.327</v>
      </c>
      <c r="K69" s="1">
        <v>4.8310000000000004</v>
      </c>
      <c r="L69" s="1">
        <v>3.3359999999999999</v>
      </c>
      <c r="M69" s="1">
        <v>4.157</v>
      </c>
      <c r="N69" s="1">
        <v>4.8019999999999996</v>
      </c>
      <c r="O69" s="1">
        <v>4.1420000000000003</v>
      </c>
      <c r="P69" s="1">
        <v>4.4350000000000005</v>
      </c>
      <c r="Q69" s="1">
        <v>3.5190000000000001</v>
      </c>
      <c r="R69" s="1">
        <v>4.8019999999999996</v>
      </c>
      <c r="S69" s="1">
        <v>4.0369999999999999</v>
      </c>
      <c r="T69" s="1">
        <v>4.4859999999999998</v>
      </c>
      <c r="U69" s="1">
        <v>3.456</v>
      </c>
      <c r="V69" s="1">
        <v>4.2519999999999998</v>
      </c>
      <c r="W69" s="1">
        <f t="shared" si="12"/>
        <v>75.305999999999997</v>
      </c>
    </row>
    <row r="70" spans="2:23" s="39" customFormat="1" x14ac:dyDescent="0.3">
      <c r="B70" s="26"/>
      <c r="C70" s="42" t="s">
        <v>26</v>
      </c>
      <c r="D70" s="42" t="s">
        <v>20</v>
      </c>
      <c r="E70" s="1">
        <v>3.9729999999999999</v>
      </c>
      <c r="F70" s="1">
        <v>3.1470000000000002</v>
      </c>
      <c r="G70" s="1">
        <v>3.9780000000000002</v>
      </c>
      <c r="H70" s="1">
        <v>4.1890000000000001</v>
      </c>
      <c r="I70" s="1">
        <v>4.734</v>
      </c>
      <c r="J70" s="1">
        <v>4.3260000000000005</v>
      </c>
      <c r="K70" s="1">
        <v>4.7839999999999998</v>
      </c>
      <c r="L70" s="1">
        <v>3.3109999999999999</v>
      </c>
      <c r="M70" s="1">
        <v>3.9790000000000001</v>
      </c>
      <c r="N70" s="1">
        <v>4.75</v>
      </c>
      <c r="O70" s="1">
        <v>4.1479999999999997</v>
      </c>
      <c r="P70" s="1">
        <v>4.194</v>
      </c>
      <c r="Q70" s="1">
        <v>3.3860000000000001</v>
      </c>
      <c r="R70" s="1">
        <v>4.75</v>
      </c>
      <c r="S70" s="1">
        <v>3.9370000000000003</v>
      </c>
      <c r="T70" s="1">
        <v>4.1890000000000001</v>
      </c>
      <c r="U70" s="1">
        <v>3.1680000000000001</v>
      </c>
      <c r="V70" s="1">
        <v>4.16</v>
      </c>
      <c r="W70" s="1">
        <f t="shared" si="12"/>
        <v>73.103000000000009</v>
      </c>
    </row>
    <row r="71" spans="2:23" s="39" customFormat="1" x14ac:dyDescent="0.3">
      <c r="B71" s="26"/>
      <c r="C71" s="42" t="s">
        <v>27</v>
      </c>
      <c r="D71" s="42" t="s">
        <v>20</v>
      </c>
      <c r="E71" s="1">
        <v>3.8660000000000001</v>
      </c>
      <c r="F71" s="1">
        <v>3.2170000000000001</v>
      </c>
      <c r="G71" s="1">
        <v>3.8780000000000001</v>
      </c>
      <c r="H71" s="1">
        <v>4.2590000000000003</v>
      </c>
      <c r="I71" s="1">
        <v>4.4290000000000003</v>
      </c>
      <c r="J71" s="1">
        <v>4.1980000000000004</v>
      </c>
      <c r="K71" s="1">
        <v>4.6539999999999999</v>
      </c>
      <c r="L71" s="1">
        <v>3.367</v>
      </c>
      <c r="M71" s="1">
        <v>3.8719999999999999</v>
      </c>
      <c r="N71" s="1">
        <v>4.6210000000000004</v>
      </c>
      <c r="O71" s="1">
        <v>3.9260000000000002</v>
      </c>
      <c r="P71" s="1">
        <v>4.2300000000000004</v>
      </c>
      <c r="Q71" s="1">
        <v>3.51</v>
      </c>
      <c r="R71" s="1">
        <v>4.6210000000000004</v>
      </c>
      <c r="S71" s="1">
        <v>4.04</v>
      </c>
      <c r="T71" s="1">
        <v>4.2389999999999999</v>
      </c>
      <c r="U71" s="1">
        <v>3.1949999999999998</v>
      </c>
      <c r="V71" s="1">
        <v>3.9380000000000002</v>
      </c>
      <c r="W71" s="1">
        <f t="shared" si="12"/>
        <v>72.06</v>
      </c>
    </row>
    <row r="72" spans="2:23" s="39" customFormat="1" x14ac:dyDescent="0.3">
      <c r="B72" s="26"/>
      <c r="C72" s="42" t="s">
        <v>28</v>
      </c>
      <c r="D72" s="42" t="s">
        <v>20</v>
      </c>
      <c r="E72" s="1">
        <v>4.0979999999999999</v>
      </c>
      <c r="F72" s="1">
        <v>3.0950000000000002</v>
      </c>
      <c r="G72" s="1">
        <v>4.0830000000000002</v>
      </c>
      <c r="H72" s="1">
        <v>4.125</v>
      </c>
      <c r="I72" s="1">
        <v>4.6710000000000003</v>
      </c>
      <c r="J72" s="1">
        <v>4.3360000000000003</v>
      </c>
      <c r="K72" s="1">
        <v>4.6619999999999999</v>
      </c>
      <c r="L72" s="1">
        <v>3.2280000000000002</v>
      </c>
      <c r="M72" s="1">
        <v>4.0970000000000004</v>
      </c>
      <c r="N72" s="1">
        <v>4.633</v>
      </c>
      <c r="O72" s="1">
        <v>4.1029999999999998</v>
      </c>
      <c r="P72" s="1">
        <v>4.1219999999999999</v>
      </c>
      <c r="Q72" s="1">
        <v>3.3839999999999999</v>
      </c>
      <c r="R72" s="1">
        <v>4.633</v>
      </c>
      <c r="S72" s="1">
        <v>4.0590000000000002</v>
      </c>
      <c r="T72" s="1">
        <v>4.2050000000000001</v>
      </c>
      <c r="U72" s="1">
        <v>3.14</v>
      </c>
      <c r="V72" s="1">
        <v>4.08</v>
      </c>
      <c r="W72" s="1">
        <f t="shared" si="12"/>
        <v>72.754000000000005</v>
      </c>
    </row>
    <row r="73" spans="2:23" s="39" customFormat="1" x14ac:dyDescent="0.3">
      <c r="B73" s="26"/>
      <c r="C73" s="42" t="s">
        <v>29</v>
      </c>
      <c r="D73" s="42" t="s">
        <v>20</v>
      </c>
      <c r="E73" s="1">
        <v>4.0979999999999999</v>
      </c>
      <c r="F73" s="1">
        <v>3.2520000000000002</v>
      </c>
      <c r="G73" s="1">
        <v>4.0750000000000002</v>
      </c>
      <c r="H73" s="1">
        <v>4.2329999999999997</v>
      </c>
      <c r="I73" s="1">
        <v>4.7190000000000003</v>
      </c>
      <c r="J73" s="1">
        <v>4.343</v>
      </c>
      <c r="K73" s="1">
        <v>4.7</v>
      </c>
      <c r="L73" s="1">
        <v>3.327</v>
      </c>
      <c r="M73" s="1">
        <v>4.1040000000000001</v>
      </c>
      <c r="N73" s="1">
        <v>4.6879999999999997</v>
      </c>
      <c r="O73" s="1">
        <v>4.1210000000000004</v>
      </c>
      <c r="P73" s="1">
        <v>4.24</v>
      </c>
      <c r="Q73" s="1">
        <v>3.45</v>
      </c>
      <c r="R73" s="1">
        <v>4.6879999999999997</v>
      </c>
      <c r="S73" s="1">
        <v>3.9689999999999999</v>
      </c>
      <c r="T73" s="1">
        <v>4.24</v>
      </c>
      <c r="U73" s="1">
        <v>3.2309999999999999</v>
      </c>
      <c r="V73" s="1">
        <v>4.1239999999999997</v>
      </c>
      <c r="W73" s="1">
        <f t="shared" si="12"/>
        <v>73.602000000000004</v>
      </c>
    </row>
    <row r="74" spans="2:23" s="39" customFormat="1" x14ac:dyDescent="0.3">
      <c r="B74" s="26"/>
      <c r="C74" s="42" t="s">
        <v>30</v>
      </c>
      <c r="D74" s="42" t="s">
        <v>20</v>
      </c>
      <c r="E74" s="1">
        <v>4.0259999999999998</v>
      </c>
      <c r="F74" s="1">
        <v>3.2589999999999999</v>
      </c>
      <c r="G74" s="1">
        <v>3.9809999999999999</v>
      </c>
      <c r="H74" s="1">
        <v>4.1680000000000001</v>
      </c>
      <c r="I74" s="1">
        <v>4.6310000000000002</v>
      </c>
      <c r="J74" s="1">
        <v>4.274</v>
      </c>
      <c r="K74" s="1">
        <v>4.6420000000000003</v>
      </c>
      <c r="L74" s="1">
        <v>3.2650000000000001</v>
      </c>
      <c r="M74" s="1">
        <v>4.0200000000000005</v>
      </c>
      <c r="N74" s="1">
        <v>4.6509999999999998</v>
      </c>
      <c r="O74" s="1">
        <v>4.0149999999999997</v>
      </c>
      <c r="P74" s="1">
        <v>4.2510000000000003</v>
      </c>
      <c r="Q74" s="1">
        <v>3.2570000000000001</v>
      </c>
      <c r="R74" s="1">
        <v>4.6509999999999998</v>
      </c>
      <c r="S74" s="1">
        <v>3.964</v>
      </c>
      <c r="T74" s="1">
        <v>4.2610000000000001</v>
      </c>
      <c r="U74" s="1">
        <v>3.242</v>
      </c>
      <c r="V74" s="1">
        <v>4.1550000000000002</v>
      </c>
      <c r="W74" s="1">
        <f t="shared" si="12"/>
        <v>72.712999999999994</v>
      </c>
    </row>
    <row r="75" spans="2:23" s="39" customFormat="1" x14ac:dyDescent="0.3">
      <c r="B75" s="26"/>
      <c r="C75" s="42" t="s">
        <v>31</v>
      </c>
      <c r="D75" s="42" t="s">
        <v>20</v>
      </c>
      <c r="E75" s="1">
        <v>3.9710000000000001</v>
      </c>
      <c r="F75" s="1">
        <v>3.2690000000000001</v>
      </c>
      <c r="G75" s="1">
        <v>3.8719999999999999</v>
      </c>
      <c r="H75" s="1">
        <v>4.1100000000000003</v>
      </c>
      <c r="I75" s="1">
        <v>4.774</v>
      </c>
      <c r="J75" s="1">
        <v>4.4930000000000003</v>
      </c>
      <c r="K75" s="1">
        <v>4.8540000000000001</v>
      </c>
      <c r="L75" s="1">
        <v>3.4790000000000001</v>
      </c>
      <c r="M75" s="1">
        <v>3.9630000000000001</v>
      </c>
      <c r="N75" s="1">
        <v>4.8070000000000004</v>
      </c>
      <c r="O75" s="1">
        <v>4.0040000000000004</v>
      </c>
      <c r="P75" s="1">
        <v>4.234</v>
      </c>
      <c r="Q75" s="1">
        <v>3.548</v>
      </c>
      <c r="R75" s="1">
        <v>4.8070000000000004</v>
      </c>
      <c r="S75" s="1">
        <v>3.9340000000000002</v>
      </c>
      <c r="T75" s="1">
        <v>4.2910000000000004</v>
      </c>
      <c r="U75" s="1">
        <v>3.2629999999999999</v>
      </c>
      <c r="V75" s="1">
        <v>4.0970000000000004</v>
      </c>
      <c r="W75" s="1">
        <f t="shared" si="12"/>
        <v>73.77000000000001</v>
      </c>
    </row>
    <row r="76" spans="2:23" s="39" customFormat="1" x14ac:dyDescent="0.3">
      <c r="C76" s="44" t="s">
        <v>53</v>
      </c>
      <c r="D76" s="43"/>
      <c r="E76" s="1">
        <f>AVERAGE(E52:E75)</f>
        <v>4.0365416666666674</v>
      </c>
      <c r="F76" s="1">
        <f t="shared" ref="F76:W76" si="13">AVERAGE(F52:F75)</f>
        <v>3.2295833333333337</v>
      </c>
      <c r="G76" s="1">
        <f t="shared" si="13"/>
        <v>3.9625416666666666</v>
      </c>
      <c r="H76" s="1">
        <f t="shared" si="13"/>
        <v>4.1640416666666669</v>
      </c>
      <c r="I76" s="1">
        <f t="shared" si="13"/>
        <v>4.6687916666666665</v>
      </c>
      <c r="J76" s="1">
        <f t="shared" si="13"/>
        <v>4.3064583333333344</v>
      </c>
      <c r="K76" s="1">
        <f t="shared" si="13"/>
        <v>4.7444583333333332</v>
      </c>
      <c r="L76" s="1">
        <f t="shared" si="13"/>
        <v>3.3023333333333333</v>
      </c>
      <c r="M76" s="1">
        <f t="shared" si="13"/>
        <v>4.0401666666666669</v>
      </c>
      <c r="N76" s="1">
        <f t="shared" si="13"/>
        <v>4.719291666666666</v>
      </c>
      <c r="O76" s="1">
        <f t="shared" si="13"/>
        <v>4.078291666666666</v>
      </c>
      <c r="P76" s="1">
        <f t="shared" si="13"/>
        <v>4.2244999999999999</v>
      </c>
      <c r="Q76" s="1">
        <f t="shared" si="13"/>
        <v>3.4390000000000005</v>
      </c>
      <c r="R76" s="1">
        <f t="shared" si="13"/>
        <v>4.719291666666666</v>
      </c>
      <c r="S76" s="1">
        <f t="shared" si="13"/>
        <v>3.9461666666666666</v>
      </c>
      <c r="T76" s="1">
        <f t="shared" si="13"/>
        <v>4.2405833333333325</v>
      </c>
      <c r="U76" s="1">
        <f t="shared" si="13"/>
        <v>3.2284166666666674</v>
      </c>
      <c r="V76" s="1">
        <f t="shared" si="13"/>
        <v>4.1333333333333329</v>
      </c>
      <c r="W76" s="1">
        <f t="shared" si="13"/>
        <v>73.183791666666679</v>
      </c>
    </row>
  </sheetData>
  <mergeCells count="16">
    <mergeCell ref="Y30:AA30"/>
    <mergeCell ref="AB30:AD30"/>
    <mergeCell ref="AE30:AG30"/>
    <mergeCell ref="AH30:AJ30"/>
    <mergeCell ref="AK30:AM30"/>
    <mergeCell ref="C32:C33"/>
    <mergeCell ref="F32:G32"/>
    <mergeCell ref="E51:W51"/>
    <mergeCell ref="D30:F30"/>
    <mergeCell ref="J30:L30"/>
    <mergeCell ref="G30:I30"/>
    <mergeCell ref="M30:O30"/>
    <mergeCell ref="P30:R30"/>
    <mergeCell ref="S30:U30"/>
    <mergeCell ref="V30:X30"/>
    <mergeCell ref="D32:E32"/>
  </mergeCells>
  <phoneticPr fontId="3" type="noConversion"/>
  <conditionalFormatting sqref="D30:AM30">
    <cfRule type="containsText" dxfId="7" priority="6" operator="containsText" text="Europe">
      <formula>NOT(ISERROR(SEARCH("Europe",D30)))</formula>
    </cfRule>
    <cfRule type="containsText" dxfId="6" priority="7" operator="containsText" text="USA">
      <formula>NOT(ISERROR(SEARCH("USA",D30)))</formula>
    </cfRule>
    <cfRule type="cellIs" dxfId="5" priority="8" operator="equal">
      <formula>"""Team USA"""</formula>
    </cfRule>
  </conditionalFormatting>
  <conditionalFormatting sqref="E34:E45">
    <cfRule type="containsText" dxfId="4" priority="5" operator="containsText" text="USA">
      <formula>NOT(ISERROR(SEARCH("USA",E34)))</formula>
    </cfRule>
  </conditionalFormatting>
  <conditionalFormatting sqref="G34:G45">
    <cfRule type="containsText" dxfId="3" priority="4" operator="containsText" text="USA">
      <formula>NOT(ISERROR(SEARCH("USA",G34)))</formula>
    </cfRule>
  </conditionalFormatting>
  <conditionalFormatting sqref="W52:W75">
    <cfRule type="cellIs" dxfId="2" priority="2" operator="lessThan">
      <formula>72</formula>
    </cfRule>
  </conditionalFormatting>
  <conditionalFormatting sqref="D11:AM28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6.5" x14ac:dyDescent="0.3"/>
  <sheetData>
    <row r="1" spans="1:2" x14ac:dyDescent="0.3">
      <c r="A1">
        <v>1</v>
      </c>
    </row>
    <row r="2" spans="1:2" x14ac:dyDescent="0.3">
      <c r="A2" t="s">
        <v>54</v>
      </c>
    </row>
    <row r="3" spans="1:2" x14ac:dyDescent="0.3">
      <c r="A3">
        <v>1</v>
      </c>
    </row>
    <row r="4" spans="1:2" x14ac:dyDescent="0.3">
      <c r="A4">
        <v>2</v>
      </c>
    </row>
    <row r="5" spans="1:2" x14ac:dyDescent="0.3">
      <c r="A5">
        <v>12</v>
      </c>
    </row>
    <row r="6" spans="1:2" x14ac:dyDescent="0.3">
      <c r="A6">
        <v>1</v>
      </c>
    </row>
    <row r="8" spans="1:2" x14ac:dyDescent="0.3">
      <c r="A8" s="46"/>
      <c r="B8" s="46"/>
    </row>
    <row r="9" spans="1:2" x14ac:dyDescent="0.3">
      <c r="A9" t="s">
        <v>55</v>
      </c>
    </row>
    <row r="10" spans="1:2" x14ac:dyDescent="0.3">
      <c r="A10" t="s">
        <v>56</v>
      </c>
    </row>
    <row r="15" spans="1:2" x14ac:dyDescent="0.3">
      <c r="B15" s="46"/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5"/>
  <sheetViews>
    <sheetView workbookViewId="0">
      <selection activeCell="C10" sqref="C10"/>
    </sheetView>
  </sheetViews>
  <sheetFormatPr defaultRowHeight="16.5" x14ac:dyDescent="0.3"/>
  <sheetData>
    <row r="1" spans="1:15" x14ac:dyDescent="0.3">
      <c r="A1" s="47" t="s">
        <v>57</v>
      </c>
      <c r="O1" s="51" t="str">
        <f>CONCATENATE("Sensitivity of ",$O$4," to ","Input")</f>
        <v>Sensitivity of $D$2 to Input</v>
      </c>
    </row>
    <row r="3" spans="1:15" x14ac:dyDescent="0.3">
      <c r="A3" t="s">
        <v>58</v>
      </c>
      <c r="O3" t="s">
        <v>71</v>
      </c>
    </row>
    <row r="4" spans="1:15" ht="32.25" x14ac:dyDescent="0.3">
      <c r="B4" s="49" t="s">
        <v>59</v>
      </c>
      <c r="C4" s="49" t="s">
        <v>60</v>
      </c>
      <c r="D4" s="49" t="s">
        <v>61</v>
      </c>
      <c r="E4" s="49" t="s">
        <v>62</v>
      </c>
      <c r="F4" s="49" t="s">
        <v>63</v>
      </c>
      <c r="G4" s="49" t="s">
        <v>64</v>
      </c>
      <c r="H4" s="49" t="s">
        <v>65</v>
      </c>
      <c r="I4" s="49" t="s">
        <v>66</v>
      </c>
      <c r="J4" s="49" t="s">
        <v>67</v>
      </c>
      <c r="K4" s="49" t="s">
        <v>68</v>
      </c>
      <c r="L4" s="49" t="s">
        <v>69</v>
      </c>
      <c r="M4" s="49" t="s">
        <v>70</v>
      </c>
      <c r="N4" s="51">
        <f>MATCH($O$4,OutputAddresses,0)</f>
        <v>1</v>
      </c>
      <c r="O4" s="50" t="s">
        <v>59</v>
      </c>
    </row>
    <row r="5" spans="1:15" x14ac:dyDescent="0.3">
      <c r="A5" s="48">
        <v>2</v>
      </c>
      <c r="B5" s="52">
        <v>10</v>
      </c>
      <c r="C5" s="53">
        <v>7</v>
      </c>
      <c r="D5" s="53">
        <v>6</v>
      </c>
      <c r="E5" s="53">
        <v>11</v>
      </c>
      <c r="F5" s="53">
        <v>5</v>
      </c>
      <c r="G5" s="53">
        <v>8</v>
      </c>
      <c r="H5" s="53">
        <v>4</v>
      </c>
      <c r="I5" s="53">
        <v>12</v>
      </c>
      <c r="J5" s="53">
        <v>2</v>
      </c>
      <c r="K5" s="53">
        <v>1</v>
      </c>
      <c r="L5" s="53">
        <v>9</v>
      </c>
      <c r="M5" s="54">
        <v>3</v>
      </c>
      <c r="O5">
        <f>INDEX(OutputValues,1,$N$4)</f>
        <v>10</v>
      </c>
    </row>
    <row r="6" spans="1:15" x14ac:dyDescent="0.3">
      <c r="A6" s="48">
        <v>3</v>
      </c>
      <c r="B6" s="55">
        <v>12</v>
      </c>
      <c r="C6" s="56">
        <v>6</v>
      </c>
      <c r="D6" s="56">
        <v>4</v>
      </c>
      <c r="E6" s="56">
        <v>11</v>
      </c>
      <c r="F6" s="56">
        <v>8</v>
      </c>
      <c r="G6" s="56">
        <v>2</v>
      </c>
      <c r="H6" s="56">
        <v>1</v>
      </c>
      <c r="I6" s="56">
        <v>7</v>
      </c>
      <c r="J6" s="56">
        <v>10</v>
      </c>
      <c r="K6" s="56">
        <v>5</v>
      </c>
      <c r="L6" s="56">
        <v>9</v>
      </c>
      <c r="M6" s="57">
        <v>3</v>
      </c>
      <c r="O6">
        <f>INDEX(OutputValues,2,$N$4)</f>
        <v>12</v>
      </c>
    </row>
    <row r="7" spans="1:15" x14ac:dyDescent="0.3">
      <c r="A7" s="48">
        <v>4</v>
      </c>
      <c r="B7" s="55">
        <v>8</v>
      </c>
      <c r="C7" s="56">
        <v>7</v>
      </c>
      <c r="D7" s="56">
        <v>2</v>
      </c>
      <c r="E7" s="56">
        <v>11</v>
      </c>
      <c r="F7" s="56">
        <v>5</v>
      </c>
      <c r="G7" s="56">
        <v>9</v>
      </c>
      <c r="H7" s="56">
        <v>6</v>
      </c>
      <c r="I7" s="56">
        <v>12</v>
      </c>
      <c r="J7" s="56">
        <v>10</v>
      </c>
      <c r="K7" s="56">
        <v>4</v>
      </c>
      <c r="L7" s="56">
        <v>1</v>
      </c>
      <c r="M7" s="57">
        <v>3</v>
      </c>
      <c r="O7">
        <f>INDEX(OutputValues,3,$N$4)</f>
        <v>8</v>
      </c>
    </row>
    <row r="8" spans="1:15" x14ac:dyDescent="0.3">
      <c r="A8" s="48">
        <v>5</v>
      </c>
      <c r="B8" s="55">
        <v>7</v>
      </c>
      <c r="C8" s="56">
        <v>5</v>
      </c>
      <c r="D8" s="56">
        <v>4</v>
      </c>
      <c r="E8" s="56">
        <v>3</v>
      </c>
      <c r="F8" s="56">
        <v>8</v>
      </c>
      <c r="G8" s="56">
        <v>11</v>
      </c>
      <c r="H8" s="56">
        <v>6</v>
      </c>
      <c r="I8" s="56">
        <v>9</v>
      </c>
      <c r="J8" s="56">
        <v>2</v>
      </c>
      <c r="K8" s="56">
        <v>10</v>
      </c>
      <c r="L8" s="56">
        <v>1</v>
      </c>
      <c r="M8" s="57">
        <v>12</v>
      </c>
      <c r="O8">
        <f>INDEX(OutputValues,4,$N$4)</f>
        <v>7</v>
      </c>
    </row>
    <row r="9" spans="1:15" x14ac:dyDescent="0.3">
      <c r="A9" s="48">
        <v>6</v>
      </c>
      <c r="B9" s="55">
        <v>4</v>
      </c>
      <c r="C9" s="56">
        <v>6</v>
      </c>
      <c r="D9" s="56">
        <v>7</v>
      </c>
      <c r="E9" s="56">
        <v>11</v>
      </c>
      <c r="F9" s="56">
        <v>8</v>
      </c>
      <c r="G9" s="56">
        <v>10</v>
      </c>
      <c r="H9" s="56">
        <v>3</v>
      </c>
      <c r="I9" s="56">
        <v>12</v>
      </c>
      <c r="J9" s="56">
        <v>1</v>
      </c>
      <c r="K9" s="56">
        <v>2</v>
      </c>
      <c r="L9" s="56">
        <v>5</v>
      </c>
      <c r="M9" s="57">
        <v>9</v>
      </c>
      <c r="O9">
        <f>INDEX(OutputValues,5,$N$4)</f>
        <v>4</v>
      </c>
    </row>
    <row r="10" spans="1:15" x14ac:dyDescent="0.3">
      <c r="A10" s="48">
        <v>7</v>
      </c>
      <c r="B10" s="55">
        <v>9</v>
      </c>
      <c r="C10" s="56">
        <v>3</v>
      </c>
      <c r="D10" s="56">
        <v>12</v>
      </c>
      <c r="E10" s="56">
        <v>2</v>
      </c>
      <c r="F10" s="56">
        <v>8</v>
      </c>
      <c r="G10" s="56">
        <v>10</v>
      </c>
      <c r="H10" s="56">
        <v>1</v>
      </c>
      <c r="I10" s="56">
        <v>11</v>
      </c>
      <c r="J10" s="56">
        <v>4</v>
      </c>
      <c r="K10" s="56">
        <v>5</v>
      </c>
      <c r="L10" s="56">
        <v>6</v>
      </c>
      <c r="M10" s="57">
        <v>7</v>
      </c>
      <c r="O10">
        <f>INDEX(OutputValues,6,$N$4)</f>
        <v>9</v>
      </c>
    </row>
    <row r="11" spans="1:15" x14ac:dyDescent="0.3">
      <c r="A11" s="48">
        <v>8</v>
      </c>
      <c r="B11" s="55">
        <v>7</v>
      </c>
      <c r="C11" s="56">
        <v>5</v>
      </c>
      <c r="D11" s="56">
        <v>10</v>
      </c>
      <c r="E11" s="56">
        <v>2</v>
      </c>
      <c r="F11" s="56">
        <v>8</v>
      </c>
      <c r="G11" s="56">
        <v>12</v>
      </c>
      <c r="H11" s="56">
        <v>9</v>
      </c>
      <c r="I11" s="56">
        <v>11</v>
      </c>
      <c r="J11" s="56">
        <v>1</v>
      </c>
      <c r="K11" s="56">
        <v>3</v>
      </c>
      <c r="L11" s="56">
        <v>4</v>
      </c>
      <c r="M11" s="57">
        <v>6</v>
      </c>
      <c r="O11">
        <f>INDEX(OutputValues,7,$N$4)</f>
        <v>7</v>
      </c>
    </row>
    <row r="12" spans="1:15" x14ac:dyDescent="0.3">
      <c r="A12" s="48">
        <v>9</v>
      </c>
      <c r="B12" s="55">
        <v>2</v>
      </c>
      <c r="C12" s="56">
        <v>3</v>
      </c>
      <c r="D12" s="56">
        <v>7</v>
      </c>
      <c r="E12" s="56">
        <v>4</v>
      </c>
      <c r="F12" s="56">
        <v>8</v>
      </c>
      <c r="G12" s="56">
        <v>9</v>
      </c>
      <c r="H12" s="56">
        <v>11</v>
      </c>
      <c r="I12" s="56">
        <v>1</v>
      </c>
      <c r="J12" s="56">
        <v>5</v>
      </c>
      <c r="K12" s="56">
        <v>10</v>
      </c>
      <c r="L12" s="56">
        <v>6</v>
      </c>
      <c r="M12" s="57">
        <v>12</v>
      </c>
      <c r="O12">
        <f>INDEX(OutputValues,8,$N$4)</f>
        <v>2</v>
      </c>
    </row>
    <row r="13" spans="1:15" x14ac:dyDescent="0.3">
      <c r="A13" s="48">
        <v>10</v>
      </c>
      <c r="B13" s="55">
        <v>5</v>
      </c>
      <c r="C13" s="56">
        <v>8</v>
      </c>
      <c r="D13" s="56">
        <v>10</v>
      </c>
      <c r="E13" s="56">
        <v>4</v>
      </c>
      <c r="F13" s="56">
        <v>1</v>
      </c>
      <c r="G13" s="56">
        <v>11</v>
      </c>
      <c r="H13" s="56">
        <v>2</v>
      </c>
      <c r="I13" s="56">
        <v>3</v>
      </c>
      <c r="J13" s="56">
        <v>9</v>
      </c>
      <c r="K13" s="56">
        <v>6</v>
      </c>
      <c r="L13" s="56">
        <v>12</v>
      </c>
      <c r="M13" s="57">
        <v>7</v>
      </c>
      <c r="O13">
        <f>INDEX(OutputValues,9,$N$4)</f>
        <v>5</v>
      </c>
    </row>
    <row r="14" spans="1:15" x14ac:dyDescent="0.3">
      <c r="A14" s="48">
        <v>11</v>
      </c>
      <c r="B14" s="55">
        <v>2</v>
      </c>
      <c r="C14" s="56">
        <v>10</v>
      </c>
      <c r="D14" s="56">
        <v>1</v>
      </c>
      <c r="E14" s="56">
        <v>4</v>
      </c>
      <c r="F14" s="56">
        <v>9</v>
      </c>
      <c r="G14" s="56">
        <v>3</v>
      </c>
      <c r="H14" s="56">
        <v>12</v>
      </c>
      <c r="I14" s="56">
        <v>8</v>
      </c>
      <c r="J14" s="56">
        <v>5</v>
      </c>
      <c r="K14" s="56">
        <v>11</v>
      </c>
      <c r="L14" s="56">
        <v>7</v>
      </c>
      <c r="M14" s="57">
        <v>6</v>
      </c>
      <c r="O14">
        <f>INDEX(OutputValues,10,$N$4)</f>
        <v>2</v>
      </c>
    </row>
    <row r="15" spans="1:15" x14ac:dyDescent="0.3">
      <c r="A15" s="48">
        <v>12</v>
      </c>
      <c r="B15" s="58">
        <v>2</v>
      </c>
      <c r="C15" s="59">
        <v>11</v>
      </c>
      <c r="D15" s="59">
        <v>1</v>
      </c>
      <c r="E15" s="59">
        <v>10</v>
      </c>
      <c r="F15" s="59">
        <v>3</v>
      </c>
      <c r="G15" s="59">
        <v>5</v>
      </c>
      <c r="H15" s="59">
        <v>9</v>
      </c>
      <c r="I15" s="59">
        <v>8</v>
      </c>
      <c r="J15" s="59">
        <v>12</v>
      </c>
      <c r="K15" s="59">
        <v>6</v>
      </c>
      <c r="L15" s="59">
        <v>4</v>
      </c>
      <c r="M15" s="60">
        <v>7</v>
      </c>
      <c r="O15">
        <f>INDEX(OutputValues,11,$N$4)</f>
        <v>2</v>
      </c>
    </row>
  </sheetData>
  <phoneticPr fontId="3" type="noConversion"/>
  <dataValidations count="1">
    <dataValidation type="list" allowBlank="1" showInputMessage="1" showErrorMessage="1" sqref="O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3"/>
  <sheetViews>
    <sheetView zoomScale="85" zoomScaleNormal="85" workbookViewId="0">
      <selection activeCell="I32" sqref="I32"/>
    </sheetView>
  </sheetViews>
  <sheetFormatPr defaultRowHeight="16.5" x14ac:dyDescent="0.3"/>
  <cols>
    <col min="2" max="2" width="15.625" style="39" bestFit="1" customWidth="1"/>
    <col min="3" max="3" width="10.75" style="39" bestFit="1" customWidth="1"/>
    <col min="4" max="6" width="9" style="39"/>
    <col min="7" max="7" width="9.875" style="39" customWidth="1"/>
    <col min="8" max="9" width="9" style="39"/>
    <col min="10" max="10" width="13.375" style="39" customWidth="1"/>
    <col min="11" max="11" width="13.375" customWidth="1"/>
    <col min="12" max="12" width="13.375" style="39" customWidth="1"/>
    <col min="13" max="13" width="13.375" customWidth="1"/>
    <col min="16" max="16" width="11.875" style="39" bestFit="1" customWidth="1"/>
  </cols>
  <sheetData>
    <row r="1" spans="2:20" s="39" customFormat="1" x14ac:dyDescent="0.3"/>
    <row r="2" spans="2:20" x14ac:dyDescent="0.3">
      <c r="B2" s="88" t="s">
        <v>4</v>
      </c>
      <c r="C2" s="88" t="s">
        <v>5</v>
      </c>
      <c r="D2" s="85" t="s">
        <v>77</v>
      </c>
      <c r="E2" s="86"/>
      <c r="F2" s="87"/>
      <c r="G2" s="85" t="s">
        <v>76</v>
      </c>
      <c r="H2" s="86"/>
      <c r="I2" s="87"/>
      <c r="J2" s="82" t="s">
        <v>80</v>
      </c>
      <c r="K2" s="83"/>
      <c r="L2" s="83"/>
      <c r="M2" s="84"/>
      <c r="N2" s="82" t="s">
        <v>87</v>
      </c>
      <c r="O2" s="83"/>
      <c r="P2" s="83"/>
      <c r="Q2" s="84"/>
      <c r="R2" s="82" t="s">
        <v>88</v>
      </c>
      <c r="S2" s="83"/>
      <c r="T2" s="84"/>
    </row>
    <row r="3" spans="2:20" x14ac:dyDescent="0.3">
      <c r="B3" s="88"/>
      <c r="C3" s="88"/>
      <c r="D3" s="40" t="s">
        <v>73</v>
      </c>
      <c r="E3" s="40" t="s">
        <v>74</v>
      </c>
      <c r="F3" s="40" t="s">
        <v>75</v>
      </c>
      <c r="G3" s="40" t="s">
        <v>73</v>
      </c>
      <c r="H3" s="40" t="s">
        <v>74</v>
      </c>
      <c r="I3" s="40" t="s">
        <v>75</v>
      </c>
      <c r="J3" s="63" t="s">
        <v>78</v>
      </c>
      <c r="K3" s="63" t="s">
        <v>81</v>
      </c>
      <c r="L3" s="63" t="s">
        <v>89</v>
      </c>
      <c r="M3" s="63" t="s">
        <v>79</v>
      </c>
      <c r="N3" s="63" t="s">
        <v>78</v>
      </c>
      <c r="O3" s="63" t="s">
        <v>81</v>
      </c>
      <c r="P3" s="63" t="s">
        <v>89</v>
      </c>
      <c r="Q3" s="63" t="s">
        <v>79</v>
      </c>
      <c r="R3" s="63" t="s">
        <v>78</v>
      </c>
      <c r="S3" s="63" t="s">
        <v>81</v>
      </c>
      <c r="T3" s="63" t="s">
        <v>79</v>
      </c>
    </row>
    <row r="4" spans="2:20" x14ac:dyDescent="0.3">
      <c r="B4" s="42" t="s">
        <v>6</v>
      </c>
      <c r="C4" s="61" t="s">
        <v>7</v>
      </c>
      <c r="D4" s="62">
        <v>2.99</v>
      </c>
      <c r="E4" s="62">
        <v>4.0599999999999996</v>
      </c>
      <c r="F4" s="62">
        <v>4.5599999999999996</v>
      </c>
      <c r="G4" s="62">
        <f>AVERAGE(Solver!F52,Solver!L52,Solver!Q52,Solver!Q52)</f>
        <v>3.35825</v>
      </c>
      <c r="H4" s="62">
        <f>AVERAGE(Solver!E52,Solver!G52,Solver!H52,Solver!J52,Solver!M52,Solver!O52,Solver!P52,Solver!S52,Solver!T52,Solver!V52)</f>
        <v>4.1222000000000012</v>
      </c>
      <c r="I4" s="62">
        <f>AVERAGE(Solver!I52,Solver!K52,Solver!N52,Solver!R52)</f>
        <v>4.7364999999999995</v>
      </c>
      <c r="J4" s="64">
        <f>D4-G4</f>
        <v>-0.36824999999999974</v>
      </c>
      <c r="K4" s="65">
        <f>ABS(J4)</f>
        <v>0.36824999999999974</v>
      </c>
      <c r="L4" s="68">
        <f>K4/G4</f>
        <v>0.10965532643489906</v>
      </c>
      <c r="M4" s="66">
        <f>J4^2</f>
        <v>0.13560806249999982</v>
      </c>
      <c r="N4" s="64">
        <f>E4-H4</f>
        <v>-6.2200000000001587E-2</v>
      </c>
      <c r="O4" s="65">
        <f>ABS(N4)</f>
        <v>6.2200000000001587E-2</v>
      </c>
      <c r="P4" s="68">
        <f>O4/H4</f>
        <v>1.5089030129542857E-2</v>
      </c>
      <c r="Q4" s="66">
        <f>N4^2</f>
        <v>3.8688400000001975E-3</v>
      </c>
      <c r="R4" s="64">
        <f>F4-I4</f>
        <v>-0.17649999999999988</v>
      </c>
      <c r="S4" s="65">
        <f>ABS(R4)</f>
        <v>0.17649999999999988</v>
      </c>
      <c r="T4" s="66">
        <f>R4^2</f>
        <v>3.1152249999999958E-2</v>
      </c>
    </row>
    <row r="5" spans="2:20" x14ac:dyDescent="0.3">
      <c r="B5" s="42" t="s">
        <v>8</v>
      </c>
      <c r="C5" s="61" t="s">
        <v>7</v>
      </c>
      <c r="D5" s="62">
        <v>3.02</v>
      </c>
      <c r="E5" s="62">
        <v>4</v>
      </c>
      <c r="F5" s="62">
        <v>4.6100000000000003</v>
      </c>
      <c r="G5" s="62">
        <f>AVERAGE(Solver!F53,Solver!L53,Solver!Q53,Solver!Q53)</f>
        <v>3.3352500000000003</v>
      </c>
      <c r="H5" s="62">
        <f>AVERAGE(Solver!E53,Solver!G53,Solver!H53,Solver!J53,Solver!M53,Solver!O53,Solver!P53,Solver!S53,Solver!T53,Solver!V53)</f>
        <v>4.0754000000000001</v>
      </c>
      <c r="I5" s="62">
        <f>AVERAGE(Solver!I53,Solver!K53,Solver!N53,Solver!R53)</f>
        <v>4.7190000000000003</v>
      </c>
      <c r="J5" s="64">
        <f t="shared" ref="J5:J27" si="0">D5-G5</f>
        <v>-0.31525000000000025</v>
      </c>
      <c r="K5" s="65">
        <f t="shared" ref="K5:K27" si="1">ABS(J5)</f>
        <v>0.31525000000000025</v>
      </c>
      <c r="L5" s="68">
        <f t="shared" ref="L5:L27" si="2">K5/G5</f>
        <v>9.4520650625890185E-2</v>
      </c>
      <c r="M5" s="66">
        <f t="shared" ref="M5:M27" si="3">J5^2</f>
        <v>9.938256250000016E-2</v>
      </c>
      <c r="N5" s="64">
        <f t="shared" ref="N5:N27" si="4">E5-H5</f>
        <v>-7.5400000000000134E-2</v>
      </c>
      <c r="O5" s="65">
        <f t="shared" ref="O5:O27" si="5">ABS(N5)</f>
        <v>7.5400000000000134E-2</v>
      </c>
      <c r="P5" s="68">
        <f t="shared" ref="P5:P27" si="6">O5/H5</f>
        <v>1.8501251410904484E-2</v>
      </c>
      <c r="Q5" s="66">
        <f t="shared" ref="Q5:Q27" si="7">N5^2</f>
        <v>5.6851600000000198E-3</v>
      </c>
      <c r="R5" s="64">
        <f t="shared" ref="R5:R27" si="8">F5-I5</f>
        <v>-0.10899999999999999</v>
      </c>
      <c r="S5" s="65">
        <f t="shared" ref="S5:S27" si="9">ABS(R5)</f>
        <v>0.10899999999999999</v>
      </c>
      <c r="T5" s="66">
        <f t="shared" ref="T5:T27" si="10">R5^2</f>
        <v>1.1880999999999997E-2</v>
      </c>
    </row>
    <row r="6" spans="2:20" x14ac:dyDescent="0.3">
      <c r="B6" s="42" t="s">
        <v>9</v>
      </c>
      <c r="C6" s="61" t="s">
        <v>7</v>
      </c>
      <c r="D6" s="62">
        <v>3.02</v>
      </c>
      <c r="E6" s="62">
        <v>4.01</v>
      </c>
      <c r="F6" s="62">
        <v>4.6500000000000004</v>
      </c>
      <c r="G6" s="62">
        <f>AVERAGE(Solver!F54,Solver!L54,Solver!Q54,Solver!Q54)</f>
        <v>3.3819999999999997</v>
      </c>
      <c r="H6" s="62">
        <f>AVERAGE(Solver!E54,Solver!G54,Solver!H54,Solver!J54,Solver!M54,Solver!O54,Solver!P54,Solver!S54,Solver!T54,Solver!V54)</f>
        <v>4.1637000000000004</v>
      </c>
      <c r="I6" s="62">
        <f>AVERAGE(Solver!I54,Solver!K54,Solver!N54,Solver!R54)</f>
        <v>4.8070000000000004</v>
      </c>
      <c r="J6" s="64">
        <f t="shared" si="0"/>
        <v>-0.36199999999999966</v>
      </c>
      <c r="K6" s="65">
        <f t="shared" si="1"/>
        <v>0.36199999999999966</v>
      </c>
      <c r="L6" s="68">
        <f t="shared" si="2"/>
        <v>0.10703725606150198</v>
      </c>
      <c r="M6" s="66">
        <f t="shared" si="3"/>
        <v>0.13104399999999974</v>
      </c>
      <c r="N6" s="64">
        <f t="shared" si="4"/>
        <v>-0.15370000000000061</v>
      </c>
      <c r="O6" s="65">
        <f t="shared" si="5"/>
        <v>0.15370000000000061</v>
      </c>
      <c r="P6" s="68">
        <f t="shared" si="6"/>
        <v>3.691428296947441E-2</v>
      </c>
      <c r="Q6" s="66">
        <f t="shared" si="7"/>
        <v>2.362369000000019E-2</v>
      </c>
      <c r="R6" s="64">
        <f t="shared" si="8"/>
        <v>-0.15700000000000003</v>
      </c>
      <c r="S6" s="65">
        <f t="shared" si="9"/>
        <v>0.15700000000000003</v>
      </c>
      <c r="T6" s="66">
        <f t="shared" si="10"/>
        <v>2.4649000000000008E-2</v>
      </c>
    </row>
    <row r="7" spans="2:20" x14ac:dyDescent="0.3">
      <c r="B7" s="42" t="s">
        <v>10</v>
      </c>
      <c r="C7" s="61" t="s">
        <v>7</v>
      </c>
      <c r="D7" s="62">
        <v>3.07</v>
      </c>
      <c r="E7" s="62">
        <v>4.0199999999999996</v>
      </c>
      <c r="F7" s="62">
        <v>4.5599999999999996</v>
      </c>
      <c r="G7" s="62">
        <f>AVERAGE(Solver!F55,Solver!L55,Solver!Q55,Solver!Q55)</f>
        <v>3.3495000000000004</v>
      </c>
      <c r="H7" s="62">
        <f>AVERAGE(Solver!E55,Solver!G55,Solver!H55,Solver!J55,Solver!M55,Solver!O55,Solver!P55,Solver!S55,Solver!T55,Solver!V55)</f>
        <v>4.0977000000000006</v>
      </c>
      <c r="I7" s="62">
        <f>AVERAGE(Solver!I55,Solver!K55,Solver!N55,Solver!R55)</f>
        <v>4.7</v>
      </c>
      <c r="J7" s="64">
        <f t="shared" si="0"/>
        <v>-0.27950000000000053</v>
      </c>
      <c r="K7" s="65">
        <f t="shared" si="1"/>
        <v>0.27950000000000053</v>
      </c>
      <c r="L7" s="68">
        <f t="shared" si="2"/>
        <v>8.3445290341842213E-2</v>
      </c>
      <c r="M7" s="66">
        <f t="shared" si="3"/>
        <v>7.8120250000000294E-2</v>
      </c>
      <c r="N7" s="64">
        <f t="shared" si="4"/>
        <v>-7.770000000000099E-2</v>
      </c>
      <c r="O7" s="65">
        <f t="shared" si="5"/>
        <v>7.770000000000099E-2</v>
      </c>
      <c r="P7" s="68">
        <f t="shared" si="6"/>
        <v>1.8961856651292429E-2</v>
      </c>
      <c r="Q7" s="66">
        <f t="shared" si="7"/>
        <v>6.0372900000001542E-3</v>
      </c>
      <c r="R7" s="64">
        <f t="shared" si="8"/>
        <v>-0.14000000000000057</v>
      </c>
      <c r="S7" s="65">
        <f t="shared" si="9"/>
        <v>0.14000000000000057</v>
      </c>
      <c r="T7" s="66">
        <f t="shared" si="10"/>
        <v>1.9600000000000159E-2</v>
      </c>
    </row>
    <row r="8" spans="2:20" x14ac:dyDescent="0.3">
      <c r="B8" s="42" t="s">
        <v>11</v>
      </c>
      <c r="C8" s="61" t="s">
        <v>7</v>
      </c>
      <c r="D8" s="62">
        <v>3.02</v>
      </c>
      <c r="E8" s="62">
        <v>4.03</v>
      </c>
      <c r="F8" s="62">
        <v>4.5999999999999996</v>
      </c>
      <c r="G8" s="62">
        <f>AVERAGE(Solver!F56,Solver!L56,Solver!Q56,Solver!Q56)</f>
        <v>3.4050000000000002</v>
      </c>
      <c r="H8" s="62">
        <f>AVERAGE(Solver!E56,Solver!G56,Solver!H56,Solver!J56,Solver!M56,Solver!O56,Solver!P56,Solver!S56,Solver!T56,Solver!V56)</f>
        <v>4.1627000000000001</v>
      </c>
      <c r="I8" s="62">
        <f>AVERAGE(Solver!I56,Solver!K56,Solver!N56,Solver!R56)</f>
        <v>4.7769999999999992</v>
      </c>
      <c r="J8" s="64">
        <f t="shared" si="0"/>
        <v>-0.38500000000000023</v>
      </c>
      <c r="K8" s="65">
        <f t="shared" si="1"/>
        <v>0.38500000000000023</v>
      </c>
      <c r="L8" s="68">
        <f t="shared" si="2"/>
        <v>0.11306901615271665</v>
      </c>
      <c r="M8" s="66">
        <f t="shared" si="3"/>
        <v>0.14822500000000019</v>
      </c>
      <c r="N8" s="64">
        <f t="shared" si="4"/>
        <v>-0.13269999999999982</v>
      </c>
      <c r="O8" s="65">
        <f t="shared" si="5"/>
        <v>0.13269999999999982</v>
      </c>
      <c r="P8" s="68">
        <f t="shared" si="6"/>
        <v>3.1878348187474433E-2</v>
      </c>
      <c r="Q8" s="66">
        <f t="shared" si="7"/>
        <v>1.7609289999999951E-2</v>
      </c>
      <c r="R8" s="64">
        <f t="shared" si="8"/>
        <v>-0.1769999999999996</v>
      </c>
      <c r="S8" s="65">
        <f t="shared" si="9"/>
        <v>0.1769999999999996</v>
      </c>
      <c r="T8" s="66">
        <f t="shared" si="10"/>
        <v>3.1328999999999857E-2</v>
      </c>
    </row>
    <row r="9" spans="2:20" x14ac:dyDescent="0.3">
      <c r="B9" s="42" t="s">
        <v>12</v>
      </c>
      <c r="C9" s="61" t="s">
        <v>7</v>
      </c>
      <c r="D9" s="62">
        <v>3.03</v>
      </c>
      <c r="E9" s="62">
        <v>4</v>
      </c>
      <c r="F9" s="62">
        <v>4.67</v>
      </c>
      <c r="G9" s="62">
        <f>AVERAGE(Solver!F57,Solver!L57,Solver!Q57,Solver!Q57)</f>
        <v>3.31725</v>
      </c>
      <c r="H9" s="62">
        <f>AVERAGE(Solver!E57,Solver!G57,Solver!H57,Solver!J57,Solver!M57,Solver!O57,Solver!P57,Solver!S57,Solver!T57,Solver!V57)</f>
        <v>4.0975999999999999</v>
      </c>
      <c r="I9" s="62">
        <f>AVERAGE(Solver!I57,Solver!K57,Solver!N57,Solver!R57)</f>
        <v>4.7715000000000005</v>
      </c>
      <c r="J9" s="64">
        <f t="shared" si="0"/>
        <v>-0.28725000000000023</v>
      </c>
      <c r="K9" s="65">
        <f t="shared" si="1"/>
        <v>0.28725000000000023</v>
      </c>
      <c r="L9" s="68">
        <f t="shared" si="2"/>
        <v>8.6592810309744583E-2</v>
      </c>
      <c r="M9" s="66">
        <f t="shared" si="3"/>
        <v>8.2512562500000136E-2</v>
      </c>
      <c r="N9" s="64">
        <f t="shared" si="4"/>
        <v>-9.7599999999999909E-2</v>
      </c>
      <c r="O9" s="65">
        <f t="shared" si="5"/>
        <v>9.7599999999999909E-2</v>
      </c>
      <c r="P9" s="68">
        <f t="shared" si="6"/>
        <v>2.3818820773135473E-2</v>
      </c>
      <c r="Q9" s="66">
        <f t="shared" si="7"/>
        <v>9.5257599999999821E-3</v>
      </c>
      <c r="R9" s="64">
        <f t="shared" si="8"/>
        <v>-0.10150000000000059</v>
      </c>
      <c r="S9" s="65">
        <f t="shared" si="9"/>
        <v>0.10150000000000059</v>
      </c>
      <c r="T9" s="66">
        <f t="shared" si="10"/>
        <v>1.030225000000012E-2</v>
      </c>
    </row>
    <row r="10" spans="2:20" x14ac:dyDescent="0.3">
      <c r="B10" s="42" t="s">
        <v>13</v>
      </c>
      <c r="C10" s="61" t="s">
        <v>7</v>
      </c>
      <c r="D10" s="62">
        <v>3.03</v>
      </c>
      <c r="E10" s="62">
        <v>4.04</v>
      </c>
      <c r="F10" s="62">
        <v>4.59</v>
      </c>
      <c r="G10" s="62">
        <f>AVERAGE(Solver!F58,Solver!L58,Solver!Q58,Solver!Q58)</f>
        <v>3.3277500000000004</v>
      </c>
      <c r="H10" s="62">
        <f>AVERAGE(Solver!E58,Solver!G58,Solver!H58,Solver!J58,Solver!M58,Solver!O58,Solver!P58,Solver!S58,Solver!T58,Solver!V58)</f>
        <v>4.0858000000000008</v>
      </c>
      <c r="I10" s="62">
        <f>AVERAGE(Solver!I58,Solver!K58,Solver!N58,Solver!R58)</f>
        <v>4.6555</v>
      </c>
      <c r="J10" s="64">
        <f t="shared" si="0"/>
        <v>-0.29775000000000063</v>
      </c>
      <c r="K10" s="65">
        <f t="shared" si="1"/>
        <v>0.29775000000000063</v>
      </c>
      <c r="L10" s="68">
        <f t="shared" si="2"/>
        <v>8.9474870407933463E-2</v>
      </c>
      <c r="M10" s="66">
        <f t="shared" si="3"/>
        <v>8.8655062500000367E-2</v>
      </c>
      <c r="N10" s="64">
        <f t="shared" si="4"/>
        <v>-4.5800000000000729E-2</v>
      </c>
      <c r="O10" s="65">
        <f t="shared" si="5"/>
        <v>4.5800000000000729E-2</v>
      </c>
      <c r="P10" s="68">
        <f t="shared" si="6"/>
        <v>1.1209555044299947E-2</v>
      </c>
      <c r="Q10" s="66">
        <f t="shared" si="7"/>
        <v>2.0976400000000668E-3</v>
      </c>
      <c r="R10" s="64">
        <f t="shared" si="8"/>
        <v>-6.5500000000000114E-2</v>
      </c>
      <c r="S10" s="65">
        <f t="shared" si="9"/>
        <v>6.5500000000000114E-2</v>
      </c>
      <c r="T10" s="66">
        <f t="shared" si="10"/>
        <v>4.2902500000000145E-3</v>
      </c>
    </row>
    <row r="11" spans="2:20" x14ac:dyDescent="0.3">
      <c r="B11" s="42" t="s">
        <v>14</v>
      </c>
      <c r="C11" s="61" t="s">
        <v>7</v>
      </c>
      <c r="D11" s="62">
        <v>3.01</v>
      </c>
      <c r="E11" s="62">
        <v>4.0199999999999996</v>
      </c>
      <c r="F11" s="62">
        <v>4.59</v>
      </c>
      <c r="G11" s="62">
        <f>AVERAGE(Solver!F59,Solver!L59,Solver!Q59,Solver!Q59)</f>
        <v>3.3342499999999999</v>
      </c>
      <c r="H11" s="62">
        <f>AVERAGE(Solver!E59,Solver!G59,Solver!H59,Solver!J59,Solver!M59,Solver!O59,Solver!P59,Solver!S59,Solver!T59,Solver!V59)</f>
        <v>4.0453999999999999</v>
      </c>
      <c r="I11" s="62">
        <f>AVERAGE(Solver!I59,Solver!K59,Solver!N59,Solver!R59)</f>
        <v>4.6087499999999997</v>
      </c>
      <c r="J11" s="64">
        <f t="shared" si="0"/>
        <v>-0.32425000000000015</v>
      </c>
      <c r="K11" s="65">
        <f t="shared" si="1"/>
        <v>0.32425000000000015</v>
      </c>
      <c r="L11" s="68">
        <f t="shared" si="2"/>
        <v>9.7248256729399463E-2</v>
      </c>
      <c r="M11" s="66">
        <f t="shared" si="3"/>
        <v>0.1051380625000001</v>
      </c>
      <c r="N11" s="64">
        <f t="shared" si="4"/>
        <v>-2.5400000000000311E-2</v>
      </c>
      <c r="O11" s="65">
        <f t="shared" si="5"/>
        <v>2.5400000000000311E-2</v>
      </c>
      <c r="P11" s="68">
        <f t="shared" si="6"/>
        <v>6.27873634251256E-3</v>
      </c>
      <c r="Q11" s="66">
        <f t="shared" si="7"/>
        <v>6.4516000000001581E-4</v>
      </c>
      <c r="R11" s="64">
        <f t="shared" si="8"/>
        <v>-1.8749999999999822E-2</v>
      </c>
      <c r="S11" s="65">
        <f t="shared" si="9"/>
        <v>1.8749999999999822E-2</v>
      </c>
      <c r="T11" s="66">
        <f t="shared" si="10"/>
        <v>3.5156249999999332E-4</v>
      </c>
    </row>
    <row r="12" spans="2:20" x14ac:dyDescent="0.3">
      <c r="B12" s="42" t="s">
        <v>15</v>
      </c>
      <c r="C12" s="61" t="s">
        <v>7</v>
      </c>
      <c r="D12" s="62">
        <v>3.07</v>
      </c>
      <c r="E12" s="62">
        <v>4</v>
      </c>
      <c r="F12" s="62">
        <v>4.5999999999999996</v>
      </c>
      <c r="G12" s="62">
        <f>AVERAGE(Solver!F60,Solver!L60,Solver!Q60,Solver!Q60)</f>
        <v>3.27</v>
      </c>
      <c r="H12" s="62">
        <f>AVERAGE(Solver!E60,Solver!G60,Solver!H60,Solver!J60,Solver!M60,Solver!O60,Solver!P60,Solver!S60,Solver!T60,Solver!V60)</f>
        <v>4.0838999999999999</v>
      </c>
      <c r="I12" s="62">
        <f>AVERAGE(Solver!I60,Solver!K60,Solver!N60,Solver!R60)</f>
        <v>4.7172499999999999</v>
      </c>
      <c r="J12" s="64">
        <f t="shared" si="0"/>
        <v>-0.20000000000000018</v>
      </c>
      <c r="K12" s="65">
        <f t="shared" si="1"/>
        <v>0.20000000000000018</v>
      </c>
      <c r="L12" s="68">
        <f t="shared" si="2"/>
        <v>6.1162079510703418E-2</v>
      </c>
      <c r="M12" s="66">
        <f t="shared" si="3"/>
        <v>4.000000000000007E-2</v>
      </c>
      <c r="N12" s="64">
        <f t="shared" si="4"/>
        <v>-8.3899999999999864E-2</v>
      </c>
      <c r="O12" s="65">
        <f t="shared" si="5"/>
        <v>8.3899999999999864E-2</v>
      </c>
      <c r="P12" s="68">
        <f t="shared" si="6"/>
        <v>2.0544087759249704E-2</v>
      </c>
      <c r="Q12" s="66">
        <f t="shared" si="7"/>
        <v>7.0392099999999772E-3</v>
      </c>
      <c r="R12" s="64">
        <f t="shared" si="8"/>
        <v>-0.1172500000000003</v>
      </c>
      <c r="S12" s="65">
        <f t="shared" si="9"/>
        <v>0.1172500000000003</v>
      </c>
      <c r="T12" s="66">
        <f t="shared" si="10"/>
        <v>1.374756250000007E-2</v>
      </c>
    </row>
    <row r="13" spans="2:20" x14ac:dyDescent="0.3">
      <c r="B13" s="42" t="s">
        <v>16</v>
      </c>
      <c r="C13" s="61" t="s">
        <v>7</v>
      </c>
      <c r="D13" s="62">
        <v>3.01</v>
      </c>
      <c r="E13" s="62">
        <v>4</v>
      </c>
      <c r="F13" s="62">
        <v>4.62</v>
      </c>
      <c r="G13" s="62">
        <f>AVERAGE(Solver!F61,Solver!L61,Solver!Q61,Solver!Q61)</f>
        <v>3.2862499999999999</v>
      </c>
      <c r="H13" s="62">
        <f>AVERAGE(Solver!E61,Solver!G61,Solver!H61,Solver!J61,Solver!M61,Solver!O61,Solver!P61,Solver!S61,Solver!T61,Solver!V61)</f>
        <v>4.1058000000000003</v>
      </c>
      <c r="I13" s="62">
        <f>AVERAGE(Solver!I61,Solver!K61,Solver!N61,Solver!R61)</f>
        <v>4.6845000000000008</v>
      </c>
      <c r="J13" s="64">
        <f t="shared" si="0"/>
        <v>-0.27625000000000011</v>
      </c>
      <c r="K13" s="65">
        <f t="shared" si="1"/>
        <v>0.27625000000000011</v>
      </c>
      <c r="L13" s="68">
        <f t="shared" si="2"/>
        <v>8.4062381133510874E-2</v>
      </c>
      <c r="M13" s="66">
        <f t="shared" si="3"/>
        <v>7.6314062500000057E-2</v>
      </c>
      <c r="N13" s="64">
        <f t="shared" si="4"/>
        <v>-0.10580000000000034</v>
      </c>
      <c r="O13" s="65">
        <f t="shared" si="5"/>
        <v>0.10580000000000034</v>
      </c>
      <c r="P13" s="68">
        <f t="shared" si="6"/>
        <v>2.5768425154659342E-2</v>
      </c>
      <c r="Q13" s="66">
        <f t="shared" si="7"/>
        <v>1.1193640000000072E-2</v>
      </c>
      <c r="R13" s="64">
        <f t="shared" si="8"/>
        <v>-6.4500000000000668E-2</v>
      </c>
      <c r="S13" s="65">
        <f t="shared" si="9"/>
        <v>6.4500000000000668E-2</v>
      </c>
      <c r="T13" s="66">
        <f t="shared" si="10"/>
        <v>4.1602500000000858E-3</v>
      </c>
    </row>
    <row r="14" spans="2:20" x14ac:dyDescent="0.3">
      <c r="B14" s="42" t="s">
        <v>17</v>
      </c>
      <c r="C14" s="61" t="s">
        <v>7</v>
      </c>
      <c r="D14" s="62">
        <v>3.13</v>
      </c>
      <c r="E14" s="62">
        <v>3.98</v>
      </c>
      <c r="F14" s="62">
        <v>4.51</v>
      </c>
      <c r="G14" s="62">
        <f>AVERAGE(Solver!F62,Solver!L62,Solver!Q62,Solver!Q62)</f>
        <v>3.3414999999999999</v>
      </c>
      <c r="H14" s="62">
        <f>AVERAGE(Solver!E62,Solver!G62,Solver!H62,Solver!J62,Solver!M62,Solver!O62,Solver!P62,Solver!S62,Solver!T62,Solver!V62)</f>
        <v>4.0843000000000007</v>
      </c>
      <c r="I14" s="62">
        <f>AVERAGE(Solver!I62,Solver!K62,Solver!N62,Solver!R62)</f>
        <v>4.7125000000000004</v>
      </c>
      <c r="J14" s="64">
        <f t="shared" si="0"/>
        <v>-0.21150000000000002</v>
      </c>
      <c r="K14" s="65">
        <f t="shared" si="1"/>
        <v>0.21150000000000002</v>
      </c>
      <c r="L14" s="68">
        <f t="shared" si="2"/>
        <v>6.3294927427801892E-2</v>
      </c>
      <c r="M14" s="66">
        <f t="shared" si="3"/>
        <v>4.4732250000000008E-2</v>
      </c>
      <c r="N14" s="64">
        <f t="shared" si="4"/>
        <v>-0.10430000000000073</v>
      </c>
      <c r="O14" s="65">
        <f t="shared" si="5"/>
        <v>0.10430000000000073</v>
      </c>
      <c r="P14" s="68">
        <f t="shared" si="6"/>
        <v>2.5536811693558432E-2</v>
      </c>
      <c r="Q14" s="66">
        <f t="shared" si="7"/>
        <v>1.0878490000000152E-2</v>
      </c>
      <c r="R14" s="64">
        <f t="shared" si="8"/>
        <v>-0.20250000000000057</v>
      </c>
      <c r="S14" s="65">
        <f t="shared" si="9"/>
        <v>0.20250000000000057</v>
      </c>
      <c r="T14" s="66">
        <f t="shared" si="10"/>
        <v>4.100625000000023E-2</v>
      </c>
    </row>
    <row r="15" spans="2:20" x14ac:dyDescent="0.3">
      <c r="B15" s="42" t="s">
        <v>18</v>
      </c>
      <c r="C15" s="61" t="s">
        <v>7</v>
      </c>
      <c r="D15" s="62">
        <v>3.02</v>
      </c>
      <c r="E15" s="62">
        <v>3.99</v>
      </c>
      <c r="F15" s="62">
        <v>4.5599999999999996</v>
      </c>
      <c r="G15" s="62">
        <f>AVERAGE(Solver!F63,Solver!L63,Solver!Q63,Solver!Q63)</f>
        <v>3.3130000000000002</v>
      </c>
      <c r="H15" s="62">
        <f>AVERAGE(Solver!E63,Solver!G63,Solver!H63,Solver!J63,Solver!M63,Solver!O63,Solver!P63,Solver!S63,Solver!T63,Solver!V63)</f>
        <v>4.0372999999999992</v>
      </c>
      <c r="I15" s="62">
        <f>AVERAGE(Solver!I63,Solver!K63,Solver!N63,Solver!R63)</f>
        <v>4.6372499999999999</v>
      </c>
      <c r="J15" s="64">
        <f t="shared" si="0"/>
        <v>-0.29300000000000015</v>
      </c>
      <c r="K15" s="65">
        <f t="shared" si="1"/>
        <v>0.29300000000000015</v>
      </c>
      <c r="L15" s="68">
        <f t="shared" si="2"/>
        <v>8.843948083308184E-2</v>
      </c>
      <c r="M15" s="66">
        <f t="shared" si="3"/>
        <v>8.5849000000000092E-2</v>
      </c>
      <c r="N15" s="64">
        <f t="shared" si="4"/>
        <v>-4.729999999999901E-2</v>
      </c>
      <c r="O15" s="65">
        <f t="shared" si="5"/>
        <v>4.729999999999901E-2</v>
      </c>
      <c r="P15" s="68">
        <f t="shared" si="6"/>
        <v>1.1715750625417734E-2</v>
      </c>
      <c r="Q15" s="66">
        <f t="shared" si="7"/>
        <v>2.2372899999999062E-3</v>
      </c>
      <c r="R15" s="64">
        <f t="shared" si="8"/>
        <v>-7.7250000000000263E-2</v>
      </c>
      <c r="S15" s="65">
        <f t="shared" si="9"/>
        <v>7.7250000000000263E-2</v>
      </c>
      <c r="T15" s="66">
        <f t="shared" si="10"/>
        <v>5.9675625000000405E-3</v>
      </c>
    </row>
    <row r="16" spans="2:20" x14ac:dyDescent="0.3">
      <c r="B16" s="42" t="s">
        <v>19</v>
      </c>
      <c r="C16" s="61" t="s">
        <v>20</v>
      </c>
      <c r="D16" s="62">
        <v>3.02</v>
      </c>
      <c r="E16" s="62">
        <v>4</v>
      </c>
      <c r="F16" s="62">
        <v>4.68</v>
      </c>
      <c r="G16" s="62">
        <f>AVERAGE(Solver!F64,Solver!L64,Solver!Q64,Solver!Q64)</f>
        <v>3.403</v>
      </c>
      <c r="H16" s="62">
        <f>AVERAGE(Solver!E64,Solver!G64,Solver!H64,Solver!J64,Solver!M64,Solver!O64,Solver!P64,Solver!S64,Solver!T64,Solver!V64)</f>
        <v>4.0885999999999996</v>
      </c>
      <c r="I16" s="62">
        <f>AVERAGE(Solver!I64,Solver!K64,Solver!N64,Solver!R64)</f>
        <v>4.8972499999999997</v>
      </c>
      <c r="J16" s="64">
        <f t="shared" si="0"/>
        <v>-0.38300000000000001</v>
      </c>
      <c r="K16" s="65">
        <f t="shared" si="1"/>
        <v>0.38300000000000001</v>
      </c>
      <c r="L16" s="68">
        <f t="shared" si="2"/>
        <v>0.11254775198354393</v>
      </c>
      <c r="M16" s="66">
        <f t="shared" si="3"/>
        <v>0.14668900000000001</v>
      </c>
      <c r="N16" s="64">
        <f t="shared" si="4"/>
        <v>-8.8599999999999568E-2</v>
      </c>
      <c r="O16" s="65">
        <f t="shared" si="5"/>
        <v>8.8599999999999568E-2</v>
      </c>
      <c r="P16" s="68">
        <f t="shared" si="6"/>
        <v>2.1670009294134807E-2</v>
      </c>
      <c r="Q16" s="66">
        <f t="shared" si="7"/>
        <v>7.8499599999999232E-3</v>
      </c>
      <c r="R16" s="64">
        <f t="shared" si="8"/>
        <v>-0.21724999999999994</v>
      </c>
      <c r="S16" s="65">
        <f t="shared" si="9"/>
        <v>0.21724999999999994</v>
      </c>
      <c r="T16" s="66">
        <f t="shared" si="10"/>
        <v>4.7197562499999977E-2</v>
      </c>
    </row>
    <row r="17" spans="2:20" x14ac:dyDescent="0.3">
      <c r="B17" s="42" t="s">
        <v>21</v>
      </c>
      <c r="C17" s="61" t="s">
        <v>20</v>
      </c>
      <c r="D17" s="62">
        <v>3.06</v>
      </c>
      <c r="E17" s="62">
        <v>4.0199999999999996</v>
      </c>
      <c r="F17" s="62">
        <v>4.59</v>
      </c>
      <c r="G17" s="62">
        <f>AVERAGE(Solver!F65,Solver!L65,Solver!Q65,Solver!Q65)</f>
        <v>3.3142500000000004</v>
      </c>
      <c r="H17" s="62">
        <f>AVERAGE(Solver!E65,Solver!G65,Solver!H65,Solver!J65,Solver!M65,Solver!O65,Solver!P65,Solver!S65,Solver!T65,Solver!V65)</f>
        <v>4.1584000000000003</v>
      </c>
      <c r="I17" s="62">
        <f>AVERAGE(Solver!I65,Solver!K65,Solver!N65,Solver!R65)</f>
        <v>4.6297500000000005</v>
      </c>
      <c r="J17" s="64">
        <f t="shared" si="0"/>
        <v>-0.25425000000000031</v>
      </c>
      <c r="K17" s="65">
        <f t="shared" si="1"/>
        <v>0.25425000000000031</v>
      </c>
      <c r="L17" s="68">
        <f t="shared" si="2"/>
        <v>7.6714188730482094E-2</v>
      </c>
      <c r="M17" s="66">
        <f t="shared" si="3"/>
        <v>6.4643062500000154E-2</v>
      </c>
      <c r="N17" s="64">
        <f t="shared" si="4"/>
        <v>-0.13840000000000074</v>
      </c>
      <c r="O17" s="65">
        <f t="shared" si="5"/>
        <v>0.13840000000000074</v>
      </c>
      <c r="P17" s="68">
        <f t="shared" si="6"/>
        <v>3.3282031550596558E-2</v>
      </c>
      <c r="Q17" s="66">
        <f t="shared" si="7"/>
        <v>1.9154560000000206E-2</v>
      </c>
      <c r="R17" s="64">
        <f t="shared" si="8"/>
        <v>-3.9750000000000618E-2</v>
      </c>
      <c r="S17" s="65">
        <f t="shared" si="9"/>
        <v>3.9750000000000618E-2</v>
      </c>
      <c r="T17" s="66">
        <f t="shared" si="10"/>
        <v>1.5800625000000491E-3</v>
      </c>
    </row>
    <row r="18" spans="2:20" x14ac:dyDescent="0.3">
      <c r="B18" s="42" t="s">
        <v>22</v>
      </c>
      <c r="C18" s="61" t="s">
        <v>20</v>
      </c>
      <c r="D18" s="62">
        <v>3.06</v>
      </c>
      <c r="E18" s="62">
        <v>4.08</v>
      </c>
      <c r="F18" s="62">
        <v>4.54</v>
      </c>
      <c r="G18" s="62">
        <f>AVERAGE(Solver!F66,Solver!L66,Solver!Q66,Solver!Q66)</f>
        <v>3.3737500000000002</v>
      </c>
      <c r="H18" s="62">
        <f>AVERAGE(Solver!E66,Solver!G66,Solver!H66,Solver!J66,Solver!M66,Solver!O66,Solver!P66,Solver!S66,Solver!T66,Solver!V66)</f>
        <v>4.0928000000000004</v>
      </c>
      <c r="I18" s="62">
        <f>AVERAGE(Solver!I66,Solver!K66,Solver!N66,Solver!R66)</f>
        <v>4.7445000000000004</v>
      </c>
      <c r="J18" s="64">
        <f t="shared" si="0"/>
        <v>-0.3137500000000002</v>
      </c>
      <c r="K18" s="65">
        <f t="shared" si="1"/>
        <v>0.3137500000000002</v>
      </c>
      <c r="L18" s="68">
        <f t="shared" si="2"/>
        <v>9.2997406446832215E-2</v>
      </c>
      <c r="M18" s="66">
        <f t="shared" si="3"/>
        <v>9.8439062500000118E-2</v>
      </c>
      <c r="N18" s="64">
        <f t="shared" si="4"/>
        <v>-1.2800000000000367E-2</v>
      </c>
      <c r="O18" s="65">
        <f t="shared" si="5"/>
        <v>1.2800000000000367E-2</v>
      </c>
      <c r="P18" s="68">
        <f t="shared" si="6"/>
        <v>3.1274433150900033E-3</v>
      </c>
      <c r="Q18" s="66">
        <f t="shared" si="7"/>
        <v>1.6384000000000938E-4</v>
      </c>
      <c r="R18" s="64">
        <f t="shared" si="8"/>
        <v>-0.20450000000000035</v>
      </c>
      <c r="S18" s="65">
        <f t="shared" si="9"/>
        <v>0.20450000000000035</v>
      </c>
      <c r="T18" s="66">
        <f t="shared" si="10"/>
        <v>4.1820250000000142E-2</v>
      </c>
    </row>
    <row r="19" spans="2:20" x14ac:dyDescent="0.3">
      <c r="B19" s="42" t="s">
        <v>23</v>
      </c>
      <c r="C19" s="61" t="s">
        <v>20</v>
      </c>
      <c r="D19" s="62">
        <v>3.05</v>
      </c>
      <c r="E19" s="62">
        <v>4.0599999999999996</v>
      </c>
      <c r="F19" s="62">
        <v>4.6399999999999997</v>
      </c>
      <c r="G19" s="62">
        <f>AVERAGE(Solver!F67,Solver!L67,Solver!Q67,Solver!Q67)</f>
        <v>3.3022499999999999</v>
      </c>
      <c r="H19" s="62">
        <f>AVERAGE(Solver!E67,Solver!G67,Solver!H67,Solver!J67,Solver!M67,Solver!O67,Solver!P67,Solver!S67,Solver!T67,Solver!V67)</f>
        <v>4.1555</v>
      </c>
      <c r="I19" s="62">
        <f>AVERAGE(Solver!I67,Solver!K67,Solver!N67,Solver!R67)</f>
        <v>4.5865</v>
      </c>
      <c r="J19" s="64">
        <f t="shared" si="0"/>
        <v>-0.25225000000000009</v>
      </c>
      <c r="K19" s="65">
        <f t="shared" si="1"/>
        <v>0.25225000000000009</v>
      </c>
      <c r="L19" s="68">
        <f t="shared" si="2"/>
        <v>7.6387311681429357E-2</v>
      </c>
      <c r="M19" s="66">
        <f t="shared" si="3"/>
        <v>6.3630062500000042E-2</v>
      </c>
      <c r="N19" s="64">
        <f t="shared" si="4"/>
        <v>-9.5500000000000362E-2</v>
      </c>
      <c r="O19" s="65">
        <f t="shared" si="5"/>
        <v>9.5500000000000362E-2</v>
      </c>
      <c r="P19" s="68">
        <f t="shared" si="6"/>
        <v>2.2981590662976864E-2</v>
      </c>
      <c r="Q19" s="66">
        <f t="shared" si="7"/>
        <v>9.1202500000000693E-3</v>
      </c>
      <c r="R19" s="64">
        <f t="shared" si="8"/>
        <v>5.3499999999999659E-2</v>
      </c>
      <c r="S19" s="65">
        <f t="shared" si="9"/>
        <v>5.3499999999999659E-2</v>
      </c>
      <c r="T19" s="66">
        <f t="shared" si="10"/>
        <v>2.8622499999999633E-3</v>
      </c>
    </row>
    <row r="20" spans="2:20" x14ac:dyDescent="0.3">
      <c r="B20" s="42" t="s">
        <v>24</v>
      </c>
      <c r="C20" s="61" t="s">
        <v>20</v>
      </c>
      <c r="D20" s="62">
        <v>3.02</v>
      </c>
      <c r="E20" s="62">
        <v>3.99</v>
      </c>
      <c r="F20" s="62">
        <v>4.5599999999999996</v>
      </c>
      <c r="G20" s="62">
        <f>AVERAGE(Solver!F68,Solver!L68,Solver!Q68,Solver!Q68)</f>
        <v>3.5142500000000001</v>
      </c>
      <c r="H20" s="62">
        <f>AVERAGE(Solver!E68,Solver!G68,Solver!H68,Solver!J68,Solver!M68,Solver!O68,Solver!P68,Solver!S68,Solver!T68,Solver!V68)</f>
        <v>4.1852999999999998</v>
      </c>
      <c r="I20" s="62">
        <f>AVERAGE(Solver!I68,Solver!K68,Solver!N68,Solver!R68)</f>
        <v>4.78125</v>
      </c>
      <c r="J20" s="64">
        <f t="shared" si="0"/>
        <v>-0.49425000000000008</v>
      </c>
      <c r="K20" s="65">
        <f t="shared" si="1"/>
        <v>0.49425000000000008</v>
      </c>
      <c r="L20" s="68">
        <f t="shared" si="2"/>
        <v>0.14064167318773566</v>
      </c>
      <c r="M20" s="66">
        <f t="shared" si="3"/>
        <v>0.24428306250000006</v>
      </c>
      <c r="N20" s="64">
        <f t="shared" si="4"/>
        <v>-0.19529999999999959</v>
      </c>
      <c r="O20" s="65">
        <f t="shared" si="5"/>
        <v>0.19529999999999959</v>
      </c>
      <c r="P20" s="68">
        <f t="shared" si="6"/>
        <v>4.666332162568982E-2</v>
      </c>
      <c r="Q20" s="66">
        <f t="shared" si="7"/>
        <v>3.8142089999999837E-2</v>
      </c>
      <c r="R20" s="64">
        <f t="shared" si="8"/>
        <v>-0.22125000000000039</v>
      </c>
      <c r="S20" s="65">
        <f t="shared" si="9"/>
        <v>0.22125000000000039</v>
      </c>
      <c r="T20" s="66">
        <f t="shared" si="10"/>
        <v>4.895156250000017E-2</v>
      </c>
    </row>
    <row r="21" spans="2:20" x14ac:dyDescent="0.3">
      <c r="B21" s="42" t="s">
        <v>25</v>
      </c>
      <c r="C21" s="61" t="s">
        <v>20</v>
      </c>
      <c r="D21" s="62">
        <v>3.02</v>
      </c>
      <c r="E21" s="62">
        <v>4.01</v>
      </c>
      <c r="F21" s="62">
        <v>4.6500000000000004</v>
      </c>
      <c r="G21" s="62">
        <f>AVERAGE(Solver!F69,Solver!L69,Solver!Q69,Solver!Q69)</f>
        <v>3.4605000000000001</v>
      </c>
      <c r="H21" s="62">
        <f>AVERAGE(Solver!E69,Solver!G69,Solver!H69,Solver!J69,Solver!M69,Solver!O69,Solver!P69,Solver!S69,Solver!T69,Solver!V69)</f>
        <v>4.2301000000000002</v>
      </c>
      <c r="I21" s="62">
        <f>AVERAGE(Solver!I69,Solver!K69,Solver!N69,Solver!R69)</f>
        <v>4.8064999999999998</v>
      </c>
      <c r="J21" s="64">
        <f t="shared" si="0"/>
        <v>-0.44050000000000011</v>
      </c>
      <c r="K21" s="65">
        <f t="shared" si="1"/>
        <v>0.44050000000000011</v>
      </c>
      <c r="L21" s="68">
        <f t="shared" si="2"/>
        <v>0.12729374367865917</v>
      </c>
      <c r="M21" s="66">
        <f t="shared" si="3"/>
        <v>0.19404025000000011</v>
      </c>
      <c r="N21" s="64">
        <f t="shared" si="4"/>
        <v>-0.22010000000000041</v>
      </c>
      <c r="O21" s="65">
        <f t="shared" si="5"/>
        <v>0.22010000000000041</v>
      </c>
      <c r="P21" s="68">
        <f t="shared" si="6"/>
        <v>5.2031866858939596E-2</v>
      </c>
      <c r="Q21" s="66">
        <f t="shared" si="7"/>
        <v>4.8444010000000176E-2</v>
      </c>
      <c r="R21" s="64">
        <f t="shared" si="8"/>
        <v>-0.15649999999999942</v>
      </c>
      <c r="S21" s="65">
        <f t="shared" si="9"/>
        <v>0.15649999999999942</v>
      </c>
      <c r="T21" s="66">
        <f t="shared" si="10"/>
        <v>2.4492249999999816E-2</v>
      </c>
    </row>
    <row r="22" spans="2:20" x14ac:dyDescent="0.3">
      <c r="B22" s="42" t="s">
        <v>26</v>
      </c>
      <c r="C22" s="61" t="s">
        <v>20</v>
      </c>
      <c r="D22" s="62">
        <v>3.11</v>
      </c>
      <c r="E22" s="62">
        <v>4</v>
      </c>
      <c r="F22" s="62">
        <v>4.75</v>
      </c>
      <c r="G22" s="62">
        <f>AVERAGE(Solver!F70,Solver!L70,Solver!Q70,Solver!Q70)</f>
        <v>3.3075000000000001</v>
      </c>
      <c r="H22" s="62">
        <f>AVERAGE(Solver!E70,Solver!G70,Solver!H70,Solver!J70,Solver!M70,Solver!O70,Solver!P70,Solver!S70,Solver!T70,Solver!V70)</f>
        <v>4.1072999999999995</v>
      </c>
      <c r="I22" s="62">
        <f>AVERAGE(Solver!I70,Solver!K70,Solver!N70,Solver!R70)</f>
        <v>4.7545000000000002</v>
      </c>
      <c r="J22" s="64">
        <f t="shared" si="0"/>
        <v>-0.19750000000000023</v>
      </c>
      <c r="K22" s="65">
        <f t="shared" si="1"/>
        <v>0.19750000000000023</v>
      </c>
      <c r="L22" s="68">
        <f t="shared" si="2"/>
        <v>5.9712773998488351E-2</v>
      </c>
      <c r="M22" s="66">
        <f t="shared" si="3"/>
        <v>3.9006250000000089E-2</v>
      </c>
      <c r="N22" s="64">
        <f t="shared" si="4"/>
        <v>-0.10729999999999951</v>
      </c>
      <c r="O22" s="65">
        <f t="shared" si="5"/>
        <v>0.10729999999999951</v>
      </c>
      <c r="P22" s="68">
        <f t="shared" si="6"/>
        <v>2.6124217856012349E-2</v>
      </c>
      <c r="Q22" s="66">
        <f t="shared" si="7"/>
        <v>1.1513289999999895E-2</v>
      </c>
      <c r="R22" s="64">
        <f t="shared" si="8"/>
        <v>-4.5000000000001705E-3</v>
      </c>
      <c r="S22" s="65">
        <f t="shared" si="9"/>
        <v>4.5000000000001705E-3</v>
      </c>
      <c r="T22" s="66">
        <f t="shared" si="10"/>
        <v>2.0250000000001536E-5</v>
      </c>
    </row>
    <row r="23" spans="2:20" x14ac:dyDescent="0.3">
      <c r="B23" s="42" t="s">
        <v>27</v>
      </c>
      <c r="C23" s="61" t="s">
        <v>20</v>
      </c>
      <c r="D23" s="62">
        <v>2.99</v>
      </c>
      <c r="E23" s="62">
        <v>4.0199999999999996</v>
      </c>
      <c r="F23" s="62">
        <v>4.49</v>
      </c>
      <c r="G23" s="62">
        <f>AVERAGE(Solver!F71,Solver!L71,Solver!Q71,Solver!Q71)</f>
        <v>3.4009999999999998</v>
      </c>
      <c r="H23" s="62">
        <f>AVERAGE(Solver!E71,Solver!G71,Solver!H71,Solver!J71,Solver!M71,Solver!O71,Solver!P71,Solver!S71,Solver!T71,Solver!V71)</f>
        <v>4.0446000000000009</v>
      </c>
      <c r="I23" s="62">
        <f>AVERAGE(Solver!I71,Solver!K71,Solver!N71,Solver!R71)</f>
        <v>4.5812500000000007</v>
      </c>
      <c r="J23" s="64">
        <f t="shared" si="0"/>
        <v>-0.41099999999999959</v>
      </c>
      <c r="K23" s="65">
        <f t="shared" si="1"/>
        <v>0.41099999999999959</v>
      </c>
      <c r="L23" s="68">
        <f t="shared" si="2"/>
        <v>0.12084680976183464</v>
      </c>
      <c r="M23" s="66">
        <f t="shared" si="3"/>
        <v>0.16892099999999965</v>
      </c>
      <c r="N23" s="64">
        <f t="shared" si="4"/>
        <v>-2.4600000000001288E-2</v>
      </c>
      <c r="O23" s="65">
        <f t="shared" si="5"/>
        <v>2.4600000000001288E-2</v>
      </c>
      <c r="P23" s="68">
        <f t="shared" si="6"/>
        <v>6.0821836522774271E-3</v>
      </c>
      <c r="Q23" s="66">
        <f t="shared" si="7"/>
        <v>6.051600000000633E-4</v>
      </c>
      <c r="R23" s="64">
        <f t="shared" si="8"/>
        <v>-9.1250000000000497E-2</v>
      </c>
      <c r="S23" s="65">
        <f t="shared" si="9"/>
        <v>9.1250000000000497E-2</v>
      </c>
      <c r="T23" s="66">
        <f t="shared" si="10"/>
        <v>8.3265625000000908E-3</v>
      </c>
    </row>
    <row r="24" spans="2:20" x14ac:dyDescent="0.3">
      <c r="B24" s="42" t="s">
        <v>28</v>
      </c>
      <c r="C24" s="61" t="s">
        <v>20</v>
      </c>
      <c r="D24" s="62">
        <v>3.02</v>
      </c>
      <c r="E24" s="62">
        <v>3.99</v>
      </c>
      <c r="F24" s="62">
        <v>4.5599999999999996</v>
      </c>
      <c r="G24" s="62">
        <f>AVERAGE(Solver!F72,Solver!L72,Solver!Q72,Solver!Q72)</f>
        <v>3.2727500000000003</v>
      </c>
      <c r="H24" s="62">
        <f>AVERAGE(Solver!E72,Solver!G72,Solver!H72,Solver!J72,Solver!M72,Solver!O72,Solver!P72,Solver!S72,Solver!T72,Solver!V72)</f>
        <v>4.1307999999999998</v>
      </c>
      <c r="I24" s="62">
        <f>AVERAGE(Solver!I72,Solver!K72,Solver!N72,Solver!R72)</f>
        <v>4.64975</v>
      </c>
      <c r="J24" s="64">
        <f t="shared" si="0"/>
        <v>-0.25275000000000025</v>
      </c>
      <c r="K24" s="65">
        <f t="shared" si="1"/>
        <v>0.25275000000000025</v>
      </c>
      <c r="L24" s="68">
        <f t="shared" si="2"/>
        <v>7.7228630356733705E-2</v>
      </c>
      <c r="M24" s="66">
        <f t="shared" si="3"/>
        <v>6.3882562500000128E-2</v>
      </c>
      <c r="N24" s="64">
        <f t="shared" si="4"/>
        <v>-0.14079999999999959</v>
      </c>
      <c r="O24" s="65">
        <f t="shared" si="5"/>
        <v>0.14079999999999959</v>
      </c>
      <c r="P24" s="68">
        <f t="shared" si="6"/>
        <v>3.4085407185048801E-2</v>
      </c>
      <c r="Q24" s="66">
        <f t="shared" si="7"/>
        <v>1.9824639999999887E-2</v>
      </c>
      <c r="R24" s="64">
        <f t="shared" si="8"/>
        <v>-8.9750000000000441E-2</v>
      </c>
      <c r="S24" s="65">
        <f t="shared" si="9"/>
        <v>8.9750000000000441E-2</v>
      </c>
      <c r="T24" s="66">
        <f t="shared" si="10"/>
        <v>8.0550625000000795E-3</v>
      </c>
    </row>
    <row r="25" spans="2:20" x14ac:dyDescent="0.3">
      <c r="B25" s="42" t="s">
        <v>29</v>
      </c>
      <c r="C25" s="61" t="s">
        <v>20</v>
      </c>
      <c r="D25" s="62">
        <v>3.07</v>
      </c>
      <c r="E25" s="62">
        <v>4.03</v>
      </c>
      <c r="F25" s="62">
        <v>4.68</v>
      </c>
      <c r="G25" s="62">
        <f>AVERAGE(Solver!F73,Solver!L73,Solver!Q73,Solver!Q73)</f>
        <v>3.3697499999999998</v>
      </c>
      <c r="H25" s="62">
        <f>AVERAGE(Solver!E73,Solver!G73,Solver!H73,Solver!J73,Solver!M73,Solver!O73,Solver!P73,Solver!S73,Solver!T73,Solver!V73)</f>
        <v>4.1547000000000001</v>
      </c>
      <c r="I25" s="62">
        <f>AVERAGE(Solver!I73,Solver!K73,Solver!N73,Solver!R73)</f>
        <v>4.6987499999999995</v>
      </c>
      <c r="J25" s="64">
        <f t="shared" si="0"/>
        <v>-0.29974999999999996</v>
      </c>
      <c r="K25" s="65">
        <f t="shared" si="1"/>
        <v>0.29974999999999996</v>
      </c>
      <c r="L25" s="68">
        <f t="shared" si="2"/>
        <v>8.8953186438163065E-2</v>
      </c>
      <c r="M25" s="66">
        <f t="shared" si="3"/>
        <v>8.985006249999998E-2</v>
      </c>
      <c r="N25" s="64">
        <f t="shared" si="4"/>
        <v>-0.12469999999999981</v>
      </c>
      <c r="O25" s="65">
        <f t="shared" si="5"/>
        <v>0.12469999999999981</v>
      </c>
      <c r="P25" s="68">
        <f t="shared" si="6"/>
        <v>3.0014200784653479E-2</v>
      </c>
      <c r="Q25" s="66">
        <f t="shared" si="7"/>
        <v>1.5550089999999952E-2</v>
      </c>
      <c r="R25" s="64">
        <f t="shared" si="8"/>
        <v>-1.8749999999999822E-2</v>
      </c>
      <c r="S25" s="65">
        <f t="shared" si="9"/>
        <v>1.8749999999999822E-2</v>
      </c>
      <c r="T25" s="66">
        <f t="shared" si="10"/>
        <v>3.5156249999999332E-4</v>
      </c>
    </row>
    <row r="26" spans="2:20" x14ac:dyDescent="0.3">
      <c r="B26" s="42" t="s">
        <v>30</v>
      </c>
      <c r="C26" s="61" t="s">
        <v>20</v>
      </c>
      <c r="D26" s="62">
        <v>3.01</v>
      </c>
      <c r="E26" s="62">
        <v>4</v>
      </c>
      <c r="F26" s="62">
        <v>4.66</v>
      </c>
      <c r="G26" s="62">
        <f>AVERAGE(Solver!F74,Solver!L74,Solver!Q74,Solver!Q74)</f>
        <v>3.2595000000000001</v>
      </c>
      <c r="H26" s="62">
        <f>AVERAGE(Solver!E74,Solver!G74,Solver!H74,Solver!J74,Solver!M74,Solver!O74,Solver!P74,Solver!S74,Solver!T74,Solver!V74)</f>
        <v>4.1115000000000013</v>
      </c>
      <c r="I26" s="62">
        <f>AVERAGE(Solver!I74,Solver!K74,Solver!N74,Solver!R74)</f>
        <v>4.6437499999999998</v>
      </c>
      <c r="J26" s="64">
        <f t="shared" si="0"/>
        <v>-0.24950000000000028</v>
      </c>
      <c r="K26" s="65">
        <f t="shared" si="1"/>
        <v>0.24950000000000028</v>
      </c>
      <c r="L26" s="68">
        <f t="shared" si="2"/>
        <v>7.6545482435956519E-2</v>
      </c>
      <c r="M26" s="66">
        <f t="shared" si="3"/>
        <v>6.2250250000000139E-2</v>
      </c>
      <c r="N26" s="64">
        <f t="shared" si="4"/>
        <v>-0.11150000000000126</v>
      </c>
      <c r="O26" s="65">
        <f t="shared" si="5"/>
        <v>0.11150000000000126</v>
      </c>
      <c r="P26" s="68">
        <f t="shared" si="6"/>
        <v>2.7119056305484914E-2</v>
      </c>
      <c r="Q26" s="66">
        <f t="shared" si="7"/>
        <v>1.2432250000000282E-2</v>
      </c>
      <c r="R26" s="64">
        <f t="shared" si="8"/>
        <v>1.625000000000032E-2</v>
      </c>
      <c r="S26" s="65">
        <f t="shared" si="9"/>
        <v>1.625000000000032E-2</v>
      </c>
      <c r="T26" s="66">
        <f t="shared" si="10"/>
        <v>2.6406250000001038E-4</v>
      </c>
    </row>
    <row r="27" spans="2:20" x14ac:dyDescent="0.3">
      <c r="B27" s="42" t="s">
        <v>31</v>
      </c>
      <c r="C27" s="61" t="s">
        <v>20</v>
      </c>
      <c r="D27" s="62">
        <v>3.07</v>
      </c>
      <c r="E27" s="62">
        <v>4.04</v>
      </c>
      <c r="F27" s="62">
        <v>4.6500000000000004</v>
      </c>
      <c r="G27" s="62">
        <f>AVERAGE(Solver!F75,Solver!L75,Solver!Q75,Solver!Q75)</f>
        <v>3.4609999999999999</v>
      </c>
      <c r="H27" s="62">
        <f>AVERAGE(Solver!E75,Solver!G75,Solver!H75,Solver!J75,Solver!M75,Solver!O75,Solver!P75,Solver!S75,Solver!T75,Solver!V75)</f>
        <v>4.0968999999999998</v>
      </c>
      <c r="I27" s="62">
        <f>AVERAGE(Solver!I75,Solver!K75,Solver!N75,Solver!R75)</f>
        <v>4.8105000000000002</v>
      </c>
      <c r="J27" s="64">
        <f t="shared" si="0"/>
        <v>-0.39100000000000001</v>
      </c>
      <c r="K27" s="65">
        <f t="shared" si="1"/>
        <v>0.39100000000000001</v>
      </c>
      <c r="L27" s="68">
        <f t="shared" si="2"/>
        <v>0.11297312915342388</v>
      </c>
      <c r="M27" s="66">
        <f t="shared" si="3"/>
        <v>0.15288100000000002</v>
      </c>
      <c r="N27" s="64">
        <f t="shared" si="4"/>
        <v>-5.6899999999999729E-2</v>
      </c>
      <c r="O27" s="65">
        <f t="shared" si="5"/>
        <v>5.6899999999999729E-2</v>
      </c>
      <c r="P27" s="68">
        <f t="shared" si="6"/>
        <v>1.3888549879176874E-2</v>
      </c>
      <c r="Q27" s="66">
        <f t="shared" si="7"/>
        <v>3.2376099999999689E-3</v>
      </c>
      <c r="R27" s="64">
        <f t="shared" si="8"/>
        <v>-0.16049999999999986</v>
      </c>
      <c r="S27" s="65">
        <f t="shared" si="9"/>
        <v>0.16049999999999986</v>
      </c>
      <c r="T27" s="66">
        <f t="shared" si="10"/>
        <v>2.5760249999999957E-2</v>
      </c>
    </row>
    <row r="30" spans="2:20" x14ac:dyDescent="0.3">
      <c r="B30" s="71"/>
      <c r="C30" s="72" t="s">
        <v>82</v>
      </c>
      <c r="D30" s="72" t="s">
        <v>83</v>
      </c>
      <c r="E30" s="72" t="s">
        <v>90</v>
      </c>
    </row>
    <row r="31" spans="2:20" x14ac:dyDescent="0.3">
      <c r="B31" s="73" t="s">
        <v>84</v>
      </c>
      <c r="C31" s="66">
        <f>AVERAGE(K4:K27)</f>
        <v>0.31414583333333346</v>
      </c>
      <c r="D31" s="66">
        <f>SQRT(AVERAGE(M4:M27))</f>
        <v>0.32301293188766717</v>
      </c>
      <c r="E31" s="70">
        <f>AVERAGE(L4:L27)</f>
        <v>9.3368518075929496E-2</v>
      </c>
    </row>
    <row r="32" spans="2:20" x14ac:dyDescent="0.3">
      <c r="B32" s="73" t="s">
        <v>85</v>
      </c>
      <c r="C32" s="66">
        <f>AVERAGE(O4:O27)</f>
        <v>9.7012500000000265E-2</v>
      </c>
      <c r="D32" s="66">
        <f>SQRT(AVERAGE(Q4:Q27))</f>
        <v>0.10925490263599176</v>
      </c>
      <c r="E32" s="70">
        <f>AVERAGE(P4:P27)</f>
        <v>2.3470284821316804E-2</v>
      </c>
    </row>
    <row r="33" spans="2:5" x14ac:dyDescent="0.3">
      <c r="B33" s="73" t="s">
        <v>86</v>
      </c>
      <c r="C33" s="66">
        <f>AVERAGE(S4:S27)</f>
        <v>0.11168750000000016</v>
      </c>
      <c r="D33" s="66">
        <f>SQRT(AVERAGE(T4:T27))</f>
        <v>0.13040300114772424</v>
      </c>
      <c r="E33" s="67">
        <f>AVERAGE(S4:S27)</f>
        <v>0.11168750000000016</v>
      </c>
    </row>
  </sheetData>
  <mergeCells count="7">
    <mergeCell ref="R2:T2"/>
    <mergeCell ref="D2:F2"/>
    <mergeCell ref="G2:I2"/>
    <mergeCell ref="B2:B3"/>
    <mergeCell ref="C2:C3"/>
    <mergeCell ref="J2:M2"/>
    <mergeCell ref="N2:Q2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30"/>
  <sheetViews>
    <sheetView workbookViewId="0">
      <selection activeCell="B2" sqref="B2:V30"/>
    </sheetView>
  </sheetViews>
  <sheetFormatPr defaultRowHeight="12.75" x14ac:dyDescent="0.3"/>
  <cols>
    <col min="1" max="1" width="9" style="69"/>
    <col min="2" max="2" width="15.5" style="69" bestFit="1" customWidth="1"/>
    <col min="3" max="3" width="10.25" style="69" bestFit="1" customWidth="1"/>
    <col min="4" max="21" width="4.875" style="69" bestFit="1" customWidth="1"/>
    <col min="22" max="22" width="5.875" style="69" bestFit="1" customWidth="1"/>
    <col min="23" max="16384" width="9" style="69"/>
  </cols>
  <sheetData>
    <row r="2" spans="2:22" x14ac:dyDescent="0.3">
      <c r="C2" s="40" t="s">
        <v>0</v>
      </c>
      <c r="D2" s="40">
        <v>1</v>
      </c>
      <c r="E2" s="40">
        <v>2</v>
      </c>
      <c r="F2" s="40">
        <v>3</v>
      </c>
      <c r="G2" s="40">
        <v>4</v>
      </c>
      <c r="H2" s="40">
        <v>5</v>
      </c>
      <c r="I2" s="40">
        <v>6</v>
      </c>
      <c r="J2" s="40">
        <v>7</v>
      </c>
      <c r="K2" s="40">
        <v>8</v>
      </c>
      <c r="L2" s="40">
        <v>9</v>
      </c>
      <c r="M2" s="40">
        <v>10</v>
      </c>
      <c r="N2" s="40">
        <v>11</v>
      </c>
      <c r="O2" s="40">
        <v>12</v>
      </c>
      <c r="P2" s="40">
        <v>13</v>
      </c>
      <c r="Q2" s="40">
        <v>14</v>
      </c>
      <c r="R2" s="40">
        <v>15</v>
      </c>
      <c r="S2" s="40">
        <v>16</v>
      </c>
      <c r="T2" s="40">
        <v>17</v>
      </c>
      <c r="U2" s="40">
        <v>18</v>
      </c>
      <c r="V2" s="40" t="s">
        <v>1</v>
      </c>
    </row>
    <row r="3" spans="2:22" x14ac:dyDescent="0.3">
      <c r="C3" s="40" t="s">
        <v>2</v>
      </c>
      <c r="D3" s="41">
        <v>433</v>
      </c>
      <c r="E3" s="41">
        <v>192</v>
      </c>
      <c r="F3" s="41">
        <v>412</v>
      </c>
      <c r="G3" s="41">
        <v>463</v>
      </c>
      <c r="H3" s="41">
        <v>536</v>
      </c>
      <c r="I3" s="41">
        <v>509</v>
      </c>
      <c r="J3" s="41">
        <v>617</v>
      </c>
      <c r="K3" s="41">
        <v>201</v>
      </c>
      <c r="L3" s="41">
        <v>432</v>
      </c>
      <c r="M3" s="41">
        <v>578</v>
      </c>
      <c r="N3" s="41">
        <v>440</v>
      </c>
      <c r="O3" s="41">
        <v>476</v>
      </c>
      <c r="P3" s="41">
        <v>245</v>
      </c>
      <c r="Q3" s="41">
        <v>609</v>
      </c>
      <c r="R3" s="41">
        <v>391</v>
      </c>
      <c r="S3" s="41">
        <v>482</v>
      </c>
      <c r="T3" s="41">
        <v>193</v>
      </c>
      <c r="U3" s="41">
        <v>449</v>
      </c>
      <c r="V3" s="41">
        <v>7658</v>
      </c>
    </row>
    <row r="4" spans="2:22" x14ac:dyDescent="0.3">
      <c r="C4" s="40" t="s">
        <v>3</v>
      </c>
      <c r="D4" s="41">
        <v>4</v>
      </c>
      <c r="E4" s="41">
        <v>3</v>
      </c>
      <c r="F4" s="41">
        <v>4</v>
      </c>
      <c r="G4" s="41">
        <v>4</v>
      </c>
      <c r="H4" s="41">
        <v>5</v>
      </c>
      <c r="I4" s="41">
        <v>4</v>
      </c>
      <c r="J4" s="41">
        <v>5</v>
      </c>
      <c r="K4" s="41">
        <v>3</v>
      </c>
      <c r="L4" s="41">
        <v>4</v>
      </c>
      <c r="M4" s="41">
        <v>5</v>
      </c>
      <c r="N4" s="41">
        <v>4</v>
      </c>
      <c r="O4" s="41">
        <v>4</v>
      </c>
      <c r="P4" s="41">
        <v>3</v>
      </c>
      <c r="Q4" s="41">
        <v>5</v>
      </c>
      <c r="R4" s="41">
        <v>4</v>
      </c>
      <c r="S4" s="41">
        <v>4</v>
      </c>
      <c r="T4" s="41">
        <v>3</v>
      </c>
      <c r="U4" s="41">
        <v>4</v>
      </c>
      <c r="V4" s="41">
        <v>72</v>
      </c>
    </row>
    <row r="5" spans="2:22" x14ac:dyDescent="0.3">
      <c r="B5" s="40" t="s">
        <v>4</v>
      </c>
      <c r="C5" s="40" t="s">
        <v>5</v>
      </c>
      <c r="D5" s="89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</row>
    <row r="6" spans="2:22" x14ac:dyDescent="0.3">
      <c r="B6" s="42" t="s">
        <v>6</v>
      </c>
      <c r="C6" s="42" t="s">
        <v>7</v>
      </c>
      <c r="D6" s="74">
        <v>4.0830000000000002</v>
      </c>
      <c r="E6" s="74">
        <v>3.2770000000000001</v>
      </c>
      <c r="F6" s="74">
        <v>3.9359999999999999</v>
      </c>
      <c r="G6" s="74">
        <v>4.1749999999999998</v>
      </c>
      <c r="H6" s="74">
        <v>4.7430000000000003</v>
      </c>
      <c r="I6" s="74">
        <v>4.343</v>
      </c>
      <c r="J6" s="74">
        <v>4.7510000000000003</v>
      </c>
      <c r="K6" s="74">
        <v>3.29</v>
      </c>
      <c r="L6" s="74">
        <v>4.1139999999999999</v>
      </c>
      <c r="M6" s="74">
        <v>4.726</v>
      </c>
      <c r="N6" s="74">
        <v>4.093</v>
      </c>
      <c r="O6" s="74">
        <v>4.24</v>
      </c>
      <c r="P6" s="74">
        <v>3.4329999999999998</v>
      </c>
      <c r="Q6" s="74">
        <v>4.726</v>
      </c>
      <c r="R6" s="74">
        <v>3.899</v>
      </c>
      <c r="S6" s="74">
        <v>4.2060000000000004</v>
      </c>
      <c r="T6" s="74">
        <v>3.2440000000000002</v>
      </c>
      <c r="U6" s="74">
        <v>4.133</v>
      </c>
      <c r="V6" s="74">
        <f>SUM(D6:U6)</f>
        <v>73.411999999999992</v>
      </c>
    </row>
    <row r="7" spans="2:22" x14ac:dyDescent="0.3">
      <c r="B7" s="42" t="s">
        <v>8</v>
      </c>
      <c r="C7" s="42" t="s">
        <v>7</v>
      </c>
      <c r="D7" s="74">
        <v>4.0220000000000002</v>
      </c>
      <c r="E7" s="74">
        <v>3.1459999999999999</v>
      </c>
      <c r="F7" s="74">
        <v>3.88</v>
      </c>
      <c r="G7" s="74">
        <v>4.117</v>
      </c>
      <c r="H7" s="74">
        <v>4.6349999999999998</v>
      </c>
      <c r="I7" s="74">
        <v>4.3170000000000002</v>
      </c>
      <c r="J7" s="74">
        <v>4.7869999999999999</v>
      </c>
      <c r="K7" s="74">
        <v>3.2749999999999999</v>
      </c>
      <c r="L7" s="74">
        <v>4.056</v>
      </c>
      <c r="M7" s="74">
        <v>4.7270000000000003</v>
      </c>
      <c r="N7" s="74">
        <v>3.996</v>
      </c>
      <c r="O7" s="74">
        <v>4.1440000000000001</v>
      </c>
      <c r="P7" s="74">
        <v>3.46</v>
      </c>
      <c r="Q7" s="74">
        <v>4.7270000000000003</v>
      </c>
      <c r="R7" s="74">
        <v>3.9239999999999999</v>
      </c>
      <c r="S7" s="74">
        <v>4.1589999999999998</v>
      </c>
      <c r="T7" s="74">
        <v>3.1589999999999998</v>
      </c>
      <c r="U7" s="74">
        <v>4.1390000000000002</v>
      </c>
      <c r="V7" s="74">
        <f t="shared" ref="V7:V29" si="0">SUM(D7:U7)</f>
        <v>72.669999999999987</v>
      </c>
    </row>
    <row r="8" spans="2:22" x14ac:dyDescent="0.3">
      <c r="B8" s="42" t="s">
        <v>9</v>
      </c>
      <c r="C8" s="42" t="s">
        <v>7</v>
      </c>
      <c r="D8" s="74">
        <v>4.1740000000000004</v>
      </c>
      <c r="E8" s="74">
        <v>3.2050000000000001</v>
      </c>
      <c r="F8" s="74">
        <v>3.984</v>
      </c>
      <c r="G8" s="74">
        <v>4.2560000000000002</v>
      </c>
      <c r="H8" s="74">
        <v>4.7629999999999999</v>
      </c>
      <c r="I8" s="74">
        <v>4.37</v>
      </c>
      <c r="J8" s="74">
        <v>4.7910000000000004</v>
      </c>
      <c r="K8" s="74">
        <v>3.3530000000000002</v>
      </c>
      <c r="L8" s="74">
        <v>4.1790000000000003</v>
      </c>
      <c r="M8" s="74">
        <v>4.8369999999999997</v>
      </c>
      <c r="N8" s="74">
        <v>4.1530000000000005</v>
      </c>
      <c r="O8" s="74">
        <v>4.2229999999999999</v>
      </c>
      <c r="P8" s="74">
        <v>3.4849999999999999</v>
      </c>
      <c r="Q8" s="74">
        <v>4.8369999999999997</v>
      </c>
      <c r="R8" s="74">
        <v>3.8080000000000003</v>
      </c>
      <c r="S8" s="74">
        <v>4.3330000000000002</v>
      </c>
      <c r="T8" s="74">
        <v>3.2170000000000001</v>
      </c>
      <c r="U8" s="74">
        <v>4.157</v>
      </c>
      <c r="V8" s="74">
        <f t="shared" si="0"/>
        <v>74.125</v>
      </c>
    </row>
    <row r="9" spans="2:22" x14ac:dyDescent="0.3">
      <c r="B9" s="42" t="s">
        <v>10</v>
      </c>
      <c r="C9" s="42" t="s">
        <v>7</v>
      </c>
      <c r="D9" s="74">
        <v>4.0060000000000002</v>
      </c>
      <c r="E9" s="74">
        <v>3.2720000000000002</v>
      </c>
      <c r="F9" s="74">
        <v>3.992</v>
      </c>
      <c r="G9" s="74">
        <v>4.2090000000000005</v>
      </c>
      <c r="H9" s="74">
        <v>4.4829999999999997</v>
      </c>
      <c r="I9" s="74">
        <v>4.21</v>
      </c>
      <c r="J9" s="74">
        <v>4.7409999999999997</v>
      </c>
      <c r="K9" s="74">
        <v>3.23</v>
      </c>
      <c r="L9" s="74">
        <v>3.9969999999999999</v>
      </c>
      <c r="M9" s="74">
        <v>4.7880000000000003</v>
      </c>
      <c r="N9" s="74">
        <v>4.125</v>
      </c>
      <c r="O9" s="74">
        <v>4.226</v>
      </c>
      <c r="P9" s="74">
        <v>3.448</v>
      </c>
      <c r="Q9" s="74">
        <v>4.7880000000000003</v>
      </c>
      <c r="R9" s="74">
        <v>3.895</v>
      </c>
      <c r="S9" s="74">
        <v>4.2210000000000001</v>
      </c>
      <c r="T9" s="74">
        <v>3.2349999999999999</v>
      </c>
      <c r="U9" s="74">
        <v>4.0960000000000001</v>
      </c>
      <c r="V9" s="74">
        <f t="shared" si="0"/>
        <v>72.962000000000003</v>
      </c>
    </row>
    <row r="10" spans="2:22" x14ac:dyDescent="0.3">
      <c r="B10" s="42" t="s">
        <v>11</v>
      </c>
      <c r="C10" s="42" t="s">
        <v>7</v>
      </c>
      <c r="D10" s="74">
        <v>4.1290000000000004</v>
      </c>
      <c r="E10" s="74">
        <v>3.278</v>
      </c>
      <c r="F10" s="74">
        <v>3.9980000000000002</v>
      </c>
      <c r="G10" s="74">
        <v>4.2540000000000004</v>
      </c>
      <c r="H10" s="74">
        <v>4.7759999999999998</v>
      </c>
      <c r="I10" s="74">
        <v>4.3040000000000003</v>
      </c>
      <c r="J10" s="74">
        <v>4.7519999999999998</v>
      </c>
      <c r="K10" s="74">
        <v>3.3040000000000003</v>
      </c>
      <c r="L10" s="74">
        <v>4.1770000000000005</v>
      </c>
      <c r="M10" s="74">
        <v>4.79</v>
      </c>
      <c r="N10" s="74">
        <v>4.1920000000000002</v>
      </c>
      <c r="O10" s="74">
        <v>4.28</v>
      </c>
      <c r="P10" s="74">
        <v>3.5190000000000001</v>
      </c>
      <c r="Q10" s="74">
        <v>4.79</v>
      </c>
      <c r="R10" s="74">
        <v>3.8290000000000002</v>
      </c>
      <c r="S10" s="74">
        <v>4.2990000000000004</v>
      </c>
      <c r="T10" s="74">
        <v>3.2509999999999999</v>
      </c>
      <c r="U10" s="74">
        <v>4.165</v>
      </c>
      <c r="V10" s="74">
        <f t="shared" si="0"/>
        <v>74.087000000000018</v>
      </c>
    </row>
    <row r="11" spans="2:22" x14ac:dyDescent="0.3">
      <c r="B11" s="42" t="s">
        <v>12</v>
      </c>
      <c r="C11" s="42" t="s">
        <v>7</v>
      </c>
      <c r="D11" s="74">
        <v>3.9750000000000001</v>
      </c>
      <c r="E11" s="74">
        <v>3.2130000000000001</v>
      </c>
      <c r="F11" s="74">
        <v>3.9490000000000003</v>
      </c>
      <c r="G11" s="74">
        <v>4.2140000000000004</v>
      </c>
      <c r="H11" s="74">
        <v>4.67</v>
      </c>
      <c r="I11" s="74">
        <v>4.2530000000000001</v>
      </c>
      <c r="J11" s="74">
        <v>4.8220000000000001</v>
      </c>
      <c r="K11" s="74">
        <v>3.282</v>
      </c>
      <c r="L11" s="74">
        <v>3.9650000000000003</v>
      </c>
      <c r="M11" s="74">
        <v>4.7969999999999997</v>
      </c>
      <c r="N11" s="74">
        <v>4.1760000000000002</v>
      </c>
      <c r="O11" s="74">
        <v>4.1879999999999997</v>
      </c>
      <c r="P11" s="74">
        <v>3.387</v>
      </c>
      <c r="Q11" s="74">
        <v>4.7969999999999997</v>
      </c>
      <c r="R11" s="74">
        <v>3.923</v>
      </c>
      <c r="S11" s="74">
        <v>4.2039999999999997</v>
      </c>
      <c r="T11" s="74">
        <v>3.24</v>
      </c>
      <c r="U11" s="74">
        <v>4.1289999999999996</v>
      </c>
      <c r="V11" s="74">
        <f t="shared" si="0"/>
        <v>73.183999999999997</v>
      </c>
    </row>
    <row r="12" spans="2:22" x14ac:dyDescent="0.3">
      <c r="B12" s="42" t="s">
        <v>13</v>
      </c>
      <c r="C12" s="42" t="s">
        <v>7</v>
      </c>
      <c r="D12" s="74">
        <v>4.04</v>
      </c>
      <c r="E12" s="74">
        <v>3.1910000000000003</v>
      </c>
      <c r="F12" s="74">
        <v>3.859</v>
      </c>
      <c r="G12" s="74">
        <v>4.1340000000000003</v>
      </c>
      <c r="H12" s="74">
        <v>4.593</v>
      </c>
      <c r="I12" s="74">
        <v>4.2700000000000005</v>
      </c>
      <c r="J12" s="74">
        <v>4.7010000000000005</v>
      </c>
      <c r="K12" s="74">
        <v>3.2760000000000002</v>
      </c>
      <c r="L12" s="74">
        <v>4.0810000000000004</v>
      </c>
      <c r="M12" s="74">
        <v>4.6639999999999997</v>
      </c>
      <c r="N12" s="74">
        <v>3.9990000000000001</v>
      </c>
      <c r="O12" s="74">
        <v>4.21</v>
      </c>
      <c r="P12" s="74">
        <v>3.4220000000000002</v>
      </c>
      <c r="Q12" s="74">
        <v>4.6639999999999997</v>
      </c>
      <c r="R12" s="74">
        <v>3.8639999999999999</v>
      </c>
      <c r="S12" s="74">
        <v>4.2279999999999998</v>
      </c>
      <c r="T12" s="74">
        <v>3.1920000000000002</v>
      </c>
      <c r="U12" s="74">
        <v>4.173</v>
      </c>
      <c r="V12" s="74">
        <f t="shared" si="0"/>
        <v>72.561000000000007</v>
      </c>
    </row>
    <row r="13" spans="2:22" x14ac:dyDescent="0.3">
      <c r="B13" s="42" t="s">
        <v>14</v>
      </c>
      <c r="C13" s="42" t="s">
        <v>7</v>
      </c>
      <c r="D13" s="74">
        <v>4.0030000000000001</v>
      </c>
      <c r="E13" s="74">
        <v>3.16</v>
      </c>
      <c r="F13" s="74">
        <v>3.8140000000000001</v>
      </c>
      <c r="G13" s="74">
        <v>4.0570000000000004</v>
      </c>
      <c r="H13" s="74">
        <v>4.5869999999999997</v>
      </c>
      <c r="I13" s="74">
        <v>4.282</v>
      </c>
      <c r="J13" s="74">
        <v>4.6360000000000001</v>
      </c>
      <c r="K13" s="74">
        <v>3.2850000000000001</v>
      </c>
      <c r="L13" s="74">
        <v>4.0030000000000001</v>
      </c>
      <c r="M13" s="74">
        <v>4.6059999999999999</v>
      </c>
      <c r="N13" s="74">
        <v>4.0720000000000001</v>
      </c>
      <c r="O13" s="74">
        <v>4.1840000000000002</v>
      </c>
      <c r="P13" s="74">
        <v>3.4460000000000002</v>
      </c>
      <c r="Q13" s="74">
        <v>4.6059999999999999</v>
      </c>
      <c r="R13" s="74">
        <v>3.8170000000000002</v>
      </c>
      <c r="S13" s="74">
        <v>4.1909999999999998</v>
      </c>
      <c r="T13" s="74">
        <v>3.1869999999999998</v>
      </c>
      <c r="U13" s="74">
        <v>4.0309999999999997</v>
      </c>
      <c r="V13" s="74">
        <f t="shared" si="0"/>
        <v>71.966999999999999</v>
      </c>
    </row>
    <row r="14" spans="2:22" x14ac:dyDescent="0.3">
      <c r="B14" s="42" t="s">
        <v>15</v>
      </c>
      <c r="C14" s="42" t="s">
        <v>7</v>
      </c>
      <c r="D14" s="74">
        <v>4.03</v>
      </c>
      <c r="E14" s="74">
        <v>3.2469999999999999</v>
      </c>
      <c r="F14" s="74">
        <v>3.9279999999999999</v>
      </c>
      <c r="G14" s="74">
        <v>4.0659999999999998</v>
      </c>
      <c r="H14" s="74">
        <v>4.6879999999999997</v>
      </c>
      <c r="I14" s="74">
        <v>4.258</v>
      </c>
      <c r="J14" s="74">
        <v>4.7530000000000001</v>
      </c>
      <c r="K14" s="74">
        <v>3.2570000000000001</v>
      </c>
      <c r="L14" s="74">
        <v>3.996</v>
      </c>
      <c r="M14" s="74">
        <v>4.7140000000000004</v>
      </c>
      <c r="N14" s="74">
        <v>4.0650000000000004</v>
      </c>
      <c r="O14" s="74">
        <v>4.2830000000000004</v>
      </c>
      <c r="P14" s="74">
        <v>3.2879999999999998</v>
      </c>
      <c r="Q14" s="74">
        <v>4.7140000000000004</v>
      </c>
      <c r="R14" s="74">
        <v>3.899</v>
      </c>
      <c r="S14" s="74">
        <v>4.2409999999999997</v>
      </c>
      <c r="T14" s="74">
        <v>3.2589999999999999</v>
      </c>
      <c r="U14" s="74">
        <v>4.0730000000000004</v>
      </c>
      <c r="V14" s="74">
        <f t="shared" si="0"/>
        <v>72.758999999999986</v>
      </c>
    </row>
    <row r="15" spans="2:22" x14ac:dyDescent="0.3">
      <c r="B15" s="42" t="s">
        <v>16</v>
      </c>
      <c r="C15" s="42" t="s">
        <v>7</v>
      </c>
      <c r="D15" s="74">
        <v>4.0179999999999998</v>
      </c>
      <c r="E15" s="74">
        <v>3.1470000000000002</v>
      </c>
      <c r="F15" s="74">
        <v>4.0049999999999999</v>
      </c>
      <c r="G15" s="74">
        <v>4.149</v>
      </c>
      <c r="H15" s="74">
        <v>4.702</v>
      </c>
      <c r="I15" s="74">
        <v>4.266</v>
      </c>
      <c r="J15" s="74">
        <v>4.7380000000000004</v>
      </c>
      <c r="K15" s="74">
        <v>3.2640000000000002</v>
      </c>
      <c r="L15" s="74">
        <v>4.0030000000000001</v>
      </c>
      <c r="M15" s="74">
        <v>4.649</v>
      </c>
      <c r="N15" s="74">
        <v>4.1370000000000005</v>
      </c>
      <c r="O15" s="74">
        <v>4.1779999999999999</v>
      </c>
      <c r="P15" s="74">
        <v>3.367</v>
      </c>
      <c r="Q15" s="74">
        <v>4.649</v>
      </c>
      <c r="R15" s="74">
        <v>3.9319999999999999</v>
      </c>
      <c r="S15" s="74">
        <v>4.1820000000000004</v>
      </c>
      <c r="T15" s="74">
        <v>3.1840000000000002</v>
      </c>
      <c r="U15" s="74">
        <v>4.1879999999999997</v>
      </c>
      <c r="V15" s="74">
        <f t="shared" si="0"/>
        <v>72.757999999999996</v>
      </c>
    </row>
    <row r="16" spans="2:22" x14ac:dyDescent="0.3">
      <c r="B16" s="42" t="s">
        <v>17</v>
      </c>
      <c r="C16" s="42" t="s">
        <v>7</v>
      </c>
      <c r="D16" s="74">
        <v>4.0309999999999997</v>
      </c>
      <c r="E16" s="74">
        <v>3.2229999999999999</v>
      </c>
      <c r="F16" s="74">
        <v>3.9830000000000001</v>
      </c>
      <c r="G16" s="74">
        <v>4.0860000000000003</v>
      </c>
      <c r="H16" s="74">
        <v>4.5970000000000004</v>
      </c>
      <c r="I16" s="74">
        <v>4.2380000000000004</v>
      </c>
      <c r="J16" s="74">
        <v>4.7569999999999997</v>
      </c>
      <c r="K16" s="74">
        <v>3.3210000000000002</v>
      </c>
      <c r="L16" s="74">
        <v>4.0170000000000003</v>
      </c>
      <c r="M16" s="74">
        <v>4.7480000000000002</v>
      </c>
      <c r="N16" s="74">
        <v>4.0030000000000001</v>
      </c>
      <c r="O16" s="74">
        <v>4.1900000000000004</v>
      </c>
      <c r="P16" s="74">
        <v>3.411</v>
      </c>
      <c r="Q16" s="74">
        <v>4.7480000000000002</v>
      </c>
      <c r="R16" s="74">
        <v>4.0049999999999999</v>
      </c>
      <c r="S16" s="74">
        <v>4.1770000000000005</v>
      </c>
      <c r="T16" s="74">
        <v>3.2610000000000001</v>
      </c>
      <c r="U16" s="74">
        <v>4.1130000000000004</v>
      </c>
      <c r="V16" s="74">
        <f t="shared" si="0"/>
        <v>72.908999999999992</v>
      </c>
    </row>
    <row r="17" spans="2:22" x14ac:dyDescent="0.3">
      <c r="B17" s="42" t="s">
        <v>18</v>
      </c>
      <c r="C17" s="42" t="s">
        <v>7</v>
      </c>
      <c r="D17" s="74">
        <v>3.9910000000000001</v>
      </c>
      <c r="E17" s="74">
        <v>3.1680000000000001</v>
      </c>
      <c r="F17" s="74">
        <v>3.8679999999999999</v>
      </c>
      <c r="G17" s="74">
        <v>3.9710000000000001</v>
      </c>
      <c r="H17" s="74">
        <v>4.59</v>
      </c>
      <c r="I17" s="74">
        <v>4.2690000000000001</v>
      </c>
      <c r="J17" s="74">
        <v>4.6630000000000003</v>
      </c>
      <c r="K17" s="74">
        <v>3.258</v>
      </c>
      <c r="L17" s="74">
        <v>4.008</v>
      </c>
      <c r="M17" s="74">
        <v>4.6479999999999997</v>
      </c>
      <c r="N17" s="74">
        <v>4</v>
      </c>
      <c r="O17" s="74">
        <v>4.1619999999999999</v>
      </c>
      <c r="P17" s="74">
        <v>3.4129999999999998</v>
      </c>
      <c r="Q17" s="74">
        <v>4.6479999999999997</v>
      </c>
      <c r="R17" s="74">
        <v>3.9220000000000002</v>
      </c>
      <c r="S17" s="74">
        <v>4.1500000000000004</v>
      </c>
      <c r="T17" s="74">
        <v>3.1970000000000001</v>
      </c>
      <c r="U17" s="74">
        <v>4.032</v>
      </c>
      <c r="V17" s="74">
        <f t="shared" si="0"/>
        <v>71.957999999999998</v>
      </c>
    </row>
    <row r="18" spans="2:22" x14ac:dyDescent="0.3">
      <c r="B18" s="42" t="s">
        <v>19</v>
      </c>
      <c r="C18" s="42" t="s">
        <v>20</v>
      </c>
      <c r="D18" s="74">
        <v>3.798</v>
      </c>
      <c r="E18" s="74">
        <v>3.3660000000000001</v>
      </c>
      <c r="F18" s="74">
        <v>4.0289999999999999</v>
      </c>
      <c r="G18" s="74">
        <v>4.2560000000000002</v>
      </c>
      <c r="H18" s="74">
        <v>4.7549999999999999</v>
      </c>
      <c r="I18" s="74">
        <v>4.3289999999999997</v>
      </c>
      <c r="J18" s="74">
        <v>5</v>
      </c>
      <c r="K18" s="74">
        <v>3.2720000000000002</v>
      </c>
      <c r="L18" s="74">
        <v>3.8170000000000002</v>
      </c>
      <c r="M18" s="74">
        <v>4.9169999999999998</v>
      </c>
      <c r="N18" s="74">
        <v>3.8149999999999999</v>
      </c>
      <c r="O18" s="74">
        <v>4.3049999999999997</v>
      </c>
      <c r="P18" s="74">
        <v>3.4870000000000001</v>
      </c>
      <c r="Q18" s="74">
        <v>4.9169999999999998</v>
      </c>
      <c r="R18" s="74">
        <v>4.0270000000000001</v>
      </c>
      <c r="S18" s="74">
        <v>4.2969999999999997</v>
      </c>
      <c r="T18" s="74">
        <v>3.3450000000000002</v>
      </c>
      <c r="U18" s="74">
        <v>4.2130000000000001</v>
      </c>
      <c r="V18" s="74">
        <f t="shared" si="0"/>
        <v>73.944999999999993</v>
      </c>
    </row>
    <row r="19" spans="2:22" x14ac:dyDescent="0.3">
      <c r="B19" s="42" t="s">
        <v>21</v>
      </c>
      <c r="C19" s="42" t="s">
        <v>20</v>
      </c>
      <c r="D19" s="74">
        <v>4.1859999999999999</v>
      </c>
      <c r="E19" s="74">
        <v>3.1680000000000001</v>
      </c>
      <c r="F19" s="74">
        <v>3.9830000000000001</v>
      </c>
      <c r="G19" s="74">
        <v>4.1850000000000005</v>
      </c>
      <c r="H19" s="74">
        <v>4.6269999999999998</v>
      </c>
      <c r="I19" s="74">
        <v>4.33</v>
      </c>
      <c r="J19" s="74">
        <v>4.6520000000000001</v>
      </c>
      <c r="K19" s="74">
        <v>3.2570000000000001</v>
      </c>
      <c r="L19" s="74">
        <v>4.1909999999999998</v>
      </c>
      <c r="M19" s="74">
        <v>4.62</v>
      </c>
      <c r="N19" s="74">
        <v>4.1710000000000003</v>
      </c>
      <c r="O19" s="74">
        <v>4.1740000000000004</v>
      </c>
      <c r="P19" s="74">
        <v>3.4159999999999999</v>
      </c>
      <c r="Q19" s="74">
        <v>4.62</v>
      </c>
      <c r="R19" s="74">
        <v>3.9590000000000001</v>
      </c>
      <c r="S19" s="74">
        <v>4.2569999999999997</v>
      </c>
      <c r="T19" s="74">
        <v>3.1880000000000002</v>
      </c>
      <c r="U19" s="74">
        <v>4.1479999999999997</v>
      </c>
      <c r="V19" s="74">
        <f t="shared" si="0"/>
        <v>73.131999999999991</v>
      </c>
    </row>
    <row r="20" spans="2:22" x14ac:dyDescent="0.3">
      <c r="B20" s="42" t="s">
        <v>22</v>
      </c>
      <c r="C20" s="42" t="s">
        <v>20</v>
      </c>
      <c r="D20" s="74">
        <v>4.0840000000000005</v>
      </c>
      <c r="E20" s="74">
        <v>3.2090000000000001</v>
      </c>
      <c r="F20" s="74">
        <v>3.84</v>
      </c>
      <c r="G20" s="74">
        <v>4.0860000000000003</v>
      </c>
      <c r="H20" s="74">
        <v>4.6610000000000005</v>
      </c>
      <c r="I20" s="74">
        <v>4.29</v>
      </c>
      <c r="J20" s="74">
        <v>4.7809999999999997</v>
      </c>
      <c r="K20" s="74">
        <v>3.3340000000000001</v>
      </c>
      <c r="L20" s="74">
        <v>4.1210000000000004</v>
      </c>
      <c r="M20" s="74">
        <v>4.7679999999999998</v>
      </c>
      <c r="N20" s="74">
        <v>4.0970000000000004</v>
      </c>
      <c r="O20" s="74">
        <v>4.1790000000000003</v>
      </c>
      <c r="P20" s="74">
        <v>3.476</v>
      </c>
      <c r="Q20" s="74">
        <v>4.7679999999999998</v>
      </c>
      <c r="R20" s="74">
        <v>3.9319999999999999</v>
      </c>
      <c r="S20" s="74">
        <v>4.2170000000000005</v>
      </c>
      <c r="T20" s="74">
        <v>3.18</v>
      </c>
      <c r="U20" s="74">
        <v>4.0819999999999999</v>
      </c>
      <c r="V20" s="74">
        <f t="shared" si="0"/>
        <v>73.105000000000018</v>
      </c>
    </row>
    <row r="21" spans="2:22" x14ac:dyDescent="0.3">
      <c r="B21" s="42" t="s">
        <v>23</v>
      </c>
      <c r="C21" s="42" t="s">
        <v>20</v>
      </c>
      <c r="D21" s="74">
        <v>4.1440000000000001</v>
      </c>
      <c r="E21" s="74">
        <v>3.2629999999999999</v>
      </c>
      <c r="F21" s="74">
        <v>3.923</v>
      </c>
      <c r="G21" s="74">
        <v>4.2240000000000002</v>
      </c>
      <c r="H21" s="74">
        <v>4.5760000000000005</v>
      </c>
      <c r="I21" s="74">
        <v>4.3109999999999999</v>
      </c>
      <c r="J21" s="74">
        <v>4.6180000000000003</v>
      </c>
      <c r="K21" s="74">
        <v>3.282</v>
      </c>
      <c r="L21" s="74">
        <v>4.1319999999999997</v>
      </c>
      <c r="M21" s="74">
        <v>4.5759999999999996</v>
      </c>
      <c r="N21" s="74">
        <v>4.1040000000000001</v>
      </c>
      <c r="O21" s="74">
        <v>4.2380000000000004</v>
      </c>
      <c r="P21" s="74">
        <v>3.3319999999999999</v>
      </c>
      <c r="Q21" s="74">
        <v>4.5759999999999996</v>
      </c>
      <c r="R21" s="74">
        <v>3.952</v>
      </c>
      <c r="S21" s="74">
        <v>4.2370000000000001</v>
      </c>
      <c r="T21" s="74">
        <v>3.2080000000000002</v>
      </c>
      <c r="U21" s="74">
        <v>4.29</v>
      </c>
      <c r="V21" s="74">
        <f t="shared" si="0"/>
        <v>72.986000000000004</v>
      </c>
    </row>
    <row r="22" spans="2:22" x14ac:dyDescent="0.3">
      <c r="B22" s="42" t="s">
        <v>24</v>
      </c>
      <c r="C22" s="42" t="s">
        <v>20</v>
      </c>
      <c r="D22" s="74">
        <v>3.9390000000000001</v>
      </c>
      <c r="E22" s="74">
        <v>3.27</v>
      </c>
      <c r="F22" s="74">
        <v>4.2060000000000004</v>
      </c>
      <c r="G22" s="74">
        <v>4.1980000000000004</v>
      </c>
      <c r="H22" s="74">
        <v>4.8559999999999999</v>
      </c>
      <c r="I22" s="74">
        <v>4.4180000000000001</v>
      </c>
      <c r="J22" s="74">
        <v>4.7969999999999997</v>
      </c>
      <c r="K22" s="74">
        <v>3.403</v>
      </c>
      <c r="L22" s="74">
        <v>3.915</v>
      </c>
      <c r="M22" s="74">
        <v>4.7359999999999998</v>
      </c>
      <c r="N22" s="74">
        <v>4.2220000000000004</v>
      </c>
      <c r="O22" s="74">
        <v>4.2780000000000005</v>
      </c>
      <c r="P22" s="74">
        <v>3.6920000000000002</v>
      </c>
      <c r="Q22" s="74">
        <v>4.7359999999999998</v>
      </c>
      <c r="R22" s="74">
        <v>4.181</v>
      </c>
      <c r="S22" s="74">
        <v>4.2640000000000002</v>
      </c>
      <c r="T22" s="74">
        <v>3.24</v>
      </c>
      <c r="U22" s="74">
        <v>4.2320000000000002</v>
      </c>
      <c r="V22" s="74">
        <f t="shared" si="0"/>
        <v>74.582999999999984</v>
      </c>
    </row>
    <row r="23" spans="2:22" x14ac:dyDescent="0.3">
      <c r="B23" s="42" t="s">
        <v>25</v>
      </c>
      <c r="C23" s="42" t="s">
        <v>20</v>
      </c>
      <c r="D23" s="74">
        <v>4.1920000000000002</v>
      </c>
      <c r="E23" s="74">
        <v>3.468</v>
      </c>
      <c r="F23" s="74">
        <v>4.0570000000000004</v>
      </c>
      <c r="G23" s="74">
        <v>4.2160000000000002</v>
      </c>
      <c r="H23" s="74">
        <v>4.7910000000000004</v>
      </c>
      <c r="I23" s="74">
        <v>4.327</v>
      </c>
      <c r="J23" s="74">
        <v>4.8310000000000004</v>
      </c>
      <c r="K23" s="74">
        <v>3.3359999999999999</v>
      </c>
      <c r="L23" s="74">
        <v>4.157</v>
      </c>
      <c r="M23" s="74">
        <v>4.8019999999999996</v>
      </c>
      <c r="N23" s="74">
        <v>4.1420000000000003</v>
      </c>
      <c r="O23" s="74">
        <v>4.4350000000000005</v>
      </c>
      <c r="P23" s="74">
        <v>3.5190000000000001</v>
      </c>
      <c r="Q23" s="74">
        <v>4.8019999999999996</v>
      </c>
      <c r="R23" s="74">
        <v>4.0369999999999999</v>
      </c>
      <c r="S23" s="74">
        <v>4.4859999999999998</v>
      </c>
      <c r="T23" s="74">
        <v>3.456</v>
      </c>
      <c r="U23" s="74">
        <v>4.2519999999999998</v>
      </c>
      <c r="V23" s="74">
        <f t="shared" si="0"/>
        <v>75.305999999999997</v>
      </c>
    </row>
    <row r="24" spans="2:22" x14ac:dyDescent="0.3">
      <c r="B24" s="42" t="s">
        <v>26</v>
      </c>
      <c r="C24" s="42" t="s">
        <v>20</v>
      </c>
      <c r="D24" s="74">
        <v>3.9729999999999999</v>
      </c>
      <c r="E24" s="74">
        <v>3.1470000000000002</v>
      </c>
      <c r="F24" s="74">
        <v>3.9780000000000002</v>
      </c>
      <c r="G24" s="74">
        <v>4.1890000000000001</v>
      </c>
      <c r="H24" s="74">
        <v>4.734</v>
      </c>
      <c r="I24" s="74">
        <v>4.3260000000000005</v>
      </c>
      <c r="J24" s="74">
        <v>4.7839999999999998</v>
      </c>
      <c r="K24" s="74">
        <v>3.3109999999999999</v>
      </c>
      <c r="L24" s="74">
        <v>3.9790000000000001</v>
      </c>
      <c r="M24" s="74">
        <v>4.75</v>
      </c>
      <c r="N24" s="74">
        <v>4.1479999999999997</v>
      </c>
      <c r="O24" s="74">
        <v>4.194</v>
      </c>
      <c r="P24" s="74">
        <v>3.3860000000000001</v>
      </c>
      <c r="Q24" s="74">
        <v>4.75</v>
      </c>
      <c r="R24" s="74">
        <v>3.9370000000000003</v>
      </c>
      <c r="S24" s="74">
        <v>4.1890000000000001</v>
      </c>
      <c r="T24" s="74">
        <v>3.1680000000000001</v>
      </c>
      <c r="U24" s="74">
        <v>4.16</v>
      </c>
      <c r="V24" s="74">
        <f t="shared" si="0"/>
        <v>73.103000000000009</v>
      </c>
    </row>
    <row r="25" spans="2:22" x14ac:dyDescent="0.3">
      <c r="B25" s="42" t="s">
        <v>27</v>
      </c>
      <c r="C25" s="42" t="s">
        <v>20</v>
      </c>
      <c r="D25" s="74">
        <v>3.8660000000000001</v>
      </c>
      <c r="E25" s="74">
        <v>3.2170000000000001</v>
      </c>
      <c r="F25" s="74">
        <v>3.8780000000000001</v>
      </c>
      <c r="G25" s="74">
        <v>4.2590000000000003</v>
      </c>
      <c r="H25" s="74">
        <v>4.4290000000000003</v>
      </c>
      <c r="I25" s="74">
        <v>4.1980000000000004</v>
      </c>
      <c r="J25" s="74">
        <v>4.6539999999999999</v>
      </c>
      <c r="K25" s="74">
        <v>3.367</v>
      </c>
      <c r="L25" s="74">
        <v>3.8719999999999999</v>
      </c>
      <c r="M25" s="74">
        <v>4.6210000000000004</v>
      </c>
      <c r="N25" s="74">
        <v>3.9260000000000002</v>
      </c>
      <c r="O25" s="74">
        <v>4.2300000000000004</v>
      </c>
      <c r="P25" s="74">
        <v>3.51</v>
      </c>
      <c r="Q25" s="74">
        <v>4.6210000000000004</v>
      </c>
      <c r="R25" s="74">
        <v>4.04</v>
      </c>
      <c r="S25" s="74">
        <v>4.2389999999999999</v>
      </c>
      <c r="T25" s="74">
        <v>3.1949999999999998</v>
      </c>
      <c r="U25" s="74">
        <v>3.9380000000000002</v>
      </c>
      <c r="V25" s="74">
        <f t="shared" si="0"/>
        <v>72.06</v>
      </c>
    </row>
    <row r="26" spans="2:22" x14ac:dyDescent="0.3">
      <c r="B26" s="42" t="s">
        <v>28</v>
      </c>
      <c r="C26" s="42" t="s">
        <v>20</v>
      </c>
      <c r="D26" s="74">
        <v>4.0979999999999999</v>
      </c>
      <c r="E26" s="74">
        <v>3.0950000000000002</v>
      </c>
      <c r="F26" s="74">
        <v>4.0830000000000002</v>
      </c>
      <c r="G26" s="74">
        <v>4.125</v>
      </c>
      <c r="H26" s="74">
        <v>4.6710000000000003</v>
      </c>
      <c r="I26" s="74">
        <v>4.3360000000000003</v>
      </c>
      <c r="J26" s="74">
        <v>4.6619999999999999</v>
      </c>
      <c r="K26" s="74">
        <v>3.2280000000000002</v>
      </c>
      <c r="L26" s="74">
        <v>4.0970000000000004</v>
      </c>
      <c r="M26" s="74">
        <v>4.633</v>
      </c>
      <c r="N26" s="74">
        <v>4.1029999999999998</v>
      </c>
      <c r="O26" s="74">
        <v>4.1219999999999999</v>
      </c>
      <c r="P26" s="74">
        <v>3.3839999999999999</v>
      </c>
      <c r="Q26" s="74">
        <v>4.633</v>
      </c>
      <c r="R26" s="74">
        <v>4.0590000000000002</v>
      </c>
      <c r="S26" s="74">
        <v>4.2050000000000001</v>
      </c>
      <c r="T26" s="74">
        <v>3.14</v>
      </c>
      <c r="U26" s="74">
        <v>4.08</v>
      </c>
      <c r="V26" s="74">
        <f t="shared" si="0"/>
        <v>72.754000000000005</v>
      </c>
    </row>
    <row r="27" spans="2:22" x14ac:dyDescent="0.3">
      <c r="B27" s="42" t="s">
        <v>29</v>
      </c>
      <c r="C27" s="42" t="s">
        <v>20</v>
      </c>
      <c r="D27" s="74">
        <v>4.0979999999999999</v>
      </c>
      <c r="E27" s="74">
        <v>3.2520000000000002</v>
      </c>
      <c r="F27" s="74">
        <v>4.0750000000000002</v>
      </c>
      <c r="G27" s="74">
        <v>4.2329999999999997</v>
      </c>
      <c r="H27" s="74">
        <v>4.7190000000000003</v>
      </c>
      <c r="I27" s="74">
        <v>4.343</v>
      </c>
      <c r="J27" s="74">
        <v>4.7</v>
      </c>
      <c r="K27" s="74">
        <v>3.327</v>
      </c>
      <c r="L27" s="74">
        <v>4.1040000000000001</v>
      </c>
      <c r="M27" s="74">
        <v>4.6879999999999997</v>
      </c>
      <c r="N27" s="74">
        <v>4.1210000000000004</v>
      </c>
      <c r="O27" s="74">
        <v>4.24</v>
      </c>
      <c r="P27" s="74">
        <v>3.45</v>
      </c>
      <c r="Q27" s="74">
        <v>4.6879999999999997</v>
      </c>
      <c r="R27" s="74">
        <v>3.9689999999999999</v>
      </c>
      <c r="S27" s="74">
        <v>4.24</v>
      </c>
      <c r="T27" s="74">
        <v>3.2309999999999999</v>
      </c>
      <c r="U27" s="74">
        <v>4.1239999999999997</v>
      </c>
      <c r="V27" s="74">
        <f t="shared" si="0"/>
        <v>73.602000000000004</v>
      </c>
    </row>
    <row r="28" spans="2:22" x14ac:dyDescent="0.3">
      <c r="B28" s="42" t="s">
        <v>30</v>
      </c>
      <c r="C28" s="42" t="s">
        <v>20</v>
      </c>
      <c r="D28" s="74">
        <v>4.0259999999999998</v>
      </c>
      <c r="E28" s="74">
        <v>3.2589999999999999</v>
      </c>
      <c r="F28" s="74">
        <v>3.9809999999999999</v>
      </c>
      <c r="G28" s="74">
        <v>4.1680000000000001</v>
      </c>
      <c r="H28" s="74">
        <v>4.6310000000000002</v>
      </c>
      <c r="I28" s="74">
        <v>4.274</v>
      </c>
      <c r="J28" s="74">
        <v>4.6420000000000003</v>
      </c>
      <c r="K28" s="74">
        <v>3.2650000000000001</v>
      </c>
      <c r="L28" s="74">
        <v>4.0200000000000005</v>
      </c>
      <c r="M28" s="74">
        <v>4.6509999999999998</v>
      </c>
      <c r="N28" s="74">
        <v>4.0149999999999997</v>
      </c>
      <c r="O28" s="74">
        <v>4.2510000000000003</v>
      </c>
      <c r="P28" s="74">
        <v>3.2570000000000001</v>
      </c>
      <c r="Q28" s="74">
        <v>4.6509999999999998</v>
      </c>
      <c r="R28" s="74">
        <v>3.964</v>
      </c>
      <c r="S28" s="74">
        <v>4.2610000000000001</v>
      </c>
      <c r="T28" s="74">
        <v>3.242</v>
      </c>
      <c r="U28" s="74">
        <v>4.1550000000000002</v>
      </c>
      <c r="V28" s="74">
        <f t="shared" si="0"/>
        <v>72.712999999999994</v>
      </c>
    </row>
    <row r="29" spans="2:22" x14ac:dyDescent="0.3">
      <c r="B29" s="42" t="s">
        <v>31</v>
      </c>
      <c r="C29" s="42" t="s">
        <v>20</v>
      </c>
      <c r="D29" s="74">
        <v>3.9710000000000001</v>
      </c>
      <c r="E29" s="74">
        <v>3.2690000000000001</v>
      </c>
      <c r="F29" s="74">
        <v>3.8719999999999999</v>
      </c>
      <c r="G29" s="74">
        <v>4.1100000000000003</v>
      </c>
      <c r="H29" s="74">
        <v>4.774</v>
      </c>
      <c r="I29" s="74">
        <v>4.4930000000000003</v>
      </c>
      <c r="J29" s="74">
        <v>4.8540000000000001</v>
      </c>
      <c r="K29" s="74">
        <v>3.4790000000000001</v>
      </c>
      <c r="L29" s="74">
        <v>3.9630000000000001</v>
      </c>
      <c r="M29" s="74">
        <v>4.8070000000000004</v>
      </c>
      <c r="N29" s="74">
        <v>4.0040000000000004</v>
      </c>
      <c r="O29" s="74">
        <v>4.234</v>
      </c>
      <c r="P29" s="74">
        <v>3.548</v>
      </c>
      <c r="Q29" s="74">
        <v>4.8070000000000004</v>
      </c>
      <c r="R29" s="74">
        <v>3.9340000000000002</v>
      </c>
      <c r="S29" s="74">
        <v>4.2910000000000004</v>
      </c>
      <c r="T29" s="74">
        <v>3.2629999999999999</v>
      </c>
      <c r="U29" s="74">
        <v>4.0970000000000004</v>
      </c>
      <c r="V29" s="74">
        <f t="shared" si="0"/>
        <v>73.77000000000001</v>
      </c>
    </row>
    <row r="30" spans="2:22" x14ac:dyDescent="0.3">
      <c r="B30" s="44" t="s">
        <v>53</v>
      </c>
      <c r="C30" s="66"/>
      <c r="D30" s="74">
        <f>AVERAGE(D6:D29)</f>
        <v>4.0365416666666674</v>
      </c>
      <c r="E30" s="74">
        <f t="shared" ref="E30:V30" si="1">AVERAGE(E6:E29)</f>
        <v>3.2295833333333337</v>
      </c>
      <c r="F30" s="74">
        <f t="shared" si="1"/>
        <v>3.9625416666666666</v>
      </c>
      <c r="G30" s="74">
        <f t="shared" si="1"/>
        <v>4.1640416666666669</v>
      </c>
      <c r="H30" s="74">
        <f t="shared" si="1"/>
        <v>4.6687916666666665</v>
      </c>
      <c r="I30" s="74">
        <f t="shared" si="1"/>
        <v>4.3064583333333344</v>
      </c>
      <c r="J30" s="74">
        <f t="shared" si="1"/>
        <v>4.7444583333333332</v>
      </c>
      <c r="K30" s="74">
        <f t="shared" si="1"/>
        <v>3.3023333333333333</v>
      </c>
      <c r="L30" s="74">
        <f t="shared" si="1"/>
        <v>4.0401666666666669</v>
      </c>
      <c r="M30" s="74">
        <f t="shared" si="1"/>
        <v>4.719291666666666</v>
      </c>
      <c r="N30" s="74">
        <f t="shared" si="1"/>
        <v>4.078291666666666</v>
      </c>
      <c r="O30" s="74">
        <f t="shared" si="1"/>
        <v>4.2244999999999999</v>
      </c>
      <c r="P30" s="74">
        <f t="shared" si="1"/>
        <v>3.4390000000000005</v>
      </c>
      <c r="Q30" s="74">
        <f t="shared" si="1"/>
        <v>4.719291666666666</v>
      </c>
      <c r="R30" s="74">
        <f t="shared" si="1"/>
        <v>3.9461666666666666</v>
      </c>
      <c r="S30" s="74">
        <f t="shared" si="1"/>
        <v>4.2405833333333325</v>
      </c>
      <c r="T30" s="74">
        <f t="shared" si="1"/>
        <v>3.2284166666666674</v>
      </c>
      <c r="U30" s="74">
        <f t="shared" si="1"/>
        <v>4.1333333333333329</v>
      </c>
      <c r="V30" s="74">
        <f t="shared" si="1"/>
        <v>73.183791666666679</v>
      </c>
    </row>
  </sheetData>
  <mergeCells count="1">
    <mergeCell ref="D5:V5"/>
  </mergeCells>
  <phoneticPr fontId="3" type="noConversion"/>
  <conditionalFormatting sqref="V6:V11 V21:V29">
    <cfRule type="cellIs" dxfId="0" priority="1" operator="lessThan">
      <formula>72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Solver</vt:lpstr>
      <vt:lpstr>STS_1</vt:lpstr>
      <vt:lpstr>error analysis</vt:lpstr>
      <vt:lpstr>Sheet2</vt:lpstr>
      <vt:lpstr>STS_1!ChartData</vt:lpstr>
      <vt:lpstr>STS_1!InputValues</vt:lpstr>
      <vt:lpstr>STS_1!OutputAddresses</vt:lpstr>
      <vt:lpstr>STS_1!OutputValues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Han</dc:creator>
  <cp:lastModifiedBy>Robert Han</cp:lastModifiedBy>
  <dcterms:created xsi:type="dcterms:W3CDTF">2012-12-11T04:27:46Z</dcterms:created>
  <dcterms:modified xsi:type="dcterms:W3CDTF">2012-12-17T06:47:44Z</dcterms:modified>
</cp:coreProperties>
</file>