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75" windowWidth="21075" windowHeight="5955" firstSheet="1" activeTab="6"/>
  </bookViews>
  <sheets>
    <sheet name="CB_DATA_" sheetId="8" state="veryHidden" r:id="rId1"/>
    <sheet name="Shipping Rates" sheetId="2" r:id="rId2"/>
    <sheet name="Fuel Surcharge" sheetId="7" r:id="rId3"/>
    <sheet name="SKUs and weights" sheetId="3" r:id="rId4"/>
    <sheet name="Geographic Distribution" sheetId="4" r:id="rId5"/>
    <sheet name="Sales Forecast" sheetId="5" r:id="rId6"/>
    <sheet name="Simulation Pages" sheetId="6" r:id="rId7"/>
  </sheets>
  <definedNames>
    <definedName name="_xlnm._FilterDatabase" localSheetId="2" hidden="1">'Fuel Surcharge'!$A$8:$C$887</definedName>
    <definedName name="CB_0119bf54a6fb4b5faf1a8206a0f64ae6" localSheetId="1" hidden="1">'Shipping Rates'!$U$17</definedName>
    <definedName name="CB_2e850b46449d45a285604c0ed0ab4e3b" localSheetId="5" hidden="1">'Sales Forecast'!$C$2</definedName>
    <definedName name="CB_6afcc039d66d464992b698c5865576e7" localSheetId="6" hidden="1">'Simulation Pages'!$F$5</definedName>
    <definedName name="CB_81d69a2be9b94187ae5fed2c3367f17e" localSheetId="6" hidden="1">'Simulation Pages'!$F$7</definedName>
    <definedName name="CB_a083627cb0d040199e65ffedcfa87bf6" localSheetId="6" hidden="1">'Simulation Pages'!$F$6</definedName>
    <definedName name="CB_Block_00000000000000000000000000000000" localSheetId="4" hidden="1">"'7.0.0.0"</definedName>
    <definedName name="CB_Block_00000000000000000000000000000000" localSheetId="5" hidden="1">"'7.0.0.0"</definedName>
    <definedName name="CB_Block_00000000000000000000000000000000" localSheetId="1" hidden="1">"'7.0.0.0"</definedName>
    <definedName name="CB_Block_00000000000000000000000000000000" localSheetId="6" hidden="1">"'7.0.0.0"</definedName>
    <definedName name="CB_Block_00000000000000000000000000000001" localSheetId="0" hidden="1">"'635219378039140509"</definedName>
    <definedName name="CB_Block_00000000000000000000000000000001" localSheetId="4" hidden="1">"'635219378038681507"</definedName>
    <definedName name="CB_Block_00000000000000000000000000000001" localSheetId="5" hidden="1">"'635219378039169807"</definedName>
    <definedName name="CB_Block_00000000000000000000000000000001" localSheetId="1" hidden="1">"'635219378039111211"</definedName>
    <definedName name="CB_Block_00000000000000000000000000000001" localSheetId="6" hidden="1">"'635219378039052615"</definedName>
    <definedName name="CB_Block_00000000000000000000000000000003" localSheetId="4" hidden="1">"'11.1.3419.0"</definedName>
    <definedName name="CB_Block_00000000000000000000000000000003" localSheetId="5" hidden="1">"'11.1.3419.0"</definedName>
    <definedName name="CB_Block_00000000000000000000000000000003" localSheetId="1" hidden="1">"'11.1.3419.0"</definedName>
    <definedName name="CB_Block_00000000000000000000000000000003" localSheetId="6" hidden="1">"'11.1.3419.0"</definedName>
    <definedName name="CB_BlockExt_00000000000000000000000000000003" localSheetId="4" hidden="1">"'11.1.2.3.000"</definedName>
    <definedName name="CB_BlockExt_00000000000000000000000000000003" localSheetId="5" hidden="1">"'11.1.2.3.000"</definedName>
    <definedName name="CB_BlockExt_00000000000000000000000000000003" localSheetId="1" hidden="1">"'11.1.2.3.000"</definedName>
    <definedName name="CB_BlockExt_00000000000000000000000000000003" localSheetId="6" hidden="1">"'11.1.2.3.000"</definedName>
    <definedName name="CB_d1737068a6a143a6990f44272e33a1d4" localSheetId="4" hidden="1">'Geographic Distribution'!$D$4</definedName>
    <definedName name="CBCR_5b7022d768b140b58b6eb36c5829b6ac" localSheetId="1" hidden="1">'Fuel Surcharge'!$C$5</definedName>
    <definedName name="CBWorkbookPriority" localSheetId="0" hidden="1">-1499147087</definedName>
    <definedName name="CBx_4c3ce4eefacc4e318d4883991d565652" localSheetId="0" hidden="1">"'Simulation Pages'!$A$1"</definedName>
    <definedName name="CBx_6c2223692f0a4546b0a362645c877c82" localSheetId="0" hidden="1">"'CB_DATA_'!$A$1"</definedName>
    <definedName name="CBx_8807bc78928e40b2990561a3630af3fa" localSheetId="0" hidden="1">"'Geographic Distribution'!$A$1"</definedName>
    <definedName name="CBx_f54b03cfd9254b7a8a5774e7e9b15bff" localSheetId="0" hidden="1">"'Shipping Rates'!$A$1"</definedName>
    <definedName name="CBx_fa1da731827e4d19aa44422523dd75d5" localSheetId="0" hidden="1">"'Sales Forecast'!$A$1"</definedName>
    <definedName name="CBx_Sheet_Guid" localSheetId="0" hidden="1">"'6c222369-2f0a-4546-b0a3-62645c877c82"</definedName>
    <definedName name="CBx_Sheet_Guid" localSheetId="4" hidden="1">"'8807bc78-928e-40b2-9905-61a3630af3fa"</definedName>
    <definedName name="CBx_Sheet_Guid" localSheetId="5" hidden="1">"'fa1da731-827e-4d19-aa44-422523dd75d5"</definedName>
    <definedName name="CBx_Sheet_Guid" localSheetId="1" hidden="1">"'f54b03cf-d925-4b7a-8a57-74e7e9b15bff"</definedName>
    <definedName name="CBx_Sheet_Guid" localSheetId="6" hidden="1">"'4c3ce4ee-facc-4e31-8d48-83991d565652"</definedName>
    <definedName name="CBx_SheetRef" localSheetId="0" hidden="1">CB_DATA_!$A$14</definedName>
    <definedName name="CBx_SheetRef" localSheetId="4" hidden="1">CB_DATA_!$C$14</definedName>
    <definedName name="CBx_SheetRef" localSheetId="5" hidden="1">CB_DATA_!$D$14</definedName>
    <definedName name="CBx_SheetRef" localSheetId="1" hidden="1">CB_DATA_!$B$14</definedName>
    <definedName name="CBx_SheetRef" localSheetId="6" hidden="1">CB_DATA_!$E$14</definedName>
    <definedName name="CBx_StorageType" localSheetId="0" hidden="1">2</definedName>
    <definedName name="CBx_StorageType" localSheetId="4" hidden="1">2</definedName>
    <definedName name="CBx_StorageType" localSheetId="5" hidden="1">2</definedName>
    <definedName name="CBx_StorageType" localSheetId="1" hidden="1">2</definedName>
    <definedName name="CBx_StorageType" localSheetId="6" hidden="1">2</definedName>
    <definedName name="solver_adj" localSheetId="6" hidden="1">'Simulation Pages'!$L$4:$R$11</definedName>
    <definedName name="solver_cvg" localSheetId="6" hidden="1">0.0001</definedName>
    <definedName name="solver_drv" localSheetId="6" hidden="1">1</definedName>
    <definedName name="solver_eng" localSheetId="6" hidden="1">3</definedName>
    <definedName name="solver_est" localSheetId="6" hidden="1">1</definedName>
    <definedName name="solver_itr" localSheetId="6" hidden="1">2147483647</definedName>
    <definedName name="solver_lhs1" localSheetId="6" hidden="1">'Simulation Pages'!$L$4:$R$11</definedName>
    <definedName name="solver_lhs2" localSheetId="6" hidden="1">'Simulation Pages'!$L$4:$R$11</definedName>
    <definedName name="solver_lhs3" localSheetId="6" hidden="1">'Simulation Pages'!$L$4:$R$11</definedName>
    <definedName name="solver_mip" localSheetId="6" hidden="1">2147483647</definedName>
    <definedName name="solver_mni" localSheetId="6" hidden="1">30</definedName>
    <definedName name="solver_mrt" localSheetId="6" hidden="1">0.075</definedName>
    <definedName name="solver_msl" localSheetId="6" hidden="1">2</definedName>
    <definedName name="solver_neg" localSheetId="6" hidden="1">1</definedName>
    <definedName name="solver_nod" localSheetId="6" hidden="1">2147483647</definedName>
    <definedName name="solver_num" localSheetId="6" hidden="1">3</definedName>
    <definedName name="solver_nwt" localSheetId="6" hidden="1">1</definedName>
    <definedName name="solver_opt" localSheetId="6" hidden="1">'Simulation Pages'!#REF!</definedName>
    <definedName name="solver_pre" localSheetId="6" hidden="1">0.000001</definedName>
    <definedName name="solver_rbv" localSheetId="6" hidden="1">1</definedName>
    <definedName name="solver_rel1" localSheetId="6" hidden="1">1</definedName>
    <definedName name="solver_rel2" localSheetId="6" hidden="1">4</definedName>
    <definedName name="solver_rel3" localSheetId="6" hidden="1">3</definedName>
    <definedName name="solver_rhs1" localSheetId="6" hidden="1">2</definedName>
    <definedName name="solver_rhs2" localSheetId="6" hidden="1">integer</definedName>
    <definedName name="solver_rhs3" localSheetId="6" hidden="1">0</definedName>
    <definedName name="solver_rlx" localSheetId="6" hidden="1">2</definedName>
    <definedName name="solver_rsd" localSheetId="6" hidden="1">0</definedName>
    <definedName name="solver_scl" localSheetId="6" hidden="1">1</definedName>
    <definedName name="solver_sho" localSheetId="6" hidden="1">2</definedName>
    <definedName name="solver_ssz" localSheetId="6" hidden="1">100</definedName>
    <definedName name="solver_tim" localSheetId="6" hidden="1">2147483647</definedName>
    <definedName name="solver_tol" localSheetId="6" hidden="1">0.01</definedName>
    <definedName name="solver_typ" localSheetId="6" hidden="1">2</definedName>
    <definedName name="solver_val" localSheetId="6" hidden="1">0</definedName>
    <definedName name="solver_ver" localSheetId="6" hidden="1">3</definedName>
  </definedNames>
  <calcPr calcId="145621"/>
</workbook>
</file>

<file path=xl/calcChain.xml><?xml version="1.0" encoding="utf-8"?>
<calcChain xmlns="http://schemas.openxmlformats.org/spreadsheetml/2006/main">
  <c r="E11" i="8" l="1"/>
  <c r="D11" i="8"/>
  <c r="C11" i="8"/>
  <c r="B11" i="8"/>
  <c r="A11" i="8"/>
  <c r="P2" i="8"/>
  <c r="U16" i="2" l="1"/>
  <c r="R16" i="6"/>
  <c r="AI13" i="2"/>
  <c r="AJ13" i="2" s="1"/>
  <c r="AK13" i="2" s="1"/>
  <c r="AL13" i="2" s="1"/>
  <c r="AM13" i="2" s="1"/>
  <c r="AN13" i="2" s="1"/>
  <c r="AI12" i="2"/>
  <c r="AJ12" i="2" s="1"/>
  <c r="AK12" i="2" s="1"/>
  <c r="AL12" i="2" s="1"/>
  <c r="AM12" i="2" s="1"/>
  <c r="AN12" i="2" s="1"/>
  <c r="AI11" i="2"/>
  <c r="AJ11" i="2" s="1"/>
  <c r="AK11" i="2" s="1"/>
  <c r="AL11" i="2" s="1"/>
  <c r="AM11" i="2" s="1"/>
  <c r="AN11" i="2" s="1"/>
  <c r="AI10" i="2"/>
  <c r="AJ10" i="2" s="1"/>
  <c r="AK10" i="2" s="1"/>
  <c r="AL10" i="2" s="1"/>
  <c r="AM10" i="2" s="1"/>
  <c r="AN10" i="2" s="1"/>
  <c r="AI9" i="2"/>
  <c r="AJ9" i="2" s="1"/>
  <c r="AK9" i="2" s="1"/>
  <c r="AL9" i="2" s="1"/>
  <c r="AM9" i="2" s="1"/>
  <c r="AN9" i="2" s="1"/>
  <c r="AI8" i="2"/>
  <c r="AJ8" i="2" s="1"/>
  <c r="AK8" i="2" s="1"/>
  <c r="AL8" i="2" s="1"/>
  <c r="AM8" i="2" s="1"/>
  <c r="AN8" i="2" s="1"/>
  <c r="AI7" i="2"/>
  <c r="AJ7" i="2" s="1"/>
  <c r="AK7" i="2" s="1"/>
  <c r="AL7" i="2" s="1"/>
  <c r="AM7" i="2" s="1"/>
  <c r="AN7" i="2" s="1"/>
  <c r="AJ6" i="2"/>
  <c r="AK6" i="2" s="1"/>
  <c r="AL6" i="2" s="1"/>
  <c r="AM6" i="2" s="1"/>
  <c r="AN6" i="2" s="1"/>
  <c r="AI6" i="2"/>
  <c r="C4" i="5" l="1"/>
  <c r="C3" i="5"/>
  <c r="E27" i="5" s="1"/>
  <c r="R13" i="2"/>
  <c r="Q13" i="2"/>
  <c r="P13" i="2"/>
  <c r="O13" i="2"/>
  <c r="N13" i="2"/>
  <c r="M13" i="2"/>
  <c r="L13" i="2"/>
  <c r="R12" i="2"/>
  <c r="Q12" i="2"/>
  <c r="P12" i="2"/>
  <c r="O12" i="2"/>
  <c r="N12" i="2"/>
  <c r="M12" i="2"/>
  <c r="L12" i="2"/>
  <c r="R11" i="2"/>
  <c r="Q11" i="2"/>
  <c r="P11" i="2"/>
  <c r="O11" i="2"/>
  <c r="N11" i="2"/>
  <c r="M11" i="2"/>
  <c r="L11" i="2"/>
  <c r="R10" i="2"/>
  <c r="Q10" i="2"/>
  <c r="P10" i="2"/>
  <c r="O10" i="2"/>
  <c r="N10" i="2"/>
  <c r="M10" i="2"/>
  <c r="L10" i="2"/>
  <c r="R9" i="2"/>
  <c r="Q9" i="2"/>
  <c r="P9" i="2"/>
  <c r="O9" i="2"/>
  <c r="N9" i="2"/>
  <c r="M9" i="2"/>
  <c r="L9" i="2"/>
  <c r="R8" i="2"/>
  <c r="Q8" i="2"/>
  <c r="P8" i="2"/>
  <c r="O8" i="2"/>
  <c r="N8" i="2"/>
  <c r="M8" i="2"/>
  <c r="L8" i="2"/>
  <c r="R7" i="2"/>
  <c r="Q7" i="2"/>
  <c r="P7" i="2"/>
  <c r="O7" i="2"/>
  <c r="N7" i="2"/>
  <c r="M7" i="2"/>
  <c r="L7" i="2"/>
  <c r="R6" i="2"/>
  <c r="Q6" i="2"/>
  <c r="P6" i="2"/>
  <c r="O6" i="2"/>
  <c r="N6" i="2"/>
  <c r="M6" i="2"/>
  <c r="L6" i="2"/>
  <c r="L54" i="4"/>
  <c r="C10" i="4" l="1"/>
  <c r="C9" i="4"/>
  <c r="C8" i="4"/>
  <c r="C7" i="4"/>
  <c r="C6" i="4"/>
  <c r="C5" i="4"/>
  <c r="C4" i="4"/>
  <c r="C887" i="7"/>
  <c r="C886" i="7"/>
  <c r="C885" i="7"/>
  <c r="C884" i="7"/>
  <c r="C883" i="7"/>
  <c r="C882" i="7"/>
  <c r="C881" i="7"/>
  <c r="C880" i="7"/>
  <c r="C879" i="7"/>
  <c r="C878" i="7"/>
  <c r="C877" i="7"/>
  <c r="C876" i="7"/>
  <c r="C875" i="7"/>
  <c r="C874" i="7"/>
  <c r="C873" i="7"/>
  <c r="C872" i="7"/>
  <c r="C871" i="7"/>
  <c r="C870" i="7"/>
  <c r="C869" i="7"/>
  <c r="C868" i="7"/>
  <c r="C867" i="7"/>
  <c r="C866" i="7"/>
  <c r="C865" i="7"/>
  <c r="C864" i="7"/>
  <c r="C863" i="7"/>
  <c r="C862" i="7"/>
  <c r="C861" i="7"/>
  <c r="C860" i="7"/>
  <c r="C859" i="7"/>
  <c r="C858" i="7"/>
  <c r="C857" i="7"/>
  <c r="C856" i="7"/>
  <c r="C855" i="7"/>
  <c r="C854" i="7"/>
  <c r="C853" i="7"/>
  <c r="C852" i="7"/>
  <c r="C851" i="7"/>
  <c r="C850" i="7"/>
  <c r="C849" i="7"/>
  <c r="C848" i="7"/>
  <c r="C847" i="7"/>
  <c r="C846" i="7"/>
  <c r="C845" i="7"/>
  <c r="C844" i="7"/>
  <c r="C843" i="7"/>
  <c r="C842" i="7"/>
  <c r="C841" i="7"/>
  <c r="C840" i="7"/>
  <c r="C839" i="7"/>
  <c r="C838" i="7"/>
  <c r="C837" i="7"/>
  <c r="C836" i="7"/>
  <c r="C835" i="7"/>
  <c r="C834" i="7"/>
  <c r="C833" i="7"/>
  <c r="C832" i="7"/>
  <c r="C831" i="7"/>
  <c r="C830" i="7"/>
  <c r="C829" i="7"/>
  <c r="C828" i="7"/>
  <c r="C827" i="7"/>
  <c r="C826" i="7"/>
  <c r="C825" i="7"/>
  <c r="C824" i="7"/>
  <c r="C823" i="7"/>
  <c r="C822" i="7"/>
  <c r="C821" i="7"/>
  <c r="C820" i="7"/>
  <c r="C819" i="7"/>
  <c r="C818" i="7"/>
  <c r="C817" i="7"/>
  <c r="C816" i="7"/>
  <c r="C815" i="7"/>
  <c r="C814" i="7"/>
  <c r="C813" i="7"/>
  <c r="C812" i="7"/>
  <c r="C811" i="7"/>
  <c r="C810" i="7"/>
  <c r="C809" i="7"/>
  <c r="C808" i="7"/>
  <c r="C807" i="7"/>
  <c r="C806" i="7"/>
  <c r="C805" i="7"/>
  <c r="C804" i="7"/>
  <c r="C803" i="7"/>
  <c r="C802" i="7"/>
  <c r="C801" i="7"/>
  <c r="C800" i="7"/>
  <c r="C799" i="7"/>
  <c r="C798" i="7"/>
  <c r="C797" i="7"/>
  <c r="C796" i="7"/>
  <c r="C795" i="7"/>
  <c r="C794" i="7"/>
  <c r="C793" i="7"/>
  <c r="C792" i="7"/>
  <c r="C791" i="7"/>
  <c r="C790" i="7"/>
  <c r="C789" i="7"/>
  <c r="C788" i="7"/>
  <c r="C787" i="7"/>
  <c r="C786" i="7"/>
  <c r="C785" i="7"/>
  <c r="C784" i="7"/>
  <c r="C783" i="7"/>
  <c r="C782" i="7"/>
  <c r="C781" i="7"/>
  <c r="C780" i="7"/>
  <c r="C779" i="7"/>
  <c r="C778" i="7"/>
  <c r="C777" i="7"/>
  <c r="C776" i="7"/>
  <c r="C775" i="7"/>
  <c r="C774" i="7"/>
  <c r="C773" i="7"/>
  <c r="C772" i="7"/>
  <c r="C771" i="7"/>
  <c r="C770" i="7"/>
  <c r="C769" i="7"/>
  <c r="C768" i="7"/>
  <c r="C767" i="7"/>
  <c r="C766" i="7"/>
  <c r="C765" i="7"/>
  <c r="C764" i="7"/>
  <c r="C763" i="7"/>
  <c r="C762" i="7"/>
  <c r="C761" i="7"/>
  <c r="C760" i="7"/>
  <c r="C759" i="7"/>
  <c r="C758" i="7"/>
  <c r="C757" i="7"/>
  <c r="C756" i="7"/>
  <c r="C755" i="7"/>
  <c r="C754" i="7"/>
  <c r="C753" i="7"/>
  <c r="C752" i="7"/>
  <c r="C751" i="7"/>
  <c r="C750" i="7"/>
  <c r="C749" i="7"/>
  <c r="C748" i="7"/>
  <c r="C747" i="7"/>
  <c r="C746" i="7"/>
  <c r="C745" i="7"/>
  <c r="C744" i="7"/>
  <c r="C743" i="7"/>
  <c r="C742" i="7"/>
  <c r="C741" i="7"/>
  <c r="C740" i="7"/>
  <c r="C739" i="7"/>
  <c r="C738" i="7"/>
  <c r="C737" i="7"/>
  <c r="C736" i="7"/>
  <c r="C735" i="7"/>
  <c r="C734" i="7"/>
  <c r="C733" i="7"/>
  <c r="C732" i="7"/>
  <c r="C731" i="7"/>
  <c r="C730" i="7"/>
  <c r="C729" i="7"/>
  <c r="C728" i="7"/>
  <c r="C727" i="7"/>
  <c r="C726" i="7"/>
  <c r="C725" i="7"/>
  <c r="C724" i="7"/>
  <c r="C723" i="7"/>
  <c r="C722" i="7"/>
  <c r="C721" i="7"/>
  <c r="C720" i="7"/>
  <c r="C719" i="7"/>
  <c r="C718" i="7"/>
  <c r="C717" i="7"/>
  <c r="C716" i="7"/>
  <c r="C715" i="7"/>
  <c r="C714" i="7"/>
  <c r="C713" i="7"/>
  <c r="C712" i="7"/>
  <c r="C711" i="7"/>
  <c r="C710" i="7"/>
  <c r="C709" i="7"/>
  <c r="C708" i="7"/>
  <c r="C707" i="7"/>
  <c r="C706" i="7"/>
  <c r="C705" i="7"/>
  <c r="C704" i="7"/>
  <c r="C703" i="7"/>
  <c r="C702" i="7"/>
  <c r="C701" i="7"/>
  <c r="C700" i="7"/>
  <c r="C699" i="7"/>
  <c r="C698" i="7"/>
  <c r="C697" i="7"/>
  <c r="C696" i="7"/>
  <c r="C695" i="7"/>
  <c r="C694" i="7"/>
  <c r="C693" i="7"/>
  <c r="C692" i="7"/>
  <c r="C691" i="7"/>
  <c r="C690" i="7"/>
  <c r="C689" i="7"/>
  <c r="C688" i="7"/>
  <c r="C687" i="7"/>
  <c r="C686" i="7"/>
  <c r="C685" i="7"/>
  <c r="C684" i="7"/>
  <c r="C683" i="7"/>
  <c r="C682" i="7"/>
  <c r="C681" i="7"/>
  <c r="C680" i="7"/>
  <c r="C679" i="7"/>
  <c r="C678" i="7"/>
  <c r="C677" i="7"/>
  <c r="C676" i="7"/>
  <c r="C675" i="7"/>
  <c r="C674" i="7"/>
  <c r="C673" i="7"/>
  <c r="C672" i="7"/>
  <c r="C671" i="7"/>
  <c r="C670" i="7"/>
  <c r="C669" i="7"/>
  <c r="C668" i="7"/>
  <c r="C667" i="7"/>
  <c r="C666" i="7"/>
  <c r="C665" i="7"/>
  <c r="C664" i="7"/>
  <c r="C663" i="7"/>
  <c r="C662" i="7"/>
  <c r="C661" i="7"/>
  <c r="C660" i="7"/>
  <c r="C659" i="7"/>
  <c r="C658" i="7"/>
  <c r="C657" i="7"/>
  <c r="C656" i="7"/>
  <c r="C655" i="7"/>
  <c r="C654" i="7"/>
  <c r="C653" i="7"/>
  <c r="C652" i="7"/>
  <c r="C651" i="7"/>
  <c r="C650" i="7"/>
  <c r="C649" i="7"/>
  <c r="C648" i="7"/>
  <c r="C647" i="7"/>
  <c r="C646" i="7"/>
  <c r="C645" i="7"/>
  <c r="C644" i="7"/>
  <c r="C643" i="7"/>
  <c r="C642" i="7"/>
  <c r="C641" i="7"/>
  <c r="C640" i="7"/>
  <c r="C639" i="7"/>
  <c r="C638" i="7"/>
  <c r="C637" i="7"/>
  <c r="C636" i="7"/>
  <c r="C635" i="7"/>
  <c r="C634" i="7"/>
  <c r="C633" i="7"/>
  <c r="C632" i="7"/>
  <c r="C631" i="7"/>
  <c r="C630" i="7"/>
  <c r="C629" i="7"/>
  <c r="C628" i="7"/>
  <c r="C627" i="7"/>
  <c r="C626" i="7"/>
  <c r="C625" i="7"/>
  <c r="C624" i="7"/>
  <c r="C623" i="7"/>
  <c r="C622" i="7"/>
  <c r="C621" i="7"/>
  <c r="C620" i="7"/>
  <c r="C619" i="7"/>
  <c r="C618" i="7"/>
  <c r="C617" i="7"/>
  <c r="C616" i="7"/>
  <c r="C615" i="7"/>
  <c r="C614" i="7"/>
  <c r="C613" i="7"/>
  <c r="C612" i="7"/>
  <c r="C611" i="7"/>
  <c r="C610" i="7"/>
  <c r="C609" i="7"/>
  <c r="C608" i="7"/>
  <c r="C607" i="7"/>
  <c r="C606" i="7"/>
  <c r="C605" i="7"/>
  <c r="C604" i="7"/>
  <c r="C603" i="7"/>
  <c r="C602" i="7"/>
  <c r="C601" i="7"/>
  <c r="C600" i="7"/>
  <c r="C599" i="7"/>
  <c r="C598" i="7"/>
  <c r="C597" i="7"/>
  <c r="C596" i="7"/>
  <c r="C595" i="7"/>
  <c r="C594" i="7"/>
  <c r="C593" i="7"/>
  <c r="C592" i="7"/>
  <c r="C591" i="7"/>
  <c r="C590" i="7"/>
  <c r="C589" i="7"/>
  <c r="C588" i="7"/>
  <c r="C587" i="7"/>
  <c r="C586" i="7"/>
  <c r="C585" i="7"/>
  <c r="C584" i="7"/>
  <c r="C583" i="7"/>
  <c r="C582" i="7"/>
  <c r="C581" i="7"/>
  <c r="C580" i="7"/>
  <c r="C579" i="7"/>
  <c r="C578" i="7"/>
  <c r="C577" i="7"/>
  <c r="C576" i="7"/>
  <c r="C575" i="7"/>
  <c r="C574" i="7"/>
  <c r="C573" i="7"/>
  <c r="C572" i="7"/>
  <c r="C571" i="7"/>
  <c r="C570" i="7"/>
  <c r="C569" i="7"/>
  <c r="C568" i="7"/>
  <c r="C567" i="7"/>
  <c r="C566" i="7"/>
  <c r="C565" i="7"/>
  <c r="C564" i="7"/>
  <c r="C563" i="7"/>
  <c r="C562" i="7"/>
  <c r="C561" i="7"/>
  <c r="C560" i="7"/>
  <c r="C559" i="7"/>
  <c r="C558" i="7"/>
  <c r="C557" i="7"/>
  <c r="C556" i="7"/>
  <c r="C555" i="7"/>
  <c r="C554" i="7"/>
  <c r="C553" i="7"/>
  <c r="C552" i="7"/>
  <c r="C551" i="7"/>
  <c r="C550" i="7"/>
  <c r="C549" i="7"/>
  <c r="C548" i="7"/>
  <c r="C547" i="7"/>
  <c r="C546" i="7"/>
  <c r="C545" i="7"/>
  <c r="C544" i="7"/>
  <c r="C543" i="7"/>
  <c r="C542" i="7"/>
  <c r="C541" i="7"/>
  <c r="C540" i="7"/>
  <c r="C539" i="7"/>
  <c r="C538" i="7"/>
  <c r="C537" i="7"/>
  <c r="C536" i="7"/>
  <c r="C535" i="7"/>
  <c r="C534" i="7"/>
  <c r="C533" i="7"/>
  <c r="C532" i="7"/>
  <c r="C531" i="7"/>
  <c r="C530" i="7"/>
  <c r="C529" i="7"/>
  <c r="C528" i="7"/>
  <c r="C527" i="7"/>
  <c r="C526" i="7"/>
  <c r="C525" i="7"/>
  <c r="C524" i="7"/>
  <c r="C523" i="7"/>
  <c r="C522" i="7"/>
  <c r="C521" i="7"/>
  <c r="C520" i="7"/>
  <c r="C519" i="7"/>
  <c r="C518" i="7"/>
  <c r="C517" i="7"/>
  <c r="C516" i="7"/>
  <c r="C515" i="7"/>
  <c r="C514" i="7"/>
  <c r="C513" i="7"/>
  <c r="C512" i="7"/>
  <c r="C511" i="7"/>
  <c r="C510" i="7"/>
  <c r="C509" i="7"/>
  <c r="C508" i="7"/>
  <c r="C507" i="7"/>
  <c r="C506" i="7"/>
  <c r="C505" i="7"/>
  <c r="C504" i="7"/>
  <c r="C503" i="7"/>
  <c r="C502" i="7"/>
  <c r="C501" i="7"/>
  <c r="C500" i="7"/>
  <c r="C499" i="7"/>
  <c r="C498" i="7"/>
  <c r="C497" i="7"/>
  <c r="C496" i="7"/>
  <c r="C495" i="7"/>
  <c r="C494" i="7"/>
  <c r="C493" i="7"/>
  <c r="C492" i="7"/>
  <c r="C491" i="7"/>
  <c r="C490" i="7"/>
  <c r="C489" i="7"/>
  <c r="C488" i="7"/>
  <c r="C487" i="7"/>
  <c r="C486" i="7"/>
  <c r="C485" i="7"/>
  <c r="C484" i="7"/>
  <c r="C483" i="7"/>
  <c r="C482" i="7"/>
  <c r="C481" i="7"/>
  <c r="C480" i="7"/>
  <c r="C479" i="7"/>
  <c r="C478" i="7"/>
  <c r="C477" i="7"/>
  <c r="C476" i="7"/>
  <c r="C475" i="7"/>
  <c r="C474" i="7"/>
  <c r="C473" i="7"/>
  <c r="C472" i="7"/>
  <c r="C471" i="7"/>
  <c r="C470" i="7"/>
  <c r="C469" i="7"/>
  <c r="C468" i="7"/>
  <c r="C467" i="7"/>
  <c r="C466" i="7"/>
  <c r="C465" i="7"/>
  <c r="C464" i="7"/>
  <c r="C463" i="7"/>
  <c r="C462" i="7"/>
  <c r="C461" i="7"/>
  <c r="C460" i="7"/>
  <c r="C459" i="7"/>
  <c r="C458" i="7"/>
  <c r="C457" i="7"/>
  <c r="C456" i="7"/>
  <c r="C455" i="7"/>
  <c r="C454" i="7"/>
  <c r="C453" i="7"/>
  <c r="C452" i="7"/>
  <c r="C451" i="7"/>
  <c r="C450" i="7"/>
  <c r="C449" i="7"/>
  <c r="C448" i="7"/>
  <c r="C447" i="7"/>
  <c r="C446" i="7"/>
  <c r="C445" i="7"/>
  <c r="C444" i="7"/>
  <c r="C443" i="7"/>
  <c r="C442" i="7"/>
  <c r="C441" i="7"/>
  <c r="C440" i="7"/>
  <c r="C439" i="7"/>
  <c r="C438" i="7"/>
  <c r="C437" i="7"/>
  <c r="C436" i="7"/>
  <c r="C435" i="7"/>
  <c r="C434" i="7"/>
  <c r="C433" i="7"/>
  <c r="C432" i="7"/>
  <c r="C431" i="7"/>
  <c r="C430" i="7"/>
  <c r="C429" i="7"/>
  <c r="C428" i="7"/>
  <c r="C427" i="7"/>
  <c r="C426" i="7"/>
  <c r="C425" i="7"/>
  <c r="C424" i="7"/>
  <c r="C423" i="7"/>
  <c r="C422" i="7"/>
  <c r="C421" i="7"/>
  <c r="C420" i="7"/>
  <c r="C419" i="7"/>
  <c r="C418" i="7"/>
  <c r="C417" i="7"/>
  <c r="C416" i="7"/>
  <c r="C415" i="7"/>
  <c r="C414" i="7"/>
  <c r="C413" i="7"/>
  <c r="C412" i="7"/>
  <c r="C411" i="7"/>
  <c r="C410" i="7"/>
  <c r="C409" i="7"/>
  <c r="C408" i="7"/>
  <c r="C407" i="7"/>
  <c r="C406" i="7"/>
  <c r="C405" i="7"/>
  <c r="C404" i="7"/>
  <c r="C403" i="7"/>
  <c r="C402" i="7"/>
  <c r="C401" i="7"/>
  <c r="C400" i="7"/>
  <c r="C399" i="7"/>
  <c r="C398" i="7"/>
  <c r="C397" i="7"/>
  <c r="C396" i="7"/>
  <c r="C395" i="7"/>
  <c r="C394" i="7"/>
  <c r="C393" i="7"/>
  <c r="C392" i="7"/>
  <c r="C391" i="7"/>
  <c r="C390" i="7"/>
  <c r="C389" i="7"/>
  <c r="C388" i="7"/>
  <c r="C387" i="7"/>
  <c r="C386" i="7"/>
  <c r="C385" i="7"/>
  <c r="C384" i="7"/>
  <c r="C383" i="7"/>
  <c r="C382" i="7"/>
  <c r="C381" i="7"/>
  <c r="C380" i="7"/>
  <c r="C379" i="7"/>
  <c r="C378" i="7"/>
  <c r="C377" i="7"/>
  <c r="C376" i="7"/>
  <c r="C375" i="7"/>
  <c r="C374" i="7"/>
  <c r="C373" i="7"/>
  <c r="C372" i="7"/>
  <c r="C371" i="7"/>
  <c r="C370" i="7"/>
  <c r="C369" i="7"/>
  <c r="C368" i="7"/>
  <c r="C367" i="7"/>
  <c r="C366" i="7"/>
  <c r="C365" i="7"/>
  <c r="C364" i="7"/>
  <c r="C363" i="7"/>
  <c r="C362" i="7"/>
  <c r="C361" i="7"/>
  <c r="C360" i="7"/>
  <c r="C359" i="7"/>
  <c r="C358" i="7"/>
  <c r="C357" i="7"/>
  <c r="C356" i="7"/>
  <c r="C355" i="7"/>
  <c r="C354" i="7"/>
  <c r="C353" i="7"/>
  <c r="C352" i="7"/>
  <c r="C351" i="7"/>
  <c r="C350" i="7"/>
  <c r="C349" i="7"/>
  <c r="C348" i="7"/>
  <c r="C347" i="7"/>
  <c r="C346" i="7"/>
  <c r="C345" i="7"/>
  <c r="C344" i="7"/>
  <c r="C343" i="7"/>
  <c r="C342" i="7"/>
  <c r="C341" i="7"/>
  <c r="C340" i="7"/>
  <c r="C339" i="7"/>
  <c r="C338" i="7"/>
  <c r="C337" i="7"/>
  <c r="C336" i="7"/>
  <c r="C335" i="7"/>
  <c r="C334" i="7"/>
  <c r="C333" i="7"/>
  <c r="C332" i="7"/>
  <c r="C331" i="7"/>
  <c r="C330" i="7"/>
  <c r="C329" i="7"/>
  <c r="C328" i="7"/>
  <c r="C327" i="7"/>
  <c r="C326" i="7"/>
  <c r="C325" i="7"/>
  <c r="C324" i="7"/>
  <c r="C323" i="7"/>
  <c r="C322" i="7"/>
  <c r="C321" i="7"/>
  <c r="C320" i="7"/>
  <c r="C319" i="7"/>
  <c r="C318" i="7"/>
  <c r="C317" i="7"/>
  <c r="C316" i="7"/>
  <c r="C315" i="7"/>
  <c r="C314" i="7"/>
  <c r="C313" i="7"/>
  <c r="C312" i="7"/>
  <c r="C311" i="7"/>
  <c r="C310" i="7"/>
  <c r="C309" i="7"/>
  <c r="C308" i="7"/>
  <c r="C307" i="7"/>
  <c r="C306" i="7"/>
  <c r="C305" i="7"/>
  <c r="C304" i="7"/>
  <c r="C303" i="7"/>
  <c r="C302" i="7"/>
  <c r="C301" i="7"/>
  <c r="C300" i="7"/>
  <c r="C299" i="7"/>
  <c r="C298" i="7"/>
  <c r="C297" i="7"/>
  <c r="C296" i="7"/>
  <c r="C295" i="7"/>
  <c r="C294" i="7"/>
  <c r="C293" i="7"/>
  <c r="C292" i="7"/>
  <c r="C291" i="7"/>
  <c r="C290" i="7"/>
  <c r="C289" i="7"/>
  <c r="C288" i="7"/>
  <c r="C287" i="7"/>
  <c r="C286" i="7"/>
  <c r="C285" i="7"/>
  <c r="C284" i="7"/>
  <c r="C283" i="7"/>
  <c r="C282" i="7"/>
  <c r="C281" i="7"/>
  <c r="C280" i="7"/>
  <c r="C279" i="7"/>
  <c r="C278" i="7"/>
  <c r="C277" i="7"/>
  <c r="C276" i="7"/>
  <c r="C275" i="7"/>
  <c r="C274" i="7"/>
  <c r="C273" i="7"/>
  <c r="C272" i="7"/>
  <c r="C271" i="7"/>
  <c r="C270" i="7"/>
  <c r="C269" i="7"/>
  <c r="C268" i="7"/>
  <c r="C267" i="7"/>
  <c r="C266" i="7"/>
  <c r="C265" i="7"/>
  <c r="C264" i="7"/>
  <c r="C263" i="7"/>
  <c r="C262" i="7"/>
  <c r="C261" i="7"/>
  <c r="C260" i="7"/>
  <c r="C259" i="7"/>
  <c r="C258" i="7"/>
  <c r="C257" i="7"/>
  <c r="C256" i="7"/>
  <c r="C255" i="7"/>
  <c r="C254" i="7"/>
  <c r="C253" i="7"/>
  <c r="C252" i="7"/>
  <c r="C251" i="7"/>
  <c r="C250" i="7"/>
  <c r="C249" i="7"/>
  <c r="C248" i="7"/>
  <c r="C247" i="7"/>
  <c r="C246" i="7"/>
  <c r="C245" i="7"/>
  <c r="C244" i="7"/>
  <c r="C243" i="7"/>
  <c r="C242" i="7"/>
  <c r="C241" i="7"/>
  <c r="C240" i="7"/>
  <c r="C239" i="7"/>
  <c r="C238" i="7"/>
  <c r="C237" i="7"/>
  <c r="C236" i="7"/>
  <c r="C235" i="7"/>
  <c r="C234" i="7"/>
  <c r="C233" i="7"/>
  <c r="C232" i="7"/>
  <c r="C231" i="7"/>
  <c r="C230" i="7"/>
  <c r="C229" i="7"/>
  <c r="C228" i="7"/>
  <c r="C227" i="7"/>
  <c r="C226" i="7"/>
  <c r="C225" i="7"/>
  <c r="C224" i="7"/>
  <c r="C223" i="7"/>
  <c r="C222" i="7"/>
  <c r="C221" i="7"/>
  <c r="C220" i="7"/>
  <c r="C219" i="7"/>
  <c r="C218" i="7"/>
  <c r="C217" i="7"/>
  <c r="C216" i="7"/>
  <c r="C215" i="7"/>
  <c r="C214" i="7"/>
  <c r="C213" i="7"/>
  <c r="C212" i="7"/>
  <c r="C211" i="7"/>
  <c r="C210" i="7"/>
  <c r="C209" i="7"/>
  <c r="C208" i="7"/>
  <c r="C207" i="7"/>
  <c r="C206" i="7"/>
  <c r="C205" i="7"/>
  <c r="C204" i="7"/>
  <c r="C203" i="7"/>
  <c r="C202" i="7"/>
  <c r="C201" i="7"/>
  <c r="C200" i="7"/>
  <c r="C199" i="7"/>
  <c r="C198" i="7"/>
  <c r="C197" i="7"/>
  <c r="C196" i="7"/>
  <c r="C195" i="7"/>
  <c r="C194" i="7"/>
  <c r="C193" i="7"/>
  <c r="C192" i="7"/>
  <c r="C191" i="7"/>
  <c r="C190" i="7"/>
  <c r="C189" i="7"/>
  <c r="C188" i="7"/>
  <c r="C187" i="7"/>
  <c r="C186" i="7"/>
  <c r="C185" i="7"/>
  <c r="C184" i="7"/>
  <c r="C183" i="7"/>
  <c r="C182" i="7"/>
  <c r="C181" i="7"/>
  <c r="C180" i="7"/>
  <c r="C179" i="7"/>
  <c r="C178" i="7"/>
  <c r="C177" i="7"/>
  <c r="C176" i="7"/>
  <c r="C175" i="7"/>
  <c r="C174" i="7"/>
  <c r="C173" i="7"/>
  <c r="C172" i="7"/>
  <c r="C171" i="7"/>
  <c r="C170" i="7"/>
  <c r="C169" i="7"/>
  <c r="C168" i="7"/>
  <c r="C167" i="7"/>
  <c r="C166" i="7"/>
  <c r="C165" i="7"/>
  <c r="C164" i="7"/>
  <c r="C163" i="7"/>
  <c r="C162" i="7"/>
  <c r="C161" i="7"/>
  <c r="C160" i="7"/>
  <c r="C159" i="7"/>
  <c r="C158" i="7"/>
  <c r="C157" i="7"/>
  <c r="C156" i="7"/>
  <c r="C155" i="7"/>
  <c r="C154" i="7"/>
  <c r="C153" i="7"/>
  <c r="C152" i="7"/>
  <c r="C151" i="7"/>
  <c r="C150" i="7"/>
  <c r="C149" i="7"/>
  <c r="C148" i="7"/>
  <c r="C147" i="7"/>
  <c r="C146" i="7"/>
  <c r="C145" i="7"/>
  <c r="C144" i="7"/>
  <c r="C143" i="7"/>
  <c r="C142" i="7"/>
  <c r="C141" i="7"/>
  <c r="C140" i="7"/>
  <c r="C139" i="7"/>
  <c r="C138" i="7"/>
  <c r="C137" i="7"/>
  <c r="C136" i="7"/>
  <c r="C135" i="7"/>
  <c r="C134" i="7"/>
  <c r="C133" i="7"/>
  <c r="C132" i="7"/>
  <c r="C131" i="7"/>
  <c r="C130" i="7"/>
  <c r="C129" i="7"/>
  <c r="C128" i="7"/>
  <c r="C127" i="7"/>
  <c r="C126" i="7"/>
  <c r="C125" i="7"/>
  <c r="C124" i="7"/>
  <c r="C123" i="7"/>
  <c r="C122" i="7"/>
  <c r="C121" i="7"/>
  <c r="C120" i="7"/>
  <c r="C119" i="7"/>
  <c r="C118" i="7"/>
  <c r="C117" i="7"/>
  <c r="C116" i="7"/>
  <c r="C115" i="7"/>
  <c r="C114" i="7"/>
  <c r="C113" i="7"/>
  <c r="C112" i="7"/>
  <c r="C111" i="7"/>
  <c r="C110" i="7"/>
  <c r="C109" i="7"/>
  <c r="C108" i="7"/>
  <c r="C107" i="7"/>
  <c r="C106" i="7"/>
  <c r="C105" i="7"/>
  <c r="C104" i="7"/>
  <c r="C103" i="7"/>
  <c r="C102" i="7"/>
  <c r="C101" i="7"/>
  <c r="C100" i="7"/>
  <c r="C99" i="7"/>
  <c r="C98" i="7"/>
  <c r="C97" i="7"/>
  <c r="C96" i="7"/>
  <c r="C95" i="7"/>
  <c r="C94" i="7"/>
  <c r="C93" i="7"/>
  <c r="C92" i="7"/>
  <c r="C91" i="7"/>
  <c r="C90" i="7"/>
  <c r="C89" i="7"/>
  <c r="C88" i="7"/>
  <c r="C87" i="7"/>
  <c r="C86" i="7"/>
  <c r="C85" i="7"/>
  <c r="C84" i="7"/>
  <c r="C83" i="7"/>
  <c r="C82" i="7"/>
  <c r="C81" i="7"/>
  <c r="C80" i="7"/>
  <c r="C79" i="7"/>
  <c r="C78" i="7"/>
  <c r="C77" i="7"/>
  <c r="C76" i="7"/>
  <c r="C75" i="7"/>
  <c r="C74" i="7"/>
  <c r="C73" i="7"/>
  <c r="C72" i="7"/>
  <c r="C71" i="7"/>
  <c r="C70" i="7"/>
  <c r="C69" i="7"/>
  <c r="C68" i="7"/>
  <c r="C67" i="7"/>
  <c r="C66" i="7"/>
  <c r="C65" i="7"/>
  <c r="C64" i="7"/>
  <c r="C63" i="7"/>
  <c r="C62" i="7"/>
  <c r="C61" i="7"/>
  <c r="C60" i="7"/>
  <c r="C59" i="7"/>
  <c r="C58" i="7"/>
  <c r="C57" i="7"/>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B4" i="7" s="1"/>
  <c r="C4" i="7" s="1"/>
  <c r="C11" i="7"/>
  <c r="C10" i="7"/>
  <c r="B5" i="7" s="1"/>
  <c r="B6" i="7" s="1"/>
  <c r="C6" i="7" s="1"/>
  <c r="C5" i="7" s="1"/>
  <c r="AA13" i="2"/>
  <c r="Z13" i="2"/>
  <c r="Y13" i="2"/>
  <c r="X13" i="2"/>
  <c r="W13" i="2"/>
  <c r="V13" i="2"/>
  <c r="U13" i="2"/>
  <c r="AA12" i="2"/>
  <c r="Z12" i="2"/>
  <c r="Y12" i="2"/>
  <c r="X12" i="2"/>
  <c r="W12" i="2"/>
  <c r="V12" i="2"/>
  <c r="U12" i="2"/>
  <c r="AA11" i="2"/>
  <c r="Z11" i="2"/>
  <c r="Y11" i="2"/>
  <c r="X11" i="2"/>
  <c r="W11" i="2"/>
  <c r="V11" i="2"/>
  <c r="U11" i="2"/>
  <c r="AA10" i="2"/>
  <c r="Z10" i="2"/>
  <c r="Y10" i="2"/>
  <c r="X10" i="2"/>
  <c r="W10" i="2"/>
  <c r="V10" i="2"/>
  <c r="U10" i="2"/>
  <c r="AA9" i="2"/>
  <c r="Z9" i="2"/>
  <c r="Y9" i="2"/>
  <c r="X9" i="2"/>
  <c r="W9" i="2"/>
  <c r="V9" i="2"/>
  <c r="U9" i="2"/>
  <c r="AA8" i="2"/>
  <c r="Z8" i="2"/>
  <c r="Y8" i="2"/>
  <c r="X8" i="2"/>
  <c r="W8" i="2"/>
  <c r="V8" i="2"/>
  <c r="U8" i="2"/>
  <c r="AA7" i="2"/>
  <c r="Z7" i="2"/>
  <c r="Y7" i="2"/>
  <c r="X7" i="2"/>
  <c r="W7" i="2"/>
  <c r="V7" i="2"/>
  <c r="U7" i="2"/>
  <c r="AA6" i="2"/>
  <c r="Z6" i="2"/>
  <c r="Y6" i="2"/>
  <c r="X6" i="2"/>
  <c r="W6" i="2"/>
  <c r="V6" i="2"/>
  <c r="U6" i="2"/>
  <c r="C5" i="6"/>
  <c r="C4" i="6"/>
  <c r="D20" i="3"/>
  <c r="D24" i="5" s="1"/>
  <c r="E24" i="5" s="1"/>
  <c r="D19" i="3"/>
  <c r="D23" i="5" s="1"/>
  <c r="E23" i="5" s="1"/>
  <c r="D18" i="3"/>
  <c r="D22" i="5" s="1"/>
  <c r="E22" i="5" s="1"/>
  <c r="D14" i="3"/>
  <c r="D18" i="5" s="1"/>
  <c r="E18" i="5" s="1"/>
  <c r="D7" i="3"/>
  <c r="D11" i="5" s="1"/>
  <c r="E11" i="5" s="1"/>
  <c r="D6" i="3"/>
  <c r="D10" i="5" s="1"/>
  <c r="E10" i="5" s="1"/>
  <c r="D4" i="3"/>
  <c r="D8" i="5" s="1"/>
  <c r="E8" i="5" s="1"/>
  <c r="M7" i="3"/>
  <c r="D13" i="3" s="1"/>
  <c r="D17" i="5" s="1"/>
  <c r="E17" i="5" s="1"/>
  <c r="M6" i="3"/>
  <c r="D9" i="3" s="1"/>
  <c r="D13" i="5" s="1"/>
  <c r="E13" i="5" s="1"/>
  <c r="M5" i="3"/>
  <c r="D5" i="3" s="1"/>
  <c r="D9" i="5" s="1"/>
  <c r="E9" i="5" s="1"/>
  <c r="H10" i="3"/>
  <c r="L55" i="4"/>
  <c r="M54" i="4" s="1"/>
  <c r="M44" i="4" l="1"/>
  <c r="D10" i="3"/>
  <c r="D14" i="5" s="1"/>
  <c r="E14" i="5" s="1"/>
  <c r="M5" i="4"/>
  <c r="M27" i="4"/>
  <c r="M52" i="4"/>
  <c r="D11" i="3"/>
  <c r="D15" i="5" s="1"/>
  <c r="E15" i="5" s="1"/>
  <c r="D15" i="3"/>
  <c r="D19" i="5" s="1"/>
  <c r="E19" i="5" s="1"/>
  <c r="M21" i="4"/>
  <c r="M11" i="4"/>
  <c r="M32" i="4"/>
  <c r="D8" i="3"/>
  <c r="D12" i="5" s="1"/>
  <c r="E12" i="5" s="1"/>
  <c r="C8" i="6" s="1"/>
  <c r="D12" i="3"/>
  <c r="D16" i="5" s="1"/>
  <c r="E16" i="5" s="1"/>
  <c r="C10" i="6" s="1"/>
  <c r="M16" i="4"/>
  <c r="M37" i="4"/>
  <c r="M7" i="4"/>
  <c r="M17" i="4"/>
  <c r="M28" i="4"/>
  <c r="M39" i="4"/>
  <c r="M3" i="4"/>
  <c r="M8" i="4"/>
  <c r="M13" i="4"/>
  <c r="M19" i="4"/>
  <c r="M24" i="4"/>
  <c r="M29" i="4"/>
  <c r="M35" i="4"/>
  <c r="M40" i="4"/>
  <c r="M48" i="4"/>
  <c r="M12" i="4"/>
  <c r="M23" i="4"/>
  <c r="M33" i="4"/>
  <c r="M47" i="4"/>
  <c r="M4" i="4"/>
  <c r="M9" i="4"/>
  <c r="M15" i="4"/>
  <c r="M20" i="4"/>
  <c r="M25" i="4"/>
  <c r="M31" i="4"/>
  <c r="M36" i="4"/>
  <c r="M43" i="4"/>
  <c r="M51" i="4"/>
  <c r="M41" i="4"/>
  <c r="M45" i="4"/>
  <c r="M49" i="4"/>
  <c r="M53" i="4"/>
  <c r="C12" i="4"/>
  <c r="D7" i="4" s="1"/>
  <c r="M6" i="4"/>
  <c r="M10" i="4"/>
  <c r="M14" i="4"/>
  <c r="M18" i="4"/>
  <c r="M22" i="4"/>
  <c r="M26" i="4"/>
  <c r="M30" i="4"/>
  <c r="M34" i="4"/>
  <c r="M38" i="4"/>
  <c r="M42" i="4"/>
  <c r="M46" i="4"/>
  <c r="M50" i="4"/>
  <c r="C7" i="6"/>
  <c r="C9" i="6"/>
  <c r="C11" i="6"/>
  <c r="C6" i="6"/>
  <c r="D10" i="4"/>
  <c r="F25" i="6" l="1"/>
  <c r="AY4" i="6" s="1"/>
  <c r="D6" i="4"/>
  <c r="E29" i="6" s="1"/>
  <c r="D5" i="4"/>
  <c r="D28" i="6" s="1"/>
  <c r="D8" i="4"/>
  <c r="D9" i="4"/>
  <c r="E30" i="6"/>
  <c r="I29" i="6"/>
  <c r="I26" i="6"/>
  <c r="I27" i="6"/>
  <c r="I30" i="6"/>
  <c r="I31" i="6"/>
  <c r="I25" i="6"/>
  <c r="I28" i="6"/>
  <c r="H25" i="6"/>
  <c r="I32" i="6"/>
  <c r="G28" i="6"/>
  <c r="G27" i="6"/>
  <c r="D29" i="6"/>
  <c r="F29" i="6"/>
  <c r="F31" i="6"/>
  <c r="F32" i="6"/>
  <c r="E27" i="6"/>
  <c r="F30" i="6"/>
  <c r="G25" i="6"/>
  <c r="G31" i="6"/>
  <c r="G30" i="6"/>
  <c r="F26" i="6"/>
  <c r="E26" i="6"/>
  <c r="E31" i="6"/>
  <c r="F28" i="6"/>
  <c r="E28" i="6"/>
  <c r="F27" i="6"/>
  <c r="G29" i="6"/>
  <c r="C27" i="6"/>
  <c r="C28" i="6"/>
  <c r="D25" i="6" l="1"/>
  <c r="D32" i="6"/>
  <c r="V11" i="6" s="1"/>
  <c r="E32" i="6"/>
  <c r="AF11" i="6" s="1"/>
  <c r="N11" i="6" s="1"/>
  <c r="E25" i="6"/>
  <c r="D31" i="6"/>
  <c r="D30" i="6"/>
  <c r="AE9" i="6" s="1"/>
  <c r="M9" i="6" s="1"/>
  <c r="AP4" i="6"/>
  <c r="O4" i="6" s="1"/>
  <c r="X4" i="6"/>
  <c r="H29" i="6"/>
  <c r="Z8" i="6" s="1"/>
  <c r="H30" i="6"/>
  <c r="BA9" i="6" s="1"/>
  <c r="G26" i="6"/>
  <c r="AZ5" i="6" s="1"/>
  <c r="E4" i="4"/>
  <c r="E9" i="4" s="1"/>
  <c r="F9" i="4" s="1"/>
  <c r="F4" i="4"/>
  <c r="C29" i="6"/>
  <c r="AV8" i="6" s="1"/>
  <c r="G32" i="6"/>
  <c r="AH11" i="6" s="1"/>
  <c r="P11" i="6" s="1"/>
  <c r="H27" i="6"/>
  <c r="AR6" i="6" s="1"/>
  <c r="Q6" i="6" s="1"/>
  <c r="H31" i="6"/>
  <c r="Z10" i="6" s="1"/>
  <c r="AG4" i="6"/>
  <c r="O43" i="6" s="1"/>
  <c r="D26" i="6"/>
  <c r="V5" i="6" s="1"/>
  <c r="E5" i="4"/>
  <c r="F5" i="4" s="1"/>
  <c r="H32" i="6"/>
  <c r="Z11" i="6" s="1"/>
  <c r="C26" i="6"/>
  <c r="U5" i="6" s="1"/>
  <c r="X6" i="6"/>
  <c r="AY6" i="6"/>
  <c r="Y9" i="6"/>
  <c r="AZ9" i="6"/>
  <c r="W11" i="6"/>
  <c r="Y7" i="6"/>
  <c r="AZ7" i="6"/>
  <c r="AA9" i="6"/>
  <c r="BB9" i="6"/>
  <c r="W7" i="6"/>
  <c r="AX7" i="6"/>
  <c r="W10" i="6"/>
  <c r="AX10" i="6"/>
  <c r="V9" i="6"/>
  <c r="AW9" i="6"/>
  <c r="X11" i="6"/>
  <c r="AY11" i="6"/>
  <c r="X8" i="6"/>
  <c r="AY8" i="6"/>
  <c r="AA4" i="6"/>
  <c r="BB4" i="6"/>
  <c r="AA6" i="6"/>
  <c r="BB6" i="6"/>
  <c r="V10" i="6"/>
  <c r="AW10" i="6"/>
  <c r="W4" i="6"/>
  <c r="AX4" i="6"/>
  <c r="AA7" i="6"/>
  <c r="BB7" i="6"/>
  <c r="AV6" i="6"/>
  <c r="U6" i="6"/>
  <c r="X7" i="6"/>
  <c r="AY7" i="6"/>
  <c r="W5" i="6"/>
  <c r="AX5" i="6"/>
  <c r="AZ10" i="6"/>
  <c r="Y10" i="6"/>
  <c r="W6" i="6"/>
  <c r="AX6" i="6"/>
  <c r="X10" i="6"/>
  <c r="AY10" i="6"/>
  <c r="V8" i="6"/>
  <c r="AW8" i="6"/>
  <c r="AA11" i="6"/>
  <c r="BB11" i="6"/>
  <c r="AX8" i="6"/>
  <c r="W8" i="6"/>
  <c r="BB8" i="6"/>
  <c r="AA8" i="6"/>
  <c r="U7" i="6"/>
  <c r="AV7" i="6"/>
  <c r="AY9" i="6"/>
  <c r="X9" i="6"/>
  <c r="Y8" i="6"/>
  <c r="AZ8" i="6"/>
  <c r="X5" i="6"/>
  <c r="AY5" i="6"/>
  <c r="Y4" i="6"/>
  <c r="AZ4" i="6"/>
  <c r="AW7" i="6"/>
  <c r="V7" i="6"/>
  <c r="V4" i="6"/>
  <c r="AW4" i="6"/>
  <c r="AZ6" i="6"/>
  <c r="Y6" i="6"/>
  <c r="Z4" i="6"/>
  <c r="BA4" i="6"/>
  <c r="AA10" i="6"/>
  <c r="BB10" i="6"/>
  <c r="AA5" i="6"/>
  <c r="BB5" i="6"/>
  <c r="W9" i="6"/>
  <c r="AX9" i="6"/>
  <c r="O54" i="6"/>
  <c r="AM5" i="6"/>
  <c r="C25" i="6"/>
  <c r="C32" i="6"/>
  <c r="C30" i="6"/>
  <c r="C31" i="6"/>
  <c r="D27" i="6"/>
  <c r="H26" i="6"/>
  <c r="H28" i="6"/>
  <c r="AD5" i="6"/>
  <c r="L5" i="6" s="1"/>
  <c r="AN9" i="6"/>
  <c r="AQ7" i="6"/>
  <c r="P7" i="6" s="1"/>
  <c r="AH7" i="6"/>
  <c r="AS8" i="6"/>
  <c r="AJ8" i="6"/>
  <c r="R8" i="6" s="1"/>
  <c r="AM7" i="6"/>
  <c r="AD7" i="6"/>
  <c r="L7" i="6" s="1"/>
  <c r="AM6" i="6"/>
  <c r="AD6" i="6"/>
  <c r="L6" i="6" s="1"/>
  <c r="AP6" i="6"/>
  <c r="O6" i="6" s="1"/>
  <c r="AG6" i="6"/>
  <c r="AN10" i="6"/>
  <c r="AE10" i="6"/>
  <c r="M10" i="6" s="1"/>
  <c r="AQ9" i="6"/>
  <c r="AH9" i="6"/>
  <c r="P9" i="6" s="1"/>
  <c r="AP9" i="6"/>
  <c r="AG9" i="6"/>
  <c r="O9" i="6" s="1"/>
  <c r="AN7" i="6"/>
  <c r="M7" i="6" s="1"/>
  <c r="AE7" i="6"/>
  <c r="AN4" i="6"/>
  <c r="AE4" i="6"/>
  <c r="M4" i="6" s="1"/>
  <c r="AQ6" i="6"/>
  <c r="P6" i="6" s="1"/>
  <c r="AH6" i="6"/>
  <c r="AS11" i="6"/>
  <c r="AJ11" i="6"/>
  <c r="R11" i="6" s="1"/>
  <c r="AO8" i="6"/>
  <c r="AF8" i="6"/>
  <c r="N8" i="6" s="1"/>
  <c r="AO7" i="6"/>
  <c r="N7" i="6" s="1"/>
  <c r="AF7" i="6"/>
  <c r="AS10" i="6"/>
  <c r="AJ10" i="6"/>
  <c r="R10" i="6" s="1"/>
  <c r="AO9" i="6"/>
  <c r="AF9" i="6"/>
  <c r="N9" i="6" s="1"/>
  <c r="AP7" i="6"/>
  <c r="O7" i="6" s="1"/>
  <c r="AG7" i="6"/>
  <c r="AO5" i="6"/>
  <c r="AF5" i="6"/>
  <c r="N5" i="6" s="1"/>
  <c r="AQ10" i="6"/>
  <c r="AH10" i="6"/>
  <c r="P10" i="6" s="1"/>
  <c r="AP11" i="6"/>
  <c r="AG11" i="6"/>
  <c r="O11" i="6" s="1"/>
  <c r="AP8" i="6"/>
  <c r="AG8" i="6"/>
  <c r="O8" i="6" s="1"/>
  <c r="AS7" i="6"/>
  <c r="R7" i="6" s="1"/>
  <c r="AJ7" i="6"/>
  <c r="AS9" i="6"/>
  <c r="AJ9" i="6"/>
  <c r="R9" i="6" s="1"/>
  <c r="AO10" i="6"/>
  <c r="AF10" i="6"/>
  <c r="N10" i="6" s="1"/>
  <c r="AO4" i="6"/>
  <c r="AF4" i="6"/>
  <c r="N4" i="6" s="1"/>
  <c r="AR4" i="6"/>
  <c r="Q4" i="6" s="1"/>
  <c r="AI4" i="6"/>
  <c r="AS5" i="6"/>
  <c r="AJ5" i="6"/>
  <c r="R5" i="6" s="1"/>
  <c r="AQ8" i="6"/>
  <c r="AH8" i="6"/>
  <c r="P8" i="6" s="1"/>
  <c r="AN11" i="6"/>
  <c r="AP5" i="6"/>
  <c r="AG5" i="6"/>
  <c r="O5" i="6" s="1"/>
  <c r="AQ4" i="6"/>
  <c r="P4" i="6" s="1"/>
  <c r="AH4" i="6"/>
  <c r="AO6" i="6"/>
  <c r="N6" i="6" s="1"/>
  <c r="AF6" i="6"/>
  <c r="AP10" i="6"/>
  <c r="AG10" i="6"/>
  <c r="O10" i="6" s="1"/>
  <c r="AN8" i="6"/>
  <c r="AE8" i="6"/>
  <c r="M8" i="6" s="1"/>
  <c r="AS4" i="6"/>
  <c r="R4" i="6" s="1"/>
  <c r="AJ4" i="6"/>
  <c r="AS6" i="6"/>
  <c r="R6" i="6" s="1"/>
  <c r="AJ6" i="6"/>
  <c r="AO11" i="6" l="1"/>
  <c r="AE11" i="6"/>
  <c r="M11" i="6" s="1"/>
  <c r="AW11" i="6"/>
  <c r="AX11" i="6"/>
  <c r="AQ5" i="6"/>
  <c r="Y5" i="6"/>
  <c r="AM8" i="6"/>
  <c r="AN5" i="6"/>
  <c r="V44" i="6" s="1"/>
  <c r="BA8" i="6"/>
  <c r="AQ11" i="6"/>
  <c r="BA10" i="6"/>
  <c r="Q60" i="6" s="1"/>
  <c r="AI8" i="6"/>
  <c r="Q8" i="6" s="1"/>
  <c r="AR10" i="6"/>
  <c r="Z49" i="6" s="1"/>
  <c r="BA11" i="6"/>
  <c r="Q61" i="6" s="1"/>
  <c r="AZ11" i="6"/>
  <c r="X43" i="6"/>
  <c r="AR8" i="6"/>
  <c r="Z47" i="6" s="1"/>
  <c r="AI10" i="6"/>
  <c r="Q10" i="6" s="1"/>
  <c r="AE5" i="6"/>
  <c r="M5" i="6" s="1"/>
  <c r="AH5" i="6"/>
  <c r="P5" i="6" s="1"/>
  <c r="AW5" i="6"/>
  <c r="M55" i="6" s="1"/>
  <c r="AV5" i="6"/>
  <c r="L55" i="6" s="1"/>
  <c r="U8" i="6"/>
  <c r="AI6" i="6"/>
  <c r="Z9" i="6"/>
  <c r="Q59" i="6" s="1"/>
  <c r="AD8" i="6"/>
  <c r="L8" i="6" s="1"/>
  <c r="AI11" i="6"/>
  <c r="Q11" i="6" s="1"/>
  <c r="BA6" i="6"/>
  <c r="AR11" i="6"/>
  <c r="Z50" i="6" s="1"/>
  <c r="Z6" i="6"/>
  <c r="Y11" i="6"/>
  <c r="E6" i="4"/>
  <c r="F6" i="4" s="1"/>
  <c r="E8" i="4"/>
  <c r="F8" i="4" s="1"/>
  <c r="E10" i="4"/>
  <c r="F10" i="4" s="1"/>
  <c r="E7" i="4"/>
  <c r="F7" i="4" s="1"/>
  <c r="AI9" i="6"/>
  <c r="Q9" i="6" s="1"/>
  <c r="AR9" i="6"/>
  <c r="O59" i="6"/>
  <c r="X48" i="6"/>
  <c r="O48" i="6"/>
  <c r="P60" i="6"/>
  <c r="Y49" i="6"/>
  <c r="P49" i="6"/>
  <c r="BA7" i="6"/>
  <c r="Z7" i="6"/>
  <c r="Q58" i="6"/>
  <c r="R44" i="6"/>
  <c r="R55" i="6"/>
  <c r="AA44" i="6"/>
  <c r="M43" i="6"/>
  <c r="M54" i="6"/>
  <c r="V43" i="6"/>
  <c r="P43" i="6"/>
  <c r="P54" i="6"/>
  <c r="Y43" i="6"/>
  <c r="U44" i="6"/>
  <c r="L44" i="6"/>
  <c r="AA50" i="6"/>
  <c r="R50" i="6"/>
  <c r="R61" i="6"/>
  <c r="O49" i="6"/>
  <c r="O60" i="6"/>
  <c r="X49" i="6"/>
  <c r="O46" i="6"/>
  <c r="O57" i="6"/>
  <c r="X46" i="6"/>
  <c r="R46" i="6"/>
  <c r="R57" i="6"/>
  <c r="AA46" i="6"/>
  <c r="M49" i="6"/>
  <c r="M60" i="6"/>
  <c r="V49" i="6"/>
  <c r="R54" i="6"/>
  <c r="AA43" i="6"/>
  <c r="R43" i="6"/>
  <c r="O58" i="6"/>
  <c r="X47" i="6"/>
  <c r="O47" i="6"/>
  <c r="M48" i="6"/>
  <c r="M59" i="6"/>
  <c r="V48" i="6"/>
  <c r="N49" i="6"/>
  <c r="N60" i="6"/>
  <c r="W49" i="6"/>
  <c r="P46" i="6"/>
  <c r="P57" i="6"/>
  <c r="Y46" i="6"/>
  <c r="P59" i="6"/>
  <c r="Y48" i="6"/>
  <c r="P48" i="6"/>
  <c r="AV10" i="6"/>
  <c r="U10" i="6"/>
  <c r="M61" i="6"/>
  <c r="V50" i="6"/>
  <c r="M50" i="6"/>
  <c r="U9" i="6"/>
  <c r="AV9" i="6"/>
  <c r="Q43" i="6"/>
  <c r="Q54" i="6"/>
  <c r="Z43" i="6"/>
  <c r="AI5" i="6"/>
  <c r="Q5" i="6" s="1"/>
  <c r="Z5" i="6"/>
  <c r="BA5" i="6"/>
  <c r="U11" i="6"/>
  <c r="AV11" i="6"/>
  <c r="P56" i="6"/>
  <c r="Y45" i="6"/>
  <c r="P45" i="6"/>
  <c r="M57" i="6"/>
  <c r="V46" i="6"/>
  <c r="M46" i="6"/>
  <c r="R58" i="6"/>
  <c r="AA47" i="6"/>
  <c r="R47" i="6"/>
  <c r="N58" i="6"/>
  <c r="W47" i="6"/>
  <c r="N47" i="6"/>
  <c r="L56" i="6"/>
  <c r="U45" i="6"/>
  <c r="L45" i="6"/>
  <c r="V6" i="6"/>
  <c r="AW6" i="6"/>
  <c r="AD4" i="6"/>
  <c r="L4" i="6" s="1"/>
  <c r="U4" i="6"/>
  <c r="AV4" i="6"/>
  <c r="N48" i="6"/>
  <c r="N59" i="6"/>
  <c r="W48" i="6"/>
  <c r="R49" i="6"/>
  <c r="R60" i="6"/>
  <c r="AA49" i="6"/>
  <c r="O55" i="6"/>
  <c r="X44" i="6"/>
  <c r="O44" i="6"/>
  <c r="P47" i="6"/>
  <c r="P58" i="6"/>
  <c r="Y47" i="6"/>
  <c r="L46" i="6"/>
  <c r="L57" i="6"/>
  <c r="U46" i="6"/>
  <c r="M47" i="6"/>
  <c r="M58" i="6"/>
  <c r="V47" i="6"/>
  <c r="N45" i="6"/>
  <c r="N56" i="6"/>
  <c r="W45" i="6"/>
  <c r="N44" i="6"/>
  <c r="N55" i="6"/>
  <c r="W44" i="6"/>
  <c r="N54" i="6"/>
  <c r="W43" i="6"/>
  <c r="N43" i="6"/>
  <c r="R45" i="6"/>
  <c r="R56" i="6"/>
  <c r="AA45" i="6"/>
  <c r="O50" i="6"/>
  <c r="O61" i="6"/>
  <c r="X50" i="6"/>
  <c r="N57" i="6"/>
  <c r="W46" i="6"/>
  <c r="N46" i="6"/>
  <c r="P55" i="6"/>
  <c r="Y44" i="6"/>
  <c r="R48" i="6"/>
  <c r="R59" i="6"/>
  <c r="AA48" i="6"/>
  <c r="N61" i="6"/>
  <c r="N50" i="6"/>
  <c r="W50" i="6"/>
  <c r="O45" i="6"/>
  <c r="O56" i="6"/>
  <c r="X45" i="6"/>
  <c r="AD10" i="6"/>
  <c r="L10" i="6" s="1"/>
  <c r="AM10" i="6"/>
  <c r="AE6" i="6"/>
  <c r="M6" i="6" s="1"/>
  <c r="AM4" i="6"/>
  <c r="AD11" i="6"/>
  <c r="L11" i="6" s="1"/>
  <c r="AN6" i="6"/>
  <c r="AD9" i="6"/>
  <c r="L9" i="6" s="1"/>
  <c r="AR5" i="6"/>
  <c r="AM11" i="6"/>
  <c r="AI7" i="6"/>
  <c r="AR7" i="6"/>
  <c r="Q7" i="6" s="1"/>
  <c r="Q15" i="6" s="1"/>
  <c r="R15" i="6" s="1"/>
  <c r="AM9" i="6"/>
  <c r="Q47" i="6" l="1"/>
  <c r="Q45" i="6"/>
  <c r="Z48" i="6"/>
  <c r="U47" i="6"/>
  <c r="L58" i="6"/>
  <c r="Y50" i="6"/>
  <c r="P44" i="6"/>
  <c r="Q49" i="6"/>
  <c r="M44" i="6"/>
  <c r="L47" i="6"/>
  <c r="P50" i="6"/>
  <c r="Z45" i="6"/>
  <c r="P61" i="6"/>
  <c r="Q56" i="6"/>
  <c r="Q50" i="6"/>
  <c r="Q48" i="6"/>
  <c r="Q14" i="6"/>
  <c r="R14" i="6" s="1"/>
  <c r="N13" i="6" s="1"/>
  <c r="Q57" i="6"/>
  <c r="Z46" i="6"/>
  <c r="Q46" i="6"/>
  <c r="M56" i="6"/>
  <c r="V45" i="6"/>
  <c r="M45" i="6"/>
  <c r="L60" i="6"/>
  <c r="U49" i="6"/>
  <c r="L49" i="6"/>
  <c r="L43" i="6"/>
  <c r="L54" i="6"/>
  <c r="L50" i="6"/>
  <c r="L61" i="6"/>
  <c r="U50" i="6"/>
  <c r="L48" i="6"/>
  <c r="L59" i="6"/>
  <c r="U48" i="6"/>
  <c r="Q44" i="6"/>
  <c r="Q55" i="6"/>
  <c r="Z44" i="6"/>
  <c r="BB13" i="6"/>
  <c r="AJ13" i="6"/>
  <c r="AJ14" i="6" s="1"/>
  <c r="AJ15" i="6" s="1"/>
  <c r="U43" i="6"/>
  <c r="AS13" i="6"/>
  <c r="Z13" i="6"/>
  <c r="Z16" i="6" l="1"/>
  <c r="AA16" i="6" s="1"/>
  <c r="BB14" i="6"/>
  <c r="BB15" i="6" s="1"/>
  <c r="Z15" i="6"/>
  <c r="AA15" i="6" s="1"/>
  <c r="Z14" i="6"/>
  <c r="AS14" i="6"/>
  <c r="AS15" i="6" s="1"/>
  <c r="AA14" i="6" l="1"/>
  <c r="W13" i="6" s="1"/>
  <c r="F4" i="6" s="1"/>
  <c r="F7" i="6" s="1"/>
  <c r="F5" i="6" l="1"/>
  <c r="F6" i="6" s="1"/>
</calcChain>
</file>

<file path=xl/sharedStrings.xml><?xml version="1.0" encoding="utf-8"?>
<sst xmlns="http://schemas.openxmlformats.org/spreadsheetml/2006/main" count="1176" uniqueCount="1074">
  <si>
    <t>SmartPost</t>
  </si>
  <si>
    <t>Fedex With Surcharge</t>
  </si>
  <si>
    <t>Zones (mileage)</t>
  </si>
  <si>
    <t>0-150</t>
  </si>
  <si>
    <t>151-300</t>
  </si>
  <si>
    <t>301-600</t>
  </si>
  <si>
    <t>601-1000</t>
  </si>
  <si>
    <t>1001-1400</t>
  </si>
  <si>
    <t>1401-1800</t>
  </si>
  <si>
    <t>1800+</t>
  </si>
  <si>
    <t>Weight</t>
  </si>
  <si>
    <t>Volume Discount</t>
  </si>
  <si>
    <t>+</t>
  </si>
  <si>
    <t>Fuel surcharge</t>
  </si>
  <si>
    <t>USPS - Priority Mail</t>
  </si>
  <si>
    <t>USPS - Parcel Select</t>
  </si>
  <si>
    <t>Zones</t>
  </si>
  <si>
    <t>L, 1 &amp; 2</t>
  </si>
  <si>
    <t>Estimated weight (lbs)</t>
  </si>
  <si>
    <t>Twin sheet set</t>
  </si>
  <si>
    <t>Full sheet set</t>
  </si>
  <si>
    <t>Queen sheet set</t>
  </si>
  <si>
    <t>King sheet set</t>
  </si>
  <si>
    <t>Twin duvet</t>
  </si>
  <si>
    <t>F/Q Duvet</t>
  </si>
  <si>
    <t>K Duvet</t>
  </si>
  <si>
    <t>T Duvet Set</t>
  </si>
  <si>
    <t>F Duvet Set</t>
  </si>
  <si>
    <t>Q Duvet Set</t>
  </si>
  <si>
    <t>K Duvet Set</t>
  </si>
  <si>
    <t>T Everything Set</t>
  </si>
  <si>
    <t>F Everything Set</t>
  </si>
  <si>
    <t>Q Everything Set</t>
  </si>
  <si>
    <t>K Everything Set</t>
  </si>
  <si>
    <t>2 Pillowcases</t>
  </si>
  <si>
    <t>Zone 3</t>
  </si>
  <si>
    <t>Zone 4</t>
  </si>
  <si>
    <t>Zone 5</t>
  </si>
  <si>
    <t>Zone 6</t>
  </si>
  <si>
    <t>Zone 7</t>
  </si>
  <si>
    <t>Zone 8</t>
  </si>
  <si>
    <t>Zones 1 &amp; 2</t>
  </si>
  <si>
    <t>Miles</t>
  </si>
  <si>
    <t>Population</t>
  </si>
  <si>
    <t>%</t>
  </si>
  <si>
    <t>Total</t>
  </si>
  <si>
    <t> California</t>
  </si>
  <si>
    <t> Texas</t>
  </si>
  <si>
    <t> New York</t>
  </si>
  <si>
    <t> Florida</t>
  </si>
  <si>
    <t> Illinois</t>
  </si>
  <si>
    <t> Pennsylvania</t>
  </si>
  <si>
    <t> Ohio</t>
  </si>
  <si>
    <t> Georgia</t>
  </si>
  <si>
    <t> Michigan</t>
  </si>
  <si>
    <t> North Carolina</t>
  </si>
  <si>
    <t> New Jersey</t>
  </si>
  <si>
    <t> Virginia</t>
  </si>
  <si>
    <t> Washington</t>
  </si>
  <si>
    <t> Massachusetts</t>
  </si>
  <si>
    <t> Arizona</t>
  </si>
  <si>
    <t> Indiana</t>
  </si>
  <si>
    <t> Tennessee</t>
  </si>
  <si>
    <t> Missouri</t>
  </si>
  <si>
    <t> Maryland</t>
  </si>
  <si>
    <t> Wisconsin</t>
  </si>
  <si>
    <t> Minnesota</t>
  </si>
  <si>
    <t> Colorado</t>
  </si>
  <si>
    <t> Alabama</t>
  </si>
  <si>
    <t> South Carolina</t>
  </si>
  <si>
    <t> Louisiana</t>
  </si>
  <si>
    <t> Kentucky</t>
  </si>
  <si>
    <t> Oregon</t>
  </si>
  <si>
    <t> Oklahoma</t>
  </si>
  <si>
    <t> Connecticut</t>
  </si>
  <si>
    <t> Iowa</t>
  </si>
  <si>
    <t> Mississippi</t>
  </si>
  <si>
    <t> Arkansas</t>
  </si>
  <si>
    <t> Kansas</t>
  </si>
  <si>
    <t> Utah</t>
  </si>
  <si>
    <t> Nevada</t>
  </si>
  <si>
    <t> New Mexico</t>
  </si>
  <si>
    <t> Nebraska</t>
  </si>
  <si>
    <t> West Virginia</t>
  </si>
  <si>
    <t> Idaho</t>
  </si>
  <si>
    <t> Hawaii</t>
  </si>
  <si>
    <t> Maine</t>
  </si>
  <si>
    <t> New Hampshire</t>
  </si>
  <si>
    <t> Rhode Island</t>
  </si>
  <si>
    <t> Montana</t>
  </si>
  <si>
    <t> Delaware</t>
  </si>
  <si>
    <t> South Dakota</t>
  </si>
  <si>
    <t> Alaska</t>
  </si>
  <si>
    <t> North Dakota</t>
  </si>
  <si>
    <t> District of Columbia</t>
  </si>
  <si>
    <t> Vermont</t>
  </si>
  <si>
    <t> Wyoming</t>
  </si>
  <si>
    <t>50 States + D.C.</t>
  </si>
  <si>
    <t>State</t>
  </si>
  <si>
    <t>Queen</t>
  </si>
  <si>
    <t>Full</t>
  </si>
  <si>
    <t>King</t>
  </si>
  <si>
    <t>Twin</t>
  </si>
  <si>
    <t>US Mattress Sizes</t>
  </si>
  <si>
    <t>*From SBI Report on US Market for Mattresses</t>
  </si>
  <si>
    <t>Sheet set</t>
  </si>
  <si>
    <t>Duvet (only)</t>
  </si>
  <si>
    <t>Duvet set</t>
  </si>
  <si>
    <t>Everything Set</t>
  </si>
  <si>
    <t>Extra Pillowcases</t>
  </si>
  <si>
    <t>Total sets of sheets</t>
  </si>
  <si>
    <t>Total extra pillowcases</t>
  </si>
  <si>
    <t>Total duvet (solo)</t>
  </si>
  <si>
    <t>Note:</t>
  </si>
  <si>
    <t>Estimated Mix</t>
  </si>
  <si>
    <t>Sales Mix</t>
  </si>
  <si>
    <t>units</t>
  </si>
  <si>
    <t>Duvets</t>
  </si>
  <si>
    <t>Sets</t>
  </si>
  <si>
    <t>Other</t>
  </si>
  <si>
    <t>Units</t>
  </si>
  <si>
    <t>Lbs</t>
  </si>
  <si>
    <t>Total Shipping</t>
  </si>
  <si>
    <t>1-2</t>
  </si>
  <si>
    <t>All Fed Ex</t>
  </si>
  <si>
    <t>Base price</t>
  </si>
  <si>
    <t>Net price</t>
  </si>
  <si>
    <t>Discount rate</t>
  </si>
  <si>
    <t>FedEx</t>
  </si>
  <si>
    <t>All USPS</t>
  </si>
  <si>
    <t>Volume discounts</t>
  </si>
  <si>
    <t>USPS</t>
  </si>
  <si>
    <t>Base Rates</t>
  </si>
  <si>
    <t>Gasoline price volatility</t>
  </si>
  <si>
    <t>  1995 May- 1 to May- 5</t>
  </si>
  <si>
    <t>  1995 May- 8 to May-12</t>
  </si>
  <si>
    <t>  1995 May-15 to May-19</t>
  </si>
  <si>
    <t>  1995 May-22 to May-26</t>
  </si>
  <si>
    <t>  1995 Jun- 5 to Jun- 9</t>
  </si>
  <si>
    <t>  1995 Jun-12 to Jun-16</t>
  </si>
  <si>
    <t>  1995 Jun-19 to Jun-23</t>
  </si>
  <si>
    <t>  1995 Jun-26 to Jun-30</t>
  </si>
  <si>
    <t>  1995 Jul- 3 to Jul- 7</t>
  </si>
  <si>
    <t>  1995 Jul-10 to Jul-14</t>
  </si>
  <si>
    <t>  1995 Jul-17 to Jul-21</t>
  </si>
  <si>
    <t>  1995 Jul-24 to Jul-28</t>
  </si>
  <si>
    <t>  1995 Jul-31 to Aug- 4</t>
  </si>
  <si>
    <t>  1995 Aug- 7 to Aug-11</t>
  </si>
  <si>
    <t>  1995 Aug-14 to Aug-18</t>
  </si>
  <si>
    <t>  1995 Aug-21 to Aug-25</t>
  </si>
  <si>
    <t>  1995 Aug-28 to Sep- 1</t>
  </si>
  <si>
    <t>  1995 Sep-11 to Sep-15</t>
  </si>
  <si>
    <t>  1995 Sep-18 to Sep-22</t>
  </si>
  <si>
    <t>  1995 Sep-25 to Sep-29</t>
  </si>
  <si>
    <t>  1995 Oct- 2 to Oct- 6</t>
  </si>
  <si>
    <t>  1995 Oct- 9 to Oct-13</t>
  </si>
  <si>
    <t>  1995 Oct-16 to Oct-20</t>
  </si>
  <si>
    <t>  1995 Oct-23 to Oct-27</t>
  </si>
  <si>
    <t>  1995 Oct-30 to Nov- 3</t>
  </si>
  <si>
    <t>  1995 Nov- 6 to Nov-10</t>
  </si>
  <si>
    <t>  1995 Nov-13 to Nov-17</t>
  </si>
  <si>
    <t>  1995 Nov-20 to Nov-24</t>
  </si>
  <si>
    <t>  1995 Nov-27 to Dec- 1</t>
  </si>
  <si>
    <t>  1995 Dec- 4 to Dec- 8</t>
  </si>
  <si>
    <t>  1995 Dec-11 to Dec-15</t>
  </si>
  <si>
    <t>  1995 Dec-18 to Dec-22</t>
  </si>
  <si>
    <t>  1996 Jan- 8 to Jan-12</t>
  </si>
  <si>
    <t>  1996 Jan-15 to Jan-19</t>
  </si>
  <si>
    <t>  1996 Jan-22 to Jan-26</t>
  </si>
  <si>
    <t>  1996 Jan-29 to Feb- 2</t>
  </si>
  <si>
    <t>  1996 Feb- 5 to Feb- 9</t>
  </si>
  <si>
    <t>  1996 Feb-12 to Feb-16</t>
  </si>
  <si>
    <t>  1996 Feb-26 to Mar- 1</t>
  </si>
  <si>
    <t>  1996 Mar- 4 to Mar- 8</t>
  </si>
  <si>
    <t>  1996 Mar-11 to Mar-15</t>
  </si>
  <si>
    <t>  1996 Mar-18 to Mar-22</t>
  </si>
  <si>
    <t>  1996 Mar-25 to Mar-29</t>
  </si>
  <si>
    <t>  1996 Apr- 1 to Apr- 5</t>
  </si>
  <si>
    <t>  1996 Apr- 8 to Apr-12</t>
  </si>
  <si>
    <t>  1996 Apr-15 to Apr-19</t>
  </si>
  <si>
    <t>  1996 Apr-22 to Apr-26</t>
  </si>
  <si>
    <t>  1996 Apr-29 to May- 3</t>
  </si>
  <si>
    <t>  1996 May- 6 to May-10</t>
  </si>
  <si>
    <t>  1996 May-13 to May-17</t>
  </si>
  <si>
    <t>  1996 May-20 to May-24</t>
  </si>
  <si>
    <t>  1996 Jun- 3 to Jun- 7</t>
  </si>
  <si>
    <t>  1996 Jun-10 to Jun-14</t>
  </si>
  <si>
    <t>  1996 Jun-17 to Jun-21</t>
  </si>
  <si>
    <t>  1996 Jun-24 to Jun-28</t>
  </si>
  <si>
    <t>  1996 Jul- 1 to Jul- 5</t>
  </si>
  <si>
    <t>  1996 Jul- 8 to Jul-12</t>
  </si>
  <si>
    <t>  1996 Jul-15 to Jul-19</t>
  </si>
  <si>
    <t>  1996 Jul-22 to Jul-26</t>
  </si>
  <si>
    <t>  1996 Jul-29 to Aug- 2</t>
  </si>
  <si>
    <t>  1996 Aug- 5 to Aug- 9</t>
  </si>
  <si>
    <t>  1996 Aug-12 to Aug-16</t>
  </si>
  <si>
    <t>  1996 Aug-19 to Aug-23</t>
  </si>
  <si>
    <t>  1996 Aug-26 to Aug-30</t>
  </si>
  <si>
    <t>  1996 Sep- 9 to Sep-13</t>
  </si>
  <si>
    <t>  1996 Sep-16 to Sep-20</t>
  </si>
  <si>
    <t>  1996 Sep-23 to Sep-27</t>
  </si>
  <si>
    <t>  1996 Sep-30 to Oct- 4</t>
  </si>
  <si>
    <t>  1996 Oct- 7 to Oct-11</t>
  </si>
  <si>
    <t>  1996 Oct-14 to Oct-18</t>
  </si>
  <si>
    <t>  1996 Oct-21 to Oct-25</t>
  </si>
  <si>
    <t>  1996 Oct-28 to Nov- 1</t>
  </si>
  <si>
    <t>  1996 Nov- 4 to Nov- 8</t>
  </si>
  <si>
    <t>  1996 Nov-11 to Nov-15</t>
  </si>
  <si>
    <t>  1996 Nov-18 to Nov-22</t>
  </si>
  <si>
    <t>  1996 Nov-25 to Nov-29</t>
  </si>
  <si>
    <t>  1996 Dec- 2 to Dec- 6</t>
  </si>
  <si>
    <t>  1996 Dec- 9 to Dec-13</t>
  </si>
  <si>
    <t>  1996 Dec-16 to Dec-20</t>
  </si>
  <si>
    <t>  1996 Dec-23 to Dec-27</t>
  </si>
  <si>
    <t>  1996 Dec-30 to Jan- 3</t>
  </si>
  <si>
    <t>  1997 Jan- 6 to Jan-10</t>
  </si>
  <si>
    <t>  1997 Jan-13 to Jan-17</t>
  </si>
  <si>
    <t>  1997 Jan-20 to Jan-24</t>
  </si>
  <si>
    <t>  1997 Jan-27 to Jan-31</t>
  </si>
  <si>
    <t>  1997 Feb- 3 to Feb- 7</t>
  </si>
  <si>
    <t>  1997 Feb-10 to Feb-14</t>
  </si>
  <si>
    <t>  1997 Feb-24 to Feb-28</t>
  </si>
  <si>
    <t>  1997 Mar- 3 to Mar- 7</t>
  </si>
  <si>
    <t>  1997 Mar-10 to Mar-14</t>
  </si>
  <si>
    <t>  1997 Mar-17 to Mar-21</t>
  </si>
  <si>
    <t>  1997 Mar-24 to Mar-28</t>
  </si>
  <si>
    <t>  1997 Mar-31 to Apr- 4</t>
  </si>
  <si>
    <t>  1997 Apr- 7 to Apr-11</t>
  </si>
  <si>
    <t>  1997 Apr-14 to Apr-18</t>
  </si>
  <si>
    <t>  1997 Apr-21 to Apr-25</t>
  </si>
  <si>
    <t>  1997 Apr-28 to May- 2</t>
  </si>
  <si>
    <t>  1997 May- 5 to May- 9</t>
  </si>
  <si>
    <t>  1997 May-12 to May-16</t>
  </si>
  <si>
    <t>  1997 May-19 to May-23</t>
  </si>
  <si>
    <t>  1997 Jun- 2 to Jun- 6</t>
  </si>
  <si>
    <t>  1997 Jun- 9 to Jun-13</t>
  </si>
  <si>
    <t>  1997 Jun-16 to Jun-20</t>
  </si>
  <si>
    <t>  1997 Jun-23 to Jun-27</t>
  </si>
  <si>
    <t>  1997 Jun-30 to Jul- 4</t>
  </si>
  <si>
    <t>  1997 Jul- 7 to Jul-11</t>
  </si>
  <si>
    <t>  1997 Jul-14 to Jul-18</t>
  </si>
  <si>
    <t>  1997 Jul-21 to Jul-25</t>
  </si>
  <si>
    <t>  1997 Jul-28 to Aug- 1</t>
  </si>
  <si>
    <t>  1997 Aug- 4 to Aug- 8</t>
  </si>
  <si>
    <t>  1997 Aug-11 to Aug-15</t>
  </si>
  <si>
    <t>  1997 Aug-18 to Aug-22</t>
  </si>
  <si>
    <t>  1997 Aug-25 to Aug-29</t>
  </si>
  <si>
    <t>  1997 Sep- 8 to Sep-12</t>
  </si>
  <si>
    <t>  1997 Sep-15 to Sep-19</t>
  </si>
  <si>
    <t>  1997 Sep-22 to Sep-26</t>
  </si>
  <si>
    <t>  1997 Sep-29 to Oct- 3</t>
  </si>
  <si>
    <t>  1997 Oct- 6 to Oct-10</t>
  </si>
  <si>
    <t>  1997 Oct-13 to Oct-17</t>
  </si>
  <si>
    <t>  1997 Oct-20 to Oct-24</t>
  </si>
  <si>
    <t>  1997 Oct-27 to Oct-31</t>
  </si>
  <si>
    <t>  1997 Nov- 3 to Nov- 7</t>
  </si>
  <si>
    <t>  1997 Nov-10 to Nov-14</t>
  </si>
  <si>
    <t>  1997 Nov-17 to Nov-21</t>
  </si>
  <si>
    <t>  1997 Nov-24 to Nov-28</t>
  </si>
  <si>
    <t>  1997 Dec- 1 to Dec- 5</t>
  </si>
  <si>
    <t>  1997 Dec- 8 to Dec-12</t>
  </si>
  <si>
    <t>  1997 Dec-15 to Dec-19</t>
  </si>
  <si>
    <t>  1997 Dec-22 to Dec-26</t>
  </si>
  <si>
    <t>  1997 Dec-29 to Jan- 2</t>
  </si>
  <si>
    <t>  1998 Jan- 5 to Jan- 9</t>
  </si>
  <si>
    <t>  1998 Jan-12 to Jan-16</t>
  </si>
  <si>
    <t>  1998 Jan-26 to Jan-30</t>
  </si>
  <si>
    <t>  1998 Feb- 2 to Feb- 6</t>
  </si>
  <si>
    <t>  1998 Feb- 9 to Feb-13</t>
  </si>
  <si>
    <t>  1998 Feb-23 to Feb-27</t>
  </si>
  <si>
    <t>  1998 Mar- 2 to Mar- 6</t>
  </si>
  <si>
    <t>  1998 Mar- 9 to Mar-13</t>
  </si>
  <si>
    <t>  1998 Mar-16 to Mar-20</t>
  </si>
  <si>
    <t>  1998 Mar-23 to Mar-27</t>
  </si>
  <si>
    <t>  1998 Mar-30 to Apr- 3</t>
  </si>
  <si>
    <t>  1998 Apr- 6 to Apr-10</t>
  </si>
  <si>
    <t>  1998 Apr-13 to Apr-17</t>
  </si>
  <si>
    <t>  1998 Apr-20 to Apr-24</t>
  </si>
  <si>
    <t>  1998 Apr-27 to May- 1</t>
  </si>
  <si>
    <t>  1998 May- 4 to May- 8</t>
  </si>
  <si>
    <t>  1998 May-11 to May-15</t>
  </si>
  <si>
    <t>  1998 May-18 to May-22</t>
  </si>
  <si>
    <t>  1998 Jun- 1 to Jun- 5</t>
  </si>
  <si>
    <t>  1998 Jun- 8 to Jun-12</t>
  </si>
  <si>
    <t>  1998 Jun-15 to Jun-19</t>
  </si>
  <si>
    <t>  1998 Jun-22 to Jun-26</t>
  </si>
  <si>
    <t>  1998 Jun-29 to Jul- 3</t>
  </si>
  <si>
    <t>  1998 Jul- 6 to Jul-10</t>
  </si>
  <si>
    <t>  1998 Jul-13 to Jul-17</t>
  </si>
  <si>
    <t>  1998 Jul-20 to Jul-24</t>
  </si>
  <si>
    <t>  1998 Jul-27 to Jul-31</t>
  </si>
  <si>
    <t>  1998 Aug- 3 to Aug- 7</t>
  </si>
  <si>
    <t>  1998 Aug-10 to Aug-14</t>
  </si>
  <si>
    <t>  1998 Aug-17 to Aug-21</t>
  </si>
  <si>
    <t>  1998 Aug-24 to Aug-28</t>
  </si>
  <si>
    <t>  1998 Aug-31 to Sep- 4</t>
  </si>
  <si>
    <t>  1998 Sep-14 to Sep-18</t>
  </si>
  <si>
    <t>  1998 Sep-21 to Sep-25</t>
  </si>
  <si>
    <t>  1998 Sep-28 to Oct- 2</t>
  </si>
  <si>
    <t>  1998 Oct- 5 to Oct- 9</t>
  </si>
  <si>
    <t>  1998 Oct-12 to Oct-16</t>
  </si>
  <si>
    <t>  1998 Oct-19 to Oct-23</t>
  </si>
  <si>
    <t>  1998 Oct-26 to Oct-30</t>
  </si>
  <si>
    <t>  1998 Nov- 2 to Nov- 6</t>
  </si>
  <si>
    <t>  1998 Nov- 9 to Nov-13</t>
  </si>
  <si>
    <t>  1998 Nov-16 to Nov-20</t>
  </si>
  <si>
    <t>  1998 Nov-23 to Nov-27</t>
  </si>
  <si>
    <t>  1998 Nov-30 to Dec- 4</t>
  </si>
  <si>
    <t>  1998 Dec- 7 to Dec-11</t>
  </si>
  <si>
    <t>  1998 Dec-14 to Dec-18</t>
  </si>
  <si>
    <t>  1998 Dec-21 to Dec-25</t>
  </si>
  <si>
    <t>  1998 Dec-28 to Jan- 1</t>
  </si>
  <si>
    <t>  1999 Jan- 4 to Jan- 8</t>
  </si>
  <si>
    <t>  1999 Jan-11 to Jan-15</t>
  </si>
  <si>
    <t>  1999 Jan-25 to Jan-29</t>
  </si>
  <si>
    <t>  1999 Feb- 1 to Feb- 5</t>
  </si>
  <si>
    <t>  1999 Feb- 8 to Feb-12</t>
  </si>
  <si>
    <t>  1999 Feb-22 to Feb-26</t>
  </si>
  <si>
    <t>  1999 Mar- 1 to Mar- 5</t>
  </si>
  <si>
    <t>  1999 Mar- 8 to Mar-12</t>
  </si>
  <si>
    <t>  1999 Mar-15 to Mar-19</t>
  </si>
  <si>
    <t>  1999 Mar-22 to Mar-26</t>
  </si>
  <si>
    <t>  1999 Mar-29 to Apr- 2</t>
  </si>
  <si>
    <t>  1999 Apr- 5 to Apr- 9</t>
  </si>
  <si>
    <t>  1999 Apr-12 to Apr-16</t>
  </si>
  <si>
    <t>  1999 Apr-19 to Apr-23</t>
  </si>
  <si>
    <t>  1999 Apr-26 to Apr-30</t>
  </si>
  <si>
    <t>  1999 May- 3 to May- 7</t>
  </si>
  <si>
    <t>  1999 May-10 to May-14</t>
  </si>
  <si>
    <t>  1999 May-17 to May-21</t>
  </si>
  <si>
    <t>  1999 May-24 to May-28</t>
  </si>
  <si>
    <t>  1999 Jun- 7 to Jun-11</t>
  </si>
  <si>
    <t>  1999 Jun-14 to Jun-18</t>
  </si>
  <si>
    <t>  1999 Jun-21 to Jun-25</t>
  </si>
  <si>
    <t>  1999 Jun-28 to Jul- 2</t>
  </si>
  <si>
    <t>  1999 Jul-12 to Jul-16</t>
  </si>
  <si>
    <t>  1999 Jul-19 to Jul-23</t>
  </si>
  <si>
    <t>  1999 Jul-26 to Jul-30</t>
  </si>
  <si>
    <t>  1999 Aug- 2 to Aug- 6</t>
  </si>
  <si>
    <t>  1999 Aug- 9 to Aug-13</t>
  </si>
  <si>
    <t>  1999 Aug-16 to Aug-20</t>
  </si>
  <si>
    <t>  1999 Aug-23 to Aug-27</t>
  </si>
  <si>
    <t>  1999 Aug-30 to Sep- 3</t>
  </si>
  <si>
    <t>  1999 Sep-13 to Sep-17</t>
  </si>
  <si>
    <t>  1999 Sep-20 to Sep-24</t>
  </si>
  <si>
    <t>  1999 Sep-27 to Oct- 1</t>
  </si>
  <si>
    <t>  1999 Oct- 4 to Oct- 8</t>
  </si>
  <si>
    <t>  1999 Oct-11 to Oct-15</t>
  </si>
  <si>
    <t>  1999 Oct-18 to Oct-22</t>
  </si>
  <si>
    <t>  1999 Oct-25 to Oct-29</t>
  </si>
  <si>
    <t>  1999 Nov- 1 to Nov- 5</t>
  </si>
  <si>
    <t>  1999 Nov- 8 to Nov-12</t>
  </si>
  <si>
    <t>  1999 Nov-15 to Nov-19</t>
  </si>
  <si>
    <t>  1999 Nov-22 to Nov-26</t>
  </si>
  <si>
    <t>  1999 Nov-29 to Dec- 3</t>
  </si>
  <si>
    <t>  1999 Dec- 6 to Dec-10</t>
  </si>
  <si>
    <t>  1999 Dec-13 to Dec-17</t>
  </si>
  <si>
    <t>  1999 Dec-20 to Dec-24</t>
  </si>
  <si>
    <t>  1999 Dec-27 to Dec-31</t>
  </si>
  <si>
    <t>  2000 Jan-10 to Jan-14</t>
  </si>
  <si>
    <t>  2000 Jan-24 to Jan-28</t>
  </si>
  <si>
    <t>  2000 Jan-31 to Feb- 4</t>
  </si>
  <si>
    <t>  2000 Feb- 7 to Feb-11</t>
  </si>
  <si>
    <t>  2000 Feb-14 to Feb-18</t>
  </si>
  <si>
    <t>  2000 Feb-28 to Mar- 3</t>
  </si>
  <si>
    <t>  2000 Mar- 6 to Mar-10</t>
  </si>
  <si>
    <t>  2000 Mar-13 to Mar-17</t>
  </si>
  <si>
    <t>  2000 Mar-20 to Mar-24</t>
  </si>
  <si>
    <t>  2000 Mar-27 to Mar-31</t>
  </si>
  <si>
    <t>  2000 Apr- 3 to Apr- 7</t>
  </si>
  <si>
    <t>  2000 Apr-10 to Apr-14</t>
  </si>
  <si>
    <t>  2000 Apr-17 to Apr-21</t>
  </si>
  <si>
    <t>  2000 Apr-24 to Apr-28</t>
  </si>
  <si>
    <t>  2000 May- 1 to May- 5</t>
  </si>
  <si>
    <t>  2000 May- 8 to May-12</t>
  </si>
  <si>
    <t>  2000 May-15 to May-19</t>
  </si>
  <si>
    <t>  2000 May-22 to May-26</t>
  </si>
  <si>
    <t>  2000 Jun- 5 to Jun- 9</t>
  </si>
  <si>
    <t>  2000 Jun-12 to Jun-16</t>
  </si>
  <si>
    <t>  2000 Jun-19 to Jun-23</t>
  </si>
  <si>
    <t>  2000 Jun-26 to Jun-30</t>
  </si>
  <si>
    <t>  2000 Jul-10 to Jul-14</t>
  </si>
  <si>
    <t>  2000 Jul-17 to Jul-21</t>
  </si>
  <si>
    <t>  2000 Jul-24 to Jul-28</t>
  </si>
  <si>
    <t>  2000 Jul-31 to Aug- 4</t>
  </si>
  <si>
    <t>  2000 Aug- 7 to Aug-11</t>
  </si>
  <si>
    <t>  2000 Aug-14 to Aug-18</t>
  </si>
  <si>
    <t>  2000 Aug-21 to Aug-25</t>
  </si>
  <si>
    <t>  2000 Aug-28 to Sep- 1</t>
  </si>
  <si>
    <t>  2000 Sep-11 to Sep-15</t>
  </si>
  <si>
    <t>  2000 Sep-18 to Sep-22</t>
  </si>
  <si>
    <t>  2000 Sep-25 to Sep-29</t>
  </si>
  <si>
    <t>  2000 Oct- 2 to Oct- 6</t>
  </si>
  <si>
    <t>  2000 Oct- 9 to Oct-13</t>
  </si>
  <si>
    <t>  2000 Oct-16 to Oct-20</t>
  </si>
  <si>
    <t>  2000 Oct-23 to Oct-27</t>
  </si>
  <si>
    <t>  2000 Oct-30 to Nov- 3</t>
  </si>
  <si>
    <t>  2000 Nov- 6 to Nov-10</t>
  </si>
  <si>
    <t>  2000 Nov-13 to Nov-17</t>
  </si>
  <si>
    <t>  2000 Nov-20 to Nov-24</t>
  </si>
  <si>
    <t>  2000 Nov-27 to Dec- 1</t>
  </si>
  <si>
    <t>  2000 Dec- 4 to Dec- 8</t>
  </si>
  <si>
    <t>  2000 Dec-11 to Dec-15</t>
  </si>
  <si>
    <t>  2000 Dec-18 to Dec-22</t>
  </si>
  <si>
    <t>  2001 Jan- 8 to Jan-12</t>
  </si>
  <si>
    <t>  2001 Jan-22 to Jan-26</t>
  </si>
  <si>
    <t>  2001 Jan-29 to Feb- 2</t>
  </si>
  <si>
    <t>  2001 Feb- 5 to Feb- 9</t>
  </si>
  <si>
    <t>  2001 Feb-12 to Feb-16</t>
  </si>
  <si>
    <t>  2001 Feb-26 to Mar- 2</t>
  </si>
  <si>
    <t>  2001 Mar- 5 to Mar- 9</t>
  </si>
  <si>
    <t>  2001 Mar-12 to Mar-16</t>
  </si>
  <si>
    <t>  2001 Mar-19 to Mar-23</t>
  </si>
  <si>
    <t>  2001 Mar-26 to Mar-30</t>
  </si>
  <si>
    <t>  2001 Apr- 2 to Apr- 6</t>
  </si>
  <si>
    <t>  2001 Apr- 9 to Apr-13</t>
  </si>
  <si>
    <t>  2001 Apr-16 to Apr-20</t>
  </si>
  <si>
    <t>  2001 Apr-23 to Apr-27</t>
  </si>
  <si>
    <t>  2001 Apr-30 to May- 4</t>
  </si>
  <si>
    <t>  2001 May- 7 to May-11</t>
  </si>
  <si>
    <t>  2001 May-14 to May-18</t>
  </si>
  <si>
    <t>  2001 May-21 to May-25</t>
  </si>
  <si>
    <t>  2001 Jun- 4 to Jun- 8</t>
  </si>
  <si>
    <t>  2001 Jun-11 to Jun-15</t>
  </si>
  <si>
    <t>  2001 Jun-18 to Jun-22</t>
  </si>
  <si>
    <t>  2001 Jun-25 to Jun-29</t>
  </si>
  <si>
    <t>  2001 Jul- 2 to Jul- 6</t>
  </si>
  <si>
    <t>  2001 Jul- 9 to Jul-13</t>
  </si>
  <si>
    <t>  2001 Jul-16 to Jul-20</t>
  </si>
  <si>
    <t>  2001 Jul-23 to Jul-27</t>
  </si>
  <si>
    <t>  2001 Jul-30 to Aug- 3</t>
  </si>
  <si>
    <t>  2001 Aug- 6 to Aug-10</t>
  </si>
  <si>
    <t>  2001 Aug-13 to Aug-17</t>
  </si>
  <si>
    <t>  2001 Aug-20 to Aug-24</t>
  </si>
  <si>
    <t>  2001 Aug-27 to Aug-31</t>
  </si>
  <si>
    <t>  2001 Sep-10 to Sep-14</t>
  </si>
  <si>
    <t>  2001 Sep-17 to Sep-21</t>
  </si>
  <si>
    <t>  2001 Sep-24 to Sep-28</t>
  </si>
  <si>
    <t>  2001 Oct- 1 to Oct- 5</t>
  </si>
  <si>
    <t>  2001 Oct- 8 to Oct-12</t>
  </si>
  <si>
    <t>  2001 Oct-15 to Oct-19</t>
  </si>
  <si>
    <t>  2001 Oct-22 to Oct-26</t>
  </si>
  <si>
    <t>  2001 Oct-29 to Nov- 2</t>
  </si>
  <si>
    <t>  2001 Nov- 5 to Nov- 9</t>
  </si>
  <si>
    <t>  2001 Nov-12 to Nov-16</t>
  </si>
  <si>
    <t>  2001 Nov-19 to Nov-23</t>
  </si>
  <si>
    <t>  2001 Nov-26 to Nov-30</t>
  </si>
  <si>
    <t>  2001 Dec- 3 to Dec- 7</t>
  </si>
  <si>
    <t>  2001 Dec-10 to Dec-14</t>
  </si>
  <si>
    <t>  2001 Dec-17 to Dec-21</t>
  </si>
  <si>
    <t>  2001 Dec-31 to Jan- 4</t>
  </si>
  <si>
    <t>  2002 Jan- 7 to Jan-11</t>
  </si>
  <si>
    <t>  2002 Jan-14 to Jan-18</t>
  </si>
  <si>
    <t>  2002 Jan-28 to Feb- 1</t>
  </si>
  <si>
    <t>  2002 Feb- 4 to Feb- 8</t>
  </si>
  <si>
    <t>  2002 Feb-11 to Feb-15</t>
  </si>
  <si>
    <t>  2002 Feb-25 to Mar- 1</t>
  </si>
  <si>
    <t>  2002 Mar- 4 to Mar- 8</t>
  </si>
  <si>
    <t>  2002 Mar-11 to Mar-15</t>
  </si>
  <si>
    <t>  2002 Mar-18 to Mar-22</t>
  </si>
  <si>
    <t>  2002 Mar-25 to Mar-29</t>
  </si>
  <si>
    <t>  2002 Apr- 1 to Apr- 5</t>
  </si>
  <si>
    <t>  2002 Apr- 8 to Apr-12</t>
  </si>
  <si>
    <t>  2002 Apr-15 to Apr-19</t>
  </si>
  <si>
    <t>  2002 Apr-22 to Apr-26</t>
  </si>
  <si>
    <t>  2002 Apr-29 to May- 3</t>
  </si>
  <si>
    <t>  2002 May- 6 to May-10</t>
  </si>
  <si>
    <t>  2002 May-13 to May-17</t>
  </si>
  <si>
    <t>  2002 May-20 to May-24</t>
  </si>
  <si>
    <t>  2002 Jun- 3 to Jun- 7</t>
  </si>
  <si>
    <t>  2002 Jun-10 to Jun-14</t>
  </si>
  <si>
    <t>  2002 Jun-17 to Jun-21</t>
  </si>
  <si>
    <t>  2002 Jun-24 to Jun-28</t>
  </si>
  <si>
    <t>  2002 Jul- 1 to Jul- 5</t>
  </si>
  <si>
    <t>  2002 Jul- 8 to Jul-12</t>
  </si>
  <si>
    <t>  2002 Jul-15 to Jul-19</t>
  </si>
  <si>
    <t>  2002 Jul-22 to Jul-26</t>
  </si>
  <si>
    <t>  2002 Jul-29 to Aug- 2</t>
  </si>
  <si>
    <t>  2002 Aug- 5 to Aug- 9</t>
  </si>
  <si>
    <t>  2002 Aug-12 to Aug-16</t>
  </si>
  <si>
    <t>  2002 Aug-19 to Aug-23</t>
  </si>
  <si>
    <t>  2002 Aug-26 to Aug-30</t>
  </si>
  <si>
    <t>  2002 Sep- 9 to Sep-13</t>
  </si>
  <si>
    <t>  2002 Sep-16 to Sep-20</t>
  </si>
  <si>
    <t>  2002 Sep-23 to Sep-27</t>
  </si>
  <si>
    <t>  2002 Sep-30 to Oct- 4</t>
  </si>
  <si>
    <t>  2002 Oct- 7 to Oct-11</t>
  </si>
  <si>
    <t>  2002 Oct-14 to Oct-18</t>
  </si>
  <si>
    <t>  2002 Oct-21 to Oct-25</t>
  </si>
  <si>
    <t>  2002 Oct-28 to Nov- 1</t>
  </si>
  <si>
    <t>  2002 Nov- 4 to Nov- 8</t>
  </si>
  <si>
    <t>  2002 Nov-11 to Nov-15</t>
  </si>
  <si>
    <t>  2002 Nov-18 to Nov-22</t>
  </si>
  <si>
    <t>  2002 Nov-25 to Nov-29</t>
  </si>
  <si>
    <t>  2002 Dec- 2 to Dec- 6</t>
  </si>
  <si>
    <t>  2002 Dec- 9 to Dec-13</t>
  </si>
  <si>
    <t>  2002 Dec-16 to Dec-20</t>
  </si>
  <si>
    <t>  2002 Dec-23 to Dec-27</t>
  </si>
  <si>
    <t>  2002 Dec-30 to Jan- 3</t>
  </si>
  <si>
    <t>  2003 Jan- 6 to Jan-10</t>
  </si>
  <si>
    <t>  2003 Jan-13 to Jan-17</t>
  </si>
  <si>
    <t>  2003 Jan-27 to Jan-31</t>
  </si>
  <si>
    <t>  2003 Feb- 3 to Feb- 7</t>
  </si>
  <si>
    <t>  2003 Feb-10 to Feb-14</t>
  </si>
  <si>
    <t>  2003 Feb-24 to Feb-28</t>
  </si>
  <si>
    <t>  2003 Mar- 3 to Mar- 7</t>
  </si>
  <si>
    <t>  2003 Mar-10 to Mar-14</t>
  </si>
  <si>
    <t>  2003 Mar-17 to Mar-21</t>
  </si>
  <si>
    <t>  2003 Mar-24 to Mar-28</t>
  </si>
  <si>
    <t>  2003 Mar-31 to Apr- 4</t>
  </si>
  <si>
    <t>  2003 Apr- 7 to Apr-11</t>
  </si>
  <si>
    <t>  2003 Apr-14 to Apr-18</t>
  </si>
  <si>
    <t>  2003 Apr-21 to Apr-25</t>
  </si>
  <si>
    <t>  2003 Apr-28 to May- 2</t>
  </si>
  <si>
    <t>  2003 May- 5 to May- 9</t>
  </si>
  <si>
    <t>  2003 May-12 to May-16</t>
  </si>
  <si>
    <t>  2003 May-19 to May-23</t>
  </si>
  <si>
    <t>  2003 Jun- 2 to Jun- 6</t>
  </si>
  <si>
    <t>  2003 Jun- 9 to Jun-13</t>
  </si>
  <si>
    <t>  2003 Jun-16 to Jun-20</t>
  </si>
  <si>
    <t>  2003 Jun-23 to Jun-27</t>
  </si>
  <si>
    <t>  2003 Jun-30 to Jul- 4</t>
  </si>
  <si>
    <t>  2003 Jul- 7 to Jul-11</t>
  </si>
  <si>
    <t>  2003 Jul-14 to Jul-18</t>
  </si>
  <si>
    <t>  2003 Jul-21 to Jul-25</t>
  </si>
  <si>
    <t>  2003 Jul-28 to Aug- 1</t>
  </si>
  <si>
    <t>  2003 Aug- 4 to Aug- 8</t>
  </si>
  <si>
    <t>  2003 Aug-11 to Aug-15</t>
  </si>
  <si>
    <t>  2003 Aug-18 to Aug-22</t>
  </si>
  <si>
    <t>  2003 Aug-25 to Aug-29</t>
  </si>
  <si>
    <t>  2003 Sep- 8 to Sep-12</t>
  </si>
  <si>
    <t>  2003 Sep-15 to Sep-19</t>
  </si>
  <si>
    <t>  2003 Sep-22 to Sep-26</t>
  </si>
  <si>
    <t>  2003 Sep-29 to Oct- 3</t>
  </si>
  <si>
    <t>  2003 Oct- 6 to Oct-10</t>
  </si>
  <si>
    <t>  2003 Oct-13 to Oct-17</t>
  </si>
  <si>
    <t>  2003 Oct-20 to Oct-24</t>
  </si>
  <si>
    <t>  2003 Oct-27 to Oct-31</t>
  </si>
  <si>
    <t>  2003 Nov- 3 to Nov- 7</t>
  </si>
  <si>
    <t>  2003 Nov-10 to Nov-14</t>
  </si>
  <si>
    <t>  2003 Nov-17 to Nov-21</t>
  </si>
  <si>
    <t>  2003 Nov-24 to Nov-28</t>
  </si>
  <si>
    <t>  2003 Dec- 1 to Dec- 5</t>
  </si>
  <si>
    <t>  2003 Dec- 8 to Dec-12</t>
  </si>
  <si>
    <t>  2003 Dec-15 to Dec-19</t>
  </si>
  <si>
    <t>  2003 Dec-22 to Dec-26</t>
  </si>
  <si>
    <t>  2003 Dec-29 to Jan- 2</t>
  </si>
  <si>
    <t>  2004 Jan- 5 to Jan- 9</t>
  </si>
  <si>
    <t>  2004 Jan-12 to Jan-16</t>
  </si>
  <si>
    <t>  2004 Jan-26 to Jan-30</t>
  </si>
  <si>
    <t>  2004 Feb- 2 to Feb- 6</t>
  </si>
  <si>
    <t>  2004 Feb- 9 to Feb-13</t>
  </si>
  <si>
    <t>  2004 Feb-23 to Feb-27</t>
  </si>
  <si>
    <t>  2004 Mar- 1 to Mar- 5</t>
  </si>
  <si>
    <t>  2004 Mar- 8 to Mar-12</t>
  </si>
  <si>
    <t>  2004 Mar-15 to Mar-19</t>
  </si>
  <si>
    <t>  2004 Mar-22 to Mar-26</t>
  </si>
  <si>
    <t>  2004 Mar-29 to Apr- 2</t>
  </si>
  <si>
    <t>  2004 Apr- 5 to Apr- 9</t>
  </si>
  <si>
    <t>  2004 Apr-12 to Apr-16</t>
  </si>
  <si>
    <t>  2004 Apr-19 to Apr-23</t>
  </si>
  <si>
    <t>  2004 Apr-26 to Apr-30</t>
  </si>
  <si>
    <t>  2004 May- 3 to May- 7</t>
  </si>
  <si>
    <t>  2004 May-10 to May-14</t>
  </si>
  <si>
    <t>  2004 May-17 to May-21</t>
  </si>
  <si>
    <t>  2004 May-24 to May-28</t>
  </si>
  <si>
    <t>  2004 Jun- 7 to Jun-11</t>
  </si>
  <si>
    <t>  2004 Jun-14 to Jun-18</t>
  </si>
  <si>
    <t>  2004 Jun-21 to Jun-25</t>
  </si>
  <si>
    <t>  2004 Jun-28 to Jul- 2</t>
  </si>
  <si>
    <t>  2004 Jul-12 to Jul-16</t>
  </si>
  <si>
    <t>  2004 Jul-19 to Jul-23</t>
  </si>
  <si>
    <t>  2004 Jul-26 to Jul-30</t>
  </si>
  <si>
    <t>  2004 Aug- 2 to Aug- 6</t>
  </si>
  <si>
    <t>  2004 Aug- 9 to Aug-13</t>
  </si>
  <si>
    <t>  2004 Aug-16 to Aug-20</t>
  </si>
  <si>
    <t>  2004 Aug-23 to Aug-27</t>
  </si>
  <si>
    <t>  2004 Aug-30 to Sep- 3</t>
  </si>
  <si>
    <t>  2004 Sep-13 to Sep-17</t>
  </si>
  <si>
    <t>  2004 Sep-20 to Sep-24</t>
  </si>
  <si>
    <t>  2004 Sep-27 to Oct- 1</t>
  </si>
  <si>
    <t>  2004 Oct- 4 to Oct- 8</t>
  </si>
  <si>
    <t>  2004 Oct-11 to Oct-15</t>
  </si>
  <si>
    <t>  2004 Oct-18 to Oct-22</t>
  </si>
  <si>
    <t>  2004 Oct-25 to Oct-29</t>
  </si>
  <si>
    <t>  2004 Nov- 1 to Nov- 5</t>
  </si>
  <si>
    <t>  2004 Nov- 8 to Nov-12</t>
  </si>
  <si>
    <t>  2004 Nov-15 to Nov-19</t>
  </si>
  <si>
    <t>  2004 Nov-22 to Nov-26</t>
  </si>
  <si>
    <t>  2004 Nov-29 to Dec- 3</t>
  </si>
  <si>
    <t>  2004 Dec- 6 to Dec-10</t>
  </si>
  <si>
    <t>  2004 Dec-13 to Dec-17</t>
  </si>
  <si>
    <t>  2004 Dec-20 to Dec-24</t>
  </si>
  <si>
    <t>  2004 Dec-27 to Dec-31</t>
  </si>
  <si>
    <t>  2005 Jan- 3 to Jan- 7</t>
  </si>
  <si>
    <t>  2005 Jan-10 to Jan-14</t>
  </si>
  <si>
    <t>  2005 Jan-24 to Jan-28</t>
  </si>
  <si>
    <t>  2005 Jan-31 to Feb- 4</t>
  </si>
  <si>
    <t>  2005 Feb- 7 to Feb-11</t>
  </si>
  <si>
    <t>  2005 Feb-14 to Feb-18</t>
  </si>
  <si>
    <t>  2005 Feb-28 to Mar- 4</t>
  </si>
  <si>
    <t>  2005 Mar- 7 to Mar-11</t>
  </si>
  <si>
    <t>  2005 Mar-14 to Mar-18</t>
  </si>
  <si>
    <t>  2005 Mar-21 to Mar-25</t>
  </si>
  <si>
    <t>  2005 Mar-28 to Apr- 1</t>
  </si>
  <si>
    <t>  2005 Apr- 4 to Apr- 8</t>
  </si>
  <si>
    <t>  2005 Apr-11 to Apr-15</t>
  </si>
  <si>
    <t>  2005 Apr-18 to Apr-22</t>
  </si>
  <si>
    <t>  2005 Apr-25 to Apr-29</t>
  </si>
  <si>
    <t>  2005 May- 2 to May- 6</t>
  </si>
  <si>
    <t>  2005 May- 9 to May-13</t>
  </si>
  <si>
    <t>  2005 May-16 to May-20</t>
  </si>
  <si>
    <t>  2005 May-23 to May-27</t>
  </si>
  <si>
    <t>  2005 Jun- 6 to Jun-10</t>
  </si>
  <si>
    <t>  2005 Jun-13 to Jun-17</t>
  </si>
  <si>
    <t>  2005 Jun-20 to Jun-24</t>
  </si>
  <si>
    <t>  2005 Jun-27 to Jul- 1</t>
  </si>
  <si>
    <t>  2005 Jul-11 to Jul-15</t>
  </si>
  <si>
    <t>  2005 Jul-18 to Jul-22</t>
  </si>
  <si>
    <t>  2005 Jul-25 to Jul-29</t>
  </si>
  <si>
    <t>  2005 Aug- 1 to Aug- 5</t>
  </si>
  <si>
    <t>  2005 Aug- 8 to Aug-12</t>
  </si>
  <si>
    <t>  2005 Aug-15 to Aug-19</t>
  </si>
  <si>
    <t>  2005 Aug-22 to Aug-26</t>
  </si>
  <si>
    <t>  2005 Aug-29 to Sep- 2</t>
  </si>
  <si>
    <t>  2005 Sep-12 to Sep-16</t>
  </si>
  <si>
    <t>  2005 Sep-19 to Sep-23</t>
  </si>
  <si>
    <t>  2005 Sep-26 to Sep-30</t>
  </si>
  <si>
    <t>  2005 Oct- 3 to Oct- 7</t>
  </si>
  <si>
    <t>  2005 Oct-10 to Oct-14</t>
  </si>
  <si>
    <t>  2005 Oct-17 to Oct-21</t>
  </si>
  <si>
    <t>  2005 Oct-24 to Oct-28</t>
  </si>
  <si>
    <t>  2005 Oct-31 to Nov- 4</t>
  </si>
  <si>
    <t>  2005 Nov- 7 to Nov-11</t>
  </si>
  <si>
    <t>  2005 Nov-14 to Nov-18</t>
  </si>
  <si>
    <t>  2005 Nov-21 to Nov-25</t>
  </si>
  <si>
    <t>  2005 Nov-28 to Dec- 2</t>
  </si>
  <si>
    <t>  2005 Dec- 5 to Dec- 9</t>
  </si>
  <si>
    <t>  2005 Dec-12 to Dec-16</t>
  </si>
  <si>
    <t>  2005 Dec-19 to Dec-23</t>
  </si>
  <si>
    <t>  2006 Jan- 9 to Jan-13</t>
  </si>
  <si>
    <t>  2006 Jan-23 to Jan-27</t>
  </si>
  <si>
    <t>  2006 Jan-30 to Feb- 3</t>
  </si>
  <si>
    <t>  2006 Feb- 6 to Feb-10</t>
  </si>
  <si>
    <t>  2006 Feb-13 to Feb-17</t>
  </si>
  <si>
    <t>  2006 Feb-27 to Mar- 3</t>
  </si>
  <si>
    <t>  2006 Mar- 6 to Mar-10</t>
  </si>
  <si>
    <t>  2006 Mar-13 to Mar-17</t>
  </si>
  <si>
    <t>  2006 Mar-20 to Mar-24</t>
  </si>
  <si>
    <t>  2006 Mar-27 to Mar-31</t>
  </si>
  <si>
    <t>  2006 Apr- 3 to Apr- 7</t>
  </si>
  <si>
    <t>  2006 Apr-10 to Apr-14</t>
  </si>
  <si>
    <t>  2006 Apr-17 to Apr-21</t>
  </si>
  <si>
    <t>  2006 Apr-24 to Apr-28</t>
  </si>
  <si>
    <t>  2006 May- 1 to May- 5</t>
  </si>
  <si>
    <t>  2006 May- 8 to May-12</t>
  </si>
  <si>
    <t>  2006 May-15 to May-19</t>
  </si>
  <si>
    <t>  2006 May-22 to May-26</t>
  </si>
  <si>
    <t>  2006 Jun- 5 to Jun- 9</t>
  </si>
  <si>
    <t>  2006 Jun-12 to Jun-16</t>
  </si>
  <si>
    <t>  2006 Jun-19 to Jun-23</t>
  </si>
  <si>
    <t>  2006 Jun-26 to Jun-30</t>
  </si>
  <si>
    <t>  2006 Jul-10 to Jul-14</t>
  </si>
  <si>
    <t>  2006 Jul-17 to Jul-21</t>
  </si>
  <si>
    <t>  2006 Jul-24 to Jul-28</t>
  </si>
  <si>
    <t>  2006 Jul-31 to Aug- 4</t>
  </si>
  <si>
    <t>  2006 Aug- 7 to Aug-11</t>
  </si>
  <si>
    <t>  2006 Aug-14 to Aug-18</t>
  </si>
  <si>
    <t>  2006 Aug-21 to Aug-25</t>
  </si>
  <si>
    <t>  2006 Aug-28 to Sep- 1</t>
  </si>
  <si>
    <t>  2006 Sep-11 to Sep-15</t>
  </si>
  <si>
    <t>  2006 Sep-18 to Sep-22</t>
  </si>
  <si>
    <t>  2006 Sep-25 to Sep-29</t>
  </si>
  <si>
    <t>  2006 Oct- 2 to Oct- 6</t>
  </si>
  <si>
    <t>  2006 Oct- 9 to Oct-13</t>
  </si>
  <si>
    <t>  2006 Oct-16 to Oct-20</t>
  </si>
  <si>
    <t>  2006 Oct-23 to Oct-27</t>
  </si>
  <si>
    <t>  2006 Oct-30 to Nov- 3</t>
  </si>
  <si>
    <t>  2006 Nov- 6 to Nov-10</t>
  </si>
  <si>
    <t>  2006 Nov-13 to Nov-17</t>
  </si>
  <si>
    <t>  2006 Nov-20 to Nov-24</t>
  </si>
  <si>
    <t>  2006 Nov-27 to Dec- 1</t>
  </si>
  <si>
    <t>  2006 Dec- 4 to Dec- 8</t>
  </si>
  <si>
    <t>  2006 Dec-11 to Dec-15</t>
  </si>
  <si>
    <t>  2006 Dec-18 to Dec-22</t>
  </si>
  <si>
    <t>  2007 Jan- 8 to Jan-12</t>
  </si>
  <si>
    <t>  2007 Jan-22 to Jan-26</t>
  </si>
  <si>
    <t>  2007 Jan-29 to Feb- 2</t>
  </si>
  <si>
    <t>  2007 Feb- 5 to Feb- 9</t>
  </si>
  <si>
    <t>  2007 Feb-12 to Feb-16</t>
  </si>
  <si>
    <t>  2007 Feb-26 to Mar- 2</t>
  </si>
  <si>
    <t>  2007 Mar- 5 to Mar- 9</t>
  </si>
  <si>
    <t>  2007 Mar-12 to Mar-16</t>
  </si>
  <si>
    <t>  2007 Mar-19 to Mar-23</t>
  </si>
  <si>
    <t>  2007 Mar-26 to Mar-30</t>
  </si>
  <si>
    <t>  2007 Apr- 2 to Apr- 6</t>
  </si>
  <si>
    <t>  2007 Apr- 9 to Apr-13</t>
  </si>
  <si>
    <t>  2007 Apr-16 to Apr-20</t>
  </si>
  <si>
    <t>  2007 Apr-23 to Apr-27</t>
  </si>
  <si>
    <t>  2007 Apr-30 to May- 4</t>
  </si>
  <si>
    <t>  2007 May- 7 to May-11</t>
  </si>
  <si>
    <t>  2007 May-14 to May-18</t>
  </si>
  <si>
    <t>  2007 May-21 to May-25</t>
  </si>
  <si>
    <t>  2007 Jun- 4 to Jun- 8</t>
  </si>
  <si>
    <t>  2007 Jun-11 to Jun-15</t>
  </si>
  <si>
    <t>  2007 Jun-18 to Jun-22</t>
  </si>
  <si>
    <t>  2007 Jun-25 to Jun-29</t>
  </si>
  <si>
    <t>  2007 Jul- 2 to Jul- 6</t>
  </si>
  <si>
    <t>  2007 Jul- 9 to Jul-13</t>
  </si>
  <si>
    <t>  2007 Jul-16 to Jul-20</t>
  </si>
  <si>
    <t>  2007 Jul-23 to Jul-27</t>
  </si>
  <si>
    <t>  2007 Jul-30 to Aug- 3</t>
  </si>
  <si>
    <t>  2007 Aug- 6 to Aug-10</t>
  </si>
  <si>
    <t>  2007 Aug-13 to Aug-17</t>
  </si>
  <si>
    <t>  2007 Aug-20 to Aug-24</t>
  </si>
  <si>
    <t>  2007 Aug-27 to Aug-31</t>
  </si>
  <si>
    <t>  2007 Sep-10 to Sep-14</t>
  </si>
  <si>
    <t>  2007 Sep-17 to Sep-21</t>
  </si>
  <si>
    <t>  2007 Sep-24 to Sep-28</t>
  </si>
  <si>
    <t>  2007 Oct- 1 to Oct- 5</t>
  </si>
  <si>
    <t>  2007 Oct- 8 to Oct-12</t>
  </si>
  <si>
    <t>  2007 Oct-15 to Oct-19</t>
  </si>
  <si>
    <t>  2007 Oct-22 to Oct-26</t>
  </si>
  <si>
    <t>  2007 Oct-29 to Nov- 2</t>
  </si>
  <si>
    <t>  2007 Nov- 5 to Nov- 9</t>
  </si>
  <si>
    <t>  2007 Nov-12 to Nov-16</t>
  </si>
  <si>
    <t>  2007 Nov-19 to Nov-23</t>
  </si>
  <si>
    <t>  2007 Nov-26 to Nov-30</t>
  </si>
  <si>
    <t>  2007 Dec- 3 to Dec- 7</t>
  </si>
  <si>
    <t>  2007 Dec-10 to Dec-14</t>
  </si>
  <si>
    <t>  2007 Dec-17 to Dec-21</t>
  </si>
  <si>
    <t>  2007 Dec-24 to Dec-28</t>
  </si>
  <si>
    <t>  2007 Dec-31 to Jan- 4</t>
  </si>
  <si>
    <t>  2008 Jan- 7 to Jan-11</t>
  </si>
  <si>
    <t>  2008 Jan-14 to Jan-18</t>
  </si>
  <si>
    <t>  2008 Jan-28 to Feb- 1</t>
  </si>
  <si>
    <t>  2008 Feb- 4 to Feb- 8</t>
  </si>
  <si>
    <t>  2008 Feb-11 to Feb-15</t>
  </si>
  <si>
    <t>  2008 Feb-25 to Feb-29</t>
  </si>
  <si>
    <t>  2008 Mar- 3 to Mar- 7</t>
  </si>
  <si>
    <t>  2008 Mar-10 to Mar-14</t>
  </si>
  <si>
    <t>  2008 Mar-17 to Mar-21</t>
  </si>
  <si>
    <t>  2008 Mar-24 to Mar-28</t>
  </si>
  <si>
    <t>  2008 Mar-31 to Apr- 4</t>
  </si>
  <si>
    <t>  2008 Apr- 7 to Apr-11</t>
  </si>
  <si>
    <t>  2008 Apr-14 to Apr-18</t>
  </si>
  <si>
    <t>  2008 Apr-21 to Apr-25</t>
  </si>
  <si>
    <t>  2008 Apr-28 to May- 2</t>
  </si>
  <si>
    <t>  2008 May- 5 to May- 9</t>
  </si>
  <si>
    <t>  2008 May-12 to May-16</t>
  </si>
  <si>
    <t>  2008 May-19 to May-23</t>
  </si>
  <si>
    <t>  2008 Jun- 2 to Jun- 6</t>
  </si>
  <si>
    <t>  2008 Jun- 9 to Jun-13</t>
  </si>
  <si>
    <t>  2008 Jun-16 to Jun-20</t>
  </si>
  <si>
    <t>  2008 Jun-23 to Jun-27</t>
  </si>
  <si>
    <t>  2008 Jun-30 to Jul- 4</t>
  </si>
  <si>
    <t>  2008 Jul- 7 to Jul-11</t>
  </si>
  <si>
    <t>  2008 Jul-14 to Jul-18</t>
  </si>
  <si>
    <t>  2008 Jul-21 to Jul-25</t>
  </si>
  <si>
    <t>  2008 Jul-28 to Aug- 1</t>
  </si>
  <si>
    <t>  2008 Aug- 4 to Aug- 8</t>
  </si>
  <si>
    <t>  2008 Aug-11 to Aug-15</t>
  </si>
  <si>
    <t>  2008 Aug-18 to Aug-22</t>
  </si>
  <si>
    <t>  2008 Aug-25 to Aug-29</t>
  </si>
  <si>
    <t>  2008 Sep- 8 to Sep-12</t>
  </si>
  <si>
    <t>  2008 Sep-15 to Sep-19</t>
  </si>
  <si>
    <t>  2008 Sep-22 to Sep-26</t>
  </si>
  <si>
    <t>  2008 Sep-29 to Oct- 3</t>
  </si>
  <si>
    <t>  2008 Oct- 6 to Oct-10</t>
  </si>
  <si>
    <t>  2008 Oct-13 to Oct-17</t>
  </si>
  <si>
    <t>  2008 Oct-20 to Oct-24</t>
  </si>
  <si>
    <t>  2008 Oct-27 to Oct-31</t>
  </si>
  <si>
    <t>  2008 Nov- 3 to Nov- 7</t>
  </si>
  <si>
    <t>  2008 Nov-10 to Nov-14</t>
  </si>
  <si>
    <t>  2008 Nov-17 to Nov-21</t>
  </si>
  <si>
    <t>  2008 Nov-24 to Nov-28</t>
  </si>
  <si>
    <t>  2008 Dec- 1 to Dec- 5</t>
  </si>
  <si>
    <t>  2008 Dec- 8 to Dec-12</t>
  </si>
  <si>
    <t>  2008 Dec-15 to Dec-19</t>
  </si>
  <si>
    <t>  2008 Dec-22 to Dec-26</t>
  </si>
  <si>
    <t>  2008 Dec-29 to Jan- 2</t>
  </si>
  <si>
    <t>  2009 Jan- 5 to Jan- 9</t>
  </si>
  <si>
    <t>  2009 Jan-12 to Jan-16</t>
  </si>
  <si>
    <t>  2009 Jan-26 to Jan-30</t>
  </si>
  <si>
    <t>  2009 Feb- 2 to Feb- 6</t>
  </si>
  <si>
    <t>  2009 Feb- 9 to Feb-13</t>
  </si>
  <si>
    <t>  2009 Feb-23 to Feb-27</t>
  </si>
  <si>
    <t>  2009 Mar- 2 to Mar- 6</t>
  </si>
  <si>
    <t>  2009 Mar- 9 to Mar-13</t>
  </si>
  <si>
    <t>  2009 Mar-16 to Mar-20</t>
  </si>
  <si>
    <t>  2009 Mar-23 to Mar-27</t>
  </si>
  <si>
    <t>  2009 Mar-30 to Apr- 3</t>
  </si>
  <si>
    <t>  2009 Apr- 6 to Apr-10</t>
  </si>
  <si>
    <t>  2009 Apr-13 to Apr-17</t>
  </si>
  <si>
    <t>  2009 Apr-20 to Apr-24</t>
  </si>
  <si>
    <t>  2009 Apr-27 to May- 1</t>
  </si>
  <si>
    <t>  2009 May- 4 to May- 8</t>
  </si>
  <si>
    <t>  2009 May-11 to May-15</t>
  </si>
  <si>
    <t>  2009 May-18 to May-22</t>
  </si>
  <si>
    <t>  2009 Jun- 1 to Jun- 5</t>
  </si>
  <si>
    <t>  2009 Jun- 8 to Jun-12</t>
  </si>
  <si>
    <t>  2009 Jun-15 to Jun-19</t>
  </si>
  <si>
    <t>  2009 Jun-22 to Jun-26</t>
  </si>
  <si>
    <t>  2009 Jun-29 to Jul- 3</t>
  </si>
  <si>
    <t>  2009 Jul- 6 to Jul-10</t>
  </si>
  <si>
    <t>  2009 Jul-13 to Jul-17</t>
  </si>
  <si>
    <t>  2009 Jul-20 to Jul-24</t>
  </si>
  <si>
    <t>  2009 Jul-27 to Jul-31</t>
  </si>
  <si>
    <t>  2009 Aug- 3 to Aug- 7</t>
  </si>
  <si>
    <t>  2009 Aug-10 to Aug-14</t>
  </si>
  <si>
    <t>  2009 Aug-17 to Aug-21</t>
  </si>
  <si>
    <t>  2009 Aug-24 to Aug-28</t>
  </si>
  <si>
    <t>  2009 Aug-31 to Sep- 4</t>
  </si>
  <si>
    <t>  2009 Sep-14 to Sep-18</t>
  </si>
  <si>
    <t>  2009 Sep-21 to Sep-25</t>
  </si>
  <si>
    <t>  2009 Sep-28 to Oct- 2</t>
  </si>
  <si>
    <t>  2009 Oct- 5 to Oct- 9</t>
  </si>
  <si>
    <t>  2009 Oct-12 to Oct-16</t>
  </si>
  <si>
    <t>  2009 Oct-19 to Oct-23</t>
  </si>
  <si>
    <t>  2009 Oct-26 to Oct-30</t>
  </si>
  <si>
    <t>  2009 Nov- 2 to Nov- 6</t>
  </si>
  <si>
    <t>  2009 Nov- 9 to Nov-13</t>
  </si>
  <si>
    <t>  2009 Nov-16 to Nov-20</t>
  </si>
  <si>
    <t>  2009 Nov-23 to Nov-27</t>
  </si>
  <si>
    <t>  2009 Nov-30 to Dec- 4</t>
  </si>
  <si>
    <t>  2009 Dec- 7 to Dec-11</t>
  </si>
  <si>
    <t>  2009 Dec-14 to Dec-18</t>
  </si>
  <si>
    <t>  2009 Dec-21 to Dec-25</t>
  </si>
  <si>
    <t>  2009 Dec-28 to Jan- 1</t>
  </si>
  <si>
    <t>  2010 Jan- 4 to Jan- 8</t>
  </si>
  <si>
    <t>  2010 Jan-11 to Jan-15</t>
  </si>
  <si>
    <t>  2010 Jan-25 to Jan-29</t>
  </si>
  <si>
    <t>  2010 Feb- 1 to Feb- 5</t>
  </si>
  <si>
    <t>  2010 Feb- 8 to Feb-12</t>
  </si>
  <si>
    <t>  2010 Feb-22 to Feb-26</t>
  </si>
  <si>
    <t>  2010 Mar- 1 to Mar- 5</t>
  </si>
  <si>
    <t>  2010 Mar- 8 to Mar-12</t>
  </si>
  <si>
    <t>  2010 Mar-15 to Mar-19</t>
  </si>
  <si>
    <t>  2010 Mar-22 to Mar-26</t>
  </si>
  <si>
    <t>  2010 Mar-29 to Apr- 2</t>
  </si>
  <si>
    <t>  2010 Apr- 5 to Apr- 9</t>
  </si>
  <si>
    <t>  2010 Apr-12 to Apr-16</t>
  </si>
  <si>
    <t>  2010 Apr-19 to Apr-23</t>
  </si>
  <si>
    <t>  2010 Apr-26 to Apr-30</t>
  </si>
  <si>
    <t>  2010 May- 3 to May- 7</t>
  </si>
  <si>
    <t>  2010 May-10 to May-14</t>
  </si>
  <si>
    <t>  2010 May-17 to May-21</t>
  </si>
  <si>
    <t>  2010 May-24 to May-28</t>
  </si>
  <si>
    <t>  2010 Jun- 7 to Jun-11</t>
  </si>
  <si>
    <t>  2010 Jun-14 to Jun-18</t>
  </si>
  <si>
    <t>  2010 Jun-21 to Jun-25</t>
  </si>
  <si>
    <t>  2010 Jun-28 to Jul- 2</t>
  </si>
  <si>
    <t>  2010 Jul-12 to Jul-16</t>
  </si>
  <si>
    <t>  2010 Jul-19 to Jul-23</t>
  </si>
  <si>
    <t>  2010 Jul-26 to Jul-30</t>
  </si>
  <si>
    <t>  2010 Aug- 2 to Aug- 6</t>
  </si>
  <si>
    <t>  2010 Aug- 9 to Aug-13</t>
  </si>
  <si>
    <t>  2010 Aug-16 to Aug-20</t>
  </si>
  <si>
    <t>  2010 Aug-23 to Aug-27</t>
  </si>
  <si>
    <t>  2010 Aug-30 to Sep- 3</t>
  </si>
  <si>
    <t>  2010 Sep-13 to Sep-17</t>
  </si>
  <si>
    <t>  2010 Sep-20 to Sep-24</t>
  </si>
  <si>
    <t>  2010 Sep-27 to Oct- 1</t>
  </si>
  <si>
    <t>  2010 Oct- 4 to Oct- 8</t>
  </si>
  <si>
    <t>  2010 Oct-11 to Oct-15</t>
  </si>
  <si>
    <t>  2010 Oct-18 to Oct-22</t>
  </si>
  <si>
    <t>  2010 Oct-25 to Oct-29</t>
  </si>
  <si>
    <t>  2010 Nov- 1 to Nov- 5</t>
  </si>
  <si>
    <t>  2010 Nov- 8 to Nov-12</t>
  </si>
  <si>
    <t>  2010 Nov-15 to Nov-19</t>
  </si>
  <si>
    <t>  2010 Nov-22 to Nov-26</t>
  </si>
  <si>
    <t>  2010 Nov-29 to Dec- 3</t>
  </si>
  <si>
    <t>  2010 Dec- 6 to Dec-10</t>
  </si>
  <si>
    <t>  2010 Dec-13 to Dec-17</t>
  </si>
  <si>
    <t>  2010 Dec-20 to Dec-24</t>
  </si>
  <si>
    <t>  2010 Dec-27 to Dec-31</t>
  </si>
  <si>
    <t>  2011 Jan- 3 to Jan- 7</t>
  </si>
  <si>
    <t>  2011 Jan-10 to Jan-14</t>
  </si>
  <si>
    <t>  2011 Jan-24 to Jan-28</t>
  </si>
  <si>
    <t>  2011 Jan-31 to Feb- 4</t>
  </si>
  <si>
    <t>  2011 Feb- 7 to Feb-11</t>
  </si>
  <si>
    <t>  2011 Feb-14 to Feb-18</t>
  </si>
  <si>
    <t>  2011 Feb-28 to Mar- 4</t>
  </si>
  <si>
    <t>  2011 Mar- 7 to Mar-11</t>
  </si>
  <si>
    <t>  2011 Mar-14 to Mar-18</t>
  </si>
  <si>
    <t>  2011 Mar-21 to Mar-25</t>
  </si>
  <si>
    <t>  2011 Mar-28 to Apr- 1</t>
  </si>
  <si>
    <t>  2011 Apr- 4 to Apr- 8</t>
  </si>
  <si>
    <t>  2011 Apr-11 to Apr-15</t>
  </si>
  <si>
    <t>  2011 Apr-18 to Apr-22</t>
  </si>
  <si>
    <t>  2011 Apr-25 to Apr-29</t>
  </si>
  <si>
    <t>  2011 May- 2 to May- 6</t>
  </si>
  <si>
    <t>  2011 May- 9 to May-13</t>
  </si>
  <si>
    <t>  2011 May-16 to May-20</t>
  </si>
  <si>
    <t>  2011 May-23 to May-27</t>
  </si>
  <si>
    <t>  2011 Jun- 6 to Jun-10</t>
  </si>
  <si>
    <t>  2011 Jun-13 to Jun-17</t>
  </si>
  <si>
    <t>  2011 Jun-20 to Jun-24</t>
  </si>
  <si>
    <t>  2011 Jun-27 to Jul- 1</t>
  </si>
  <si>
    <t>  2011 Jul-11 to Jul-15</t>
  </si>
  <si>
    <t>  2011 Jul-18 to Jul-22</t>
  </si>
  <si>
    <t>  2011 Jul-25 to Jul-29</t>
  </si>
  <si>
    <t>  2011 Aug- 1 to Aug- 5</t>
  </si>
  <si>
    <t>  2011 Aug- 8 to Aug-12</t>
  </si>
  <si>
    <t>  2011 Aug-15 to Aug-19</t>
  </si>
  <si>
    <t>  2011 Aug-22 to Aug-26</t>
  </si>
  <si>
    <t>  2011 Aug-29 to Sep- 2</t>
  </si>
  <si>
    <t>  2011 Sep-12 to Sep-16</t>
  </si>
  <si>
    <t>  2011 Sep-19 to Sep-23</t>
  </si>
  <si>
    <t>  2011 Sep-26 to Sep-30</t>
  </si>
  <si>
    <t>  2011 Oct- 3 to Oct- 7</t>
  </si>
  <si>
    <t>  2011 Oct-10 to Oct-14</t>
  </si>
  <si>
    <t>  2011 Oct-17 to Oct-21</t>
  </si>
  <si>
    <t>  2011 Oct-24 to Oct-28</t>
  </si>
  <si>
    <t>  2011 Oct-31 to Nov- 4</t>
  </si>
  <si>
    <t>  2011 Nov- 7 to Nov-11</t>
  </si>
  <si>
    <t>  2011 Nov-14 to Nov-18</t>
  </si>
  <si>
    <t>  2011 Nov-21 to Nov-25</t>
  </si>
  <si>
    <t>  2011 Nov-28 to Dec- 2</t>
  </si>
  <si>
    <t>  2011 Dec- 5 to Dec- 9</t>
  </si>
  <si>
    <t>  2011 Dec-12 to Dec-16</t>
  </si>
  <si>
    <t>  2011 Dec-19 to Dec-23</t>
  </si>
  <si>
    <t>  2012 Jan- 9 to Jan-13</t>
  </si>
  <si>
    <t>  2012 Jan-23 to Jan-27</t>
  </si>
  <si>
    <t>  2012 Jan-30 to Feb- 3</t>
  </si>
  <si>
    <t>  2012 Feb- 6 to Feb-10</t>
  </si>
  <si>
    <t>  2012 Feb-13 to Feb-17</t>
  </si>
  <si>
    <t>  2012 Feb-27 to Mar- 2</t>
  </si>
  <si>
    <t>  2012 Mar- 5 to Mar- 9</t>
  </si>
  <si>
    <t>  2012 Mar-12 to Mar-16</t>
  </si>
  <si>
    <t>  2012 Mar-19 to Mar-23</t>
  </si>
  <si>
    <t>  2012 Mar-26 to Mar-30</t>
  </si>
  <si>
    <t>  2012 Apr- 2 to Apr- 6</t>
  </si>
  <si>
    <t>  2012 Apr- 9 to Apr-13</t>
  </si>
  <si>
    <t>  2012 Apr-16 to Apr-20</t>
  </si>
  <si>
    <t>  2012 Apr-23 to Apr-27</t>
  </si>
  <si>
    <t>  2012 Apr-30 to May- 4</t>
  </si>
  <si>
    <t>  2012 May- 7 to May-11</t>
  </si>
  <si>
    <t>  2012 May-14 to May-18</t>
  </si>
  <si>
    <t>  2012 May-21 to May-25</t>
  </si>
  <si>
    <t>  2012 Jun- 4 to Jun- 8</t>
  </si>
  <si>
    <t>  2012 Jun-11 to Jun-15</t>
  </si>
  <si>
    <t>  2012 Jun-18 to Jun-22</t>
  </si>
  <si>
    <t>  2012 Jun-25 to Jun-29</t>
  </si>
  <si>
    <t>  2012 Jul- 2 to Jul- 6</t>
  </si>
  <si>
    <t>  2012 Jul- 9 to Jul-13</t>
  </si>
  <si>
    <t>  2012 Jul-16 to Jul-20</t>
  </si>
  <si>
    <t>  2012 Jul-23 to Jul-27</t>
  </si>
  <si>
    <t>  2012 Jul-30 to Aug- 3</t>
  </si>
  <si>
    <t>  2012 Aug- 6 to Aug-10</t>
  </si>
  <si>
    <t>  2012 Aug-13 to Aug-17</t>
  </si>
  <si>
    <t>  2012 Aug-20 to Aug-24</t>
  </si>
  <si>
    <t>  2012 Aug-27 to Aug-31</t>
  </si>
  <si>
    <t>  2012 Sep-10 to Sep-14</t>
  </si>
  <si>
    <t>  2012 Sep-17 to Sep-21</t>
  </si>
  <si>
    <t>  2012 Sep-24 to Sep-28</t>
  </si>
  <si>
    <t>  2012 Oct- 1 to Oct- 5</t>
  </si>
  <si>
    <t>  2012 Oct- 8 to Oct-12</t>
  </si>
  <si>
    <t>  2012 Oct-15 to Oct-19</t>
  </si>
  <si>
    <t>  2012 Oct-22 to Oct-26</t>
  </si>
  <si>
    <t>  2012 Oct-29 to Nov- 2</t>
  </si>
  <si>
    <t>  2012 Nov- 5 to Nov- 9</t>
  </si>
  <si>
    <t>  2012 Nov-12 to Nov-16</t>
  </si>
  <si>
    <t>  2012 Nov-19 to Nov-23</t>
  </si>
  <si>
    <t>  2012 Nov-26 to Nov-30</t>
  </si>
  <si>
    <t>  2012 Dec- 3 to Dec- 7</t>
  </si>
  <si>
    <t>  2012 Dec-10 to Dec-14</t>
  </si>
  <si>
    <t>  2012 Dec-17 to Dec-21</t>
  </si>
  <si>
    <t>  2012 Dec-24 to Dec-28</t>
  </si>
  <si>
    <t>  2012 Dec-31 to Jan- 4</t>
  </si>
  <si>
    <t>  2013 Jan- 7 to Jan-11</t>
  </si>
  <si>
    <t>  2013 Jan-14 to Jan-18</t>
  </si>
  <si>
    <t>  2013 Jan-28 to Feb- 1</t>
  </si>
  <si>
    <t>  2013 Feb- 4 to Feb- 8</t>
  </si>
  <si>
    <t>  2013 Feb-11 to Feb-15</t>
  </si>
  <si>
    <t>  2013 Feb-25 to Mar- 1</t>
  </si>
  <si>
    <t>  2013 Mar- 4 to Mar- 8</t>
  </si>
  <si>
    <t>  2013 Mar-11 to Mar-15</t>
  </si>
  <si>
    <t>  2013 Mar-18 to Mar-22</t>
  </si>
  <si>
    <t>  2013 Mar-25 to Mar-29</t>
  </si>
  <si>
    <t>  2013 Apr- 1 to Apr- 5</t>
  </si>
  <si>
    <t>  2013 Apr- 8 to Apr-12</t>
  </si>
  <si>
    <t>  2013 Apr-15 to Apr-19</t>
  </si>
  <si>
    <t>  2013 Apr-22 to Apr-26</t>
  </si>
  <si>
    <t>  2013 Apr-29 to May- 3</t>
  </si>
  <si>
    <t>  2013 May- 6 to May-10</t>
  </si>
  <si>
    <t>  2013 May-13 to May-17</t>
  </si>
  <si>
    <t>  2013 May-20 to May-24</t>
  </si>
  <si>
    <t>  2013 Jun- 3 to Jun- 7</t>
  </si>
  <si>
    <t>  2013 Jun-10 to Jun-14</t>
  </si>
  <si>
    <t>  2013 Jun-17 to Jun-21</t>
  </si>
  <si>
    <t>  2013 Jun-24 to Jun-28</t>
  </si>
  <si>
    <t>  2013 Jul- 1 to Jul- 5</t>
  </si>
  <si>
    <t>  2013 Jul- 8 to Jul-12</t>
  </si>
  <si>
    <t>  2013 Jul-15 to Jul-19</t>
  </si>
  <si>
    <t>  2013 Jul-22 to Jul-26</t>
  </si>
  <si>
    <t>  2013 Jul-29 to Aug- 2</t>
  </si>
  <si>
    <t>  2013 Aug- 5 to Aug- 9</t>
  </si>
  <si>
    <t>  2013 Aug-12 to Aug-16</t>
  </si>
  <si>
    <t>  2013 Aug-19 to Aug-23</t>
  </si>
  <si>
    <t>  2013 Aug-26 to Aug-30</t>
  </si>
  <si>
    <t>  2013 Sep- 9 to Sep-13</t>
  </si>
  <si>
    <t>  2013 Sep-16 to Sep-20</t>
  </si>
  <si>
    <t>  2013 Sep-23 to Sep-27</t>
  </si>
  <si>
    <t>  2013 Sep-30 to Oct- 4</t>
  </si>
  <si>
    <t>  2013 Oct- 7 to Oct-11</t>
  </si>
  <si>
    <t>  2013 Oct-14 to Oct-18</t>
  </si>
  <si>
    <t>  2013 Oct-21 to Oct-25</t>
  </si>
  <si>
    <t>  2013 Oct-28 to Nov- 1</t>
  </si>
  <si>
    <t>  2013 Nov- 4 to Nov- 8</t>
  </si>
  <si>
    <t>  2013 Nov-11 to Nov-15</t>
  </si>
  <si>
    <t>  2013 Nov-18 to Nov-22</t>
  </si>
  <si>
    <t>  2013 Nov-25 to Nov-29</t>
  </si>
  <si>
    <t>Week of</t>
  </si>
  <si>
    <t>Open</t>
  </si>
  <si>
    <t>Change</t>
  </si>
  <si>
    <t>Mean change</t>
  </si>
  <si>
    <t>Standard deviation</t>
  </si>
  <si>
    <t>Weekly</t>
  </si>
  <si>
    <t>Annualized</t>
  </si>
  <si>
    <t>Variance</t>
  </si>
  <si>
    <t>Base Case</t>
  </si>
  <si>
    <t xml:space="preserve">Zone </t>
  </si>
  <si>
    <t>parameters for forecasting next year's fuel surcharge</t>
  </si>
  <si>
    <t>*Assumed had to sign exlusive shipping contract to qualify for discount</t>
  </si>
  <si>
    <t>USPS - Priority, Parcel Select + Priority Flat Rate</t>
  </si>
  <si>
    <t>Flat Rate</t>
  </si>
  <si>
    <t>Fedex</t>
  </si>
  <si>
    <t>Combined</t>
  </si>
  <si>
    <t>Combined (net)</t>
  </si>
  <si>
    <t>UPS</t>
  </si>
  <si>
    <t>All UPS</t>
  </si>
  <si>
    <t>Lowest Cost For Any Zone, Any Weight (no consideration of volume disc)</t>
  </si>
  <si>
    <t>*It is the 7% quoted plus the mean increase (see fuel surcharge for parameters on distribution)</t>
  </si>
  <si>
    <t>Solver Model (Base Case Selections)</t>
  </si>
  <si>
    <t>Difference between Base Case</t>
  </si>
  <si>
    <t>Winning Strategy</t>
  </si>
  <si>
    <t>Average cost per package</t>
  </si>
  <si>
    <t>Total Cost of Best Strategy</t>
  </si>
  <si>
    <t>Adj %</t>
  </si>
  <si>
    <t>Parameters</t>
  </si>
  <si>
    <t>1-3*Base case, normal at 2</t>
  </si>
  <si>
    <t>Log normal</t>
  </si>
  <si>
    <t>Mean of 4,000</t>
  </si>
  <si>
    <t>Std Deviation of 1,000</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</si>
  <si>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</si>
  <si>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</si>
  <si>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</si>
  <si>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</si>
  <si>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</si>
  <si>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</si>
  <si>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</si>
  <si>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</si>
  <si>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</si>
  <si>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</si>
  <si>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</si>
  <si>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</si>
  <si>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6c222369-2f0a-4546-b0a3-62645c877c82</t>
  </si>
  <si>
    <t>CB_Block_0</t>
  </si>
  <si>
    <t>㜸〱敤㕣㕢㡣㈴㔵ㄹ敥慡敥敡改敡㤹搹ㄹ㜶㤶换㜲ㅤ敥㤷搹㌴㍢换慥㠰戸㉥㜳搹ㅢ散㘵搸㤹㕤㈴㠸㑤㑤昷愹㤹摡敤慡ㅥ慡慡㘷㜷㄰㜵㔱〴㔱〹〱ㅦㄴ㐴㈵挴㄰㡤㠹〹㍥㄰㔰㝣㌰搱㘸っㄸㅦ㠸㠹㈶ㅡ㈴㐶ㅦ扣㘴ㄳ㕦㜸㈰挱敦㍢㔵搵㕤摤㍤㕤㌳㌴愰㠳㤹摡敤㝦㑦㥤晢㌹晦昵晣晦愹㑤㈹愹㔴敡ㅤ㍣晣㤷㑦㠶㠹ぢ愷㤷㍣㕦搸㠵㠹㙡愵㈲㑡扥㔵㜵扣挲㤸敢ㅡ㑢〷㉣捦㑦愳㐲戶㘸愱摣搳㡡㥥㜵扦挸ㄵㄷ㠵敢愱㤲㤶㑡攵㜲扡㡡㜲㜶挲摦㘰昴愲戳㔵㕦〶㘰㘶㘲晣昰散㜱昴㍡敤㔷㕤戱㘵昸㔸搰㜶攷攸㘸㘱戴㜰挳昶搱㥢ぢ㕢户っ㑦搴㉡㝥捤ㄵ㍢ㅤ㔱昳㕤愳戲㘵㜸慡㌶㕢戱㑡户㡢愵㤹敡〹攱散ㄴ戳㕢㙦㤸㌵戶摦㌴扡㝤挷づ昳收㥢㙦敡挳搰愹㐳ㄳ攳㔳慥㌰扤昷愹㑦㡤㔳摥㍥㈹㑡ㄶ搷㈶㠴㙢㌹㜳㠵㠹㜱晣㡤捤ㅦ㙦㌷ㄶ愶攷㠵昰㌹戴㜰㠵㔳ㄲ㥥㡥㠶扤昶㤸攷搵散〵㙥㥥㙥敦挱㔲㑢㠶攷㙢昶㠴愸㔴㜴㍢敡㌵㘷ㅦ挶摥㔵㡣愵㍥㝢㕡㌸㥥攵㕢㡢㤶扦㤴戵㘷搰㔱戹摦㍥敡㠹㈳㠶㌳㈷づㄹ戶搰散扤㌵慢㥣〹㥥㔴晡敡愸㡢昸挴攴昲ぢ㘳㥥㍤㌱㙦戸㜲㐶ㅥ㌷㈶愱敥ㅥ户搴㕣昷昲捥晤㜲敡㜲〴昶㜹㘵攷㝡㈸㌹㘶戸昵㥡㈳㥤㙢㠶㡢㙦㥥挱昵㥤敢挷昶愸戹捤戵㥤摢挸慤㙣慥慤昴㠶昴㉤㜷ㄴ㡢搱戳〴㍤〴㌹〲㈲㔰捦ㄳ昴ㄲ昴〱㈸㤹㝦㠳㑢攲つ㔹愴ㄶつ戵㌸慢ㄶ㑢㙡戱慣ㄶ㠵㕡㌴搵攲㥣㕡㥣㔷㡢㤶㕡㍣慥ㄶ㑦愰㑥昴攴㝡㝡搴昰搹昹㡢敢㝦昰捦㤱㙤ㄳ㡦㍤晦㠷㍦㕤攴愶ㅦ敦摢㠰㑡㜷㠴㤳㥡㜴㡤㤳㈰戵〶ㄵ㙦㉢㙣攵㥦㤵戹〲㑣㘱敥㌰㙦㌴㐷㐷换㍢戶ㅡ㌷ㄸㅡ㤷㤵㠰晣㈶㐲ㄹ㐴摤㍥昳㑥换㈹㔷㑦㑡摣㕤㌸㙥㜸愲戱㜱㈳㘱搹㜸戵收㤴扤ぢ㤶㉦㥣昶つ㕦㥣摦㕡搶攸愴慤搹㌴搸㑡㜸㜲扣㡢㕢㥢ㅤ㌳㉡㌵㌱㜶捡ち㡡㉦㙡㈹戶愷摣敡㙣攷搲㍤慥戸慦㕥摡㌶愳㌱〸戵㐵搹㜷摢㉡㠳愲㘰㕥挳ㄳ昳㔵㑦㌸㜲㝡㈳昶㤴㔵㍡㈱摣㘹㐱㤱㈸捡㜲愹㘷戳㈸攴晡㤱挳づㄶち㙥㉤㕦ㄶ捦㌵㜷㥦昲挱捣愲㡣昹㉥〸搷㕦㥡㌱㘶㉢攲㥣愶㉡挱㤸㈸搸摣㤴扤愷㕡慡㜹ㄳ㔵挷㜷慢㤵收㤲戱昲愲〱㐹㔳㍥㔸㉤㡢㑣㈶㈵㠵〲〴㙥㍡慤㈸愹敢㍡昳㠲㐴㐴っ挵㘴攴昳㥡挹慥㜰〴慢挳㉡㉡㠲㌴愹㕥戱㐲㘷㥣慦㤴㌱〹ㅣㄸ㕢ㄳ昵〷〷扤㘶㠵㙥敢㤸晢㘰㉢慢敡㔰戸晡摤㡢挲昱昷ㄹ㑥戹㈲摣㐴敤愷㜰㐶晡〰㠰㜶〶〲愱攳敥㔱搵㈹愷㤴㈵敤愴㔵昶攷戳昳挲㥡㥢昷㤱〷つ㤹换㜱㙢摢ㅥ晤㉣㘴改ㅢ〹㠶〰昲昹㔴㜶ㄳ㉢㘵昳㜸㔲ㅡ愵㔳〲㉦㌷〹㜲戶㙢攲攵㍥㜳㡦㔵昱㐵㈰㤴〷㑣㘰㈴搰㙡ㄲ㝤晤㈴㔱搷㈸〵ち㘳㤳㌹〱㉡㌵㉣挷㕦㙡昰㙤ㅢ㤷〴㐴戴㉥ぢ搶㥣㉣愰㈸㘸㤶〷〹扣〶愲㘹㤱〶挹㤵㘳㐴㐴㌶㐸搰散攸戹㤹挸㔸㍦㐱㐶愰㝥㥣〸㔹㝢㙢㘷ㄹ㐱㘲㙦㈷㔲㌶敡挸㡦敢搲㙣㌹㕢㍥㤰㘶㘷㘳攳昴㜳〸捥㈵㌸㡦㘰㌳㠰昲㔷㐸㌸㑡㌹愴㥢ㅦ晤〲扣敢ㄷㄲ㕣〴〰昹愴㔳收㠴愲㡡㌶搴㙡散㐸搶敢㠷㥤㉣㡤攲㐰ㄴ搱㌲慥摢㤹晤戶㐴㜴㘸㜵慥つ㕤㥢㤱㍡昶慡捥戴ㄹ㕦づ㈹㌲愱㙡㝣慤㉢㔴㡤㙦〴慢㜶愹户㉥㐱㔳㝤㤸攰㔲㠰㐰戱搰搸㕤㥤㌵㑦㜳昲㐳㘱ㄲ〵㠶㔰㤷捡㍤㈴㘲㥡晦〹〲慥敤攸戲㙥㍦搳ㄴㅣ㌱㍦昴昶昳㤶捥扣ㅤ㈲扤㐵㘷慥敢ㅣ晡㡡摥愵〵㝤ㄹ搸㑢昹㘳㐷晤㜲〵㡡昵㉢〹慥〲㘸搱㉦㍣㜹扦㕢㉦㠱㌴㠹敤ㄸ收㌶搲攳㈲㉤摣㤹愵〵㈱戵㑦㥦㌹㘳戸㜳挲㠷昷㘲晦㈴散攰慡敢㡡ちづ戴㘵㤹挱戳换戹捤㤹摥ㅥ户㙡㌳㝦摤㍥昶㍥ㄴ㡡㈱㤳㔱搳愹ㄶ晢㌸挱捥㡣昹㥢㘲㤴㐳晤㝢㐳㘷㈱ㄱ㙢搴㑣㕥㙣㤷㝣戶㕣㤷㈴㕤㐸㤲㙢戰慤晡戵〰㤰ㄲ捡敦㍡㑡㤴ㄱ㔶摢㈲慢㌵㕢慢昴敥㈵㥣㑣㕡晣㠷㙤㜲愴㌷㜰搶㡥挳㜷攰昵摢搳㤶㕤ㄷㄶ扤昶㤴㜰㑢昰㉢㔸ㄵ㤱て㕣戲ㄴ㌵敢戲攲㐳㈲㉢搲改戶戳㜴㠲㙦㑤搲㐹㡢㤴㐸攴昶挴挲㠴㜳㜸㠳愸攸㠲愴㔰㐹㜰ぢ搵㈵㄰㈹㡦㜵搷㐵㑣ㄷ㈲愶㠰㡤搳慦㈷搸㑡㌰ち愰晤〶㤲㘶戵ㅢ捦㔰㔸捦㈲摤搹挵㘲㉡㐷㌴㐸昷攰㙢ㅤ㠵搵㜶づ戳㠳攰㈳〰㉤收て㥤㡦〹㠴㈸㔱ㅥ㈳㐴㕡㑢扡㜹捣ㄲ㈷㐹〳ㅢ㑣〴㤵㈶㙡㥥㕦戵ㄹ㔵敡㌷㈷慢㠷慡晥愴攵㉤㈰ち㌵㘴㠶㠹㍢攷㠵〳敡㜲㘱晢戴攴㔵ㄷㄶ㐴㔹㌷愷慢㌵㠸戶晤㤳㙢攱㔰㡥昵挱㤶㤴攷㜲㔵挱搳摤搹ㄸ㕤㈸昲㐴っ㕦㉢㍤戱慢昲㝣昳搰㌷搰搸搱ㄹ换慦㠸㕥㌳㘰㍡愶㜳㈶㜶ㄱ㔱㠳㜲㡦㌹㌳敦ち㌱搹㙦敥㜵慤㜲挵㜲〴㤱〱ㅢ㤳㠱扡〳㘲づㄱ㠲愹㉡攳㝦㔵愷摦㥣㜱つ挷㕢㌰ㄸ㑣㕣摡搸昴㈶㐳㈲㥡㌹㙥㌹ㅥ㠶㤱㔸㘴㝡挰㥣㥥慦㥥㐴戴戶㘶㍢㝢㡤〵㙦㑤㘰㠵㐴ㅦ㍣ㄲ㌵㡡慡愸慡㤲㔳㜳摤攲㠷〷昲㔴㙡ㅢ㝥ㄹ〲㠹慢㤴㐶㝦㜹㠲昶愶㕤ㅦ挶㘷㘸愷㜳㑥㝤㠸ㅣ搵㌳搳㠹㔲㤸㥣慡摦挴㌶㌷〳摣戶昷攸晥㐶㔴敥㍤挵慢㌵㝡昸ㄳ㘴扣㈴㡢㝡㄰㠴晥戹つ〱愹㌰㡦㤴〳づ〴挶昹搶㑡㝥㜹㔳搶㈱昵㙤㘸㈴昷㈰㡡搴㘷ㅥ㌰㘶㐵〵戱㘸摢昰㌷〴㉦㌴㘳㙤愳攲㠵㘵ㄳ㔵摢㌶㐸㕡㈴换改㤲㐱ちㅥ慢昹搵㠳㤶愳㥢〰㤲晥挲㉣攳ㄴ戲㡣㔳㌲慢捦㍣挲戰愰㑣戳慦敡㥣攱㕡晥扣㙤㤵㜲㝣㘱攸㙥㑤搰㈴㤸㥣㤲㌷㝡㈲㤹㌱摣㘲捤ㅦ㠵挹收ㄵ㠰敥〲攴㈸户㡥攸〷攵慡㑡ㄶ㝦㤴㉥ㅤ㑢㄰㌰搲㑢慡摦㠲摥㌴㜹㌳〲㈲㐷㍥㘷愲晢ㄷ㘷㍥㠷㥣挰㉦㐷慣㈷㤰〸㍣㠲㌱㈱㑦昷㜶搶㍣敡㔸㍥戰㐷㡣敤戱晣㐹て㈸〷㐰㔲ㅥ㙦捦㤷㔸㡤㌵ㅡ愹㙢㠵㑢摡㡢㥡搴挴挵敤攵㜱扤㜱挵㌲挵㠱㐶㠹㈹㤲㤵㉡㐹捤戲捣ㅣ搷㤲慡㔱愴攲㡥戴㡤㤲攴㌶㙤散㍢愵挸㝢㔰㑣㤲㘶㔲晡㑥㐹㈸〸昲㤲㍡愰愳攸慦㑦㈶㡦㔸戴㠶㌶㐰㥥㝡㉡挸敢て挳㠱晢㜱攵愴㉣昲攱ㅢ昸㝢㐳㤸㍣㕣昳㥢㑡㡣㔳㐳㘱挹㔸愵㜲搸㠱㤵㔰㌲摣昲ㅡ㘱㘹慣㉤搰㌰㤲㍢扢搵晥挱昶挶ㄸ㌱㘴㐳㠶㐴ㄲ晣挰㘰㐳㌰㔷㉣㥡㑡敢慣㥦㕢㕤捦捥昱敤愰㌰ㅣ㠹㠱㘹扦㍣㈹ㄶ愵ㄹ搶戰攴㠷㘴㠳晡㘹㔱捡㔱摤ㅣ㥢昵愰搲㝤捡昱㌰㈵ㄹ㕣㌷㡦搰㉤㠵ぢっ㄰扢㘱㙡慡攴㈳慣㕢敦㠰㈷㠳戵㠳ㅤ散㐸㄰㌶愱㜵㐶〹㥡㑤㈰摣收㐵㤰㜷扡挴㈸〴愹㈹㥦㝦敤㔲㥥㝥㡡捦昷㜷愵愲㐴挸㐴っ㜵㈵㔸て㐰㙥㍣㉡㐹㉥ㅡ㡡㠲攵㠱㘴㤳㐲慢㉦捡愳㠹搱㑦㤳捦昵㜱㠳㠷㜱慣〱戲㑤〵㜷摣㝣ぢ摡戴戲戴挱摣敦㤴㉡戵戲㤰慡㌸㤲搵㔲㈳慦〹㝣挹敢㝦〱㌷㈵散㑢戸㈹晢㜱㤴攲㤲㠹愴敥敤㙥晤攳㘸㉥㠵ㅣ晡〸㘴ㅢ㠳㡦〹㙥㌹ㄹっ㙢扢愳㐰晢㜰㘳攳昲㠲扣㌸〷㤱搶㤶㐵㔹㜶〰㜷昱敡ㄱ㘴挹㙤戱㙡〷慡〷慡戴搹㘳㔹晢慣㈰㙢㑤攰〸敢っ〴㕥㌶ぢ㘳愴㑢敥㘰㈷愹㌳㘱㘴昷捣攷攴㙢敡捣慥搰昸㔰ㄸ摦攵㈹㈸㠵㕤〵㈳搱攰㔶ㅢ㔶户挲挸㉦㉤㙦晤㔶〰㠵㈱㘰ㅡ戴愸ㄹㄸ㌸攳㐸慦㙣攰㌰ㄸ㤹㄰ㅤ㡤〷㔲ㄹ愳ㅣ㠲挳ㅥ㐸〳㌷昱㈰㍤㔳㠵ㄲ昲㌷挹㑢㘱搱扤挴ㄱㅢ㐷愰慡㝢㑥㑢收㤴攱攳敡㡢戳戹㈵㝢慣㕣愶戹ぢ晦摣㥡挰㉡慥㙤〴收攸愶㤶ぢ㔹㜲㑤戴敦㉥㙦㈹〸㉦ち㙥㥢㉣散㌳晣搲晣戴扦ㄴ㕣摡敡㤶㈴戴㥦挲ㅦ戱散攸戴㤹㌳づ㉦愱㉥㜲敦昳㈷㥣敡㐹㐷捥㑢昳㜸攳㡦㔶慣摥搳挳㐹收㔳敦攰㡦㝣搴㤴昶ち㝡㕣捤戴搹㐱挳㐱挲㝥攴ㄳ㐸㠳㘱愴ㄳ攸〴戶㝢晤挶〰改㘴㔳ぢ㥤㐸㐱戰㑥㈸捥摣晢㐶㈸捡㑦㠰㔶ㄲ㑢㜰㈴挷㥥㍦て搶㔷㝥㡣ㅣ㈲ㅣ敦愱ㄸ搱㉥㐵㉡〱㜵㔲㤰㠷搷㍢㜸ㄹ攴晦〷㑢ㄱ㌷㉦换㑥晦〵㘶㔶㕥㙥㐵搱挵㐴搱㑢敤㈸㘲㈰昶㕤㠵扣㌹晢昵愳收〷㝥慤昷㝦㜸搴扣つㄸ收㈳慤㌱〴搵ㄸ㡣慦ㅢ〳改㌶㘳攰㑡ㄴ㑢㘳攰㜶戶㘱扣㍥㌰〶㐲㙦挷㐱㘴慣㙣っ㌰㡡㤷㘰昲挵㠲慡㌱〷〶捦㕡攷搸昴㠴敤挳昵㕡攱㈱㜲て昵攴㑤挰昷㜴㙥㝢昶㤴攱ㅡ昶㘶㤹扦搷ㄵ㔰㕢敥っ敥㙢换㈶㙣㜱晥戲㈵戲搱㌲㕥㠹挸㥦扥敥㌹㔹摤㉤㜵㘰㉡㜸〲㐷扤㤲㔳戲敦挱㈷愲昰㠴㤰晡昴愶ㅦ敥晤昳晤て敤攲扤戴㤰㔶㌵〶㠲扢〹捥搳㜲㐰昸㌶㜶㈵攴㙣㝥㝥㜳㄰ㅦ㈲㔹ぢㄵ㌱㙥戸搲摥昱㜴㍢㑡〶㠴ㄷ㈳捣㠰昸搶㠲㌱㠹ㅢづ㠱㌱㔹㘸㜱㙣捡捦㤷愴㌳戰㄰㥢戸昴摥㐵〱㐲愵愳捡敡搲慥搴㝥〴愵昳㉥㈷搲㙣て昲㝣挹㐷㔱㕥㘸搵㙡㍢愸搵愴㤹愸㡣愰㐶㈴愵㄰㘹㈰㠵挴㡦㉣っ晤㑢㈹㌵㠵㠴㔶〰㐸㠸愱戵〶㜳㜹昲㕦ㄷ〲愲㝥扤慦换㑦㔵戰㡢挰㘲攴㜵敦昶散㑡慢㌳㔲㑤っ捡捡搳挷ㅤ㐸挸㘳ち㌳ㄸ愵㤵戹㐷㤰㠸ㅥ㙤ㄴ愹㔵㍢㥥㌸㐸扦ㅤ㠴搸〲挶搶㙣㝡搵昲昶㙥愷㠶㍢ㅥ搰㌳㔹愹㌰㥣㡤捣挶搱㔳㐶攳㠲慡昹㈰㡢㜰㈰㐸搶ㅢ昵㠶㐵搰㔹捥㘶㥣㍦ㄱ收攳昷㐰㉣ㅦ㘹㜴㝤㜶㙢〹㜵㥣搳㠳〵昲〷晢敢攲〴挶挶愸攴ㄸ㐸搸㔵搵捡〵㤷挰愷搱㐴摡昳㡡摥㐸㜲㉣㐵㘱㌴㍡攲慣戴摡愶晦ㄹ愷㤶㥣㌵挳摡っ㔸㌷改晦㘳挸㔸㔱晦㉢㡣戲㐹㤴摤ㄹ㈶昸愲㌱㔲戲㘲㜰㠶㍢〲ㅦ㌶挲㌴昲〸慣换㈴㠳摢㐱㙡ㅡ㥦愸〶挵㔲㠲挳挳㤵㘹扤〴㔱㙦㑢摢戶户愳〰㘴ㄴ㐸晢ㅥ㐴㔰挷昶㥣㜴晢㌹㌶㝢ㄷ戲㌷ㅤ戴㑡㙥搵慢㥡晥昰㌴挲扢挳晣挲捣㠴捤㌳愶㍣摦㉡搴㉥挷㑥昴摤㡤㌶㠷づ㐳㘰ㅦㄲ晥晢ㄵ㜵㘴っ㘱㜵㌱ぢ㝥㙤㌴ㄸぢ㈴㔱㍢㜸㘷㤹㜷搴㡣ち㍥㔰㍤っ慦愶捦慣㌵愱散〲摦㜲敢㕤っ㙥ㅤ㙥㘳摤づ捦㡦愸ㄴ㄰〶㤳㑢戸晢ㅥ敥㙢敢ㅥ㌴搷つ搷收戱㘶㜷摥戵扣昶㕤攰㜴㜵愳㌴㤳っ挷攴㜷挷㜹晤ㅥ㐲挴㜹攸ㅤ㕤扤㉢㤶扤つ㠱捥挳捦戶改昲ㅡ愹挰㔱戶㡡㌸昷愷搰㔴戹㤵〰㍦扤ㄸ㈶昸愲搰㥦㜷ぢㄳ捦㘲㔹㘴〰愴㔳㔹〳愰㌳㔵㝦㝢㌹慡㔶㜸戴㈰ㄵ收㤵㙦愱㥣扢ㄴ慣戶捣㍣ㅣ㌵攴ㄱ〲㘹㕤〰㐴㡦挲㈳㠴ㅣ晦㘹㌴愸㡦㍦㠷摣捥攳㝦㘳搹昱愹晣攵晡攲晤て㐶捡㐳㍦㡥㘲晤〴㐱㠵挰〶ㄸ㡣㜴挸〰挵㈲㘵㑤㌶〸㈲扣扣ぢ㘹㍣扦つ晦㝤㘳搷㙢慦昲昹挷㉥㐵ち㐲ㄴ㌵慦㠲㠲㔰慥攲㠹昸㉡ㄶ㤰摢㜹ㄵ㡦㉦户㡡㐱捡㐸捥㐴㜷〱晡搳ち㘹㐵慥捡㐳㠲ㅢ捡㥦㈲ㄱ㡡㐴搳㉣〶㠹㔸搹戶㠶〴摡㜲攷㘵摢㐵㈴愲戶㠳搱昶㘸摣㤱㠴㙦㜹愴愱挴扢㡦㜴摦㘴〳晦㙢㌶㔰㡦㌹㍢㜴扣慥〹㈱㠱戵昱攳搸㡥戲㍤摢㘵㔰㕦㜹㌴挲搰扥㝤搱㠷㔲㙡ㄸ㘶〲㠵〴愶㈹㈹㡡ㅢ愹㝣㈹慡晣挲㡢つ㉦㈹ち昰㠰㡣㠲捡愴㍣㔹昹㤱愸昲㌶㝣㠴㈵敢愴㜸㘹㠰捦ㅢ㔱㘵㔲愸慣晣㜰㔴昹敦摢㌶搷㉢㐷〴ㄹ昴慣㤱㕡ㄲ㡣㕥㜹っ㠸㝤㤰捤搳戵㘶㔲㤱昶㥡㐱㌶㐵愸㡣ㄶ㔷愴㉡敤挳晤てㄷ㥦㐴ㅦ挰㜵㈶摣晡㠰戴つ晥㘷㠴晤戸收㌴㘹昸〶扥㜸㕥㐴㝣搹搵攵ㅢㅢ㘷捤挳㉥㌲㝡捣晤ㅥづ㔷攵㌵㐵㈲戰ぢ㌲挱晥慥攰㠷㑦戰㈱ㅢ晢ㄱ挵挵㔴㕥ㅢ改㑥㡢挸㔸㑡㐶㜹㈸挲㙣敡㜴㠳㘶昴捦〰㌹㤰㤷㠰㑣攸㥦〵っ㘲㉦㥢㤸㌱㐸㐱㈰戹晣㌴ㄲ晡㠳〴㥦〷挸㉢攴㝡搲㐱昶ぢ〰〳搱晦㑢㌱扣㈸ㅤ㈷慡昲㐰㌴㔸㥣㡣昴㉦戲挱挳〰㘹㜸㙣㤵㤰〸昳晡㈳挸㠹て㑡〹㈲〷㝤㤴〵㕦㈶昸ち㐰㕥攳㘴㔷扤㙢㕣㔳㤷㉡散慢㘸慡㜰㉢愴㐰㝢㉣㑣昰㐵㍢つ㜰㑢㘷愳㤹㘷攲攸㍢㝥㐴㌷㥢㍥搸摦㡤て昰㤷戸攸㌴晥晦ㄱ㑤㕡昸ㄹ昵愳摤昵㐵㈶搰㌸ㅦ晥㕣㙣昶㝢攸㠷敢㙡ㄸ㥢散昱㘳昸攵搴慣昲㈰晥㍤㡤㥦㜲ㅦ㐶攰㈸㔴戹㌹昸㕢㐸〳戲㘰㈱㉣愰敥搲㥦〰㔰㠸㘳攲㐹㝦㤲㙦㐴㉤晢搷扦ㄶ㈶昸愲㄰慦愷㤹愸㠴捤愳〱㠹㙢㔹㜰愲㘵㐰攲㕦ㄶㅣ㡦て昸㜵攴㉡ㄲ㔹㐸㌴慢㈷㈲㉤挳摣愷〰晡搳〳㥣ㅢ搵㥤㝡㑡㈹摤㕢扥昷摥户〶㌲挳攷㘷㍥㜱㙢摦㔳㙦晣晡捤㈷㕦晦攴捥扦扤晤捣㌳慦晦攵挹㔷摦㝥㘵㜶攷㉦㥦㝢敥攷户㝤攷搵㌷㌷㥡捦慡㉦扥㜵攰搹〷㐶㑦㍣㜰㥦㜹昴扡扤て摣㜵晣㡥搱愹戳㐶搲改㥥㥥慢㠷㝥㜵摥㌵㠳愷敦㝢㐹昹搹敦捦㜵ㄴ戹㕣づ㈸〰愲㘷㤰换㤶搳昸㈶ㄲ㤸〶㘷晣㠱㑥㠳换㍤㡤㥦㔲づ㌷㙡ㅣ㉦㌹㌸㌷㌸〱㔹㔰㙡㉥攸晤て㐱㙥戲戳</t>
  </si>
  <si>
    <t>Decisioneering:7.0.0.0</t>
  </si>
  <si>
    <t>f54b03cf-d925-4b7a-8a57-74e7e9b15bff</t>
  </si>
  <si>
    <t>CB_Block_7.0.0.0:1</t>
  </si>
  <si>
    <t>㜸〱捤㔹㑤㙣ㅢ㔹ㅤ昷㡣㍤攳ㄹ㍢ㅦ摥㝥戱摤敥㠲晢㐵扢㥢慥搷㑥攳㝣㙣㠹摡挴㙥戲搹愴㑤户㑥㕢愱㘵戱挶㥥㌷昱㙣收㈳捣㡣搳㘴㉦㐵㜰攳〶㜷挴㥥㌸慣㐰㉢㌸㜰〳㈴㉥㈰㉥摣㤰㄰ㅣ㌸㉤㐲㐲愲㠰攰挲愱晣㝦㙦㘶ㄲ㝢攲愶㘹户㐸㝤㙤晥㜹㥦晦㜹敦晤扦㝥敦㥦㤴㤰㑡愵ㅥ㔱挱㙦㤴っ㉡慦㌶㜶晣㠰搹愵㥡㙢㔹慣ㅤ㤸慥攳㤷收㍣㑦摢㔹㌱晤㈰㑤ㄳ攴愶㐹攳扥搴昴捤㡦㤸搲摣㘲㥥㑦㤳愴㔴㑡㔱㔴㤱挶挱〴㍦㠵戸愱㘲搵㔰㠶挸㕡㙤㝥戵昵㈱㜱㙤〴慥挷㉥ㄵ敦㠶㙢㘷㉢㤵㔲愵㜴㜹愲㌲㔳㉡㕦㉡搶扡㔶搰昵搸慣挳扡㠱愷㔹㤷㡡户扡㉤换㙣㉦戳㥤㌵㜷㠳㌹戳慣㔵扥摣搲㈶愶㉢ㄳ搵慡㌱㌳㌳㍤㐴㥦㑥摤慣捤摦昲㤸攱㍦㉦㥥㌲㜸慥搶收㑢㌷㔹昰扣㜸㘶㠹㈷戱慣扢戶㘶㍡捦㠹愹㠴扢慤搶㔹摢㠴㄰ㄸ昳㑣㘷扤㐴摢敥扢㘸㙡㑤㤵收㝣扦㙢㙦㐲㥥㌵㘶㔹户㤹愱搰㑡搵慥晢挱㉤捤戳晤㈱ㅢ昷挷㍣收戴㤹㍦㘲㕦摦㙥㌳㉢㥡攸㉢昶㕤捤扢愹搹㉣㠳捡愸ㅤ捡㜰㐹㘷㑥㘰〶㍢挳昶ㅤ㥦摤搶㥣㜵㠶㈹㤲扤搸㌵㜵㈱㤳愱晦愹昴㠵㐱㍢攳㠲愲晤搸戵㡥收〵扣〵ㄱ㔶〶捤敤㔱ㄷ㝥㡡扥㝤㐱愵㡡㠹㔵㤰㔹挳戴㤷㤹攷㌰ぢㅦ㠱㈴挷ㄲ㤳昸〵㠵㜲搸扤愹昸㌸㤰㤲㤰㡦㡣〰㘷挱㔷㘴㕣搶捣㑤搷戳㐹㈱㙦㌰捤㤹慤㤴挶挷挷㘷捡搵改挹㠹捡昴㘴㜵愶㔲戹搴〸昴㍡摢㥡㉤㤷㉡搳㤷㈷㘷捡ㄳ搵㠹㤹昲攴搴捣搴攴㠴慡搲㜲㌵〷㐶㜹㈲改㍢㤵㈹㜵〸㕤挳㐴㠴捣㍦挹〶㝢扦㠸㌹㘲㔳ㄳ㥢㉤戱搹ㄶ㥢扡搸㘴㘲搳㄰㥢敢㘲戳㈳㌶㑤戱昹愱搸摣愰㌹㜱㔱戲㔹㌱㉡㙢扦㍣㈹晣昷㠷捤攵㑦㕦昹㤶晣昱㝦摥晤㙣㘸㤴㈶扤ㄷ㥤愶敥㘹昷㐹㍦昶㔴㙦扣㔴挶扦㈷摢ㅣ㤹㥣㔱㌵愶㡣㑡㐵慦㤶戵换㥡㠴〳ㅤ㔶戸〵㥡㍢㘴摣㌳ㅤ摤扤捦愵晤敡扣收戳㍤攱㡦㐵㘳昳㙥搷搱晤㔳㠳〷ㅢ㠱ㄶ戰㔷㤲㘳㝢㑣昶㉤㙢㤰㉤㌰㥦㝦敦㡢挹㘵㜷㌵慢换收戶捤㜰昸戵挴㌰㔹㠲摢㝡晣攸㠲挷扥戱㍢扡㙦㐷㜳攴㌲户㌸敦㝤愷っ㠷挲㝤ㄵ㙢ㅤ搷㘷づ摦摥㤸㝤换㙣㙦㌰慦挱攰㜰㤹捥㡦㝡ㅣ㐳㤱㌹㡥慤㍡㜴㔰㌲㌰晤㑣㙦慦㜱㝤㍢㘰㡥捥㜴摡敦㈶昳㠲㥤㌵慤㘵戱ㄳ㝤㔳挲㙦搲挰挹扥敥〵户摤昵㙢慥ㄳ㜸慥搵㍦㌲愷㙦㘹攴〲昴ㅢ慥捥挸㠲㌳㈸攴捥搳㘹㐱㐸扤㌱挸㡣挰搷㉦㜱㐱昴㠸ㄸ〶晤㜲扦摡㤵㙥搳改攸ㄴㄶ㠳㑥㡡攷㥥挰㡣昳〵㥢搷ㅦ㍦戱攷㑣㠸㑥㤸㝤昱昱戳昹ㅥ㜷㈵昷晦㥤㉣㡡㐷愳搳㕦摦㈲㌷昹㡥收攸ㄶ昳づ㡣慤〲㜶愴挲㔸愴扦㤳㐳㜸散敤挱ㅦ〹摢挲㡥㜴摦搴㠳㡥摣㘱收㝡㈷愰㍥㡡扦㡡㠲慢摤㔷搴㈳搴愵ㅥ〵㌹㐶㈴㤷㑢挹挷㌱㐹捥愹㈷挲戶〴摦昴昴づㄸㄱ㕥攵づ㥦愲戳㉦搹ぢ慥攷愷搳㠳㑥昹㡥收㜷〲愸攷㠱㠳㌸㥡晡〵㤰㤷㠹㐸㜰㤱㑦昴敦㌸㜱〶㘱㙣搸慥㌳㐳㈳昰挰慤㕢搰㈴㍢㡣㐷㜵收户㔵〴慥㈵戲㤵㙤㤹㙡㘴晣㐳㌶戴㥦㙤〷㜵㉤搰戲㌶㠵㐰㤲㤲㑡㤳挶昸慡戰㠶㤵挳扣㉦㕥㥤㡢㕡挴愱挰慢㍤㕣昲扣㈳攴㐴㠶㐳昶㤲㑡㐷昴攰㐳搰摥ㄱ愴攴愴愲昷㠷㌲㡡戰晡㈲㜳搶㜶㌶㤹㡦改㡡㝣攰㔵㈶捤ぢ捣㔶摢慤㍢㠱㘹昹㈵摡改愲攷㜶㌷㥦㈷ㅦ昰㔲㑦ㄲ㠹㡢昴ㄹ㘹昱攱捦〴挸㤸摤㠲㙣㥡㑤㍡ㅣ戵搰愳㈲ㄶ慡搰㔶㘲昶㠸㝥昱愲扥㐶扦㜲〷㡤㐹㠸慣㑦ㄳ昶㘱㝣㐳㌶摤搰㥡挷㌸㤰㔱㜸㠳㙥㝢搸扥攷㝡ㅢ㉤搷摤㠰㍥㡤昰㤶摦㘱㉣〰㌸挸㐷㘰㠸㠳ㅥ㐱㐸愷晢攲㜸て㡡〰慣㤰㑦ㄳㄹ㥥戳慣㘲捣搱㤷捦㔰㔷ㅡ㌰攵㉣㔵慥挴捥慢〸昷㙢昹挵㌷㡢㉢敥㍡㜹㌶戳敤ㄷ㔷㌹㜸昳㡢ㄷ㝤搳敥㕡ㅡ㤰㕣搱挶戴搷㑢摢㤶扦㉤晣㠹㉥〸㐸攲㜷改攵㝦㥦晦挳㐷换摦戹ㄷ晣攵慦㍦㜹晦㤱昰挷㘸㈰㠹つ㈴昸㥡愷昰改㕣ㄴ挶㕤㤳摤㠷ㄲ㡥ㄸ〴晢㙡㕤㍦㜰戹挵っㅢ㜵昷愶ㅢ搴㑤㝦搳搲㜶㡥ㅡ㔱攵㕥㠷㌹ㄴ捦㍣ち㙢㠹㍥㜷㜳㤳改慡搱㜰扢㕥㥢㉤搵㕦㠴㜸㐷搷㐱㕡挷㐳㥤㈸㔰㜹㌶ㄷ㑥㉣〴昲戱㔴㔲ㄲㅣ㙦搲ㄲ㌹昸散㠹㥡扣ち㔱㡣敥摤攸㥡ㄹ㔸㉣㙦昰㠸挵敢㡡㐱户㐸㈰㐱捦ㅡ㙢ㅤ搲搰晡戰戱攸㤹扡㘵㍡っ挲㌸ㄶ㑥㕤㘱敢〴〸㙥戹扥〹敤ㄸ㌶搶㍣捤昱㌷攱摢摡㍢㐷晡㕡摣〹㑡挶扣改昸昴ㄹ㉥㐵搴㐷㡤㐶挷扤㑦㑦扦慥敤㉣㙡㥢晥ぢ㈱ㄵ昸㠱戰㜰搱〸愲㈰㡡㠲㈲㉡捦㉡ㅦ昹换挴敤㘸〸收㡢愴愷㠱㘷戶扡戸㌰晥㤱㜱愲ㄹ㄰㉥挳㤴㠴戰㤹昴㘲㍤㈲㑣㐰㄰散戵敦㈹㌵㌰ㅡ敥扥愷㜹挸扦㠰㌵ㄷ㠹扣扢㜸㘷㘹て㥣㝦慥㐷戱㠴㐰㝦㘸㉣〴晦㍡ㄲ慡㄰昰ㄱ㌴㡡㉣㤳㌴〱慤愴㕡收っ㍥〷ㅡ㍡戲㔷㕤愰㜰㍡㘴慣㘸㉤㘶ㄱち戰戵㘰㈴㙣挰愳搱愳挹㡦挶㙡慥㙤㙢㔰㌹㍣晤ㅡ㙤捤㘲㡡㌱搷つ摣ㅢ愶愳ㅡ㐴戸㕥㐶㕤摡㌶㜵㘹摢㘱扣㌶㙥攳㜵挰敢攰攵慥㙢㥥ㄹ㜴㙣戳慤愰〱〴晦㐲攸㉡ㄹ㍦㐰㑣㕣㘲㕦㤲〴〰㘱ㄸ㈶㜱㤷〸㌳攳敡㈰㝥搲㘸㔱㤰改㥦昰㡣攰㤱ㅣてて㤵敡ㅢ挴㑤攲改ㄷ愰㄰㤴㠷㜱㤲攷攱〳敡攱捥㐹〰昶挳戰㍡ㄶ㔵搰挸〰㝥ㅤ㠸㉣㄰挹㜲㉢慥愶㉦㘸㙤㑡攳㘴愳㈴㡥㐲愲㠵慢昱ち挰㝡㌵ち㑣昴㉣搹㌲㜵收㈹攸㘸㔰戲㈸〳㤴㈸㠷㌲愴愸㤷㑥㐹㔲㕥ㄹ昴慤愵㤸搷戹㈸㠲昶㈶愳㤶昶昱晦摢㝢搳㔷戱昷㕣づ搹㄰昵ㄲ挸㥢㐴〴愰㐸㥣㈷㌱愱㠴〹㙦ㄱ㤱㠰㔷㤲戲改㠷㕤〴捥昰搶捤昰昴〷〰愱㐲攰㠹㈳㐹㠹ㅦ㈴摦㠳〰攵㄰晣㈹㜱㑥㐵㙥㤰㤶㌳㍤ㄷ晡㔷㈰㑤㠸㐳ㄴ㌳㈴㙡㌹昹㝡摥昷㔹㘲㘶㌷ㄸ㠷㠶〲攰㤰㕣㈶㤲㠷戱㄰晦㈶㔲〸㐹㔸㤴换愹愱攳ㄲ㠰㡦攲㠳㘳㙤㉥〷愹愹㤷㐱㈶㠸〸昰㌹㕣昶搵愸㠲㥢㤳愰㌷挹敢搸愷慡搰敦㥣〱愵㙤〴㍢ㄶ㌹ち㔴㜱㍤㘱つ㠲づ㠷㐹㘸慥㐷㌹挵㑣昲㈹戳扢ㄶ搸㍤㝦㉣昱㑣攴换㌰〲㥢㤰㝥㑢攰攵戱敢㜱㠲㍤捣㠸㌵㈸昲ㄴ㤱㘳㌷捣戶攷晡慥ㄱㄴㅢㄴ〴㡢㜸㜶ㅢ愹㔴㜹㑥晡つ㜱ㅣ昸㑤ㅣ㉣攳㈰㠷戵〵ㄸ㥡摢㜰摣晢づ摦㡤攴㈳晢挰敦㉢㥢挵㘷昰㕣攲攵㉣摤㘲〱昶挳㥦㉥㌳㔴ㄹ㑥ㄷ愰㠰㤸㉣扦㑤攴㝣㙤扥㜶扢㔹㙤㑤㤵挷挷昵愹挹改㔶㘵愲摣慡㑥户㈶㔹敢昲㘴扢㍡㍤㍥搳㥡搴摡〵慥慦㌴㕤扤㐲愴〰つ攵㥦晢ち㕡㙦挵㉤㡣㐹㄰昱㘱㤵〷扢ㄲ㕡㐲㕢搰〵㤶挹㘶㠵昳㌱挰㡣㌲㠵晢㤴㙥昷㜹㈱换搰ㅢ改㔷㜴㔹㠷㕢搴㉦ぢ㉣收挶㜸㤵㉡敡㌵㈲戹〲戴てㅢ㤲攷㠸㡣搴收㥢㍤戱㔳㥥愷扥㈱敡攳㐶㐵搹㐹㕦慥㔱捦㑢搴搳㥦㙤㤴敢搴㝤㠴扡〹㌳挷㈸ㅡ捡㔷㠰㕡㜳㈱散收摡搴㐵敡㔲捦ㄲ㈹㐰换昹攰ㄲ㔵㠶搳ㄲ〴戵ぢ戶㝢戳愶㈱㉥敢搹搸㔸㌲挹㜲㥤㤲㈶㍢昰慤㘹昲㘶愱て挸㠸㙦㈷敥㜵㌰㐰搸挷ぢ户つ〸挰㝦㝥㐶㔷晤㌹昸昴摦㍦㌸㝥㠹㝥搴㘵戰㠷摥㤴〷㙤昱愰昴㉡㐴㜸摣㕥昲㐹ㄸ㤴愶㕦㜳攷㜶㜳扣㉦挵㐲ㅡ㡢摦晥攷昷㝡收㕡㍥挱挷㠰挵换㔶扤摤㜵昴㤶㈶扢愲㠱㌱㘴ち㡥敦戵㝡㝣攸愹扤摥㈵挷愷慣ㄶ搳㘳㡥㍥挵户㡣㤸ㄶ〶挲㥡㈸㥢ぢ愷〹㙥㤴搷㕡搲攱昳㑥つ㠸㈰昳㘶挰ㄱㄸ㌴㐲㔰㘱愴昲つ㈲㈷㘶㉦㉣㜴㤹㔵㙣搰㡢㠴ㅣ昷㍡扢㜰晡㕣敤㕣㔵晡㈹〹收搰摦散ㄷ〳㜶〰㌳挸愹慢㐴〵㔸㌳戸愱㙢ㄴ㤶〱㌱攱㥥㝢捡㐳昴愳㕣攳㌴愵㐴扦ぢ搷㐶㔱攳㉢㍥㄰㑥㝦㙦㑥晡昳㠳ㅦ晣攳㤳㉢攷扦晦改愳攸昷㠳摦㉦慤晣㕣晡敥扦慥摥晤挵挴昴搸户㝦㝤㔵㠰〵っ搳㡦㝡ㅡ攴っ〸散㐱昸㌱㙤㘲攰㕢昱㐷搱挰扥户㈲っ攷㐹㙦挵㥥㤴㉢㥣愴㘴挰㌰昳㐶搸つ㕤愷戸㘰㕡ㄶ㜷愹㐳〴敤㍣㑡㝡慥搰ぢ㠶〰ㅤ愵散㈳㍢愷㤷つ㈲㘵っㅥ㔴摥挲㘲搹㔸昵〸㑤㘴㡤㈵㥦㕥㥥扡㐲㐹㥢㈰愰㌴晦㡢㠰晢㈸挸㘵攰ㄳ㠰㙡㈸挶㡢〳攳ぢ敥㘴愰ㅥ㠵㑥㘷敦㍥攲㕣愶〸㐴昸㙣㡦㔰昹づ㝤㉣㝥攳攸㍤㙦㥣㡣昰〹㠹ㄸ㌱㌰㤷晡㘶敡ㄱ戶㑣㤰㈴愵摥愳㕦㕣㐱㜸摣㈱㤲㔳扦㡡㉥㘰っ㑥㔲ㄲ㕣㐹昲㘰㠸昶ぢ㌸㜹㈲ㅢ㤹捦攳戴㜱挹㐰晢て戲㐴ㄸ㐴搶㙥㙡昸㍢愳㘲㌷㉤收慣〷㥤摤扦㉤㤲ㄵ㔱㙡㔳㝤㥦㈶攱㔳晣㜳搸敦愱㉦ㄳ㐶㜹㤴搴㉥晡㠳㈶㕥ぢ㘳ㄶ㕤捡㈱ㅥ㘷㕦愳愵〲㙥〲㍣搴て愲ちㅡ愳搸て㉡ち㜶㉦昰㠹㔴㔱扦㑥㈴㉥〵㉣攰㠱愷㐹ㄵ㠲〶昱愰㠰㌶愲㤰昰㌱㠹〲慥㝦㥥ㅡ㡡㤰捡晦て㤵㌰搰攷</t>
  </si>
  <si>
    <t>8807bc78-928e-40b2-9905-61a3630af3fa</t>
  </si>
  <si>
    <t>㜸〱捤㔹㑤㙣ㅣ㔷ㅤ㥦㤹摤㤹㥤搹㕤摢㑢㤲㤶ㄶ㕡搸㌴つ㐹㙡㜷㙢挷戱㤲㄰㐲㘲敦摡慥愹ㄳ㈷㔹㈷㌹愱搵散捥ㅢ敦挴昳㘱收捤摡㙢づ㠴㈳㈷づ扤昵㠰㔰㠵愸㔴㉥㐸ㄵ扤㤴㥥ㄱ攲㠰㠴搴ㄳ攵㠰㠴挴〹㠹〰〷〴㤷昰晦扤㤹戵㜷㘷㌷㡥㤳〶㈹㉦昵摢昷昹㥦昷晦晥扤㔷㐹㤶㈴改㈱ㄵ晣愲㘴搱㜸愵扥换㈳收㔵慡㠱敢戲㔶攴〴㍥慦捣㠷愱戹扢敡昰㈸㐳ぢ戴㠶㐳昳㕣㙤㜰攷晢㑣㙦㙣戳㤰搳㈲㔵㤲㜴摤㔰㘸ㅥ㐴昰㔷敡㜵っ散㉡㘶愹㕡慦㉥慣㌵敦ㄱ搵㝡ㄴ㠴㙣慡㝣㈷摥㝢㜹㘶愶㌲㔳㤹㍤㌷㜳戱㌲㍤㔵慥㜶摣愸ㄳ戲换㍥敢㐴愱改㑥㤵㙦㜴㥡慥搳㝡㠷敤慥〷㥢捣扦捣㥡搳戳㑤昳摣㠵㤹㜳㜳㜳昶挵㡢ㄷ㡡昴㘹改㝡㜵攱㐶挸㙣晥慣㘸㙡愰戹㔶㕤愸㕣㘷搱戳愲㤹㈳㥡㐴戲ㄶ㜸愶攳㍦㈳愲㉡㘴㍢㔷㘳㉤〷㑡㘰㉣㜴晣㡤ちㅤ㝢㐰搰搴㍢㕦㤹攷扣攳㙤㐱㥦㔵收扡户㤸慤搳㑥挳慢昱攸㠶ㄹ㝡扣攸㐱㝥㉣㘴㝥㡢昱㜱㙦戱摢㘲㙥戲㤰敢摥ㅤ㌳扣㙥㝡㉣㡢挶㠴ㄷ敢㜰挵㘲㝥攴㐴扢㘳摥㙤捥㙥㤹晥〶挳ㄲ搵㕢敥㌸㤶㥣捤搲㝦㔲收搴愸㤳〹㐵搱㜹扣㙡摢っ㈳搱㠳ち㘷㐶慤敤㌳ㄷ挱挵挰戹㘰㔲攵搴㉥攸慣敥㜸敦戰搰㘷㉥㍥〲㑤㑥愶ㄶ〹〱挵㝡搸㤳㔴㡦ㅤ㘸㐹㉥㈴㑥〰㕥昰ㄵつ挲㍡㜳摢㜷散㈰昴愶慥㌹晥攵改捡捣昴㠵改晥㌲㌳㜵捤散搲昸散搹㜳㠶㐱换㡤㍣㌶ㄶ愸㤲㑦ㅡ㐵っ㡣愱㥤晤㈷㜹㕣㍦㝤慣㔰ㅡ愶搲㘸㉡㡤㤶搲戰㤴〶㔳ㅡ戶搲搸㔰ㅡ㙤愵攱㈸㡤㝢㑡㘳㤳搶昴㡡㥥换㈹㐹㘹㙦昱㍦扣晦挱〷搵昷㈶㙡愷㉡戳敦㝦㔶㥣愰㐵㌷㤳戳搷㐲㜳㠷慣㘱摦搰捥㔶愶昱敦昱ㅥ㐶づ㘶捦搹攷敤㤹ㄹ㙢㙥摡㥣㌵㔵戰㜳㔸㔵㤶㘸㙤搱扥敢昸㔶戰㈳㜴晢捡㠲挹搹扥慡㈷㤳戹㠵愰攳㕢晣慢愳㈷敢㤱ㄹ戱慦愴攷昶㠹っ㙤慢㤳攵㌳㉥扥昷戵昴戶㍢愶摢㘱昳㕤㈷㥥㝥㌵㌵㑤㜶ㅦ㌴ㅦ㍤扢ㄴ戲敦敤捤づ㥤㘸㥥〲攴戶愰㍤挴㘵㍣ㄵ㥦慢㕣㙤〷㥣昹攲㜸㤳摥つ愷戵挹挲㍡㐳㜸㘵㤶㘰昵〵㑣㈵捥㌷戹收ㄳ愳攴㑥搶㙢晤愳昶㘲㌷㘲扥挵㉣㍡敦ㄶぢ愳摤㜵戳改戲ㄷ〷㤶挴摦愴㠹㤷〷㠶㤷㠲㔶㠷㔷〳㍦ち〳㜷㜰㘶摥摡㌶挹攱慤㙢㠱挵挸㕦戳㈸ㄴ扣㌳ㄹ㔹㤶摥ㄸ攵㌴愰换㉢㐲ㄱ㝤㉡㠶晢扥㌴㘸㜶㤵㕢挴ㅤ㜱攱㌲搸愴昲晡㘳㠸〹扡㈰㜳收搱ぢ晢㜸㐲㉥挲敡搳㡦㕥㉤捥戸愷戹晦敦㘲㐵㌹㥡㜰扦戸㑤㐱昱㙤搳户㕣ㄶㅥ㤸㐹㘵㥣挸㠰戳愸㝦愷㠰昰㐸改㈱晡挸㕤㜹㔷摤㜱慣愸慤戵㤹戳搱㡥㘸㡣戲慤慥㐳戴㐳挵㌸㐲㐳挶㔱㔴挷愸捡攷㈵敤〵㉣搲昲挶㡢㜱㕦㐵㘴㝡昲㜰㡢㝣㙥㠸昰㑥戹㤸慢摥㔲㄰昲㑣㘶ㄴ㤷㙦㥢扣ㅤ挱㍣て㥣〴㙢挶㤷㔱扤㐴㤵㡡㄰昹搸㘸づ㡥戳㐸㕡㘳㕥㡤搹㈶㐱〵攱摤戲愹㝡㜱昶愹㌱摥㌲㤰愶㔶挸㔷扡ㅡ戵挸昹㡢ㅥ慣㥦㜵愳㥡ㄹ㤹㌹㡦ㄲㅥ㘹挹愰㐵㤳㘲㔷摣挲捥㌱㌱搶摢㥤㑦㝡㐴愱㈴㥡㝤㔴ち㘲㈰愶㐴㡥㐳晥㈲㘵㤲晡㘰㈶攸散㐸㐹㕡摡搰〷ㄳㄷ攵㔳㙢㤹昹敢扢㕢㡣㘳戹慥ㅤ㈸捡戴㝢㠱搸㕡慢㜹㍢㜲㕣㕥愱㤳㉥㠷㐱㘷敢㔹搲〱㉤攳㘵慡㝡㐵晤㉢㔹昱攱㜹〲㐰捣㙤㐳㌷㡤〶㌱㐷㍤㡣ㄸ挸㠵〶慣㤵㠸㍤愴ㅦ㔱㡣㔷改㈷㝦搰㥣㡡捣晡㈴㐹ㅥ捥㔷昴㐸㐲敢㈱ㄳ戰㐵ㄷㅤ㤲昶㤸㜷㌷〸㌷㥢㐱戰〹㝢ㅡㄷ㍤摥㘶㉣〲ㄴ㈸㈴搰㐷㐰ㅣ㔹捥㘴〶昲㜸ㅦ㘶〰㠸搰㡥㔳㌵㌶敦扡攵ㅥ㐵慥扤㐶㐳ㄹ㠰㤲ㄳ搴戸搴ぢ㕥㘵㠴㕦㤷㤷摦㉣慦〶ㅢㄴ搹㥣ㄶ㉦慦〹愸挶换愷戹攳㜵㕣ㄳ戸慤散㘱搹㤹㑡搷攵㕤昹㑦㈴㈰㈰㠹敥愷戹ㅦ晤昸摤㡦慥扥愷㥡㍦㙢攵晦昵㕦昹昳㘴㈲㡤つ㔴挴㥡㈷㠸改㐲ㄵ昶ㅤ㠷敤挰〸挷㙤〲㜹搵づ㡦〲攱㌱㘳㜶㉤戸ㅥ㐴㌵㠷㙦戹收敥㔱㍢㘹摣㙤㌳㥦昲㔹㐸㘹㉤㌵ㄶ㙣㙤㌱换戰敢㐱㈷㙣戱㤵摡昳㤰敦㐸ㅣ㘴㜵㈲搵㈹㌲㤵愷ぢ攱ㄲ敤愴ㄸ㑢㐵㔲ㄱ㜸搳㥥㈸愰㘶㕦搶ㄴ㑤愸㘲㘲㕦愲敢㑥攴戲㠲㉤㌲㤶㘸敢㌶㐹㤱㐰㠲㤵戳搷摢㘴愱戵㌱㝢㌹㜴㉣搷昱ㄹ㤴㜱㉣㕥扡捡㌶〸㄰摣〸戸〳敢ㄸ戳搷㐳搳攷㕢㠸㙤慤摤㈳〳㍤ㄱ〴㔵㝢挱昱㌹㝤㐶㘸ㄱ敤〹扢摥づ㜶攸愲搷昱晣㘵㜳㡢㍦ㄷ㕡㐱ㅣ㠸㡢㔰㡤慣挸㡡㈲敢㡡晥戴晡搱扥㐱搴㡥㈵搰扤㑣㠶ㅡ㠵㑥戳〳㠹㠹慦㥣愵㍡㡢㑡㈸㔱㔲㤱㌷搳㘱慣㑦㠷㈹っ㠲挳づ摣㥣㐶愶挳扤敢戳挸昹愷戰攷㌴㔵摦㔹扥扤戲㡦捥扦搰ㅤ㔸㐵愶㍦㌴ㄸ㐲㠰ㅤ㡦㙤〸〰〹㈶㐵慥㐹愶㠰㕥摡㉥昳戶㔸〳ㄳㅤ摦㙦㉥㔱㍥㉤摡慢㘶㤳戹〴〳㍣㌳ㅡ㡦㍢〸㘹㥥改昲㘴慥ㅡ㜸㥥〹㥢挳㑤慦摥㌲㕤愶摢昳㥤㈸愰ㅢ㤴㘱㔳㈵っ㌳ㄹ㌲扢㌴㘴㜶攳㠴㙤摦挲昵㐰戴㐱㉢搸㌰㐳㈷㙡㝢㑥㑢㐷〷㄰晥戹㌰㔶摣攷㐸㤸扤搲ぢ㈶㘹〴㄰攷㘱㔲㜷㠵㐰㌳㐴〷昵㤳㐹㉢戲㐶晦攴愷㐴㡦ㄴ㝡㐴慥㌴摥㈰㙡慡㜸㙤〱っ㐱㜹搰㝢搳㜹㜰㥦㐶㐴㜴㤲〱晥㌰㙤㑣㈶つ㜴戲挰㕦〷㐲ぢ愴戲晣㙡㘰㕡㑢㘶㡢㕥㙤㜲挹㥢㡤㑥慡㐵慣〹㑢〰㝢㔵捡㑣㜴㉦搹㜶㉣ㄶ敡ㄸ愸搳摢㔰ㄶ㌰㔱㡢㜵㐸㘹㉦㈳愹㙡㐱ㅦ昵慤㤵ㅥ慤搷㤳ㄴ摡晦昶戴㌲㐴晦㙦㌷㉦㕣愱㐳ㄱ㕢㜸晣㌰愶㔰扤㐹㤵っㄸ〹㝥㔲ぢ㉡㔸昰ㄶ㔵㉡〰㑢㕡㌷㠳戸㡢搰ㄹ㉥扢㔹昱摡〱㐴愸ㄳ㝡ㄲ㔰㔲ㄵ㡣ㄴ晡㈰愰ㄶ愳㍦扤昷㠴愲搵挹捡㤹㤵㡦〳㉣愰㈶搴愱㈸㔹㔲戵㤶扥㍥て㝤㤶㠸㜹㜵㈶戰愱っ㍣愴㑤㔳㘵挰㔹㠸㝥攳攴㄰㉡捡攷㡤㌸㙣挹㠰㐷㍤戶戱㌳㥦㠷捥㡣㔹㔴攷愸㤲ㄱ㜱㠴收攷㤲〶攴愶挲㙡搲挲ㄸ㌲㔴㔸㜷摥㠶挹搶愳㕤㤷挲〴㥡㄰㑥摣㠲㥡攳㘹㔲㔹㄰搲〳㘲㌶㝤㤳搹摢ぢ攸㕥㌸㤶扡㈵㡡㙤㤸㠱㐷愸扦㈳散昲挸晤攰㘰ㅦ㌲㘲て㡡㜶㥥慡㘳搷㥣㔶ㄸ昰挰㡥捡㜵捡㠱㘵摣扡㙤㐹㥡㥥㔷㝦㑢ㄴ㐷㝥ㄳ㡣㘵㝤㍣㔸㙤〳㠵收㌷晤㘰挷ㄷ愷㔱㌹ㅥㅦ㠴扣㜲㌹㝣〶户㈵㔱㑥㤰ㄴ㑢昰ㅥ㜱㜳戹㐸㡤戱㑣〹收㠷㔲㠲〹愲㤴㘰㙦㈸愵户攲㕦㐹㠵愲づ㙢〰愰㉤㌷攵㤶㙣挹㉣㥢换挹㈷㝢㈸㌱㜹摣ㅢ㌲㥣扤㍢㠲愶㐱晢敡㙦㠸攵挳㙤ㅡ㤴㈸㌶ぢ慥㉦㔱挳昸ㄶ㔵昹ㄲ㙣〸〷搲㉥㔳㌵㕥㕤㘸昴攵㍦敤摢㌴㔶愴㌱攱ㄸ昴愰挸㌵戸攵㤷㘸㘴昰㠱㔰扢㑡挳㐷㘸㤸㠰㙦てち挳㠴㑡㌰㑥㈱捡扤攷㌲愳㑡㐳〶挰㜱〹戶㉡㈶ㄷ愹㌱㤶㔱㈱敥㍤挴摣晦搰ㄹ㠳慢扥㠳㑤愶㕦㑡ㄶ改攵㘳ㄷ昱㌱㐳ㄱ㈹昶攳慣昲捤㤴㕣㐷㈷昹㈱㕡㤰㌶搲戸昸晢㠴㐴晤〵攸っ捡ㅦㄴ扦㑥㝦挶㌲㔵ㄳ㔰〲㐶愰㤵扥昲㐰㐴㍥ㅡ戸ㅡて敡挹㙦改敡〴㌴㈶㜶㝣㔷㍥晥敥扣晡攷晢㍦晤挷㉦㉥㥤晣挹㉦ㅦ㈶扦昷晦昸晢㝦搷晦昲昳㕦㕦㌹昱昹㝦㝥㜰敦搳捦慥挸㄰㌶㙥㑥挶㜱㔴戸㥢〸搱换ㅦㄳ㕢㈳敦ㄶ扦㑡㈶㠶敥ㄶ㡢戴昷㜱㜷㡢扥㈷㍡㜸㤵㙡挳〶ち㜶㍣っ戱㔲㈰㜱㕣㔷昸㘰㤱㤰㐰㐸㡦㘴慢㠴㜸㈹晦搳㠳㙥㘲㔲㠴㠴ㄱ㔸㝢戹挶㄰㍤㙣搶散戵㤰㤲㑦捥㕥攱㜴㔳戱㜴扡攴㐷ㄱ㍤〲㍦て㌰㠱愲㘲ㄶ收㠷㈴㐸㈹㐱ㄹㄹ㤰㈰㤳〳㄰摣扥㍣㝡㙦㕦ち〰挴搳㕤㕡戴㙢昴戱㍤㑣㙣昵㘱攲慣晣ㄱ改ㄸ㔱㌳㉦晤㔰㝡㠸㌳㔳ち㤳㡣㌵晡ㄱㄶ㈲㐲〴㔵㜹攳㈶㠶〰㈵㐵㈵愹㌰摢㌴㘷挸て㑢㘰㍤昵㝣㔵㈸㠰摤㕥㔱㐱晤搰扣挳㙢㡥㤲㤵㈴晦㜷ち㔸㜰搲㈵ㄶづ〱扤敢戴㔵挶戹㐵㥣㕢㑦ㅡ攸挸㘲㡡ㅡ挶㙤慡㝡愵㠴㈵㈲〸摤愱〶〵晢摥愴㡣㍥㈲㤲晣㈱㠹ち㘱㘰㠱㍡扡㉣ㄵ晥〷㈵づ㈹㥦</t>
  </si>
  <si>
    <t>fa1da731-827e-4d19-aa44-422523dd75d5</t>
  </si>
  <si>
    <t>㜸〱捤㔹换㜳ㅣ㐷ㅤ摥㤹摤ㄹ敤散敡戱搸㡡戱挱㠶㑤ㅣㄳ挷㜲㌶㔲㙣㤵㙤㡣㐰搲慥愴㠸攸㘱㝢㘵晢戸㡣㜶㝡愴㠹收㈱㘶㘶昵攰㐰㈸慡㜲收㉦㐸㔱挵㠵㈲ㅣ㔲㐵挱㠵㍦㠰愲㌸㜱攱〴㕣㌹㔱㠵攱挸挵㝣㕦捦慣戴㍢㤲㘵搹㌱㔵㙥㐷扤晤晣㑤晦摥㕦㜷㜲㑡㉥㤷㝢㡡挲㕦㤶〲ㅢㄷ㥢晢㔱㉣扣㕡㍤㜰㕤搱㡥㥤挰㡦㙡㌳㘱㘸敥㉦㌹㔱㥣挷〲扤攵㘰㍥搲㕡㤱昳㈳㔱㙣敤㠸㌰挲㈲㉤㤷㉢ㄶつㄵ昳㈴挲扦㑡户㘳㜰搷㘰〱搵㕡㝤㜶㜵晤㘳㔰㙤挶㐱㈸慥㔷ㅦ㈵㝢愷㈶㈶㙡ㄳ戵ㅢ㌷㈷敥搴挶慦㔷敢ㅤ㌷敥㠴㘲捡ㄷ㥤㌸㌴摤敢搵㝢㥤㜵搷㘹㝦㈴昶搷㠲㉤攱㑦㠹昵昱ㅢ敢收捤摢ㄳ㌷㈷㈷敤㍢㜷㙥て攲搳戹㤵晡散扤㔰搸搱慢愲愹㤳收㙡㝤戶戶㈲攲㔷㐵㜳〰㌴㐱戲ㄱ㜸愶攳扦㈲愲ㅡ㘵㍢搹㄰㙤㠷㑡㄰㈲㜴晣㡤ㅡ㡥摤㈷㘸昴㙥搵㘶愲愸攳㙤㔳㥦㜵攱扡て㠴㕤挴㑥挳㙢㐴昱㍤㌳昴愲㐱㡦昲ㄳ愱昰摢㈲ㅡ昶收昶摡挲㑤ㄷ㐶㐵敦㤱ㄹ慥㤸㥥㈸戰㌱攲㈵㍡㕣戴㠴ㅦ㍢昱晥㤰昷㌰ㄲて㑣㝦㐳㜰㠹收㉤㜴ㅣ㑢㈹ㄴ昰㕦㉥晦捥㜱㈷㤳㡡挲㜹扣晡愶ㄹ挶戲㐷ㄵ㑥ㅣ户戶挷㕣㈴ㄷ㝤攷愲㐹㔵㌳扢愸戳愶攳㝤㈴㐲㕦戸晣〸㌵㌹㤶㔹㈴〵㤴攸攱㐰㔲㕤㜶愸㈵愵㥣㍡〱㜹攱㔷㜴ち敢摡㔲戰戱ㄲ㠴ㅥ㙣㜲㔹㤸晥搴捤昱昱昱敢捤搸㙡㠸㥤愹〹戶㤷㠲戶㐹〱㑦㡤ㅢ〶搶ㅢ㈵敥㉣愳ㅡ㕤ぢ㘲搳慤㐶㈲㡥慡㠱㕤㡤㌶〵㕡挶㈰搷っ愱㔲ち晦㠱ㄷ昶㝥㤳㥢搴㤶愹戶搶搵㔶㕢㙤㔹㙡㑢愸㉤㕢㙤㙤愸慤㑤戵攵愸慤㡦搵搶ㄶ搶㜴㑢㜱㘰㐰㑤换㝣昹搳摡㘷㡤㕦捣㝤晡㠳愵攱㍦晦㝡攵敥攰〸ㄶ摤㑦昹㘹㠴收㉥㉣攴搰昸㍥愸㡤昳摦昳扤づ㑥㘷㑦摡户散㠹〹㙢㜲摣扣㘱㙡攴昰戴敡慤㘰敤愰晤搸昱慤㘰㔷敡晢攲慣ㄹ㠹㐳昵㡦愵㜳戳㐱挷户愲慦ㅦ㍦搹㡣捤㔸㝣㉤㍢㜷㐸攴挸戶㈶扣㐱㐴昲㝢摦挸㙥㝢㘴扡ㅤ㌱戳攷㈴搳㤷㌲搳昰㠵㘰晤搹戳昳愱昸攱挱散㤱ㄳ捤㈰㘸敥㐸摡㐷戸㑣愶㤲㜳㔵敢㥢㐱㈴㝣㜹扣㌱敦㥥搳摥ㄲ㘱㔳㌰攴ち㑢戲晡〶愷㔲㠷ㅣ㕢昵挱㈸㕣捣㝡慢㜷搴㥥摢㡢㠵㙦〹ぢ攷摤ㄶ㘱扣扦㘶慥扢攲㕣摦㤲攴㥢㤸戸搰㌷㍣ㅦ戴㍢㔱㍤昰攳㌰㜰晢㘷㘶慣ㅤㄳ㐱挰㕡づ㉣〱ㅦ㉥戰㈰愰攷昳㡡㤲扢㜶㥣㈳㤱㙥㔴㤳㡡攸㔱㌱㕤晡㝣扦搹搵ㅥ㠰㍢㜰攱ち摡愴晡昶㜳㠸㐹扡㈴昳敥戳ㄷ昶昰挴晣挴搵㔷㥦扤㕡㥥昱㐰㜳晦摦挵慡㝡㌶攵㝥㙥〷㠱昲㐳搳户㕣ㄱ㥥㤸㕤ㄵ㥥挸愰戳㘸晦㐲㐰㜸愶昴ㄸ㤱㤴㍤㘵㕦摢㜵慣㜸㔳摦ㄴ捥挶㘶㡣㌱㘴攰㘲㤱愲㍤㔲㡣㌳ㄸ㌲捥戲ㅡ㐵㔵㉡攵昴㌷戸㐸㉦ㄹ攷㤲扥挶㘰昵攲㈱㤸㌹摥㤰㈱ㅦ昹㌹搲扣昹㈰㡣昲昹攳戸晣搰㡣㌶㘳㥡攷㠹㤳㘴捤昸㉡慢昳愸㌴㠶挸攷㐶㜸㜲㕣㘰㈲ㅢ昲ㅡ挲㌶〱ㅦ愴㜷㉢愶收㈵ㄹ愹㈱愲戶挱搴戵〸㕦搹搳搱㠲昳て㝡戴㝥戱ㄷ㌷捣搸ㅣ昰㤰〴愱㈵〳㡢挶攴慥愴挵㥤㐳㜲慣扢扢㤴昶㐰愱㈲㥢㍤㔴捡㜲㈰愱〴挷㠱扦攴昲㘹㝤㌲ㄳ㌸㍢搳㤴㥥㌵昴晥㘴㠶ㅣ㙢㉤〸㝦㙤㝦㕢㐴㕣㕥搴㑦ㄴ㘵搶扤㐸㙣戵扤晥㌰㜶摣愸㠶㤳㉥㠴㐱㘷晢㔵搲㈱㉤攳〲慡㙥搱晥〱㉢㍥㍤㑦〴㡤〳㍢搴㑤慢〵收搰攳㠸挱㕣㘸搰㕡㐱散㈹㝥㘴㌱㉥攱愷㜴搲㥣挶捣晡㈲㠹㥦捥㌷攸㐱㐲㙢愱㤰㔰愶㈸㍢㤰昶㤰昷㌸〸户搶㠳㘰㡢昶㌴㉣㝢㌲㠷ㄳㅥ㤴㔳㌸㈴㘱㡦愲攴昳㝤㜹扣〷㐷㄰㔸攸㙦愲ㅡ㥡㜱摤㙡㤷㘲愴扦㠵愱㍣㠱捡㘵㌴敥㜶㠳㔷㤵攱搷㡤慡敦㔵㠱㍡㄰搹㥣㜶㔴㕤㤵昰㉤慡㕥㡤ㅣ慦攳㑡愸㔱昵戸散摤摡㥥ㅢ敤㈹㝦㠳㠰㠸㈴㈶㝥㜹改扦㍦晥改㠵攵捦ㅢ戳㔷㉥晦扤昳ㄷ攵慦改㐴ㄶㅢ㘸㡣㌵㉦㄰搳愵㉡散㐷㡥搸愵ㄱづ摢〰㝥昵㑥ㄴ〷搲㘳㠶散㐶戰ㄲ挴つ㈷摡㜶捤晤戳㜶摡㜸扣㈹㝣攴戳㄰㘹㉤㌳ㄶ㙣㙦ぢ换戰㥢㐱㈷㙣㡢挵挶敢㤰敦㈰づ㔸㥤㑣㜵慡㠲昲㜲㈱㍣㠷㥤㠸戱㈸㌹㡤㠱㌷敢㠹ㄲ㝥昶㘴㑤搹愴㉡㐶づ㈵扡收挴慥㈸摢㌲㘳挹㜶搱㠶ㄴ〱ㄲ慣〱㝢㙤ㄳㄶ摡ㄸ戲ㄷ㐲挷㜲ㅤ㕦㔰ㄹ愳挹搲㈵戱〱㐰㜰㉦㠸ㅣ〲搱㈱㝢㉤㌴晤㘸㥢戱慤扤㝦愶慦㈷㠳愰㘶捦㍡㝥㠴捦㐸㉤戲㍤㘲㌷㌷㠳㕤㕣晥㍡㥥扦㘰㙥㐷慦㠵㔶ㄸ〷㤲㈲㔵愳愸㡡慡㉡㐵戵昸戲晡搱扦〵㙡攷攰㔸扥㠴昳㔵㤸㙡ㅣ㍡敢ㅤ捡㑣㝥攷〳搴〵㔶㔲㡤㌹㡤㤹㌳ㅢ挸㝡戴㤸㐱㈱㍣㙥摦㝤敡搸㠴㜸㜰愹㤶㔹晦ㅤ敥戹㡡敡晢ぢてㄷて昱昹㤷扡ㄹ㙢捣昵愷㠶㐳っ戱挳㠹ㄵㄱ㈲搱愸攰㥣㌰〶昶戲㤶㔹戲攵ㅡㅡ改昰㘱㜳ㅥㄹ㜵搰㕥㌲搷㠵ぢ㈰攰㤹昱㜰搲㘱㔰挳戵㈹㑡攷敡㠱攷㤹戴㍡摥晦㥡㙤搳ㄵ㐵㝢愶ㄳ〷换㡥㙦搸愸愴㘹愶㐳收ㅥ㠶捣扤㈴㘵摢て㜸㐱㤰㙤搲ち㌶捣搰㠹㌷㍤愷㕤㘴㠷㈰晥戵㌰㔷摥攸㈰捣㙥改㠶㤳㉣〶㐸㌲㌱搴㕤〳㙣愶攸愸㝥ㄸ戵慡攸昸愷扣㈴㝥㐴昰㤱搹搲戸〶㙡㥡㝣㠳㈱㄰㘱㜹搲㝤改㜹昲〹㐶㘴㝣㔲〸晦㌸㙤㡣愵つ㜶ち㐴㘰㈷㠲ぢ㈶戳搲㔲㘰㕡昳㘶ㅢ㙦㌹〳改㑢㑥ㄱ慡㘵戴〹㉢㠴㝢㜵攴㈶摣㑣㜶ㅣ㑢㠴㐵づ㌴昱㘲㔴㈰㔰搴ㄳㅤ㈲昱攵㜳㥡㔶㉥ㅥ昷慤挵㉥慤户搳㈴摡晢㈲戵㜸㠴晥㍦敦摦晥ㅥづ〵戶昸㈴㘲㕣㘷昵ㅥ㉡㠵㐰㤲晣㘴ㄶ搴戸攰㝤㔴ㅡ㈱㑢㔶㌷晤挸ぢ昸㡣搷摤㠲㝣〳㈱㈶㉣〲㍦㐹㌰愹㐹㐶捡㍤㈰㔰㑦昰㕦戱晢戰愲㌷㘱攵挲㉡㈵㈱㤶㘰㤳敡㔰搵〲㔴慤㘷㉦搰㐷㍥ぢ㘲㕥㔳㐸㜴愸㄰ㄱ改攳愸㉥搲㔹㐰扦㜵散戳㐲ㄶ㉡㤵㑡㐶ㄲ挹ㄴ㘲愶慥㈴㐸慣㔴愲ㅡ㡤ㅢ慣㙥愲㔲ㄸ㠴愴㌱㑣愶つ㡡㔲愳㈱㘵攵㜳挴㜶㘹昰㈵㥢㔶摣㡣昷㕤㐴づ㌶㈹慦愴㐵捤㈷搳搰㘲㄰攲愵戱㤰扤摥ㅣ散㈵㥥㉦㡦㘶慥㡥㜲ㅢ㘷攸㈴摡㥦〰㘸㥥戹㥦ㅣㅣ攲㐸敥㘱搱㙦愱ㅡ㕤㜶摡㘱㄰〵㜶㕣㙤㈲㌱㔶㜹ㄵ户㜳戹昱ㄹ敤㡦愰㜸散㌷挹㔸挱攷换搶づ愱㘹㘹换て㜶㝤㜹ㅡ㉤攲㡢㠴㤴搷挰〰㍦挳㉢㤴㉣㤷㈱挵ちㅤ㑡㕥㘷敥愰㌱㤴慦搰㈲㔹㉡戴㑡㤶ち㑤㤰愵昲㝥昲㥢搳愸愸搳摡〴㘹㉢敢㑡㕢戱ㄴ㔱ㄸㄸ㔰慥㜴愱㘳晡ち㜸挴㤶づ㉥づ扡㑥敤㙢㝦〰换愷摢搴㉦㔱㙥㤶㡣摤㐵挳昸づ慡㔲㠵㌶挴㌱㝤ち搵㜰㝤戶搵㤳ㄲ昵敦㘲㙣㄰㘳搲㔷昰昲ㄸ改昴搴慦㘰愴晦㈵㔱㥦挶昰ㄹっ〳つ㜷昱㌱㑤愸㐲攳㤴㕦㍣㜸㔶㌳敡ㄸ㌲㠸㤸㉢戴㔵㌹㌹㠷挶㔰㕥愳戸て㘰㜴敦㡢㘸㠲戸㝡づ㌶㤶㝤㍥㤹挳㜳挸㍥㐳㘶ㅥ㐱㉡㜱敤㠲晡敤㡣㕣㡦捦晢㐷㘸㔱摡捣散昲敦昷㄰昵㤷愰搳㉦㝦㔲晣㈶晥㡣〵㔴㈳㔴〲㐷愸㤵㥥昲㐴〶㐳っ㑣㈷㠳愳改敦昹改ㄱ㙡慣㙦挷捦晦晤昹摤㉢㥦㝤昱㌴晤晤㐴敥㤸晥㈲搹㌱晤戳㘹㠵挲收㜵捡㜸㤳ㄵ㉦㉣㔲昴捡敦挰搶戱ㄷ㡥摦愶ㄳ㐷㉥ㅣ㜳搸晢扣ぢ㐷捦扢ㅤ扤㑡戳㘹〳㘵㍢ㄹ愶㔸ㄱ㐸ㅣ搷㤵㍥㌸〸㜰㄰攲攵㙣〹㌰ㄸ㤰〰㉦扦愹㐹〱ㅥ㌳搶㜶搳㡦㈱㝢摣慣摢慢㈱昲搱㠰扤ㄸ攱晡㘲ㄵ㜱昳㡦㘳扣ㄶ扦づ挸〱㔱戱㐰昳㘳㕥㐴㤶㔰㡦つ㐸㤴挹〹愰敥㔰ㅥ摤〷㌱㤵㤸攲攵㙥㌲晡㌲㍥搶〳㤴慤ㅥ愰㕣㔰㝥〳㉤㌳㙥㤶㜲㍦挹㍤攵愹㤱搷㜲挶㉡㝥愴㡤挸㔴㠲慡㘴摣攷㄰昳㤲慣㜲ㅡつ㌷换ㅢ㌳挴㍣㤹捦扣㙡㤵换㘴戸㕢㌴㔲㍦㌵昷昴㥢戳戰㤳昴㝦㘴ㄱ㈰㡥戹㘰攱ㄴ㜸扣㠹慤ち捦㑤ㅡ挶㕡摡㘰㐷㤱㔳ㅣ㝤㠸慡㕢㉡㕣㈲挳搰㈳㌴㄰敥扢㤳ち晢㡣㐹捡慦㈰㉡〶㠲㔹㜴㡡㑡慥晣㍦㄰㕤㉤㘳</t>
  </si>
  <si>
    <t>4c3ce4ee-facc-4e31-8d48-83991d565652</t>
  </si>
  <si>
    <t>㜸〱敤㕣㕢㙣ㅣ㔷ㄹ摥ㄹ敦慣㜷搶㜶散挶改㈵扤扡昷㡢愳㙤㥣㈶戴愱㠴搴㤷摣摡㕣㥣搸㐹愹㑡搹㡥㜷捦搸㤳散捣扡㌳戳㑥㕣㑡㥢㐲㘹㈹愵㐲㉤て搰㔲愰慡㔰〵㉦㐸攵愱㙡㑢㜹㐰㐲〲愱ㄶ㈱㔱㠱㜸㐰㉡ㄵ㠲〷㄰㡡㠴㠴㉡㔱愹㝣摦㤹㤹摤搹㕤敦搸摤戶攰㈰㑦戲㝦捥㥣晢㌹晦昵晣晦㤹愴㤴㔴㉡昵㍥ㅥ晥换㈷捤挴挵㔳㡢㥥㉦散晣㜸愵㕣ㄶ㐵摦慡㌸㕥㝥搴㜵㡤挵晤㤶攷㜷愱㐲愶㘰愱摣搳ち㥥㜵扦挸ㄶㄶ㠴敢愱㤲㤶㑡㘵戳扡㡡㜲㜶挲摦㐰昴愲戳㔵㙦ㅡ㘰㝡㝣散搰捣㜱昴㍡攵㔷㕣戱㘹攸㔸搰㜶挷挸㐸㝥㈴㝦搳搶㤱敤昹捤㥢㠶挶慢㘵扦敡㡡ㅤ㡥愸晡慥㔱摥㌴㌴㔹㥤㈹㕢挵㍢挴攲㜴攵㠴㜰㜶㠸㤹捤㌷捤ㄸ㕢㙦ㄹ搹扡㙤㥢戹㝤晢㉤扤ㄸ㍡㜵㜰㝣㙣搲ㄵ愶昷ㄱ昵愹㜱捡㕢㈷㐴搱攲摡㠴㜰㉤㘷㌶㍦㍥㠶扦戱昹攳敤收晣搴㥣㄰㍥㠷ㄶ慥㜰㡡挲搳搱戰挷ㅥ昵扣慡㍤捦捤搳敤摤㔸㙡搱昰㝣捤ㅥㄷ攵戲㙥㐷扤㘶敤㐳搸扢戲戱搸㙢㑦〹挷戳㝣㙢挱昲ㄷ㌳昶㌴㍡㉡昵搹㐷㍤㜱挴㜰㘶挵㐱挳ㄶ㥡扤愷㙡㤵搲挱㤳敡扡㌶敡㈲㍥㌱戹晣晣愸㘷㡦捦ㄹ慥㥣㤱挷㡤㐹愸扢摢㉤㌶搶扤戲㝤扦㥣扡ㅣ㠱㝤㕥摤扥ㅥ㑡㡥ㄹ㙥慤收㜰晢㥡攱攲ㅢ㘷㜰㘳晢晡戱㍤㙡㙣㜳㝤晢㌶㜲㉢ㅢ㙢㉢㍤㈱㝤换ㅤ挵㘲昴っ㐱㌷㐱㤶㠰〸搴㜳〴㍤〴扤〰㑡晡㥦攰㤲㜸㐳ㄶ愹〵㐳㉤捣愸㠵愲㕡㈸愹〵愱ㄶ㑣戵㌰慢ㄶ收搴㠲愵ㄶ㡥慢㠵ㄳ愸ㄳ㍤搹敥㙥㌵㝣晡㝥晦攰㙦㥦昰ㅦ㌹昸摡扦㙥㝥昲捤㝢晥摤搷扢づ㤵づ㠷㤳㥡㜰㡤㤳㈰戵㍡ㄵ㙦挹㙦收㥦攵戹〲㑣㘱㙥㌳㙦㌶㐷㐶㑡摢㌶ㅢ㌷ㄹㅡ㤷㤵㠰晣〶㐲ㄹ㐰摤㕥昳㑥换㈹㔵㑥㑡摣㕤㍣㘶㜸愲扥㜱挳㘱搹㔸愵敡㤴扣㡢㤶㉥㥣昲つ㕦㕣搸㕣㔶敦愴愵搹ㄴ搸㑡㜸㜲扣㑢㥢㥢ㅤ㌳捡㔵㌱㝡捡ち㡡㉦㘹㉡戶㈷摤捡㑣晢搲摤慥戸慦㔶摡㌲愳㔱〸戵〵搹㜷换㉡㠳愲㘰㕥㐳攳㜳ㄵ㑦㌸㜲㝡挳昶愴㔵㍣㈱摣㈹㐱㤱㈸㑡㜲愹攷戲㈸攴晡攱㐳づㄶち㙥㉤㕤ㄱ捦㌵㜷㥤昲挱捣愲㠴昹捥ぢ搷㕦㥣㌶㘶捡攲扣㠶㉡挱㤸㈸搸搸㤰扤扢㔲慣㝡攳ㄵ挷㜷㉢攵挶㤲搱搲㠲〱㐹㔳㍡㔰㈹㠹㜴㍡㈵㠵〲〴㙥㔷㤷愲愴㙥㘸捦ぢㄲㄱ㌱ㄴ㤳㤱㉦㘸㈴扢晣ㄱ慣づ慢㈸ぢ搲愴㝡搵㌲㥤㜱扥㔲挶㈴㜰㘰㙣㑤搴ㅦㅣ昴扡㘵扡慤㘱敥攳慤慣慡㠳攱敡㜷㉤〸挷摦㙢㌸愵戲㜰ㄳ戵㥦挲ㄹ改晤〰摡ㄹ〸㠴戶扢㐷㔵愷㥣㔲ㄶ戵㤳㔶挹㥦换捣〹㙢㜶捥㐷ㅥ㌴㘴㌶换慤㙤㜹昴㜳㤰愵慦㈷ㄸ〴挸攵㔲㤹つ慣㤴挹攱㐹㘹㤴㑥〹扣摣㈰挸搹慥㠱㤷㝢捤摤㔶搹ㄷ㠱㔰敥㌷㠱㤱㐰慢㐹昴昵㤱㐴㕤愳ㄸ㈸㡣つ收㌸愸搴戰ㅣ㝦戱捥户㉤㕣ㄲ㄰搱㥡㉣㔸㜵戲㠰愲愰㔱ㅥ㈴昰ㅡ㠸愶㐹ㅡ㈴㔷㡥ㄱㄱ搹㈰㐱戳愳攷㐶㈲㘳晤〴ㄹ㠱晡㜱㈲㘴敤捤敤㘵〴㠹扤㤵㐸搹愸㉤㍦慥㐹戳愵㙣昹㐰㥡㥤㡢㡤搳捦㈳㌸㥦攰〲㠲㡤〰捡㕦㈰攱㈸攵㤰㙥㝣昴㡢昰慥㕦㑣㜰〹〰攴㤳㑥㤹ㄳ㡡㉡摡㔰㉢戱㈳㔹慦て㜶戲㌴㡡〳㔱㐴换戸㘶㘷昶搹ㄲ搱愱搵戹㍡㜴㙤㕡敡搸㙢摡搳㘶㝣㌹愴挸㠴慡昱戵㉥㔳㌵扥ㄱ慣摡愱摥扡っ㑤昵㈱㠲换〱〲挵㐲㘳㜷㘵搶㍣捤挹戳挲㈴ちっ愱づ㤵㝢㐸挴㌴晦ㄳ〴㕣换搱㘵捤㝥愶㈹㌸㙣㥥昵昶昳愶昶扣ㅤ㈲扤㐹㘷慥改ㅣ晡㡡㍥愰〵㝤〵搸㑢昹㘳㕢晤㜲ㄵ㡡昵慢〹慥〱㘸搲㉦㍣㜹㝦㔰㉦㠱㌴㠹敤ㄸ收搶搳攳㈲㉤摣改挵㜹㈱戵㑦慦㌹㙤戸戳挲㠷昷㘲摦〴散攰㡡敢㡡㌲づ戴㈵㤹挱戳换昹㡤㤹摥㙥户㘲㌳㝦捤㍥昶捥ち挵㤰㑥慢㕤愹㈶晢㌸挱捥㡣昹㥢㘲㤴㐳晤㝢㔳㝢㈱ㄱ㙢搴㐸㕥㙣㤷㝣戶㕣㤳㈴ㅤ㐸㤲敢戰慤晡昵〰㤰ㄲ捡敦摡㑡㤴㘱㔶摢㈴慢㌵㕡慢昴敥㈵㥣㑣㥡晣㠷㉤㜲愴㈷㜰搶㡥挱㜷攰昵搹㔳㤶㕤ㄳㄶ㍤昶愴㜰㡢昰㉢㔸㘵㤱ぢ㕣戲ㄴ㌵㙢戲攲㉣㤱ㄵ㕤㕤㉤㘷改〴摦㥡愴㤳㈶㈹㤱挸敤㠹㠵〹攷昰㍡㔱搱〵㐹愱㤲攰ㄶ慡㐹㈰㔲ㅥ敢慥㠹㤸づ㐴㑣ㅥㅢ愷摦㐸戰㤹㘰〴㐰晢㌵㈴捤㑡㌷㥥愱戰敥〵扡戳ぢ㠵㔴㤶㘸㤰敥挱㌷摢ち慢慤ㅣ㘶ㅢ挱㈷〰㥡捣ㅦ㍡ㅦㄳ〸㔱愲㍣㐶㠸戴㤶㜴昳㤸㈵㑥㤲〶搶㤹〸㉡㡤㔷㍤扦㘲㌳慡搴㘷㑥㔴づ㔶晣〹换㥢㐷ㄴ㙡搰っㄳ㜷捥〹〷搴攵挲昶㘹捡慢捣捦㡢㤲㙥㑥㔵慡㄰㙤晢㈶㔶挳愱ㅣ敢㠳㉤㈹捦攵慡㠲愷戳戳㌱扡㔰攴㠹ㄸ扥㔶㝡㘲㔷攴昹收愱慦扦扥愳搳㤶㕦ㄶ㍤㘶挰㜴㑣㘷㑤散㈲愲〶愵㙥㜳㝡捥ㄵ㘲愲捦摣攳㕡愵戲攵〸㈲〳㌶㈶〳㜵晢挵㉣㈲〴㤳ㄵ挶晦㉡㑥㥦㌹敤ㅡ㡥㌷㙦㌰㤸戸戸扥攱㑤㠶㐴㌴㜳捣㜲㍣っ㈳戱挸㜴扦㌹㌵㔷㌹㠹㘸㙤搵㜶昶ㄸ昳摥慡挰ち㠹㍥㜸㈴㙡ㄴ㔵㔱㔵㈵慢㘶㍢挵てて攴愹搴ㄶ晣搲〴ㄲ㔷㈹㡤晥昲〴敤㑤扢㍥㡣捦搰㑥攷㥣㝡ㄱ㌹慡㘵㜶㈵㑡㘱㜲慡㝥ぢ摢㙣〷戸㝤捦搱㝤昵愸摣㠷㡡㔷㙢昴昰㈷挸㜸㐹ㄶ戵㈰〸晤㜳敢〲㔲㘱ㅥ㈹〷ㅣ〸㡣昳慤㤹晣㜲愶慣㐳敡㕢㔷㑦敥㐶ㄴ愹搷摣㙦捣㠸㌲㘲搱戶攱慦ぢ㕥㘸挶摡㐶搹ぢ换挶㉢戶㙤㤰戴㐸㤶㔳㐵㠳ㄴ㍣㕡昵㉢〷㉣㐷㌷〱㈴晤㠵㔹挶㈹㘴ㄹ愷㘴㔶慦㜹㠴㘱㐱㤹㘶㕦㤵㔹挳戵晣㌹摢㉡㘶昹挲搰摤慡愰㐹㌰㌹㈵㙦昴㐴㌲㘳愸挹㥡㍦ち㤳捤换〳摤㜹挸㔱㙥ㅤ搱て捡㔵㤵っ晥㈸ㅤ㍡㤶㈰㘰愴㤷㔴扦ㄵ扤㘹昲㘶〴㐴㡥㝣捥㐴昷㉦捥㍣㠴㥣挰㉦㐷慣㈷㤰〸㍣㠲㌱㈱㑦昷㜶挶㍣敡㔸㍥戰㐷㡣敤戶晣〹て㈸〷㐰㔲ㅥ㙦㉦㤴㔸㡤㌵ㅡ慥㘹㠵换㕡㡢ㅡ搴挴愵慤攵㜱扤㜱搵ㄲ挵㠱㐶㠹㈹㤲攵㉡㐹捤戲挴ㅣ㔷㤳慡㔱愴攲㡥戴㡤㤲攴㌶慤敦㍢愵挸㠷㔰㑣㤲㘶㔲晡づ㐹㈸〸昲㤲㍡愰愳攸慦㑦㈶㡦㔸戴㠶㌶㐰㡥㝡㉡挸敢ぢ挳㠱晢㜰攵愴㈴㜲攱ㅢ昸㝢㕤㤸㍣㔴昵ㅢ㑡㡣㔳㠳㘱挹㘸戹㝣挸㠱㤵㔰㌴摣搲㉡㘱㘹慣㉤搰㌰㤲㍢㍢搵晥挱昶挶ㄸ㌱㘴㐳㠶㐴ㄲ晣挰㘰㐳㌰㔷㉣㥡㑡敢慣㡦㕢㕤换捥昲敤㠰㌰ㅣ㠹㠱㈹扦㌴㈱ㄶ愴ㄹ㔶户攴〷㘵㠳摡㘹㔱捡㔱摤ㅣ㥤昱愰搲㝤捡昱㌰㈵ㄹ㕣㌷㡦搰㉤㠵ぢっ㄰扢㘱㙡戲攸㈳慣㕢敢㠰㈷㠳搵㠳ㅤ散㐸㄰㌶愱㜵㐶〹㥡㐹㈰摣挶㐵㤰㜷㍡挴㈸〴愹㈹㥦㝦散㔴㥥㝤㠶捦て㜷愶愲㐴挸㐴っ㜵㈵㔸て㐰㙥㍣㉡㐹㉥ㅡ㡣㠲攵㠱㘴㤳㐲慢㌷捡愳㠹搱㐷㤳捦昵㜱㠳㠷㜱慣㝥戲㑤ㄹ㜷摣㝣ぢ摡戴扣戸捥摣攷ㄴ换搵㤲㤰慡㌸㤲搵㔲㈳慦ち㝣挹敢㝦〱㌷㈵散㑢戸㈹晢㜰㤴攲㤲㠹愴捥敤㙥晤搳㘸㉥㠵ㅣ晡〸㘴ㅢ㠳㡦〹㙥㌹ㄹっ㙢戹愳㐰晢㜰㝤晤昲㠲扣㌸〷㤱搶㤲㐵㔹戶ㅦ㜷昱㙡ㄱ㘴挹㙤戱㙡晢㉢晢㉢戴搹㘳㔹㝢慤㈰㙢㔵攰〸敢っ〴㕥㈶〳㘳愴㐳敥㘰㈷愹㌳㘱㘴昷捣㐳昲㌵㜵㘶㘷㘸㝣㈸㡣敦昲ㄴ㤴挲慥㠲㤱㘸㜰慢㜵慢㕢㘱攴㤷㤶户㝥ㅢ㠰挲㄰㌰つ㕡搴っっ㥣㌱愴㤷㌷㜰ㄸ㡣㑣㠸㡥挶〳愹㡣㔱づ挲㘱て愴㠱㥢㜸㤰㥥慥㐰〹昹ㅢ攴愵戰攸㕥攲戰㡤㈳㔰挵㍤慦㈹㜳搲昰㜱昵挵搹搸㤴㍤㕡㉡搱摣㠵㝦㙥㔵㘰ㄵ搷㌶〲㜳㜴㐳搳㠵㉣戹㈶摡㜷㔷㌶ㄵ㠴ㄷ〵户㑣攴昷ㅡ㝥㜱㙥捡㕦っ㉥㙤㜵㑡ㄲ摡㑦攱㡦㔸㜲㜴摡捣㘹㠷㤷㔰ㄷ戸昷戹ㄳ㑥攵愴㈳攷愵㜹扣昱㐷㉢㔶敦敥收㈴㜳愹昷昱㐷㍥㙡㑡㝢ㅤ㍤慥㘴摡散愰敥㈰㘱㍦昲〹愴挱㄰搲〹㜴〲摢扤㜶㘳㠰㜴戲愱㠹㑥愴㈰㔸㈳ㄴ㘷昶㈳㈳ㄴ攵㈷㐰㉢㠹㈵㌸㤲㘳捦㕦〴敢㉢慦㈱㠷〸挷㝢㈸㐶戴换㤱㑡㐰㥤ㄴ攴攱昵づ㕥〶昹晦挱㔲挴捤㑢戲搳㝦㠱㤹㤵㔷㥢㔱㜴㈹㔱昴㑡㉢㡡ㄸ㠸晤㐰㈱㙦捥㝥敤愸昹戱㕦敢晤ㅦㅥ㌵㙦〷㠶昹㐸㙢っ㐱㌵〶攳㙢挶㐰㔷㡢㌱㜰㌵㡡愵㌱㜰〷摢㌰㕥ㅦㄸ〳愱户攳〰㌲㤶㌷〶ㄸ挵㑢㌰昹㘲㐱搵㤸〳㠳㘷慤昳㙣㝡挲昶攲㝡慤昰㄰戹㠷㝡昲挶攱㝢㍡扦㌵㝢搲㜰つ㝢愳捣摦攳ち愸㉤㜷ㅡ昷戵㘵ㄳ戶戸㜰挹ㄲ搹㘸〹慦㐴攴㑦㕦昳㥣慣散㤶㍡㌰ㄵ㍣㠱愳㕥挹㉡㤹て攱ㄳ㔱㜸㐲㐸㝤㝥挳㡦昶晣改晥㐷㜶昲㕥㕡㐸慢ㅡ〳挱㥤〴攷㘹㌹㈰㝣ㅢ扢ㄲ㜲㉥㍦扦㌹㠰て㤱慣昹戲ㄸ㌳㕣㘹敦㜸扡ㅤ㈵〳挲㡢ㄱ㘶㐰㝣慢挱㤸挴つ㠷挰㤸捣㌷㌹㌶攵攷㑢搲ㄹ㤸㡦㑤㕣㝡敦愲〰愱搲㔶㘵㜵㘸㔷㙡㍦㠶搲昹㠰ㄳ㘹戴〷㜹扥攴愳㈸㉦㌵㙢戵㙤搴㙡搲㑣㔴㠶㔱㈳㤲㔲㠸㌴㤰㐲攲㐷ㄶ㠶晥愵㤴㥡㐴㐲换〳㈴挴搰㥡㠳戹㍣昹慦〹〱㔱扢摥搷攱愷㉡搸㐵㘰㌱昲扡㜷㝡㜶愵搵ㄹ愹㈶〶㘵攵改攳㌰ㄲ昲㤸挲っ㐶㘹㘵敥ㄱ㈴愲㐷ㅢ㐱㙡挵㡥㈷づ搲㘷〷㈱戶㠰戱㌵㥢㕥戵㥣扤换愹攲㡥〷昴㑣㐶㉡っ㘷㍤戳㜱昴㤴搱戸愰㙡㉥挸㈲散て㤲戵㐶㍤㘱ㄱ㜴㤶戳ㄱ攷㑦㠴昹昸㍤㄰换㠷敢㕤㥦摢㕣㐲ㅤ攷㜴㘳㠱晣挱晥扡㌴㠱戱㌱㉡㌹〶ㄲ㜶㐵戵戲挱㈵昰㈹㌴㤱昶扣愲搷㤳ㅣ㑢㔱ㄸ㡤㡥㌸慢㑢㙤搱晦㡣㔳㑢捥㥡㘶㙤〶慣ㅢ昴晦㌱㘴㉣慢晦ㄵ㐶搹㈴捡敥っㄳ㝣搱ㄸ㈹㔹㌶㌸挳ㅤ㠱てㅢ㘱ㅡ㜹〴搶㘵㤲挱敤㈰㌵㠵㑦㔴㠳㘲㈹挱攱攱㑡㌷㕦㠲愸戵愵㙤摢搳㔶〰㌲ち愴晤〰㈲愸㙤㝢㑥扡昵ㅣ㥢戹ぢ搹ㅢづ㔸㐵户攲㔵㑣㝦㘸ち攱摤㈱㝥㘱㘶挲收ㄹ㔵㕥㙣ㄶ㙡㔷㘲㈷㝡敦㐶㥢㠳㠷㈰戰てち晦愳㡡㍡㌲㠶戰戲㤸〵扦㌶ㅡ㠸〵㤲愸ㅤ扣㜳捣挳㔵愳㡣て㔴て挱慢改㌳㙢㔵㈸扢挰户摣㝣ㄷ㠳㕢㠷摢㔸㜷挰昳㈳捡㜹㠴挱攴ㄲ敥扥㠷晢摡扣〷㡤㜵挳戵㜹慣搹㤹㜷㉤愷㝤ㅦ㌸㕤搹㈸㡤㈴挳㌱昹摤㜱㑥扦㠷㄰㜱ㅥ㝡㐷㔷敥㡡㘵㙦㠳愰昳昰戳㙤扡扣㠶换㜰㤴慤㈰捥晤㌹㌴㔵㙥㈳挰㑦㉦㠴〹扥㈸昴攷摤捡挴昳㔸ㄶㄹ〰改㔴挶〰㘸㑦搵摦㕤㡡慡ㄵㅥ㉤㐸㠵㌹攵㍢㈸攷㉥〵慢㉤㌱て㐷つ㜹㠴㐰㕡ㄷ〰搱愳昰〸㈱挷㝦ㄶつ㙡攳捦㈲户晤昸摦㕡㜲㝣㉡㝦戹扥㜸晦〳㤱昲搰㡦愳㔸㍦㐱㔰㈶戰〱〶㈲ㅤ搲㑦戱㐸㔹㤳〹㠲〸慦敥㐴ㅡ捦㙦挲㝦摦摥昹收ㅢ㝣晥扥㔳㤱㠲㄰㐵㡤慢愰㈰㤴慢㜸㉡扥㡡㜹攴戶㕦挵搷㤷㕡挵〰㘵㈴㘷愲扢〰㝤㕤ち㘹㐵慥捡㐳㠲ㅢ捡㥦㈲ㄱ㡡㐴挳㉣〶㠸㔸搹戶㡡〴摡㜲攷㘵摢〵㈴愲戶〳搱昶㘸摣㤱㠴㙦㜹愴愱挴扢㡦㜴摦㘴〲晦㙢㈶㔰㡦㔹㍢㜴扣慥ち㈱㠱戵昱攳搸戶戲㍤搳㘱㔰㕦㜹㍣挲搰摥扤搱㠷㔲㙡ㄸ㘶〲㠵〴愶㈹㈹㡡ㅢ愹㝣㈵慡晣搲换㜵㉦㈹ち昰㠰㡣㠲捡愴㍣㔹昹戱愸昲ㄶ㝣㠴㈵敢愴㜸㘹㠰捦摢㔱㘵㔲愸慣晣㘸㔴昹㙦㕢㌶搶㉡㐷〴ㄹ昴慣㤱㕡ㄲ㡣㕥㜹っ㠸㝤㤰捤搳戵㘶㔲㤱昶㤸㐱㌶㐵愸㡣ㄶ㤷愵㉡敤挵晤てㄷ㥦㐴敦挷㜵㈶摣晡㠰戴つ晥㘷㠴㝤戸收㌴㘱昸〶扥㜸㕥㐰㝣搹搵攵ㅢㅢ㘷捣㐳㉥㌲扡捤㝤ㅥづ㔷愵㔵㐵㈲戰ぢ搲挱晥㉥攳㠷㑦戰㈱敢晢ㄱ挵挵㔴㕥ㅢ改㑣㡢挸㔸㑡㕡㜹㈴挲㙣敡㜴㥤㘶昴㉦〰㌹㤰㤷㠰㑣攸て〲〶戱㤷つ捣ㄸ愰㈰㤰㕣㝥ㅡ〹晤㘱㠲㉦〲攴ㄴ㜲㍤改㈰昳㈵㠰晥攸晦愵ㄸ㕡㤰㡥ㄳ㔵㜹㈰ㅡ㉣㑥㐶晡㤷搹攰㔱㠰㉥㜸㙣㤵㤰〸㜳晡㘳挸㠹て㑡〹㈲〷㝤㥣〵㕦㈵㜸〲㈰愷㜱戲㉢摥㌵慥愹㐳ㄵ昶㌵㌴㔵戸ㄵ㔲愰㍤ㄹ㈶昸愲㥤〶戸戵扤搱捣㌳㜱昴ㅤ㍦愲㥢つㅦ散敦挲〷昸㡢㕣㜴ㄷ晥晦ㄱ㑤㕡昸㘹昵㤳㥤昵㐵㈶搰㌸ㅦ晥㕣㙣昶㠷攸㠷敢慡ㅢ㥢散昱㔳昸㘵搵㡣昲㌰晥㍤㡤㥦㜲ㅦ㐶攰㈸㔴戹㔹昸㕢㐸〳戲㘰㍥㉣愰敥搲㥦〲㔰㠸㘳攲㐹㝦㥡㙦㐴㉤晢搷扦ㄱ㈶昸愲㄰慦愷㤹㈸㠷捤愳〱㠹㙢㔹㜰愲㘹㐰攲㕦ㄶㅣ㡦て昸㑤攴㉡ㄲ㔹㐸㌴慡㈷㈲㉤捤摣㘷〰晡扡晡㌹㌷慡㍢昵㤴㔲扣户㜴敦扤敦昶愷㠷㉥㑣㝦收戶摥㘷摥晥搵㍢㑦扦昵搹ㅤ㝦㝤敦戹攷摥晡昳搳㙦扣昷晡捣㡥㕦扣昰挲捦㙦晦摥ㅢ敦慣㌷㥦㔷㕦㝥㜷晦昳て㡣㥣㜸攰㍥昳攸つ㝢ㅥ戸敢昸攱㤱挹㜳㠶扢扡扡扢慦ㅤ晣攵〵搷つ㥣扥敦ㄵ攵㘷㝦㌸摦㔱攴㜲㌹愰〰㠸㥥〱㉥㕢㑥攳摢㐸㘰ㅡ㥣昱挷㍡つ㉥昷㌴㝥㑡㈹摣愸㌱扣㘴攱摣攰〴㘴㐱戱戱愰攷㍦㉢㔸戳敡</t>
  </si>
  <si>
    <t>㜸〱敤㕣㕢㙣ㅣ㔷ㄹ摥ㄹ敦慣㜷搶㜶散挶改㈵扤扡昷㡢愳㙤㥣㈶戴愵㠴挴㤷收搲㌸㠹ㄳ㍢㈹㔵㈹摢昱敥ㄹ㝢㤲㥤㔹㜷㘶搶㠹摢〲㈹扤㔱㉥㐲㉤て搰㔲愰㉡愸㠲ㄷ愴昲㔰戵搰㍥㈰㈱㠱㔰㡢㜸愸㤰㜸〰㤵ち挱〳〸㐵攲愵ㄲ㤵捡昷㥤㤹搹㥤摤昵㡥摤㙤ぢ㉥昲㈴晢攷捣戹㥦昳㕦捦晦㥦㐹㑡㐹愵㔲敦攱攱扦㝣搲㑣㕣㍣扤攴昹挲捥㡦㔷捡㘵㔱昴慤㡡攳攵㐷㕤搷㔸㥡戴㍣扦ぢㄵ㌲〵ぢ攵㥥㔶昰慣晢㐵戶戰㈸㕣て㤵戴㔴㉡㥢搵㔵㤴戳ㄳ晥〶愲ㄷ㥤慤㝡搳〰㌳攳㘳㠷㘷㑦愰搷㘹扦攲㡡㉤㐳挷㠳戶㍢㐷㐶昲㈳昹㥢戶㡦摣㥡摦扡㘵㘸扣㕡昶慢慥搸改㠸慡敦ㅡ攵㉤㐳㔳搵搹戲㔵㍣㈰㤶㘶㉡㈷㠵戳㔳捣㙥扤㘹搶搸㝥换挸昶ㅤ㍢捣㕢㙦扤愵ㄷ㐳愷づ㡤㡦㑤戹挲昴㍥愴㍥㌵㑥㜹晢㠴㈸㕡㕣㥢㄰慥攵捣攵挷挷昰㌷㌶㝦扣摤㥣㥦㥥ㄷ挲攷搰挲ㄵ㑥㔱㜸㍡ㅡ昶搸愳㥥㔷戵ㄷ戸㜹扡扤〷㑢㉤ㅡ㥥慦搹攳愲㕣搶敤愸搷慣㝤ㄸ㝢㔷㌶㤶㝡敤㘹攱㜸㤶㙦㉤㕡晥㔲挶㥥㐱㐷愵㍥晢㤸㈷㡥ㅡ捥㥣㌸㘴搸㐲戳昷㔶慤㔲㍡㜸㔲㕤搷㐶㕤挴㈷㈶㤷㥦ㅦ昵散昱㜹挳㤵㌳昲戸㌱〹㜵昷戸挵挶扡㔷戶敦㤷㔳㤷㈳戰捦慢摢搷㐳挹㜱挳慤搵ㅣ㙥㕦㌳㕣㝣攳っ㙥㙣㕦㍦戶㐷㡤㙤慥㙦摦㐶㙥㘵㘳㙤愵㈷愴㙦戹愳㔸㡣㥥㈱攸㈶挸ㄲ㄰㠱㝡㡥愰㠷愰ㄷ㐰㐹晦ぢ㕣ㄲ㙦挸㈲戵㘰愸㠵㔹戵㔰㔴ぢ㈵戵㈰搴㠲愹ㄶ收搴挲扣㕡戰搴挲〹戵㜰ㄲ㜵愲㈷摢摤慤㠶捦〳〷㕥搸晤搸挳晡攴て摥㜹昴㑦慦扤㌲昲敦摥つ愸㜴㈴㥣搴㠴㙢㥣〲愹搵愹㜸㕢㝥㉢晦慣捣ㄵ㘰ち㜳㠷㜹戳㌹㌲㔲摡戱搵戸挹搰戸慣〴攴㌷㄰捡〰敡昶㥡㜷㕡㑥愹㜲㑡攲敥攲㌱挳ㄳ昵㡤ㅢづ换挶㉡㔵愷攴㕤戴㝣攱戴㙦昸攲挲收戲㝡㈷㉤捤愶挱㔶挲㤳攳㕤摡摣散戸㔱慥㡡搱搳㔶㔰㝣㐹㔳戱㍤攵㔶㘶摢㤷敥㜱挵㝤戵搲㤶ㄹ㡤㐲愸㉤捡扥㕢㔶ㄹㄴ〵昳ㅡㅡ㥦慦㜸挲㤱搳ㅢ戶愷慣攲㐹攱㑥ぢ㡡㐴㔱㤲㑢㍤㤷㐵㈱搷てㅦ㜶戰㔰㜰㙢改㡡㜸慥㜹晢㘹ㅦ捣㉣㑡㤸敦㠲㜰晤愵ㄹ㘳戶㉣捥㙢愸ㄲ㡣㠹㠲捤つ搹㝢㉡挵慡㌷㕥㜱㝣户㔲㙥㉣ㄹ㉤㉤ㅡ㤰㌴愵㠳㤵㤲㐸愷㔳㔲㈸㐰攰㜶㜵㈹㑡敡㠶昶扣㈰ㄱㄱ㐳㌱ㄹ昹㠲㐶戲换ㅦ挵敡戰㡡戲㈰㑤慡㔷慤搰ㄹ攷㉢㘵㑣〲〷挶搶㐴晤挱㐱慦㕢愱摢ㅡ收㍥摡捡慡㍡ㄸ慥晥昶㐵攱昸晢っ愷㔴ㄶ㙥愲昶㔳㌸㈳扤ㅦ㐰㍢ぢ㠱搰㜶昷愸敡㤴搳捡㤲㜶捡㉡昹昳㤹㜹㘱捤捤晢挸㠳㠶捣㘶戹戵㉤㡦㝥づ戲昴㡤〴㠳〰戹㕣㉡戳㠹㤵㌲㌹㍣㈹㡤搲㈹㠱㤷ㅢ〴㌹摢㌵昰㜲慦戹挷㉡晢㈲㄰捡晤㈶㌰ㄲ㘸㌵㠹扥㍥㤲愸㙢ㄴ〳㠵戱挹ㅣ〷㤵ㅡ㤶攳㉦搵昹戶㠵㑢〲㈲㕡㤷〵㙢㑥ㄶ㔰ㄴ㌴捡㠳〴㕥〳搱㌴㐹㠳攴捡㌱㈲㈲ㅢ㈴㘸㜶昴摣㐸㘴慣㥦㈰㈳㔰㍦㑥㠴慣扤戵扤㡣㈰戱户ㄲ㈹ㅢ戵攵挷㜵㘹戶㥣㉤ㅦ㐸戳㜳戱㜱晡㜹〴攷ㄳ㕣㐰戰ㄹ㐰昹㉢㈴ㅣ愵ㅣ搲㡤㡦㝥ㄱ摥昵㡢〹㉥〱㠰㝣搲㈹㜳㐲㔱㐵ㅢ㙡㌵㜶㈴敢昵挱㑥㤶㐶㜱㈰㡡㘸ㄹ搷散捣㍥㕢㈲㍡戴㍡搷㠶慥㑤㑢ㅤ㝢㑤㝢摡㡣㉦㠷ㄴ㤹㔰㌵扥搶ㄵ慡挶㌷㠲㔵㍢搴㕢㤷愱愹㍥㐴㜰㌹㐰愰㔸㘸散慥捥㥡愷㌹昹戱㌰㠹〲㐳愸㐳攵ㅥㄲ㌱捤晦〴〱搷㜲㜴㔹户㥦㘹ちづ㥢ㅦ㝢晢㜹㑢㝢摥づ㤱摥愴㌳搷㜵づ㝤㐵敦搳㠲扥〲散愵晣戱慤㝥戹ち挵晡搵〴搷〰㌴改ㄷ㥥扣摦慦㤷㐰㥡挴㜶っ㜳ㅢ改㜱㤱ㄶ敥捣搲㠲㤰摡愷搷㥣㌱摣㌹攱挳㝢戱㝦〲㜶㜰挵㜵㐵ㄹ〷摡㤲捣攰搹攵晣挶㑣㙦㡦㕢戱㤹扦㙥ㅦ㝢ㅦぢ挵㤰㑥慢㕤愹㈶晢㌸挱捥㡣昹㥢㘲㤴㐳晤㝢㔳㝢㈱ㄱ㙢搴㐸㕥㙣㤷㝣戶㕣㤷㈴ㅤ㐸㤲敢戰慤晡昵〰㤰ㄲ捡敦摢㑡㤴㘱㔶摢㈲慢㌵㕡慢昴敥㈵㥣㑣㥡晣㠷㉤㜲愴㈷㜰搶㡥挱㜷攰昵搹搳㤶㕤ㄳㄶ㍤昶㤴㜰㡢昰㉢㔸㘵㤱ぢ㕣戲ㄴ㌵敢戲攲㘳㈲㉢扡扡㕡捥搲〹扥㌵㐹㈷㑤㔲㈲㤱摢ㄳぢㄳ捥攱㜵愲愲ぢ㤲㐲㈵挱㉤㔴㤳㐰愴㍣搶㕤ㄷ㌱ㅤ㠸㤸㍣㌶㑥扦㤱㘰㉢挱〸㠰昶㕢㐸㥡搵㙥㍣㐳㘱摤㡢㜴㘷ㄷち愹㉣搱㈰摤㠳㙦戴ㄵ㔶摢㌹捣づ㠲㑦〰㌴㤹㍦㜴㍥㈶㄰愲㐴㜹㡣㄰㘹㉤改收㜱㑢㥣㈲つ㙣㌰ㄱ㔴ㅡ慦㝡㝥挵㘶㔴愹捦㥣愸ㅣ慡昸ㄳ㤶户㠰㈸搴愰ㄹ㈶敥㥣ㄷづ愸换㠵敤搳㤴㔷㔹㔸㄰㈵摤㥣慥㔴㈱摡昶㑦慣㠵㐳㌹搶〷㕢㔲㥥换㔵〵㑦㘷㘷㘳㜴愱挸ㄳ㌱㝣慤昴挴慥捡昳捤㐳㕦㝦㝤㐷㘷㉣扦㉣㝡捣㠰改㤸捥㥡搸㐵㐴つ㑡摤收捣扣㉢挴㐴㥦戹搷戵㑡㘵换ㄱ㐴〶㙣㑣〶敡㈶挵ㅣ㈲〴㔳ㄵ挶晦㉡㑥㥦㌹攳ㅡ㡥户㘰㌰㤸戸戴戱攱㑤㠶㐴㌴㜳捣㜲㍣っ㈳戱挸㜴扦㌹㍤㕦㌹㠵㘸㙤搵㜶昶ㅡぢ摥㥡挰ち㠹㍥㜸㈴㙡ㄴ㔵㔱㔵㈵慢㘶㍢挵てて攴愹搴㌶晣搲〴ㄲ㔷㈹㡤晥昲〴敤㑤扢㍥㡣捦搰㑥攷㥣㝡ㄱ㌹慡㘵㜶㈵㑡㘱㜲慡㝥ぢ摢摣ち㜰挷摥㘳晢敢㔱戹てㄴ慦搶攸攱㑦㤰昱㤲㉣㙡㐱㄰晡攷㌶〴愴挲㍣㔲づ㌸㄰ㄸ攷㕢㌳昹攵㑣㔹㠷搴户愱㥥摣㠳㈸㔲慦㌹㘹捣㡡㌲㘲搱戶攱㙦〸㕥㘸挶摡㐶搹ぢ换挶㉢戶㙤㤰戴㐸㤶搳㐵㠳ㄴ㍣㕡昵㉢〷㉤㐷㌷〱㈴晤㠵㔹挶㘹㘴ㄹ愷㘵㔶慦㜹㤴㘱㐱㤹㘶㕦㤵㌹挳戵晣㜹摢㉡㘶昹挲搰摤㥡愰㐹㌰㌹㈵㙦昴㐴㌲㘳愸挹㥡㍦〶㤳捤换〳摤㜹挸㔱㙥ㅤ搱て捡㔵㤵っ晥㈸ㅤ㍡㤶㈰㘰愴㤷㔴扦つ扤㘹昲㘶〴㐴㡥㝣捥㐶昷㉦捥㝥ㄱ㌹㠱㕦㡥㔸㑦㈰ㄱ㜸〴㘳㐲㥥敥敤㡣㜹捣戱㝣㘰㡦ㄸ摢㘳昹ㄳㅥ㔰づ㠰愴㍣摥㕥㈸戱ㅡ㙢㌴㕣搳ち㤷戵ㄶ㌵愸㠹㑢㕢换攳㝡攳慡㘵㡡〳㡤ㄲ㔳㈴㉢㔵㤲㥡㘵㤹㌹慥㈵㔵愳㐸挵ㅤ㘹ㅢ㈵挹㙤㕡摦㜷㑡㤱て愰㤸㈴捤愴昴㥤㤲㔰㄰攴㈵㜵㐰㐷搱㕦㥦㑣ㅥ戱㘸つ㙤㠰ㅣ昵㔴㤰搷ㄷ㠶〳昷攳捡㐹㐹攴挲㌷昰昷㠶㌰㜹戸敡㌷㤴ㄸ愷〷挳㤲搱㜲昹戰〳㉢愱㘸戸愵㌵挲搲㔸㕢愰㘱㈴㜷㜶慡晤㠳敤㡤㌱㘲挸㠶っ㠹㈴昸㠱挱㠶㘰慥㔸㌴㤵搶㔹ㅦ户扡㤶㥤攵摢㐱㘱㌸ㄲ〳搳㝥㘹㐲㉣㑡㌳慣㙥挹て捡〶戵搳愲㤴愳扡㌹㍡敢㐱愵晢㤴攳㘱㑡㌲戸㙥ㅥ愵㕢ちㄷㄸ㈰㜶挳搴㔴搱㐷㔸户搶〱㑦〶㙢〷㍢搸㤱㈰㙣㐲敢㡣ㄲ㌴㤳㐰戸㡤㡢㈰敦㜴㠸㔱〸㔲㔳㍥晦摣愵㍣昳㌴㥦ㅦ敦㑡㐵㠹㤰㠹ㄸ敡㑡戰ㅥ㠰摣㜸㔴㤲㕣㌴ㄸ〵换〳挹㈶㠵㔶㙦㤴㐷ㄳ愳㡦㈶㥦敢攳〶て攳㔸晤㘴㥢㌲敥戸昹ㄶ戴㘹㜹㘹㠳戹摦㈹㤶慢㈵㈱㔵㜱㈴慢愵㐶㕥ㄳ昸㤲搷晦〲㙥㑡搸㤷㜰㔳昶攳㈸挵㈵ㄳ㐹㥤摢摤晡愷搱㕣ち㌹昴ㄱ挸㌶〶ㅦㄳ摣㜲㌲ㄸ搶㜲㐷㠱昶攱挶晡攵〵㜹㜱づ㈲慤㈵㡢戲㙣ㄲ㜷昱㙡ㄱ㘴挹㙤戱㙡㤳㤵挹ち㙤昶㔸搶㍥㉢挸㕡ㄳ㌸挲㍡〳㠱㤷挹挰ㄸ改㤰㍢搸㐹敡㙣ㄸ搹㍤晢㐵昹㥡㍡扢㉢㌴㍥ㄴ挶㜷㜹ち㑡㘱㔷挱㐸㌴戸搵扡搵慤㌰昲㑢换㕢摦つ愰㌰〴㑣㠳ㄶ㌵〳〳㘷っ改㤵つㅣ〶㈳ㄳ愲愳昱㐰㉡㘳㤴㠳㜰搸〳㘹攰㈶ㅥ愴㘷㉡㔰㐲晥㈶㜹㈹㉣扡㤷㌸㙣攳〸㔴㜱捦㙢捡㥣㌲㝣㕣㝤㜱㌶㌷㘵㡦㤶㑡㌴㜷攱㥦㕢ㄳ㔸挵戵㡤挰ㅣ摤搴㜴㈱㑢慥㠹昶摤㤵㑤〵攱㐵挱㙤ㄳ昹㝤㠶㕦㥣㥦昶㤷㠲㑢㕢㥤㤲㠴昶ㅡ晣ㄱ换㡥㑥㥢㌹敤昰ㄲ敡㈲昷㍥㜷搲愹㥣㜲攴扣㌴㡦㌷晥㘸挵敡摤摤㥣㘴㉥昵ㅥ晥挸㐷㑤㘹慦愲挷搵㑣㥢ㅤ搴ㅤ㈴散㐷㍥㠱㌴ㄸ㐲㍡㠱㑥㘰扢搷㙥っ㤰㑥㌶㌵搱㠹ㄴ〴敢㠴攲捣㝤㘸㠴愲晣ㅣ㘸㈵戱〴㐷㜲散昹ぢ㘰㝤攵㘷挸㈱挲昱ㅥ㡡ㄱ敤㜲愴ㄲ㔰㈷〵㜹㜸扤㠳㤷㐱晥㝦戰ㄴ㜱昳戲散昴㕦㘰㘶攵㤵㘶ㄴ㕤㑡ㄴ扤摣㡡㈲〶㘲摦㔷挸㥢戳㕦㍦㙡㝥攴搷㝡晦㠷㐷捤㍢㠰㘱㍥搲ㅡ㐳㔰㡤挱昸㥡㌱搰搵㘲っ㕣㡤㘲㘹っㅣ㘰ㅢ挶敢〳㘳㈰昴㜶ㅣ㐴挶捡挶〰愳㜸〹㈶㕦㉣愸ㅡ㜳㘰昰慣㜵㥥㑤㑦搸㍥㕣慦ㄵㅥ㈲昷㔰㑦摥㌸㝣㑦攷户㘶㑦ㄹ慥㘱㙦㤶昹㝢㕤〱戵攵捥攰扥戶㙣挲ㄶㄷ㉥㕢㈲ㅢ㉤攳㤵㠸晣改敢㥥㤳搵摤㔲〷愶㠲㈷㜰搴㉢㔹㈵昳〱㝣㈲ち㑦〸愹〷㌶晤㘴敦㥦敦㝦㘴ㄷ敦愵㠵戴慡㌱㄰摣㐹㜰㥥㤶〳挲户戱㉢㈱攷昲昳㥢㠳昸㄰挹㕡㈸㡢㌱挳㤵昶㡥愷摢㔱㌲㈰扣ㄸ㘱〶挴户ㄶ㡣㐹摣㜰〸㡣挹㝣㤳㘳㔳㝥扥㈴㥤㠱昹搸挴愵昷㉥ち㄰㉡㙤㔵㔶㠷㜶愵昶㔳㈸㥤昷㌹㤱㐶㝢㤰攷㑢㍥㡡昲㘲戳㔶摢㐱慤㈶捤㐴㘵ㄸ㌵㈲㈹㠵㐸〳㈹㈴㝥㘴㘱攸㕦㑡愹㈹㈴戴㍣㐰㐲っ慤㌹㤸换㤳晦扡㄰㄰戵敢㝤ㅤ㝥慡㠲㕤〴ㄶ㈳慦㝢愷㘷㔷㕡㥤㤱㙡㘲㔰㔶㥥㍥㡥㈰㈱㡦㈹捣㘰㤴㔶收ㅥ㐵㈲㝡戴ㄱ愴㔶敤㜸攲㈰㝤㜶㄰㘲ぢㄸ㕢戳改㔵换搹户㍢㔵摣昱㠰㥥挹㐸㠵攱㙣㘴㌶㡥㥥㌲ㅡㄷ㔴捤〵㔹㠴晤㐱戲搶愸㈷㉣㠲捥㜲㌶攳晣㠹㌰ㅦ扦〷㘲昹㜰扤敢㜳㥢㑢愸攳㥣㙥㉣㤰㍦搸㕦㤷㈶㌰㌶㐶㈵挷㐰挲慥慡㔶㌶戸〴㍥㡤㈶搲㥥㔷昴㝡㤲㘳㈹ち愳搱ㄱ㘷㜵愹㉤晡㥦㜱㙡挹㔹㌳慣捤㠰㜵㠳晥㍦㡥㡣ㄵ昵扦挲㈸㥢㐴搹㥤㘱㠲㉦ㅡ㈳㈵㉢〶㘷戸㈳昰㘱㈳㑣㈳㡦挰扡㑣㌲戸ㅤ愴愶昱㠹㙡㔰㉣㈵㌸㍣㕣改收㑢㄰戵戶戴㙤㝢摡ち㐰㐶㠱戴ㅦ㐱〴戵㙤捦㐹户㥥㘳㌳㜷㈱㝢搳㐱慢攸㔶扣㡡改て㑤㈳扣㍢挴㉦捣㑣搸㍣愳捡ぢ捤㐲敤㑡散㐴敦摤㘸㜳攸㌰〴昶㈱攱㝦㔸㔱㐷挶㄰㔶ㄷ戳攰搷㐶〳戱㐰ㄲ戵㠳㜷㡥㜹愴㙡㤴昱㠱敡㘱㜸㌵㝤㘶慤〹㘵ㄷ昸㤶㥢敦㘲㜰敢㜰ㅢ敢〰㍣㍦愲㥣㐷ㄸ㑣㉥攱敥㝢戸慦捤㝢搰㔸㌷㕣㥢挷㥡㥤㜹搷㜲摡て㠱搳搵㡤搲㐸㌲ㅣ㤳摦ㅤ攷昴㝢〸ㄱ攷愱㜷㜴昵慥㔸昶㌶〸㍡て㍦摢愶换㙢戸っ㐷搹㉡攲摣㥦㐳㔳㘵㌷〱㝥㝡㈱㑣昰㐵愱㍦敦㌶㈶㥥挳戲挸〰㐸愷㌲〶㐰㝢慡晥摥㜲㔴慤昰㘸㐱㉡捣㈹摦㐵㌹㜷㈹㔸㙤㠹㜹㌸㙡挸㈳〴搲扡〰㠸ㅥ㠵㐷〸㌹晥㌳㘸㔰ㅢ㝦づ戹敤挷晦昶戲攳㔳昹换昵挵晢ㅦ㠸㤴㠷㝥〲挵晡㐹㠲㌲㠱つ㌰㄰改㤰㝥㡡㐵捡㥡㑣㄰㐴㜸㘵ㄷ搲㜸㝥ㄷ晥晢搶慥㌷㕥攷昳㡦㕤㡡ㄴ㠴㈸㙡㕣〵〵愱㕣挵㤳昱㔵㉣㈰户晤㉡扥戱摣㉡〶㈸㈳㌹ㄳ摤〵攸敢㔲㐸㉢㜲㔵ㅥㄲ摣㔰晥ㄴ㠹㔰㈴ㅡ㘶㌱㐰挴捡戶㔵㈴搰㤶㍢㉦摢㉥㈲ㄱ戵ㅤ㠸戶㐷攳㡥㈴㝣换㈳つ㈵摥㝤愴晢㈶ㄳ昸㕦㌳㠱㝡捣摡愱攳㜵㑤〸〹慣㡤ㅦ挷戶㤵敤㤹づ㠳晡捡ㄳㄱ㠶昶敤㡢㍥㤴㔲挳㌰ㄳ㈸㈴㌰㑤㐹㔱摣㐸攵换㔱攵ㄷ㕦慡㝢㐹㔱㠰〷㘴ㄴ㔴㈶攵挹捡㡦㐷㤵户攱㈳㉣㔹㈷挵㑢〳㝣摥㡡㉡㤳㐲㘵攵挷愲捡㝦摦戶戹㔶㌹㈲挸愰㘷㡤搴㤲㘰昴捡㘳㐰散㠳㙣㥥慥㌵㤳㡡戴挷っ戲㈹㐲㘵戴戸㉣㔵㘹㉦敥㝦戸昸㈴㝡ㄲ搷㤹㜰敢〳搲㌶昸㥦ㄱ昶攳㥡搳㠴攱ㅢ昸攲㜹ㄱ昱㘵㔷㤷㙦㙣㥣㌱て扢挸攸㌶昷㝢㌸㕣㤵搶ㄴ㠹挰㉥㐸〷晢扢㠲ㅦ㍥挱㠶慣敦㐷ㄴㄷ㔳㜹㙤愴㌳㉤㈲㘳㈹㘹攵㤱〸戳愹㌳㜵㥡搱㍦て攴㐰㕥〲㌲愱㝦〱㌰㠸扤㙣㘲挶〰〵㠱攴昲㌳㐸攸てㄱ㝣〹㈰愷㤰敢㐹〷㤹㠷〱晡愳晦㤷㘲㘸㔱㍡㑥㔴攵挱㘸戰㌸ㄹ改㡦戲挱㘳〰㕤昰搸㉡㈱ㄱ收昴挷㤱ㄳㅦ㤴ㄲ㐴づ晡〴ぢ扥㐲昰㔵㠰㥣挶挹慥㝡搷戸愶づ㔵搸搷搰㔴攱㔶㐸㠱昶昵㌰挱ㄷ敤っ挰㙤敤㡤㘶㥥㠹愳敦昸ㄱ摤㙣昸㘰晦㜶㝣㠰扦挴㐵㜷攱晦ㅦ搱愴㠵㥦㔶㍦搹㔹㕦㘴〲㡤昳攱捦挵㘶㝦㠰㝥戸慥扡戱挹ㅥ㍦㠵㕦㔶捤㈸て攱摦㌳昸㈹昷㘱〴㡥㐲㤵㥢㠵扦㠵㌴㈰ぢㄶ挲〲敡㉥晤㐹〰㠵㌸㈶㥥昴愷昸㐶搴戲㝦晤㥢㘱㠲㉦ち昱㝡㠶㠹㜲搸㍣ㅡ㤰戸㤶〵㈷㥢〶㈴晥㘵挱㠹昸㠰摦㐲慥㈲㤱㠵㐴愳㝡㈲搲搲捣㝤ㅡ愰慦慢㥦㜳愳扡㔳㑦㉢挵㝢㑢昷摥晢㑥㝦㝡攸挲昴㘷㜶昷㍥晤搶㙦摥㝥敡捤捦敥晣摢扢捦㍥晢收㕦㥥㝡晤摤㔷㘷㜷晥敡昹攷㝦㜹挷昷㕦㝦㝢愳昹㥣晡搲㍢㤳捦㍤㌸㜲昲挱晢捣㘳㌷散㝤昰慥ㄳ㐷㐶愶捥ㄹ敥敡敡敥扥㜶昰搷ㄷ㕣㌷㜰收扥㤷㤵㕦晣攱㝣㐷㤱换攵㠰〲㈰㝡〶戸㙣㌹㡤敦㈰㠱㘹㜰挶ㅦ改㌴戸摣㌳昸㈹愵㜰愳挶昰㤲㠵㜳㠳ㄳ㤰〵挵挶㠲㥥晦〰㥡扡戳攸</t>
  </si>
  <si>
    <t>㜸〱敤㕣㕢㙣ㅣ搵ㄹ摥ㄹ敦慣㜷搶㜶㙣攲〴〸㤷㘰敥ㄷ㐷㑢ㅣ㤲〲愵㘹昰㠵㕣挰㐹㥣搸〹㐵㤴㉥攳摤㌳昶㈴㍢戳㘶㘶搶㠹㈹㙤㐳㑢愱昴愲ち晡搰㐲㘹㐱愸㐵敤㑢㔵晡㠰㠰搲㠷㑡㤵㝡ㄱ㔴㝤㐰㤵晡㔰㈹㐵㔵晢搰慡㡡搴ㄷㅥ㤰攸昷㥤㤹搹㥤摤昵㡥捤〲慤愹㍣挹晥㌹㜳敥攷晣搷昳晦㘷㤲㔲㔲愹搴扢㜸昸㉦㥦㌴ㄳ㤷㑣㉦㜹扥戰昳攳㤵㜲㔹ㄴ㝤慢攲㜸昹㔱搷㌵㤶㈶㉤捦敦㐲㠵㑣挱㐲戹愷ㄵ㍣敢㐱㤱㉤㉣ち搷㐳㈵㉤㤵捡㘶㜵ㄵ攵散㠴扦㠱攸㐵㘷慢摥㌴挰捣昸搸攱搹ㄳ攸㜵摡慦戸㘲摢搰昱愰敤敥㤱㤱晣㐸晥愶㥤㈳户收户㙦ㅢㅡ慦㤶晤慡㉢㜶㍢愲敡扢㐶㜹摢搰㔴㜵戶㙣ㄵ敦ㄲ㑢㌳㤵㤳挲搹㉤㘶户摦㌴㙢散扣㘵㘴攷慥㕤收慤户摥搲㡢愱㔳㠷挶挷愶㕣㘱㝡ㅦ㔰㥦ㅡ愷扣㜳㐲ㄴ㉤慥㑤〸搷㜲收昲攳㘳昸ㅢ㥢㍦摥㙥捥㑦捦ぢ攱㜳㘸攱ち愷㈸㍣ㅤつ㝢散㔱捦慢摡ぢ摣㍣摤摥㡢愵ㄶつ捦搷散㜱㔱㉥敢㜶搴㙢搶㍥㡣扤㉢ㅢ㑢扤昶戴㜰㍣换户ㄶ㉤㝦㈹㘳捦愰愳㔲㥦㝤捣ㄳ㐷つ㘷㑥ㅣ㌲㙣愱搹晢慡㔶㈹ㅤ㍣愹慥㙢愳㉥攲ㄳ㤳换捦㡦㝡昶昸扣攱捡ㄹ㜹摣㤸㠴扡㝢摤㘲㘳摤㉢摢昷换愹换ㄱ搸攷搵敤敢愱攴戸攱搶㙡づ户慦ㄹ㉥扥㜱〶㌷戶慦ㅦ摢愳挶㌶搷户㙦㈳户戲戱戶搲ㄳ搲户摣㔱㉣㐶捦㄰㜴ㄳ㘴〹㠸㐰㍤㐷搰㐳搰ぢ愰愴晦つ㉥㠹㌷㘴㤱㕡㌰搴挲慣㕡㈸慡㠵㤲㕡㄰㙡挱㔴ぢ㜳㙡㘱㕥㉤㔸㙡攱㠴㕡㌸㠹㍡搱㤳敤敥㔶挳攷搵ㅦ㑥㍤晢㘰昱散攴㑦户㙡摢捦摢晣捡㙦㝢㌷愰搲㤱㜰㔲ㄳ慥㜱ち愴㔶愷攲ㅤ昹敤晣戳㌲㔷㠰㈹捣㕤收捤收挸㐸㘹搷㜶攳㈶㐳攳戲ㄲ㤰摦㐰㈸〳愸摢㙢摥㙤㌹愵捡㈹㠹扢㑢挶っ㑦搴㌷㙥㌸㉣ㅢ慢㔴㥤㤲㜷昱昲㠵搳扥攱㡢㡢㥡换敡㥤戴㌴㥢〶㕢〹㑦㡥户戵戹搹㜱愳㕣ㄵ愳愷慤愰昸搲愶㘲㝢捡慤捣戶㉦摤敢㡡〷㙡愵㉤㌳ㅡ㠵㔰㕢㤴㝤户慣㌲㈸ち收㌵㌴㍥㕦昱㠴㈳愷㌷㙣㑦㔹挵㤳挲㥤ㄶㄴ㠹愲㈴㤷扡㤹㐵㈱搷てㅦ㜶戰㔰㜰㙢改㡡㜸慥㜹挷㘹ㅦ捣㉣㑡㤸敦㠲㜰晤愵ㄹ㘳戶㉣捥㙦愸ㄲ㡣㠹㠲㉤つ搹㝢㉢挵慡㌷㕥㜱㝣户㔲㙥㉣ㄹ㉤㉤ㅡ㤰㌴愵㠳㤵㤲㐸愷㔳㔲㈸㐰攰㜶㜵㈹㑡敡㠶昶扣㈰ㄱㄱ㐳㌱ㄹ昹挲㐶戲换ㅦ挵敡戰㡡戲㈰㑤慡㔷慤搰ㄹ攷㉢㘵㑣〲〷挶搶㐴晤挱㐱慦㕢愱摢ㅡ收㍥摣捡慡㍡ㄸ慥晥㡥㐵攱昸晢つ愷㔴ㄶ㙥愲昶㔳㌸㈳扤ㅦ㐰㍢〷㠱搰㜶昷愸敡㤴搳捡㤲㜶捡㉡昹昳㤹㜹㘱捤捤晢挸㠳㠶捣㘶戹戵㉤㡦㝥ㅥ戲昴㡤〴㠳〰戹㕣㉡戳㠹㤵㌲㌹㍣㈹㡤搲㈹㠱㤷ㅢ〴㌹摢㌵昰㜲慦戹搷㉡晢㈲㄰捡晤㈶㌰ㄲ㘸㌵㠹扥㍥㤲愸㙢ㄴ〳㠵戱挹ㅣ〷㤵ㅡ㤶攳㉦搵昹戶㠵㑢〲㈲㕡㤷〵㙢㑥ㄶ㔰ㄴ㌴捡㠳〴㕥〳搱㌴㐹㠳攴捡㌱㈲㈲ㅢ㈴㘸㜶昴摣㐸㘴慣㥦㈰㈳㔰㍦㑥㠴慣扤扤扤㡣㈰戱户ㄲ㈹ㅢ戵攵挷㜵㘹戶㥣㉤ㅦ㐸戳捤搸㌸晤㝣㠲ぢ〸㉥㈴搸〲愰晣つㄲ㡥㔲づ改挶㐷扦ㄸ敦晡㈵〴㤷〲㐰㍥改㤴㌹愱愸愲つ戵ㅡ㍢㤲昵晡㘰㈷㑢愳㌸㄰㐵戴㡣㙢㜶㘶㥦㉤ㄱㅤ㕡㥤㙢㐳搷愶愵㡥扤愶㍤㙤挶㤷㐳㡡㑣愸ㅡ㕦敢ち㔵攳ㅢ挱慡ㅤ敡慤换搰㔴ㅦ㈲戸ㅣ㈰㔰㉣㌴㜶㔷㘷捤搳㥣晣㐸㤸㐴㠱㈱搴愱㜲て㠹㤸收㝦㠲㠰㙢㌹扡慣摢捦㌴〵㠷捤㡦扣晤扣慤㍤㙦㠷㐸㙦搲㤹敢㍡㠷扥愲昷㘸㐱㕦〱昶㔲晥摣㔶扦㕣㠵㘲晤㙡㠲㙢〰㥡昴ぢ㑦摥敦搵㑢㈰㑤㘲㍢㠶戹㡤昴戸㐸ぢ㜷㘶㘹㐱㐸敤搳㙢捥ㄸ敥㥣昰攱扤㌸㌰〱㍢戸攲扡愲㡣〳㙤㐹㘶昰散㜲㐱㘳愶户搷慤搸捣㕦户㡦扤㡦㠴㘲㐸愷搵慥㔴㤳㝤㥣㘰㘷挶晣㑤㌱捡愱晥扤愹扤㤰㠸㌵㙡㈴㉦戶㑢㍥㕢慥㑢㤲づ㈴挹㜵搸㔶晤㝡〰㐸〹攵㡦㙤㈵捡㌰慢㙤㤳搵ㅡ慤㔵㝡昷ㄲ㑥㈶㑤晥挳ㄶ㌹搲ㄳ㌸㙢挷攰㍢昰晡散㘹换慥〹㡢ㅥ㝢㑡戸㐵昸ㄵ慣戲挸〵㉥㔹㡡㥡㜵㔹昱ㄱ㤱ㄵ㕤㕤㉤㘷改〴摦㥡愴㤳㈶㈹㤱挸敤㠹㠵〹攷昰㍡㔱搱〵㐹愱㤲攰ㄶ慡㐹㈰㔲ㅥ敢慥㡢㤸づ㐴㑣ㅥㅢ愷摦㐸戰㥤㘰〴㐰晢㍤㈴捤㙡㌷㥥愱戰敥㐵扡戳ぢ㠵㔴㤶㘸㤰敥挱㌷摡ち慢㥤ㅣ㘶ㄷ挱挷〰㥡捣ㅦ㍡ㅦㄳ〸㔱愲㍣㐶㠸戴㤶㜴昳戸㈵㑥㤱〶㌶㤸〸㉡㡤㔷㍤扦㘲㌳慡搴㘷㑥㔴づ㔵晣〹换㕢㐰ㄴ㙡搰っㄳ㜷捦ぢ〷搴攵挲昶㘹捡慢㉣㉣㠸㤲㙥㑥㔷慡㄰㙤〷㈶搶挲愱ㅣ敢㠳㉤㈹捦攵慡㠲愷戳戳㌱扡㔰攴㠹ㄸ扥㔶㝡㘲㔷攵昹收愱慦扦扥愳㌳㤶㕦ㄶ㍤㘶挰㜴㑣㘷㑤散㈲愲〶愵㙥㜳㘶摥ㄵ㘲愲捦摣攷㕡愵戲攵〸㈲〳㌶㈶〳㜵㤳㘲づㄱ㠲愹ち攳㝦ㄵ愷捦㥣㜱つ挷㕢㌰ㄸ㑣㕣摡搸昰㈶㐳㈲㥡㌹㘶㌹ㅥ㠶㤱㔸㘴扡摦㥣㥥慦㥣㐲戴戶㙡㍢晢㡣〵㙦㑤㘰㠵㐴ㅦ㍣ㄲ㌵㡡慡愸慡㤲㔵戳㥤攲㠷〷昲㔴㙡〷㝥㘹〲㠹慢㤴㐶㝦㜹㠲昶愶㕤ㅦ挶㘷㘸愷㜳㑥扤㠸ㅣ搵㌲扢ㄲ愵㌰㌹㔵扦㠵㙤㙥〵戸㜳摦戱〳昵愸摣晢㡡㔷㙢昴昰㈷挸㜸㐹ㄶ戵㈰〸晤㜳ㅢ〲㔲㘱ㅥ㈹〷ㅣ〸㡣昳慤㤹晣㜲愶慣㐳敡摢㔰㑦敥㐵ㄴ愹搷㥣㌴㘶㐵ㄹ戱㘸摢昰㌷〴㉦㌴㘳㙤愳散㠵㘵攳ㄵ摢㌶㐸㕡㈴换改愲㐱ちㅥ慤晡㤵㠳㤶愳㥢〰㤲晥挲㉣攳㌴戲㡣搳㌲慢搷㍣捡戰愰㑣戳慦捡㥣攱㕡晥扣㙤ㄵ戳㝣㘱攸㙥㑤搰㈴㤸㥣㤲㌷㝡㈲㤹㌱搴㘴捤ㅦ㠳挹收攵㠱敥㍣攴㈸户㡥攸〷攵慡㑡〶㝦㤴づㅤ㑢㄰㌰搲㑢慡摦㠶摥㌴㜹㌳〲㈲㐷㍥攷愲晢ㄷ攷扥㠰㥣挰㉦㐷慣㈷㤰〸㍣㠲㌱㈱㑦昷㜶挶㍣收㔸㍥戰㐷㡣敤戵晣〹て㈸〷㐰㔲ㅥ㙦㉦㤲㔸㡤㌵ㅡ慥㘹㠵换㕡㡢ㅡ搴挴搶搶昲戸摥戸㙡㤹攲㐰愳挴ㄴ挹㑡㤵愴㘶㔹㘶㡥㙢㐹搵㈸㔲㜱㐷摡㐶㐹㜲㥢搶昷㥤㔲攴㝤㈸㈶㐹㌳㈹㝤户㈴ㄴ〴㜹㐹ㅤ搰㔱昴搷㈷㤳㐷㉣㕡㐳ㅢ㈰㐷㍤ㄵ攴昵㠵攱挰〳戸㜲㔲ㄲ戹昰つ晣扤㈱㑣ㅥ慥晡つ㈵挶改挱戰㘴戴㕣㍥散挰㑡㈸ㅡ㙥㘹㡤戰㌴搶ㄶ㘸ㄸ挹㥤㥤㙡晦㘰㝢㘳㡣ㄸ戲㈱㐳㈲〹㝥㘰戰㈱㤸㉢ㄶ㑤愵㜵搶挷慤慥㘵㘷昹㜶㔰ㄸ㡥挴挰戴㕦㥡㄰㡢搲っ慢㕢昲㠳戲㐱敤戴㈸攵愸㙥㡥捥㝡㔰改㍥攵㜸㤸㤲っ慥㥢㐷改㤶挲〵〶㠸摤㌰㌵㔵昴ㄱ搶慤㜵挰㤳挱摡挱づ㜶㈴〸㥢搰㍡愳〴捤㈴㄰㙥攳㈲挸㍢ㅤ㘲ㄴ㠲搴㤴捦扦昶㈸㑦㍦挵攷挷㝢㔲㔱㈲㘴㈲㠶扡ㄲ慣〷㈰㌷ㅥ㤵㈴ㄷつ㐶挱昲㐰戲㐹愱搵ㅢ攵搱挴攸愳挹攷晡戸挱挳㌸㔶㍦搹愶㡣㍢㙥扥〵㙤㕡㕥摡㘰ㅥ㜰㡡攵㙡㐹㐸㔵ㅣ挹㙡愹㤱搷〴扥攴昵扦㠰㥢ㄲ昶㈵摣㤴〳㌸㑡㜱挹㐴㔲攷㜶户晥㐹㌴㤷㐲づ㝤〴戲㡤挱挷〴户㥣っ㠶戵摣㔱愰㝤戸戱㝥㜹㐱㕥㥣㠳㐸㙢挹愲㉣㥢挴㕤扣㕡〴㔹㜲㕢慣摡㘴㘵戲㐲㥢㍤㤶戵摦ち戲搶〴㡥戰捥㐰攰㘵㌲㌰㐶㍡攴づ㜶㤲㍡ㄷ㐶㜶捦㝤㐱扥愶捥敤〹㡤て㠵昱㕤㥥㠲㔲搸㔵㌰ㄲつ㙥戵㙥㜵㉢㡣晣搲昲搶㙦〷㔰ㄸ〲愶㐱㡢㥡㠱㠱㌳㠶昴捡〶づ㠳㤱〹搱搱㜸㈰㤵㌱捡㐱㌸散㠱㌴㜰ㄳて搲㌳ㄵ㈸㈱㝦㤳扣ㄴㄶ摤㑢ㅣ戶㜱〴慡戸攷㌷㘵㑥ㄹ㍥慥扥㌸㕢㥡戲㐷㑢㈵㥡扢昰捦慤〹慣攲摡㐶㘰㡥㙥㙡扡㤰㈵搷㐴晢敥捡愶㠲昰愲攰㡥㠹晣㝥挳㉦捥㑦晢㑢挱愵慤㑥㐹㐲晢〵晣ㄱ换㡥㑥㥢㌹敤昰ㄲ敡㈲昷㍥㜷搲愹㥣㜲攴扣㌴㡦㌷晥㘸挵敡摤摤㥣㘴㉥昵㉥晥挸㐷㑤㘹慦愱挷搵㑣㥢ㅤ搴ㅤ㈴散㐷㍥㠱㌴ㄸ㐲㍡㠱㑥㘰扢搷㙥っ㤰㑥㌶㌵搱㠹ㄴ〴敢㠴攲捣㝤㘰㠴愲晣ㅣ㘸㈵戱〴㐷㜲散昹ぢ㘰㝤攵㔵攴㄰攱㜸て挵㠸㜶㌹㔲〹愸㤳㠲㍣扣摥挱换㈰晦㍦㔸㡡戸㜹㔹㜶晡㉦㌰戳昲㑡㌳㡡戶ㄲ㐵㉦户愲㠸㠱搸昷ㄴ昲收散搷㡦㥡ㅦ晡戵摥晦攱㔱昳㑥㘰㤸㡦戴挶㄰㔴㘳㌰扥㘶っ㜴戵ㄸ〳㔷愳㔸ㅡ〳㜷戱つ攳昵㠱㌱㄰㝡㍢づ㈲㘳㘵㘳㠰㔱扣〴㤳㉦ㄶ㔴㡤㌹㌰㜸搶㍡摦愶㈷㙣㍦慥搷ちて㤱㝢愸㈷㙦ㅣ扥愷ぢ㕡戳愷っ搷戰户挸晣㝤慥㠰摡㜲㘷㜰㕦㕢㌶㘱㡢㡢㤶㉤㤱㡤㤶昱㑡㐴晥昴㜵捦挹敡㙥愹〳㔳挱ㄳ㌸敡㤵慣㤲㜹ㅦ㍥ㄱ㠵㈷㠴搴㘷㌷晤㘴摦㕦ㅥ㝣㘴て敦愵㠵戴慡㌱㄰摣㐹㜰㥥㤶〳挲户戱㉢㈱㥢昹昹捤㐱㝣㠸㘴㉤㤴挵㤸攱㑡㝢挷搳敤㈸ㄹ㄰㕥㡣㌰〳攲㕢ぢ挶㈴㙥㌸〴挶㘴扥挹戱㈹㍦㕦㤲捥挰㝣㙣攲搲㝢ㄷ〵〸㤵戶㉡慢㐳扢㔲晢ㄹ㤴捥㝢㥣㐸愳㍤挸昳㈵ㅦ㐵㜹戱㔹慢敤愲㔶㤳㘶愲㌲㡣ㅡ㤱㤴㐲愴㠱ㄴㄲ㍦戲㌰昴㉦愵搴ㄴㄲ㕡ㅥ㈰㈱㠶搶ㅣ捣攵挹㝦㕤〸㠸摡昵扥づ㍦㔵挱㉥〲㡢㤱搷扤搳戳㉢慤捥㐸㌵㌱㈸㉢㑦ㅦ㐷㤰㤰挷ㄴ㘶㌰㑡㉢㜳㡦㈲ㄱ㍤摡〸㔲慢㜶㍣㜱㤰㍥㍢〸戱〵㡣慤搹昴慡攵散㍢㥣㉡敥㜸㐰捦㘴愴挲㜰㌶㌲ㅢ㐷㑦ㄹ㡤ぢ慡收㠲㉣挲晥㈰㔹㙢搴ㄳㄶ㐱㘷㌹㕢㜰晥㐴㤸㡦摦〳戱㝣戸摥昵收收ㄲ敡㌸愷ㅢぢ攴て昶搷搶〴挶挶愸攴ㄸ㐸搸㔵搵捡〶㤷挰愷搱㐴摡昳㡡㕥㑦㜲㉣㐵㘱㌴㍡攲慣㉥戵㐵晦㌳㑥㉤㌹㙢㠶戵ㄹ戰㙥搰晦挷㤱戱愲晥㔷ㄸ㘵㤳㈸扢㍢㑣昰㐵㘳愴㘴挵攰っ㜷〴㍥㙣㠴㘹攴ㄱ㔸㤷㐹〶户㠳搴㌴㍥㔱つ㡡愵〴㠷㠷㉢摤㝣〹愲搶㤶戶㙤㑦㕢〱挸㈸㤰昶㈳㠸愰戶敤㌹改搶㜳㙣收ㅥ㘴㙦㍡㘸ㄵ摤㡡㔷㌱晤愱㘹㠴㜷㠷昸㠵㤹〹㥢㘷㔴㜹愱㔹愸㕤㠹㥤攸扤ㄷ㙤づㅤ㠶挰㍥㈴晣て㉡敡挸ㄸ挲敡㘲ㄶ晣摡㘸㈰ㄶ㐸愲㜶昰捥㌳㡦㔴㡤㌲㍥㔰㍤っ慦愶捦慣㌵愱散〲摦㜲昳㕤っ㙥ㅤ㙥㘳摤〵捦㡦㈸攷ㄱ〶㤳㑢戸昷㍥敥㙢昳ㅥ㌴搶つ搷收戱㘶㘷摥戵㥣昶〳攰㜴㜵愳㌴㤲っ挷攴㜷挷㌹晤㍥㐲挴㜹攸ㅤ㕤扤㉢㤶扤つ㠲捥挳捦戶改昲ㅡ㉥挳㔱戶㡡㌸昷㘷搰㔴戹㥤〰㍦扤㄰㈶昸愲搰㥦㜷ㅢㄳ捦㘱㔹㘴〰愴㔳ㄹ〳愰㍤㔵㝦㝦㌹慡㔶㜸戴㈰ㄵ收㤴敦愱㥣扢ㄴ慣戶挴㍣ㅣ㌵攴ㄱ〲㘹㕤〰㐴㡦挲㈳㠴ㅣ晦㘹㌴愸㡤㍦㠷摣昶攳㝦㘷搹昱愹晣攵晡攲晤て㐴捡㐳㍦㠱㘲晤㈴㐱㤹挰〶ㄸ㠸㜴㐸㍦挵㈲㘵㑤㈶〸㈲扣戲〷㘹㍣㝦〸晦㍤扢攷㡤搷昹晣㜳㡦㈲〵㈱㡡ㅡ㔷㐱㐱㈸㔷昱㐴㝣ㄵぢ挸㙤扦㡡㙦㉥户㡡〱捡㐸捥㐴㜷〱晡扡ㄴ搲㡡㕣㤵㠷〴㌷㤴㍦㐵㈲ㄴ㠹㠶㔹っ㄰戱戲㙤ㄵ〹戴攵捥换戶㡢㐸㐴㙤〷愲敤搱戸㈳〹摦昲㐸㐳㠹㜷ㅦ改扥挹〴晥搷㑣愰ㅥ戳㜶攸㜸㕤ㄳ㐲〲㙢攳挷戱㙤㘵㝢愶挳愰扥昲㜸㠴愱晤晢愳て愵搴㌰捣〴ち〹㑣㔳㔲ㄴ㌷㔲昹㑡㔴昹挵㤷敡㕥㔲ㄴ攰〱ㄹ〵㤵㐹㜹戲昲㘳㔱攵ㅤ昸〸㑢搶㐹昱搲〰㥦戳㔱㘵㔲愸慣晣㘸㔴昹ㅦ㍢戶搴㉡㐷〴ㄹ昴慣㤱㕡ㄲ㡣㕥㜹っ㠸㝤㤰捤搳戵㘶㔲㤱昶㤸㐱㌶㐵愸㡣ㄶ㤷愵㉡敤挵晤てㄷ㥦㐴㑦攲㍡ㄳ㙥㝤㐰摡〶晦㌳挲〱㕣㜳㥡㌰㝣〳㕦㍣㉦㈲扥散敡昲㡤㡤㌳收㘱ㄷㄹ摤收〱て㠷慢搲㥡㈲ㄱ搸〵改㘰㝦㔷昰挳㈷搸㤰昵晤㠸攲㘲㉡慦㡤㜴愶㐵㘴㉣㈵慤㍣ㄲ㘱㌶㜵愶㑥㌳晡攷㠰ㅣ挸㑢㐰㈶昴捦〳〶戱㤷㑤捣ㄸ愰㈰㤰㕣㝥〶〹晤㘱㠲㉦〲攴ㄴ㜲㍤改㈰昳㈵㠰晥攸晦愵ㄸ㕡㤴㡥ㄳ㔵㜹㈸ㅡ㉣㑥㐶晡㤷搹攰㔱㠰㉥㜸㙣㤵㤰〸㜳晡㘳挸㠹て㑡〹㈲〷㝤㥣〵㕦㈵昸ㅡ㐰㑥攳㘴㔷扤㙢㕣㔳㠷㉡散敢㘸慡㜰㉢愴㐰晢㐶㤸攰㡢㜶〶攰戶昶㐶㌳捦挴搱㜷晣㠸㙥㌶㝣戰㝦〷㍥挰㕦攲愲扢昰晦㡦㘸搲挲㑦慢ㅦ敦慣㉦㌲㠱挶昹昰攷㘲戳摦㐷㍦㕣㔷摤搸㘴㡦㥦挰㉦慢㘶㤴㠷昱敦ㄹ晣㤴〷㌰〲㐷愱捡捤挲摦㐲ㅡ㤰〵ぢ㘱〱㜵㤷晥〴㠰㐲ㅣㄳ㑦晡㤳㝣㈳㙡搹扦晥慤㌰挱ㄷ㠵㜸㍤挳㐴㌹㙣ㅥつ㐸㕣换㠲㤳㑤〳ㄲ晦戲攰㐴㝣挰㙦㈳㔷㤱挸㐲愲㔱㍤ㄱ㘹㘹收㍥〵搰搷搵捦戹㔱摤愹愷㤵攲晤愵晢敦㝦扢㍦㍤㜴㔱晡㔳户昷㍥㜵昶㜷㙦㍤昹收愷㜷晦晤㥤㘷㥥㜹昳慦㑦扥晥捥㙢戳扢㝦晤晣昳扦扡昳搹搷摦摡㘸㍥愷扥昴昶攴㜳て㡤㥣㝣攸〱昳搸つ晢ㅥ扡攷挴㤱㤱愹昳㠶扢扡扡扢慦ㅤ晣捤㠵搷つ㥣㜹攰㘵攵㤷㝦扡挰㔱攴㜲㌹愰〰㠸㥥〱㉥㕢㑥攳扢㐸㘰ㅡ㥣昱㠷㍡つ㉥昷っ㝥㑡㈹摣愸㌱扣㘴攱摣攰〴㘴㐱戱戱愰攷㍦㥣㙣戲㐰</t>
  </si>
  <si>
    <t>㜸〱敤㕣㕢㙣ㅣ搵ㄹ摥ㄹ敦慣㜷搶㜶㙣攲㄰〸㔷㜳扦㌸㕤攲㤰ㄴ㈸㑤㠳㉦戹㐱㉥㑥散㠴㈲㑡㤷昱敥ㄹ㝢㤲㥤㔹㌳㌳敢挴㤴㤶搰㔲㈸扤〸〱て〵㑡㕢㠴㉡搴扥㔴愵て〸㕡晡㔰愹㔲慢㉡㔴㔵㠵㉡昵愱ㄲ㐵㔵晢搰慡㡡搴㍥㔰〹㠹㝥摦㤹㤹摤搹㕤敦搸㉣搰㥡捡㤳散㥦㌳攷㝥捥㝦㍤晦㝦㈶㈹㈵㤵㑡扤㡢㠷晦昲㐹㌳㜱搱搴愲攷ぢ㍢㍦㕥㈹㤷㐵搱户㉡㡥㤷ㅦ㜵㕤㘳㜱扦攵昹㕤愸㤰㈹㔸㈸昷戴㠲㘷摤㉦戲㠵〵攱㝡愸愴愵㔲搹慣慥愲㥣㥤昰㌷㄰扤攸㙣搵㥢〶㤸ㅥㅦ㍢㌴㜳ㅣ扤㑥昹ㄵ㔷㙣ㅥ㍡ㄶ戴摤㌱㌲㤲ㅦ挹摦戸㙤攴㤶晣㤶捤㐳攳搵戲㕦㜵挵づ㐷㔴㝤搷㈸㙦ㅥ㥡慣捥㤴慤攲ㅤ㘲㜱扡㜲㐲㌸㍢挴捣㤶ㅢ㘷㡣㙤㌷㡦㙣摢扥摤扣攵㤶㥢㝢㌱㜴敡攰昸搸愴㉢㑣敦〳敡㔳攳㤴户㑤㠸愲挵戵〹攱㕡捥㙣㝥㝣っ㝦㘳昳挷摢㑤昹愹㌹㈱㝣づ㉤㕣攱ㄴ㠵愷愳㘱㡦㍤敡㜹㔵㝢㥥㥢愷摢扢戱搴愲攱昹㥡㍤㉥捡㘵摤㡥㝡捤摡㠷戰㜷㘵㘳戱搷㥥ㄲ㡥㘷昹搶㠲攵㉦㘶散㘹㜴㔴敡戳㡦㝡攲㠸攱捣㡡㠳㠶㉤㌴㝢㑦搵㉡愵㠳㈷搵㜵㑤搴㐵㝣㘲㜲昹昹㔱捦ㅥ㥦㌳㕣㌹㈳㡦ㅢ㤳㔰㜷户㕢㙣慣㝢㐵晢㝥㌹㜵㌹〲晢扣慡㝤㍤㤴ㅣ㌳摣㕡捤攱昶㌵挳挵㌷捥攰㠶昶昵㘳㝢搴搸收扡昶㙤攴㔶㌶搶㔶㝡㐲晡㤶㍢㡡挵攸ㄹ㠲㙥㠲㉣〱ㄱ愸攷〸㝡〸㝡〱㤴昴㍦挱㈵昱㠶㉣㔲ぢ㠶㕡㤸㔱ぢ㐵戵㔰㔲ぢ㐲㉤㤸㙡㘱㔶㉤捣愹〵㑢㉤ㅣ㔷ぢ㈷㔰㈷㝡戲摤摤㙡昸ㄸㅢㅦ㝦敡摦㘷ㄶづ㍣晤戱摦敤戹敥㕦㈷㝦搴扢づ㤵づ㠷㤳㥡㜰㡤㤳㈰戵㍡ㄵ㙦捤㙦攱㥦攵戹〲㑣㘱㙥㌷㙦㌲㐷㐶㑡摢户ㄸ㌷ㅡㅡ㤷㤵㠰晣〶㐲ㄹ㐰摤㕥昳㑥换㈹㔵㑥㑡摣㕤㌴㘶㜸愲扥㜱挳㘱搹㔸愵敡㤴扣ぢ㤷㉥㥣昲つ㕦㕣搰㕣㔶敦愴愵搹ㄴ搸㑡㜸㜲扣㑢㥡㥢ㅤ㌳捡㔵㌱㝡捡ち㡡㉦㙥㉡戶㈷摤捡㑣晢搲摤慥戸慦㔶摡㌲愳㔱〸戵〵搹㜷换㉡㠳愲㘰㕥㐳攳㜳ㄵ㑦㌸㜲㝡挳昶愴㔵㍣㈱摣㈹㐱㤱㈸㑡㜲愹攷戲㈸攴晡攱㐳づㄶち㙥㉤㕤ㅥ捦㌵㜷㥤昲挱捣愲㠴昹捥ぢ搷㕦㥣㌶㘶捡㘲㘳㐳㤵㘰㑣ㄴ㙣㙡挸摥㕤㈹㔶扤昱㡡攳扢㤵㜲㘳挹㘸㘹挱㠰愴㈹ㅤ愸㤴㐴㍡㥤㤲㐲〱〲户慢㑢㔱㔲搷户攷〵㠹㠸ㄸ㡡挹挸攷㌷㤲㕤晥〸㔶㠷㔵㤴〵㘹㔲扤㜲㤹捥㌸㕦㈹㘳ㄲ㌸㌰戶㈶敡てづ㝡敤㌲摤搶㌰昷攱㔶㔶搵挱㜰昵扢ㄶ㠴攳敦㌵㥣㔲㔹戸㠹摡㑦攱㡣昴㝥〰敤㉣〴㐲摢摤愳慡㔳㑥㈹㡢摡㐹慢攴捦㘵收㠴㌵㍢攷㈳てㅡ㌲㥢攵搶戶㍣晡㌹挸搲搷ㄳっ〲攴㜲愹捣〶㔶捡攴昰愴㌴㑡愷〴㕥㙥㄰攴㙣搷挰换扤收㙥慢散㡢㐰㈸昷㥢挰㐸愰搵㈴晡晡㐸愲慥㔱っㄴ挶〶㜳ㅣ㔴㙡㔸㡥扦㔸攷摢ㄶ㉥〹㠸㘸㑤ㄶ慣㍡㔹㐰㔱搰㈸てㄲ㜸つ㐴搳㈴つ㤲㉢挷㠸㠸㙣㤰愰搹搱㜳㈳㤱戱㝥㠲㡣㐰晤㌸ㄱ戲昶㤶昶㌲㠲挴摥㑡愴㙣搴㤶ㅦ搷愴搹㔲戶㝣㈰捤捥挵挶改ㅢ〹捥㈳㌸㥦㘰ㄳ㠰昲ㄷ㐸㌸㑡㌹愴ㅢㅦ晤㐲扣敢ㄷㄱ㕣っ〰昹愴㔳收㠴愲㡡㌶搴㑡散㐸搶敢㠳㥤㉣㡤攲㐰ㄴ搱㌲慥搹㤹㝤戶㐴㜴㘸㜵慥づ㕤㥢㤶㍡昶敡昶戴ㄹ㕦づ㈹㌲愱㙡㝣慤换㔴㡤㙦〴慢㜶愸户㉥㐵㔳㝤㠸攰㌲㠰㐰戱搰搸㕤㤹㌵㑦㜳昲㈳㘱ㄲ〵㠶㔰㠷捡㍤㈴㘲㥡晦〹〲慥攵攸戲㘶㍦搳ㄴㅣ㌶㍦昲昶昳收昶扣ㅤ㈲扤㐹㘷慥改ㅣ晡㡡摥愳〵㝤㌹搸㑢昹㘳㕢晤㜲㈵㡡昵慢〸慥〶㘸搲㉦㍣㜹扦㔷㉦㠱㌴㠹敤ㄸ收搶搳攳㈲㉤摣改挵㜹㈱戵㑦慦㌹㙤戸戳挲㠷昷㘲摦〴散攰㡡敢㡡㌲づ戴㈵㤹挱戳换㜹㡤㤹摥㙥户㘲㌳㝦捤㍥昶㍥ㄲ㡡㈱㥤㔶扢㔲㑤昶㜱㠲㥤ㄹ昳㌷挵㈸㠷晡昷挶昶㐲㈲搶愸㤱扣搸㉥昹㙣戹㈶㐹㍡㤰㈴搷㘲㕢昵敢〰㈰㈵㤴摦户㤵㈸挳慣戶㔹㔶㙢戴㔶改摤㑢㌸㤹㌴昹て㕢攴㐸㑦攰慣ㅤ㠳敦挰敢戳愷㉣扢㈶㉣㝡散㐹攱ㄶ攱㔷戰捡㈲ㄷ戸㘴㈹㙡搶㘴挵㐷㐴㔶㜴㜵戵㥣愵ㄳ㝣㙢㤲㑥㥡愴㐴㈲户㈷ㄶ㈶㥣挳敢㐴㐵ㄷ㈴㠵㑡㠲㕢愸㈶㠱㐸㜹慣扢㈶㘲㍡㄰㌱㜹㙣㥣㝥〳挱ㄶ㠲ㄱ〰敤㌷㤰㌴㉢摤㜸㠶挲扡ㄷ攸捥㉥ㄴ㔲㔹愲㐱扡〷㕦㙦㉢慣戶㜱㤸敤〴ㅦ〷㘸㌲㝦攸㝣㑣㈰㐴㠹昲ㄸ㈱搲㕡搲捤㘳㤶㌸㐹ㅡ㔸㘷㈲愸㌴㕥昵晣㡡捤愸㔲㥦㌹㔱㌹㔸昱㈷㉣㙦ㅥ㔱愸㐱㌳㑣摣㌹㈷ㅣ㔰㤷ぢ摢愷㈹慦㌲㍦㉦㑡扡㌹㔵愹㐲戴敤㥢㔸つ㠷㜲慣て戶愴㍣㤷慢ち㥥捥捥挶攸㐲㤱㈷㘲昸㕡改㠹㕤㤱攷㥢㠷扥晥晡㡥㑥㕢㝥㔹昴㤸〱搳㌱㥤㌵戱㡢㠸ㅡ㤴扡捤改㌹㔷㠸㠹㍥㜳㡦㙢㤵捡㤶㈳㠸っ搸㤸っ搴敤ㄷ戳㠸㄰㑣㔶ㄸ晦慢㌸㝤收戴㙢㌸摥扣挱㘰攲攲晡㠶㌷ㄹㄲ搱捣㌱换昱㌰㡣挴㈲搳晤收搴㕣攵㈴愲戵㔵摢搹㘳捣㝢慢〲㉢㈴晡攰㤱愸㔱㔴㐵㔵㤵慣㥡敤ㄴ㍦㍣㤰愷㔲㕢昱㑢ㄳ㐸㕣愵㌴晡换ㄳ戴㌷敤晡㌰㍥㐳㍢㥤㜳敡㐵攴愸㤶搹㤵㈸㠵挹愹晡捤㙣㜳ぢ挰敤㝢㡥敥慢㐷攵摥㔷扣㕡愳㠷㍦㐱挶㑢戲愸〵㐱攸㥦㕢ㄷ㤰ち昳㐸㌹攰㐰㘰㥣㙦捤攴㤷㌳㘵ㅤ㔲摦扡㝡㜲㌷愲㐸扤收㝥㘳㐶㤴ㄱ㡢戶つ㝦㕤昰㐲㌳搶㌶捡㕥㔸㌶㕥戱㙤㠳愴㐵戲㥣㉡ㅡ愴攰搱慡㕦㌹㘰㌹扡〹㈰改㉦捣㌲㑥㈱换㌸㈵戳㝡捤㈳っぢ捡㌴晢慡捣ㅡ慥攵捦搹㔶㌱换ㄷ㠶敥㔶〵㑤㠲挹㈹㜹愳㈷㤲ㄹ㐳㑤搶晣㔱㤸㙣㕥ㅥ攸捥㐳㡥㜲敢㠸㝥㔰慥慡㘴昰㐷改搰戱〴〱㈳扤愴晡慤攸㑤㤳㌷㈳㈰㜲攴㜳㌶扡㝦㜱昶㐱攴〴㝥㌹㘲㍤㠱㐴攰ㄱ㡣〹㜹扡户㌳收㔱挷昲㠱㍤㘲㙣户攵㑦㜸㐰㌹〰㤲昲㜸㝢㠱挴㙡慣搱㜰㑤㉢㕣摡㕡搴愰㈶㉥㘹㉤㡦敢㡤㉢㤷㈸づ㌴㑡㑣㤱㉣㔷㐹㙡㤶㈵收戸㥡㔴㡤㈲ㄵ㜷愴㙤㤴㈴户㘹㝤摦㈹㐵摥㠷㘲㤲㌴㤳搲㜷㐸㐲㐱㤰㤷搴〱ㅤ㐵㝦㝤㌲㜹挴愲㌵戴〱㜲搴㔳㐱㕥㕦ㄸづ摣㠷㉢㈷㈵㤱ぢ摦挰摦敢挲攴愱慡摦㔰㘲㥣ㅡっ㑢㐶换攵㐳づ慣㠴愲攱㤶㔶〹㑢㘳㙤㠱㠶㤱摣搹愹昶て戶㌷挶㠸㈱ㅢ㌲㈴㤲攰〷〶ㅢ㠲戹㘲搱㔴㕡㘷㝤摣敡㕡㜶㤶㙦〷㠴攱㐸っ㑣昹愵〹戱㈰捤戰扡㈵㍦㈸ㅢ搴㑥㡢㔲㡥敡收攸㡣〷㤵敥㔳㡥㠷㈹挹攰扡㜹㠴㙥㈹㕣㘰㠰搸つ㔳㤳㐵ㅦ㘱摤㕡〷㍣ㄹ慣ㅥ散㘰㐷㠲戰〹慤㌳㑡搰㑣〲攱㌶㉥㠲扣搳㈱㐶㈱㐸㑤昹晣㘳愷昲散㌳㝣㝥戰㌳ㄵ㈵㐲㈶㘲愸㉢挱㝡〰㜲攳㔱㐹㜲搱㘰ㄴ㉣て㈴㥢ㄴ㕡扤㔱ㅥ㑤㡣㍥㥡㝣慥㡦ㅢ㍣㡣㘳昵㤳㙤捡戸攳收㕢搰愶攵挵㜵收㍥愷㔸慥㤶㠴㔴挵㤱慣㤶ㅡ㜹㔵攰㑢㕥晦ぢ戸㈹㘱㕦挲㑤搹㠷愳ㄴ㤷㑣㈴㜵㙥㜷敢㥦㐲㜳㈹攴搰㐷㈰摢ㄸ㝣㑣㜰换挹㘰㔸换ㅤ〵摡㠷敢敢㤷ㄷ攴挵㌹㠸戴㤶㉣捡戲晤戸㡢㔷㡢㈰㑢㙥㡢㔵摢㕦搹㕦愱捤ㅥ换摡㙢〵㔹慢〲㐷㔸㘷㈰昰㌲ㄹㄸ㈳ㅤ㜲〷㍢㐹㥤つ㈳扢㘷ㅦ㤴慦愹戳㍢㐳攳㐳㘱㝣㤷愷愰ㄴ㜶ㄵ㡣㐴㠳㕢慤㕢摤ち㈳扦戴扣昵摢〰ㄴ㠶㠰㘹搰愲㘶㘰攰㡣㈱扤扣㠱挳㘰㘴㐲㜴㌴ㅥ㐸㘵㡣㜲㄰づ㝢㈰つ摣挴㠳昴㜴〵㑡挸摦㈰㉦㠵㐵昷ㄲ㠷㙤ㅣ㠱㉡敥挶愶捣㐹挳挷搵ㄷ㘷㔳㔳昶㘸愹㐴㜳ㄷ晥戹㔵㠱㔵㕣摢〸捣搱つ㑤ㄷ戲攴㥡㘸摦㕤搱㔴㄰㕥ㄴ摣㍡㤱摦㙢昸挵戹㈹㝦㌱戸戴搵㈹㐹㘸㍦㠳㍦㘲挹搱㘹㌳愷ㅤ㕥㐲㕤攰摥攷㑥㌸㤵㤳㡥㥣㤷收昱挶ㅦ慤㔸扤扢㥢㤳捣愵摥挵ㅦ昹愸㈹敤㌵昴戸㤲㘹戳㠳扡㠳㠴晤挸㈷㤰〶㐳㐸㈷搰〹㙣昷摡㡤〱搲挹㠶㈶㍡㤱㠲㘰㡤㔰㥣搹て㡣㔰㤴㥦〲慤㈴㤶攰㐸㡥㍤㝦ㄱ慣慦晣〴㌹㐴㌸摥㐳㌱愲㕤㠶㔴〲敡愴㈰て慦㜷昰㌲挸晦て㤶㈲㙥㕥㤲㥤晥ぢ捣慣扣摡㡣愲㑢㠸愲㔷㕡㔱挴㐰散㝢ち㜹㜳昶㙢㐷捤て晤㕡敦晦昰愸㜹㍢㌰捣㐷㕡㘳〸慡㌱ㄸ㕦㌳〶扡㕡㡣㠱慢㔰㉣㡤㠱㍢搸㠶昱晡挰ㄸ〸扤ㅤ〷㤰戱扣㌱挰㈸㕥㠲挹ㄷぢ慡挶ㅣㄸ㍣㙢㙤戴改〹摢㡢敢戵挲㐳攴ㅥ敡挹ㅢ㠷敦改扣搶散㐹挳㌵散㑤㌲㝦㡦㉢愰戶摣㘹摣搷㤶㑤搸攲㠲㈵㑢㘴愳㈵扣ㄲ㤱㍦㝤捤㜳戲戲㕢敡挰㔴昰〴㡥㝡㈵慢㘴摥㠷㑦㐴攱〹㈱昵戹つ㍦摣昳愷晢ㅦ摥挹㝢㘹㈱慤㙡っ〴㜷ㄲ㥣愷攵㠰昰㙤散㑡挸戹晣晣收〰㍥㐴戲收换㘲捣㜰愵扤攳改㜶㤴っ〸㉦㐶㤸〱昱慤〶㘳ㄲ㌷ㅣ〲㘳㌲摦攴搸㤴㥦㉦㐹㘷㘰㍥㌶㜱改扤㡢〲㠴㑡㕢㤵搵愱㕤愹晤ㄸ㑡攷㍤㑥愴搱ㅥ攴昹㤲㡦愲扣搴慣搵戶㔳慢㐹㌳㔱ㄹ㐶㡤㐸㑡㈱搲㐰ち㠹ㅦ㔹ㄸ晡㤷㔲㙡ㄲ〹㉤て㤰㄰㐳㙢づ收昲攴扦㈶〴㐴敤㝡㕦㠷㥦慡㘰ㄷ㠱挵挸敢摥改搹㤵㔶㘷愴㥡ㄸ㤴㤵愷㡦挳㐸挸㘳ち㌳ㄸ愵㤵戹㐷㤰㠸ㅥ㙤〴愹ㄵ㍢㥥㌸㐸㥦ㅤ㠴搸〲挶搶㙣㝡搵㜲昶㉥愷㡡㍢ㅥ搰㌳ㄹ愹㌰㥣昵捣挶搱㔳㐶攳㠲慡戹㈰㡢戰㍦㐸搶ㅡ昵㠴㐵搰㔹捥㈶㥣㍦ㄱ收攳昷㐰㉣ㅦ慥㜷㝤㙥㜳〹㜵㥣搳㡤〵昲〷晢敢㤲〴挶挶愸攴ㄸ㐸搸ㄵ搵捡〶㤷挰愷搰㐴摡昳㡡㕥㑦㜲㉣㐵㘱㌴㍡攲慣㉥戵㐵晦㌳㑥㉤㌹㙢㥡戵ㄹ戰㙥搰晦挷㤰戱慣晥㔷ㄸ㘵㤳㈸扢㌳㑣昰㐵㘳愴㘴搹攰っ㜷〴㍥㙣㠴㘹攴ㄱ㔸㤷㐹〶户㠳搴ㄴ㍥㔱つ㡡愵〴㠷㠷㉢摤㝣〹愲搶㤶戶㙤㑦㕢〱挸㈸㤰昶㝤㠸愰戶敤㌹改搶㜳㙣收㉥㘴㙦㌸㘰ㄵ摤㡡㔷㌱晤愱㈹㠴㜷㠷昸㠵㤹〹㥢㘷㔴㜹戱㔹愸㕤㠱㥤攸扤ㅢ㙤づㅥ㠲挰㍥㈸晣て㉡敡挸ㄸ挲捡㘲ㄶ晣摡㘸㈰ㄶ㐸愲㜶昰捥㌱て㔷㡤㌲㍥㔰㍤〴慦愶捦慣㔵愱散〲摦㜲昳㕤っ㙥ㅤ㙥㘳摤〱捦㡦㈸攷ㄱ〶㤳㑢戸晢ㅥ敥㙢昳ㅥ㌴搶つ搷收戱㘶㘷摥戵㥣昶㍤攰㜴㘵愳㌴㤲っ挷攴㜷挷㌹晤ㅥ㐲挴㜹攸ㅤ㕤戹㉢㤶扤つ㠲捥挳捦戶改昲ㅡ㉥挳㔱戶㠲㌸昷㘷搱㔴戹㡤〰㍦扤㄰㈶昸愲搰㥦㜷㉢ㄳ捦㘳㔹㘴〰愴㔳ㄹ〳愰㍤㔵㝦㘷㈹慡㔶㜸戴㈰ㄵ收㤴㙦愳㥣扢ㄴ慣戶挴㍣ㅣ㌵攴ㄱ〲㘹㕤〰㐴㡦挲㈳㠴ㅣ晦㔹㌴愸㡤㍦㡢摣昶攳㍦扤攴昸㔴晥㜲㝤昱晥〷㈲攵愱ㅦ㐷戱㝥㠲愰㑣㘰〳っ㐴㍡愴㥦㘲㤱戲㈶ㄳ〴ㄱ㕥摤㠹㌴㥥摦㠶晦扥戹昳昵㌳㝣晥扥㔳㤱㠲㄰㐵㡤慢愰㈰㤴慢㜸㈲扥㡡㜹攴戶㕦挵攳㑢慤㘲㠰㌲㤲㌳搱㕤㠰扥㉥㠵戴㈲㔷攵㈱挱つ攵㑦㤱〸㐵愲㘱ㄶ〳㐴慣㙣㕢㐵〲㙤戹昳戲敤〲ㄲ㔱摢㠱㘸㝢㌴敥㐸挲户㍣搲㔰攲摤㐷扡㙦㌲㠱晦㌵ㄳ愸挷慣ㅤ㍡㕥㔷㠵㤰挰摡昸㜱㙣㕢搹㥥改㌰愸慦㍣ㄶ㘱㘸敦摥攸㐳㈹㌵っ㌳㠱㐲〲搳㤴ㄴ挵㡤㔴扥ㄲ㔵㝥改攵扡㤷ㄴ〵㜸㐰㐶㐱㘵㔲㥥慣晣㘸㔴㜹㉢㍥挲㤲㜵㔲扣㌴挰攷捤愸㌲㈹㔴㔶㝥㈴慡晣户慤㥢㙡㤵㈳㠲っ㝡搶㐸㉤〹㐶慦㍣〶挴㍥挸收改㕡㌳愹㐸㝢捣㈰㥢㈲㔴㐶㡢换㔲㤵昶攲晥㠷㡢㑦愲昷攳㍡ㄳ㙥㝤㐰摡〶晦㌳挲㍥㕣㜳㥡㌰㝣〳㕦㍣㉦㈰扥散敡昲㡤㡤㌳收㈱ㄷㄹ摤收㍥て㠷慢搲慡㈲ㄱ搸〵改㘰㝦㤷昱挳㈷搸㤰昵晤㠸攲㘲㉡慦㡤㜴愶㐵㘴㉣㈵慤㍣ㅣ㘱㌶㜵扡㑥㌳晡攷㠱ㅣ挸㑢㐰㈶昴㉦〰〶戱㤷つ捣ㄸ愰㈰㤰㕣㝥ㅡ〹晤㈱㠲㉦〲攴ㄴ㜲㍤改㈰昳㈵㠰晥攸晦愵ㄸ㕡㤰㡥ㄳ㔵㜹㈰ㅡ㉣㑥㐶晡㤷搹攰ㄱ㠰㉥㜸㙣㤵㤰〸㜳晡愳挸㠹て㑡〹㈲〷㝤㡣〵㕦㈵昸ㅡ㐰㑥攳㘴㔷扣㙢㕣㔳㠷㉡散敢㘸慡㜰㉢愴㐰晢㐶㤸攰㡢㜶ㅡ攰搶昶㐶㌳捦挴搱㜷晣㠸㙥㌶㝣戰扦ぢㅦ攰㉦㜲搱㕤昸晦㐷㌴㘹攱愷搵㑦㜴搶ㄷ㤹㐰攳㝣昸㜳戱搹敦愳ㅦ慥慢㙥㙣戲挷㑦攲㤷㔵㌳捡㐳昸昷㌴㝥捡㝤ㄸ㠱愳㔰攵㘶攱㙦㈱つ挸㠲昹戰㠰扡㑢㝦〲㐰㈱㡥㠹㈷晤㐹扥ㄱ戵散㕦㝦㉡㑣昰㐵㈱㕥㑦㌳㔱づ㥢㐷〳ㄲ搷戲攰㐴搳㠰挴扦㉣㌸ㅥㅦ昰㥢挸㔵㈴戲㤰㘸㔴㑦㐴㕡㥡戹捦〰昴㜵昵㜳㙥㔴㜷敡㈹愵㜸㙦改摥㝢摦敥㑦て㕤㤰晥昴㙤扤捦扣昹敢户㥥㝣攳㌳㍢晥晡捥㜳捦扤昱攷㈷捦扣昳摡捣㡥㕦扥昰挲㉦㙥晦敥㤹户搶㥢捦慢㉦扦扤晦昹〷㐶㑥㍣㜰㥦㜹昴晡㍤て摣㜵晣昰挸攴㌹挳㕤㕤摤摤搷っ晥敡晣㙢〷㑥摦昷㡡昲昳㍦㥣攷㈸㜲戹ㅣ㔰〰㐴捦〰㤷㉤愷昱㉤㈴㌰つ捥昸㐳㥤〶㤷㝢ㅡ㍦愵ㄴ㙥搴ㄸ㕥戲㜰㙥㜰〲戲愰搸㔸搰昳ㅦ㉡㜶戳㠱</t>
  </si>
  <si>
    <t>㜸〱捤㕡〹㤰ㅣ㔷㜹敥㌷㍢㌳㍢㍤㝢㡤づぢ㑢挸昶搸㤶㙤搹㉢搶㕡ㅤ㠵㠴㉤愴㍤戴搲挲㕡搷慥攴㈳挰愸㜷收昵敥㔸㌳搳敢敥ㅥ㘹ㄷぢㅦ搸攵㔰〹攴㔰〲㠹〸㘰㘱㤳〴扢㔲搸㈱㔵㉥㐸㥣慡戸ㄲ捡㤱愳㤰㤰㈲㑥㠸㠱㑡ㅣㄳ〷っ㤴㑤㠲㐳㔱〲攵晢晥敥㤹㥤㤹㥤㕤㠹㐵慥㔲㑢晢捦㍢晥㝥晤扦晦㝥㝦户愱っ挳㌸㠷㡢扦扣愲㙣慣ㅥ㥤昱㝣㕤散ㄹ㜰ち〵㥤昵昳㑥挹敢改㜳㕤㙢㘶㈴敦昹㉤㐰㠸㘷昲㤸昷㘲ㄹ㉦晦㐱㥤挸ㅣ搵慥〷愴㤸㘱㈴ㄲ㘶〴昳挴攱㕦慡搲㌱搹㌳愳〴挰㌲摡攳〰㘳〳晤㝢挷敦挶晡愳扥攳敡㜵改㐳挱㉡摢㝡㝢㝢㝡㝢㌶㙥敡摤摡戳㝥㕤㝡愰㕣昰换慥摥㔶搲㘵摦戵ち敢搲晢捡攳㠵㝣昶扤㝡㘶捣㌹愲㑢摢昴昸晡㡤攳搶愶㉤扤㥢㌶㙦戶户㙥摤搲摥㡡㤵昷っ昴敦㜳戵敤㕤慣㌵ㄳ㕣㜳敦㐰㝦捦ㅥ敤㕦慣㌵㑤慣㠹㈵〷㥤愲㤵㉦㕤愴㐵㘳攴昲挶㐱㥤捤㔳ㅣ㕡扢昹搲㐴て挸慥㘳㌴㝡敦散ㄹ〲挷戳㤶攷て攸㐲攱㠰戶挹戴昶㈲㜹愶㕤㕤捡㙡慦戳戸㜳㍡慢ぢ攱戴㤷㈸ㅥ戲摣㍤㔶㔱㐷搹攸㉡〶㜲ㅢ捥改㤲㥦昷㘷㍡㡡〷㍤㝤挰㉡㑤㘸愲挴㡡扢捡昹㕣㌴慡愲㔱愳攵㠶㘶挴㠸㙣㝡㠶摣散挰愴攵晡搲㈳〱扤捤㜰㙢㌴㐴〸慦㈳㡢㕡㤴㙥戸㡢㘲ㅡ捤ㄷ摦慢摤㤲㉥昰㈱ㄴ㕥㜷〳㤲昰㈴㘰㝤㤵㌹㤵摤㔰㌰慡㉤戴〰㙥㠵㑦㌱㤳〴㙤〰昱㜶㠰换晢愰昲搶㠴㑥㘷ㅤ捦㑦㑦㘹㌷㍤㘵㘵㡦㘰挰散㈰㕥㈷㠰㡡扥〱戳慡㕤㠷㜷㐷㌲㔶㈴㌳ㅥ挹㘴㈳㤹㕣㈴愳㈳ㄹ㍢㤲㤹㠸㘴㈶㈳㤹㝣㈴㜳㜷㈴㜳〴㌸㤵㉢搱摡ㅡ〹慦慤㝦㜵昶敥攲㡢挳㐳㈷㥥昹晤慦㍣㜲昰攸慢㡡㤶㈴㈶㤵㐲挳㕣〲㄰㕦ち戰㝡㌰㙦㠷㈲㑣㡦㙢晦㤸搶愵㜴扦攵改昴〰㠰戹㡣戸换〱㤴㝡つ戴㤱扥攳攳て㥤晡挷愷㔷敥昸㡣㍥昷㠳㝦昸晣扤㙦㉡㕡愷㉣扣㠲挸㙦〳㠸㕦づ㤰扡㍤㕦㉡㐱㥢搲愳戰㐲㕦㑦捣㤸㉢㌹扦ち㐰愹敦㠴㡢㜵㝦昲挵〷扦晣摤㕦敤晢㐲收〷敢㌶㑥扣㜱㕦晢㙡㑣敦て㌹㌹攸㕡挷戰挰慣愶㙦攸㔹捦㝦攷㌷㜱㔸戸扤搹㝥愷摤摢㥢摢扣摥摡㘸挵㈸㡢ぢ㔵㉣㙥户摤〶昵㌹攷㤸㘸㕡扢㍤㤴㉦昸摡㤵㑥㤷㡤㥦挰㕡愴摦㘱敦㥣挶〶戳㠱㔲㉥户〷戴敢挳㍣晤㤹㔹㑤㕤㑤㝥捥㜶扢挳戵晢㥤㜲㈹攷扤扤昹攴愸て㥥慤㙡㥣㥢㕤㘴捥㙤愳㌰㕤敤〹㐹㔷㌶摥㜶挸㉡㤴㜵摦㜴㍥㤸扥愲㘱ㅡ㐶散㡣捦㍦㍢攴敡㝢慡戳㜳㈸敡㠳慦㍦㉡㙢捦搹㘵㌰ㄵ搰㤵ㅥ㤸㜴㍣㕤ㄲ昲扡㡢晢昲搹㈳摡ㅤ搵㡣ㄴ㍡㈷㕢扤㡣㔳愱㈷改摥㕢挲㐶攱ㅢ㜲搷搴㡥㤲搱扡㤴搳㌹搰ぢ晢昱㘷挶慣昱㠲㕥㔱㠷ㄲ㍣ㄳㄳ㉢敢㠶㠷㥣㙣搹ㅢ㜰㑡扥敢ㄴ敡㘷晡㜲㐷㉤㜸慦摣㙤㑥㑥㐷攵㌲〲愸㡣㤶ㄶ愵㡣戵捤摣〰搷昶攸㈸㙡㤴㠴敥㘸㘱攴ㅡ㈵㈲㜲㔳〷㔳㕤ㄹ㡤ㅡ㈵㈳晥㡤ぢ㔲㔲慢㠴挴㕥扦㈰㜶ㄳ㈵攵㑤㤷搷ㅢ㕥捦〱挸〷㜲㈸㘸㕡㘵㘴捤晣㑢捥敡攵㜹㈸慤㤱ちㄳ〳㘲㉦挰㌴㔹戶慡㝢㙦㉤㜲㈴戲㉣摣晤捥愳㠸㔱扢慤㔲慥愰摤〵搳ㅡ㐵㡡捣㉢〸慥㈴戸㡡㈰㑤㜰㌵㐰散摢昰㜱昳㜲㤴摥㔸㑤慢㤹搸戱㝣捥㥦㡣㑦敡晣挴愴㡦㌱愴㐳㠹〴搹晤㍤晣㝤〲㝦㑦挱戵扥挴っ换扣㤶㘰つ挱㜵〰挹愴ㄱ扦ㅥ扦㐶㍣㘹摥挰㥦戵〰㕤㤵㈰㥤づ㌴㌳㘹挴ㄸ㐲㝥昱㌰挹㈴捣㤴愸㡣戴挹㡢ㄵ戱慥搷搲搲㡣ㅢ扢㉤㙦搲愷㈱㉥㌸㈹〱昱㐶㉥㝡ㄳ㐰㝢㌷挰㥥摤扡〰㌳扥㔸ㄹ㔷㡣㘱昴扣㤱㥤ㄱ㙦㐵㜱㜴愶㤴㥤㜴㥤ㄲ㌲搱㐱换户晡戲㐸㕦㍣㘵挵㡢㈳捥㐰搹㡦ㄷ㜷攷昱搳㕥㍣愰愷戴攵て挰㑤晢ㅤ挵ㄱ愴㍥攲㐷㠷㜳搳戱㘲㤰戵っ㙡㉦㙢㌲扤ㄹ㠶㕢㥡㡥愳〵㍦摢㕥愴愳搱搳㍥㤷㙥㉤敥戳㤰ㅥ昹㈶㤰扡攵慥愰挵㍢㍢㘴慣㜲㜷㌲散㘱㠵㤴㌴㙢㔶㘹㤳㠱㘰㈵㠳㥡㠳〸㡡㤸ㅢつ㘱愳〵ㅤ昴昳〵慦㈷㘴㙦捦愰㠳昴㔷㑢㉥㑥戶挷攳㔰戰昸㠲挲㙡㌴㜴收㐷㝢戳攳挱戲㈰㘵㤷敢㤴愷㤸㈳㕤戴㜵戸㈵㜳ㅤ挰愳㙦㍣㜹换㜵㥦㝥敡㕣昸㝢㍦㑣㐸㉥㤳㈹㤴㐹㝤㘷ㄷ㍦㜲㤹㌷攳㈷戹搰㕣㡣㜹㔵㔳㑦㍢㑦㉡㈷㐷㡤㈲㜶㍢收㙡挹㑤ㄳ搲㤹㤹搲ㅤ挵摢ㅤ昷挸戸攳ㅣ愱昰㍢愵攷㑤㙡敤㌳攱㙢ぢ昳㕢戶㤵㔲㉤㉤㜵㔹㕣㑤㘶挸㔴㌱扥ㄱ愰愳慦㔰㐸㔷㔶昴攲㥢㌰搴㠲㠸ㄲ摦㡣挶㉤ㄵ㑦㥢㘶㔸㉡㜸改㜷愴㐷㥣〹昸换㝣搶㑢敦㥤㤲搳㔵㝡慤㤷㉦㤶ぢㄶ㍢改㈲搱㙥散㤹㉥㜸搳敡〵㌰㠸㜹摡て㕦戹㜵攴捣㑦㝢昷㝣㙣昷㐳㈷慦㌸㜴攸㠰㍡ㅤ㑥捣挹っ㤹㄰㑡戲扡〵つ㜳㉢挱扢〸㙥㈱戸ㄵ㐰晤㌵㙥愵㍢㜳搱改㠱敡捤㍡愵㜷ㄳ㘷㍢挱づ〰㌸㈵ㄱㄲ㝣㔲㍦挷攸㤳㤲㠶㘲戲㐹㍦㘴づㄲ散〴㔰㑣㉣㘹戱㠶㌹〴㌰慦搸㘹慦㜳挵㍥㡣搱愴戹挰㥣㘲づ㐷搱㥢㘴戵㐹收㥡㘴慣㝡㍡攴挱ㅣ收㍣ㄵ㑥捣挹㙥㤹搴ち㜳づ㜰㤱㔱㠲㌱㠲㠳〴㠷〰搴ㄳ㈱㜳敥〵㘳㝥〷〳捦挲㜹〶ㅥ晢づ攲摣㐹㜰ㄷ㐰つ㜳摥挷戱㤰㌹㑣㤸㠵㌹ㅦ攰㘰〶㐰㌱㔱づ㤸㜳ㄸ慤㜹㤹挳㉣㝢㉥㜳戲ㄸ㑤㥡ぢ捣㈹愶攰捤㤸昳㠹昹㤸昳昱㜰愲㌱㕢㡦㌱昶㌵㝡ㅦ㌹㈸㔵昳㤸㥡っ㠹㡦㡣摢〷㑢㜹摦㙢戳晢捡扥㌳㤴昷〷㍤扦摤〶㐰㔳㙥㔹㈵㈱扦收愶㙥晢㔰㕥ㅦㅢ㠳晤㕤㌵㜷ち㘷挸㠱戲攷㍢攲㔸慦㥣㍢㍦攸散㜱晣挱扣㌷㔵戰㘶搶㌴㤹づ㘶㙥㥦搴㈵攴愰㉥㔲搱昳㈱㌹㔳㔳㍡搷㠴挶㔱愷散㘶昵昰攰愵㤰挵慡㈰㐲ㄸ㜰㐲㠸て敡扡㡡㉦愹㍤摢〷攲愹攱㍢㌳㤹〸ㅣ㤷㕡㕣ㄲㄴ㉦攰㝥戵〶㈹〳㝥つ㍣ㄵ捡㙥㤶搰㠴捥挷㤸ㅢ㉤慣㈴㌵㤹㌱㉤㈱㘹㐳戰挱㔸㐷㜸昴ㅡ㉥㜹昹㥣㑥㠶扤摢昲愵捥戰戹户散搷捤㔸搳换挲ㄹ昸搷扤㈵〸㍦㙢戹戹㑢㐱㉥搸ㄸ慥㐰㈸㉡㡥㝦㡢㘳㜵戰㡣㘱扣㕥愹扦扤㝥㍦捣摤挱㌰㜹捤ㄴ戴㘹戸慢ㅡ㈴ㅡ㌵〷㡢㉥攰㜷㤰摤搵攱〴㝢户㘹慢㈴㔲ㄸ昵㜳㠳晡㘸愷㘰㘸愸㌸㡡㌷〵扤慣扥㉢㔹㡦㘹昷㡤㝢㑥愱散敢捥㙡㑢㑣摤戴て㘸㐶愹愳扡扤摡摡㤷昵㜱㡣慥慥挷〳攰愵㈳㈱㜰㈴ㅡ㑡㐹㠹㥣攲ぢ㈸㙦晤㈶㘸㐵㡢㤴㉡㘲㠷㉤搷て户慢㑦㥥攴昵挴㜶愳搲㐸昲㌲㘲㘹㉣㝦攱愷㐰㕡搲戲㑡㜱㈲昰㜱攲扥摡㉢㘳㍣㠰㜵搸攲昹㔰㘵㘱摤慥㡢愶㔳㐰㔱ㄵ㠹㠶㔵㈸捣㜴摡挳愵㙣愱㥣搳㈳搶㌸搲㤰搰㙢㍢㙥昱ㄲ㤱㤷㔴㥥〳㔹㉤挰㤷昰㘸㍣㡣昲㜳攵捣戹㘸㐷㘷㤸㔳㘰慢〴㕤慣㤱㌴㤹㄰㔱㌴㔷攳昷ㄷ㍥㜲㌳慤㔸㍡㕢㌰㤲㜲㈸㕣摢㥣㈱晡㌴ㅥ㍦慡愷㜶戱戸ㅡ戴ㄱ㘷挴㐱㐵㈵㔷㌳戴㍢ㅦっ㕤㌲㜶㈵㘲㡡挷攳㡢つ㌱㕦㍢晣㤵㤵搷ㅥ㔹戵㘳晤㡦晦攷㡦慥戹㉣扤攳敦捦昰晡晥㜶㐳〵挶挱搳㜱攳挱愵㈶ㄵ㤱攸㉦㑥㤰搹㙥ㄷ㍤㔸㤰㍡㡣攵晤㠲㙥戳㘵㕥摡〹㥡〴戹搹㙡㡦㑤攲㄰㌰搸㘱敦㜲昳戹㐲扥愴㤹㠶愰挲挷ㄲ昴㠸㥥㐰㉤㙡㥦攳攵㤹㠰㜷搸㘳慥㔵昲愶㜸搶换捥㉣慤敢㠹戰㘲㜶㝦扥〴〳ち㥥挹㜶㤷㍤㍡改ㅣ挳敢㤲㜲戱戴换㥡昲㉥〹㐱挱ぢ㠵㔷㘰㔵ㄱㄵ㠹愸㐴㈴戱搸㔸㈵㐷㌳㈶〴挶〶慣ㅢ㈱㠰戹搰㘰㔸挷㔸挰㘶㈹愹戰ㅡ㐸㥢㈵㕤㜵㉦ㅢ㥡㤶㈲慡敦㥢愴㉥攳昳㥥㌲挰㝢㜶ㅤㅣ㥥慤㈱晦㔲慦㡡㘲慣扣㉣㄰づ㐴㌵慡〵慢换㠰摣ㄹ愸ぢ挷愸㍤愶㐸㥤扤㐶ㄵ㑣摡㠲㐳㙤㐴〴㈵㍡㥢㐳㈸㈵戴挳昸攱㝥㔱㠲㠱摦敤っ㍡㑣敡㡡㔶挱ぢ攷〶㥣㘲搱愲㝡㔱㌵㐷攱扢㜵㐲㌲㙣㜸ㄳ搳〶㄰ㅤっ㠷慣㘹っ㔹搳㌲㠴㤰捣㈲戴戴戹㤶㌳㘱戹㜹㝦戲㤸捦㈶搸㘱愱昸㤲搰㑢愸㤰㤴㍤挰㔰㕥愲㥣㐸㔷ㅢ换㍤㐱㠵〲攲敥挱〹㠲慣愳昸愱扤ㄱ㠹攳㙡㤱ㄵ㍥愸慦挹晣搶㍣〶㄰㘳㘵っ慥ㅦ㄰㔷㑤ㄲ㠶ㄱ搱㙣挵㘲ㅣ愷捤改戰挱㑥㤴戵慦〵㡢㉥搴搹攴㠸㘳攵㠶昰㉥挱㜱㕢挳㔷㥢〹㠸㤶㙥挵㑤戱搰㌶㠰㜳㍥慡摦㐷㤱ぢ扢〹づ㡣愲㠴ㄵ㘵㠹㉥ㅥ挸㤰扣㌱㘲戱戶㐴戳㘷つ㔷搶㕡ㄳㄶ㈴㙡㕦搶づ捦㔹晦晢晢户昰㘰㡦㙤愱〴㘹㤸㌳〴ㅦ〴㔰㉣攱㜱㍦つ〸昷ㄲ攱㌸㐰㡣㤵㥣㐶㉢㤹户㈸挵挵㘳㐵ㄶ换ㄲ㐵㙥〷㈹㐷ㅣ㈵㌴ㄴ摤挰㤲㜸㕢愲㥢换㝥〸〰ㅥ㝦ㅢ㝥っ挵慡㑦攵昹慣搷㈴㤳㘲昰昷愱㘹摥㑦㠴㉤〰㍣㥡挶ㅦ㘰敦㍡挳㝣㄰扦㄰㡡ㅣ㑢㍥㡣㈶㍣㤰㘲㥤㠳㐷㤳捡㔵㈳㑢㈴搴て㘱㤸㔸㉣㠴㌰愹愶㐸捦㤷愰㈹ㄶ㑣搲㐴㌶ㅦ㈶㘰戹㑡戲㠴㐷搰攰㘲慣愵㕣㡤扦㥦㉥搹昰挵〳愷㑦㙤㕦㥡㝥昸攴㕤摦晡敡昶㑡㉣㈳㝤挴㝢㌷㜰ㄸ捦っ愹㜱挸戳ㅢ晣愷愲㘴攸㐳捤㡦〰愸ㅤ〰㜴㑤愰搲㝣〰㍦收慦〱㥣㕦㔵晢攵づ愰晦㝡搸挰㈶つ㌵〸㔰㘱㉦㥡愰㠹㈲㌲㍦㑡昰㌱〰挵〲㑥ㄳ㠴摦㈰挲㙦ㄲ㠱㈵ㅤ敡㠰昹㕢〰㔵戱つ愳㔳戹慤㐶㙣扦㑤挴ㄳ〰敡〰㠰㠸㡤㔵ㄴっ晥㉥㘱㈸戵㡦愳㐹搶戰〰㌳扦搴㔸㌰㈷ㄶ㉢㌴ㄷ㉣戵㠳㐰㑥攳捦㌰㝦㡦愰㉡戵㤳攸㜱㌱ㄶ㜹㈸戵攰㝡晤㕣昸㝢㝦昸ぢ㐹〴㔲扢〳〳㠱搴㔸㝣㈱攵㡤㔱㑦摤㠹㘱㤱摡ㅦ㜰㥥㐵愱㡡搴昸㔴昳搳〰攷㤷ㅡ㡢㐷ㄴ㤴昹㤹戰挱㡥晡〰㐰㠵扢㘸㠲㈶㤱摡愳㘸㥡愷〰㔴〶愰〹挲㘷㠹昰ㄸㄱづ〳㠸搴ㅥ㐷愳㉡戵㉣㍡㤵摢㙡愴昶㌹っ㥢㝦〸㄰攳㤱晦挲㡢っ愹㥡捡て〳愲户挴摥㕦戶ち昸㈴㘰㉦づㅦ㍥㠷㉥㠵㠸ㄳつ㡥㠰㡤慦㡣敢扦ㄴ㐰晤㐴戶昰㉢敦㘷㌱扣㤱〷昵戸攱摥㍣㘲㉥敥㠸㤸㡣摤㠵㌲摣㠵㍤㠵ㅡ搱㝡㤴㙦㈳㌲ㄹ扣㔱㐲㡦捡㤰㌴晦㤸㄰㉡捤搲㡣愸搰攷挳㠶愸㄰㡢〸㌲晡〴ㅡ㤵㉢挶〳捦〲㤹㕡挳改㡡昷㉦㥢㡤㉢捣㈰扡ぢ挸攰㉥㈰㘱㝢ㄲ户㉡㤷〰㝦㘶㉤つ㡡戹㥣㡣晥㐹搸攰㜶㘲㡣挷攷㑤〱愲㐰㐲摤〸挹挰愸㍦㔳㐰〲挶㈶㉢昸㐱㡢ㄱ㈷㤸〶搱㡥㡢ㄳ㘵戴昱㥤㕤昵摥搵㔸慡㙤㜹挳㍢㔲戹㡤㌳捣㌵㘲愳㄰搱扣昷㜳〷戳㔲攱㍤扣攲㕦〰㔸㝥㕢㍥敢㍡㥥㘳晢改㔱ㅣ㈴搲㝣㙢㙥攳㐸搹ㄷ摢㡦ㄵ㥢㍥㤳ㅢ㡢㤶昸昵㡣〸㍡㜹愴攴ㅣ㉢〹㌵㌱㡦ㅦて〸扦㕡㕢昹ㄸㅥ㌴攵扡ㄶ㕣㑣㌱㉦攱捤收搳〰ㅤ㉤㈹〶㜶㕥㈹〶㜷㕥㈹㐶㜲㕥愹攳挱慦搱昵㈱㌴戸㑡㍣ㅣ戸㘸㍦愹晢戰ㄴ愵ㄹ晦㔳㠰捥㠱晥㑣㑤敡ㅦ晦㈲挶摡㌱㈶挹捤〱扣㜴㡦晦ㄹ㐶㤶㘰愴晥㜳愲ㄴ㥤㌱㔷㤹晤攸挶㝣〶㕤昵㈰〰ㅤ㔴㔲つ㠳㡦㌴愰挰㄰扥挴㌱ㄸ〲㤳〱㘱搴㤷搱攰ㄴ晦搴㐳㤵搱㍡㈵㝣ㄸ愳㌴〶昳㉦㌸晤㐸㔳㥣㡦㔴㐶晦㌲㙣挸㝡㡣挶㔴㔶搵て〲愸㈲㘸ㅢ㈶攵㑥ㄱ慢ㅤㄸ愱㤸敢挵挴㤸㉣㘲㝡づつ㠸改愳挴挶㤵㘲っ收㤵㘲挰攵㤵㘲搰攵搵挵㜸晢搶㠸㠹㔱㥡㝢㌱㈹㈶㤳㜲㌱㈹㡡搴〹〰ㄹ㑦㜱㘸〹挱昳〰㡡戱㍢㘰晣ㄶ散㙣㤶昱愷㌱㑥挶㌳㥥ぢ攳㕦〸ㅢ散㈸挶㙦ㄹ慤㘳㍣挳戲㌰晥っ愷ㄹ㤶攷攲㐸㐰挵㡣昹搵㜰㕡ㄸ捦㠰㉡㡣敦〵ㄱ㜳ㄹ㝦㜳㔳挶㌳慣ち攳晦〹つ㌰㥥㈱㤴㔷敡㤴晣愰昱搹㑡㠳㜱㤳㔷搷攳〰㙦つ攳㍦㠷㤵㥢㌱㥥戱㔷挶㔷愰㈱㕦㕤㤹晦㡡㤶愲㡢ㄷ昶㝣㈳㐴㈰㔲㡡㝥㕥昶昴㙦㘸㘰㑦ㄵ晥慡㈷搱慦攳㈶㍢㈹扡㔹㐱晦愶愰挷㥥挶㑦昵愵攴摣ㄷ〹㌵㈶摢㡤㜸㔰昷㤱捥㑥㝣㜴㌳ㄳ挱晤㉤㌸愶挴挴㤰愳㤱㜷捤晦㔲㘲愱戵ㄸ㙤㤹敡昳㉦㜶㉤㠴昷㑢慣挳㝤捥㍡㘳慥㜸ㄵ晥捣㙦〳㈸扡㡥㑥昶㌶ㄲ㙣㈲搸っ愰慥挴㈳㥢扥㕡扤㈲㥣㤸昳㙡㤵㝥㐶搸晢ちㅡ㤴㠴㐸㠳捥㐶搸晢ㅤ㌴捣晦㈲㜸ㄵ㈰愹挴戳戰㕢㤵て㍡㈹晡ㄲ㐱晦㉥ㅡㅤ㉤敡㌹晣㔰㈲㙡〵ㅥ㑢㌶〸攵慦㜱攴㜹㠰㘶㤴㉦㤹㡦昲㔴㌸㌱攷扤攷㘹㉥㠷㍦昳つ㠰㉡攵戴㔶㈱攵㐷㘸㠰ㄴ戱㐸㘲搵ㄱ㑣ㅢㄴ慣晦つ戰㘸㐸㐲㜰㕢㉤挱㙦㘲㔴㔱㘷㥢ㄱㅣ㥦㡦攰㔸㌸搱昸㉥㌲㐵㝤㤷㠷㥥㐵挳晣ㄹ挱捦〱㤲㡡㉡㉦㑦㔷攱搳搷㘲㈰愱㔴㡣捡㝤搳晣㥡ㄸㄴ㔳㘶㍦慢敢〲㝡捣㘶敡搰㘶〷㕦戵㔱ㅦ攵㥤㔴㐱攲㙥㍢敡㉡㉥㍥㙣ㅢ㐱愹㄰搵ㄴ㝣㔲ㅡ㐶㈹㤴㄰㜹扥慤㥣摣㑤改昱收戸扤搷挵㔱扥搵ㅥ昶㔰㤰捣㈵昰戵㠸㡦てつ㑢㤷㐲ち㡣㑣㈸㑡扢㠵昴昹㈲㌱搲㌴〹㔹㡤改挶㤳㝥㑤搵㜵㤶ㅦ㤵捡㝢㠴攵㤸挵㈵挰㜱敡攳散ㄷ㑥㤲昵㜸ㄱ㜵敥攷㘱昴㝣㙤挳㑡〹慣㈸昹ㄸ㘶〴戸㘲戹㑡昶㠰㤳戵挹户〵㜲扡ㄳ㠰敦戳㐰㝢攳愶㤸づづ昱㡥㠶敦戲摡摡戸搳戱㤳㝦扥攳㘷ㅢ摦摦㤷㝡〵ㅤ搱戵㌸搷㙣㈵㐸〰㈴ㄵつ㕡㜴敤晦㐰ㄵ㑤㤳ㄱ㌱ㄱ㘹㔱㌴㜲㤹㜸㌳㥣〸㤵㔰搱昰㘵攲挷攱挴㡤ㄸ㌰摢戱㥡愲戹㔳㐷㑤㙥㍣愲㝥搴㜴愳㕤㝣㌸㕤搴散㐶㤷㜰攸㝡摥㐸㘰㈸㝡〶㙥戶㑡㍥㑤㕡挸㕦㐶捣攵〴㤷〱㈴ㄵ慤㕡㠸昹㕥ㅤ㤵㠶愲㈱搷㤰昲摦㑤㐹㔹挹㠵敡㐹㜹㍢㠷㙡㐸愱捤搷㤲愲捥㔶㥥昸㥦攱ㄳ㙦挵㐰㈲ㄲ㔷㌴㘰㈱攵攵㜰㘲㥢㑣㈸㐵愳㤶㠹晦〸㈷戶㘳挰㑣攳㐱㌱ち晤㠲戵ㄱ戸㡢㍤愹㕣㡤㝢ㄵ搵㠹㙢㤸搷㠴つ㜶㔰㘸っ愹晢㔶挳㝥愸㈴㐲昶㌷ㅢ昶㐳挵㤱㠹㤷㙡昷㜳㍤㐶扢愸〵敤㔸戵昵㙢搸搹㔳㉤㉦愹㘷㈳㉦愹挷㈳慦ㅢ〵㑣ㄴ㔴㡢愱㈸㝤㔱昵ㅢ搰㔰ㄴ㍣晥攳搳㤲戰挱㡥愲㤰攵〱晦搲㐰ㄲ〵㉦ㄳ㉦㌶㤰㐴㘵㤰㠹㝦慥㈵㘹ㅤ㐶ㄵ㘵㉣て㝣〷㝢ㄴ㉦晥ㅢ㈶㍦ち㘲㠳㝦㕤㘹挰摢搱㠸㑣慢散攱摣攱挳㍦改㡡愶㔷㐵敦搸搱㝥昲摦㕦㜸昹挴搷摦户敤搵戳㥦晡搴搷㕦㌹㜱收散戳攳摢㥥㝦散戱扦㜹捦愳㘷㕥㕥㙡㥦㡡㍣昳㤳㤱㔳挷㝢㡦ㅣ扦挷㍥㜸搳慥攳㜷摥扤扦㜷摦㤲敥㤶㤶搶搶ㅢ㤶晤敤攵㙢㔳て摣昳㈵昵摣㌷摥㔶㔲挲㝦㍥昶㘶㍥てㄷ㤹㤴愲ㅣ㐴慢搷愳搱搱搲㐵ㄶ扥愵㘴〸捦昱㘴戳㌷㈴㈳㑥㌲挸㝢㈱㘳㐳㐰〶搹昶㤶㤲㈱㤲㈰ㄹ㤵ㄸ㡣戶㤱愲㐴㠴㡣㑤㐲㐶㡡慣㘲扦㈳慡挸ㅦㄱ敦摦㠵攲敤挷㌸搴㌰挵㝤㠴㌸㈴㕥㜰㕥愸挷㔱㕣㑥㈶㑥搷㑦戴晤㍦㈲㠱㜲昷</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</si>
</sst>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_(* #,##0_);_(* \(#,##0\);_(* &quot;-&quot;??_);_(@_)"/>
    <numFmt numFmtId="165" formatCode="0.0%"/>
    <numFmt numFmtId="166" formatCode="_-&quot;$&quot;* #,##0.00_-;\-&quot;$&quot;* #,##0.00_-;_-&quot;$&quot;* &quot;-&quot;??_-;_-@_-"/>
    <numFmt numFmtId="167" formatCode="_-&quot;$&quot;* #,##0_-;\-&quot;$&quot;* #,##0_-;_-&quot;$&quot;* &quot;-&quot;??_-;_-@_-"/>
    <numFmt numFmtId="168" formatCode="_(&quot;$&quot;* #,##0_);_(&quot;$&quot;* \(#,##0\);_(&quot;$&quot;*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name val="Arial"/>
      <family val="2"/>
    </font>
    <font>
      <sz val="10"/>
      <name val="Arial"/>
      <family val="2"/>
      <charset val="204"/>
    </font>
    <font>
      <sz val="10"/>
      <color rgb="FF000000"/>
      <name val="Arial"/>
      <family val="2"/>
    </font>
    <font>
      <b/>
      <sz val="10"/>
      <color rgb="FF000000"/>
      <name val="Arial"/>
      <family val="2"/>
    </font>
    <font>
      <sz val="9"/>
      <color theme="1"/>
      <name val="Times New Roman"/>
      <family val="1"/>
    </font>
    <font>
      <sz val="11"/>
      <color theme="1"/>
      <name val="Arial"/>
      <family val="2"/>
    </font>
    <font>
      <sz val="9"/>
      <color theme="1"/>
      <name val="Arial"/>
      <family val="2"/>
    </font>
    <font>
      <b/>
      <sz val="11"/>
      <color theme="3"/>
      <name val="Calibri"/>
      <family val="2"/>
      <scheme val="minor"/>
    </font>
  </fonts>
  <fills count="6">
    <fill>
      <patternFill patternType="none"/>
    </fill>
    <fill>
      <patternFill patternType="gray125"/>
    </fill>
    <fill>
      <patternFill patternType="solid">
        <fgColor rgb="FF00FF00"/>
        <bgColor indexed="64"/>
      </patternFill>
    </fill>
    <fill>
      <patternFill patternType="solid">
        <fgColor theme="9" tint="0.79998168889431442"/>
        <bgColor indexed="64"/>
      </patternFill>
    </fill>
    <fill>
      <patternFill patternType="solid">
        <fgColor rgb="FFFFC000"/>
        <bgColor indexed="64"/>
      </patternFill>
    </fill>
    <fill>
      <patternFill patternType="solid">
        <fgColor rgb="FF00FFFF"/>
        <bgColor indexed="64"/>
      </patternFill>
    </fill>
  </fills>
  <borders count="2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xf numFmtId="0" fontId="5" fillId="0" borderId="0"/>
    <xf numFmtId="0" fontId="1" fillId="0" borderId="0"/>
    <xf numFmtId="166" fontId="4" fillId="0" borderId="0" applyFont="0" applyFill="0" applyBorder="0" applyAlignment="0" applyProtection="0"/>
  </cellStyleXfs>
  <cellXfs count="114">
    <xf numFmtId="0" fontId="0" fillId="0" borderId="0" xfId="0"/>
    <xf numFmtId="0" fontId="0" fillId="0" borderId="0" xfId="0"/>
    <xf numFmtId="0" fontId="0" fillId="0" borderId="0" xfId="0"/>
    <xf numFmtId="44" fontId="0" fillId="0" borderId="0" xfId="2" applyFont="1"/>
    <xf numFmtId="9" fontId="0" fillId="0" borderId="0" xfId="0" applyNumberFormat="1"/>
    <xf numFmtId="44" fontId="0" fillId="0" borderId="0" xfId="2" applyFont="1" applyFill="1"/>
    <xf numFmtId="0" fontId="0" fillId="0" borderId="0" xfId="0" applyAlignment="1">
      <alignment horizontal="center"/>
    </xf>
    <xf numFmtId="9" fontId="0" fillId="0" borderId="0" xfId="3" applyFont="1"/>
    <xf numFmtId="10" fontId="0" fillId="0" borderId="0" xfId="3" applyNumberFormat="1" applyFont="1"/>
    <xf numFmtId="10" fontId="0" fillId="0" borderId="0" xfId="0" applyNumberFormat="1"/>
    <xf numFmtId="0" fontId="0" fillId="0" borderId="0" xfId="0" applyFill="1"/>
    <xf numFmtId="0" fontId="0" fillId="0" borderId="0" xfId="0"/>
    <xf numFmtId="0" fontId="0" fillId="0" borderId="2" xfId="0" applyBorder="1"/>
    <xf numFmtId="0" fontId="0" fillId="0" borderId="5" xfId="0" applyBorder="1"/>
    <xf numFmtId="0" fontId="0" fillId="0" borderId="7" xfId="0" applyBorder="1"/>
    <xf numFmtId="44" fontId="0" fillId="0" borderId="0" xfId="2" applyFont="1"/>
    <xf numFmtId="9" fontId="0" fillId="0" borderId="0" xfId="0" applyNumberFormat="1"/>
    <xf numFmtId="0" fontId="2" fillId="0" borderId="0" xfId="0" applyFont="1"/>
    <xf numFmtId="164" fontId="0" fillId="0" borderId="0" xfId="1" applyNumberFormat="1" applyFont="1"/>
    <xf numFmtId="0" fontId="2" fillId="0" borderId="0" xfId="0" applyFont="1" applyAlignment="1"/>
    <xf numFmtId="0" fontId="0" fillId="0" borderId="0" xfId="0" applyBorder="1"/>
    <xf numFmtId="0" fontId="0" fillId="0" borderId="0" xfId="0" applyFill="1" applyBorder="1"/>
    <xf numFmtId="165" fontId="0" fillId="0" borderId="0" xfId="3" applyNumberFormat="1" applyFont="1"/>
    <xf numFmtId="0" fontId="0" fillId="0" borderId="0" xfId="0" applyAlignment="1">
      <alignment horizontal="center"/>
    </xf>
    <xf numFmtId="0" fontId="0" fillId="0" borderId="0" xfId="0" quotePrefix="1" applyAlignment="1">
      <alignment horizontal="center"/>
    </xf>
    <xf numFmtId="9" fontId="0" fillId="0" borderId="0" xfId="3" applyFont="1"/>
    <xf numFmtId="10" fontId="0" fillId="0" borderId="0" xfId="3" applyNumberFormat="1" applyFont="1"/>
    <xf numFmtId="10" fontId="0" fillId="0" borderId="0" xfId="0" applyNumberFormat="1"/>
    <xf numFmtId="0" fontId="0" fillId="0" borderId="0" xfId="0" applyFill="1"/>
    <xf numFmtId="165" fontId="0" fillId="0" borderId="0" xfId="0" applyNumberFormat="1"/>
    <xf numFmtId="0" fontId="2" fillId="0" borderId="0" xfId="0" applyFont="1" applyBorder="1" applyAlignment="1">
      <alignment horizontal="center"/>
    </xf>
    <xf numFmtId="0" fontId="2" fillId="0" borderId="0" xfId="0" applyFont="1" applyAlignment="1">
      <alignment horizontal="center"/>
    </xf>
    <xf numFmtId="0" fontId="0" fillId="0" borderId="12" xfId="0" applyFill="1" applyBorder="1"/>
    <xf numFmtId="3" fontId="6" fillId="0" borderId="12" xfId="0" applyNumberFormat="1" applyFont="1" applyFill="1" applyBorder="1" applyAlignment="1">
      <alignment vertical="center" wrapText="1"/>
    </xf>
    <xf numFmtId="0" fontId="7" fillId="0" borderId="12" xfId="0" applyFont="1" applyFill="1" applyBorder="1" applyAlignment="1">
      <alignment horizontal="left" vertical="center" wrapText="1"/>
    </xf>
    <xf numFmtId="9" fontId="0" fillId="0" borderId="0" xfId="0" applyNumberFormat="1" applyBorder="1"/>
    <xf numFmtId="165" fontId="0" fillId="0" borderId="0" xfId="3" applyNumberFormat="1" applyFont="1" applyBorder="1"/>
    <xf numFmtId="167" fontId="3" fillId="0" borderId="0" xfId="7" applyNumberFormat="1" applyFont="1" applyFill="1"/>
    <xf numFmtId="165" fontId="3" fillId="0" borderId="0" xfId="4" applyNumberFormat="1" applyFont="1" applyFill="1"/>
    <xf numFmtId="167" fontId="3" fillId="0" borderId="0" xfId="7" quotePrefix="1" applyNumberFormat="1" applyFont="1" applyFill="1"/>
    <xf numFmtId="0" fontId="0" fillId="0" borderId="3" xfId="0" applyBorder="1"/>
    <xf numFmtId="0" fontId="0" fillId="0" borderId="4" xfId="0" applyBorder="1"/>
    <xf numFmtId="0" fontId="0" fillId="0" borderId="6" xfId="0" applyBorder="1"/>
    <xf numFmtId="0" fontId="0" fillId="0" borderId="1" xfId="0" applyBorder="1"/>
    <xf numFmtId="0" fontId="0" fillId="0" borderId="8" xfId="0" applyBorder="1"/>
    <xf numFmtId="0" fontId="2" fillId="0" borderId="13" xfId="0" applyFont="1" applyBorder="1" applyAlignment="1">
      <alignment horizontal="center"/>
    </xf>
    <xf numFmtId="0" fontId="2" fillId="0" borderId="5" xfId="0" applyFont="1" applyBorder="1"/>
    <xf numFmtId="0" fontId="2" fillId="0" borderId="7" xfId="0" applyFont="1" applyBorder="1"/>
    <xf numFmtId="16" fontId="2" fillId="0" borderId="5" xfId="0" quotePrefix="1" applyNumberFormat="1" applyFont="1" applyBorder="1" applyAlignment="1">
      <alignment horizontal="center"/>
    </xf>
    <xf numFmtId="0" fontId="2" fillId="0" borderId="6" xfId="0" applyFont="1" applyBorder="1" applyAlignment="1">
      <alignment horizontal="center"/>
    </xf>
    <xf numFmtId="168" fontId="0" fillId="0" borderId="2" xfId="0" applyNumberFormat="1" applyBorder="1"/>
    <xf numFmtId="168" fontId="0" fillId="0" borderId="3" xfId="0" applyNumberFormat="1" applyBorder="1"/>
    <xf numFmtId="168" fontId="0" fillId="0" borderId="4" xfId="0" applyNumberFormat="1" applyBorder="1"/>
    <xf numFmtId="168" fontId="0" fillId="0" borderId="5" xfId="0" applyNumberFormat="1" applyBorder="1"/>
    <xf numFmtId="168" fontId="0" fillId="0" borderId="0" xfId="0" applyNumberFormat="1" applyBorder="1"/>
    <xf numFmtId="168" fontId="0" fillId="0" borderId="6" xfId="0" applyNumberFormat="1" applyBorder="1"/>
    <xf numFmtId="168" fontId="0" fillId="0" borderId="7" xfId="0" applyNumberFormat="1" applyBorder="1"/>
    <xf numFmtId="168" fontId="0" fillId="0" borderId="1" xfId="0" applyNumberFormat="1" applyBorder="1"/>
    <xf numFmtId="168" fontId="0" fillId="0" borderId="8" xfId="0" applyNumberFormat="1" applyBorder="1"/>
    <xf numFmtId="168" fontId="0" fillId="0" borderId="0" xfId="0" applyNumberFormat="1"/>
    <xf numFmtId="3" fontId="0" fillId="0" borderId="0" xfId="0" applyNumberFormat="1"/>
    <xf numFmtId="168" fontId="0" fillId="0" borderId="0" xfId="2" applyNumberFormat="1" applyFont="1"/>
    <xf numFmtId="165" fontId="0" fillId="0" borderId="0" xfId="3" applyNumberFormat="1" applyFont="1" applyFill="1"/>
    <xf numFmtId="0" fontId="0" fillId="2" borderId="0" xfId="0" applyFill="1"/>
    <xf numFmtId="8" fontId="0" fillId="0" borderId="0" xfId="2" applyNumberFormat="1" applyFont="1"/>
    <xf numFmtId="0" fontId="8" fillId="0" borderId="0" xfId="0" applyFont="1" applyAlignment="1">
      <alignment horizontal="right" vertical="center" wrapText="1"/>
    </xf>
    <xf numFmtId="0" fontId="9" fillId="0" borderId="0" xfId="0" applyFont="1" applyAlignment="1">
      <alignment horizontal="left" vertical="center" wrapText="1"/>
    </xf>
    <xf numFmtId="0" fontId="10" fillId="0" borderId="0" xfId="0" applyFont="1" applyFill="1" applyAlignment="1">
      <alignment horizontal="left" vertical="center" wrapText="1"/>
    </xf>
    <xf numFmtId="165" fontId="8" fillId="0" borderId="0" xfId="3" applyNumberFormat="1" applyFont="1" applyAlignment="1">
      <alignment horizontal="right" vertical="center" wrapText="1"/>
    </xf>
    <xf numFmtId="0" fontId="2" fillId="0" borderId="0" xfId="0" applyFont="1" applyAlignment="1">
      <alignment horizontal="center" vertical="center" wrapText="1"/>
    </xf>
    <xf numFmtId="165" fontId="0" fillId="3" borderId="0" xfId="3" applyNumberFormat="1" applyFont="1" applyFill="1"/>
    <xf numFmtId="0" fontId="0" fillId="0" borderId="0" xfId="0"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168" fontId="0" fillId="0" borderId="0" xfId="2" applyNumberFormat="1" applyFont="1" applyAlignment="1">
      <alignment horizontal="center"/>
    </xf>
    <xf numFmtId="168" fontId="0" fillId="0" borderId="0" xfId="2" applyNumberFormat="1" applyFont="1" applyFill="1"/>
    <xf numFmtId="44" fontId="0" fillId="0" borderId="0" xfId="2" applyFont="1" applyFill="1" applyBorder="1"/>
    <xf numFmtId="16" fontId="2" fillId="0" borderId="0" xfId="0" quotePrefix="1" applyNumberFormat="1" applyFont="1" applyBorder="1" applyAlignment="1">
      <alignment horizontal="center"/>
    </xf>
    <xf numFmtId="0" fontId="11" fillId="0" borderId="0" xfId="0" applyFont="1" applyBorder="1"/>
    <xf numFmtId="0" fontId="2" fillId="0" borderId="0" xfId="0" applyFont="1" applyBorder="1"/>
    <xf numFmtId="16" fontId="2" fillId="0" borderId="2" xfId="0" quotePrefix="1" applyNumberFormat="1" applyFont="1" applyBorder="1" applyAlignment="1">
      <alignment horizontal="center"/>
    </xf>
    <xf numFmtId="168" fontId="3" fillId="4" borderId="0" xfId="0" applyNumberFormat="1" applyFont="1" applyFill="1" applyBorder="1"/>
    <xf numFmtId="168" fontId="3" fillId="0" borderId="0" xfId="0" applyNumberFormat="1" applyFont="1" applyBorder="1"/>
    <xf numFmtId="168" fontId="3" fillId="4" borderId="14" xfId="0" applyNumberFormat="1" applyFont="1" applyFill="1" applyBorder="1"/>
    <xf numFmtId="168" fontId="3" fillId="4" borderId="15" xfId="0" applyNumberFormat="1" applyFont="1" applyFill="1" applyBorder="1"/>
    <xf numFmtId="168" fontId="3" fillId="0" borderId="15" xfId="0" applyNumberFormat="1" applyFont="1" applyBorder="1"/>
    <xf numFmtId="168" fontId="3" fillId="0" borderId="16" xfId="0" applyNumberFormat="1" applyFont="1" applyBorder="1"/>
    <xf numFmtId="168" fontId="3" fillId="4" borderId="17" xfId="0" applyNumberFormat="1" applyFont="1" applyFill="1" applyBorder="1"/>
    <xf numFmtId="168" fontId="3" fillId="4" borderId="18" xfId="0" applyNumberFormat="1" applyFont="1" applyFill="1" applyBorder="1"/>
    <xf numFmtId="168" fontId="3" fillId="0" borderId="18" xfId="0" applyNumberFormat="1" applyFont="1" applyBorder="1"/>
    <xf numFmtId="168" fontId="3" fillId="4" borderId="19" xfId="0" applyNumberFormat="1" applyFont="1" applyFill="1" applyBorder="1"/>
    <xf numFmtId="168" fontId="3" fillId="4" borderId="20" xfId="0" applyNumberFormat="1" applyFont="1" applyFill="1" applyBorder="1"/>
    <xf numFmtId="168" fontId="3" fillId="4" borderId="21" xfId="0" applyNumberFormat="1" applyFont="1" applyFill="1" applyBorder="1"/>
    <xf numFmtId="165" fontId="0" fillId="2" borderId="0" xfId="3" applyNumberFormat="1" applyFont="1" applyFill="1"/>
    <xf numFmtId="0" fontId="3" fillId="0" borderId="0" xfId="0" applyFont="1" applyFill="1" applyBorder="1"/>
    <xf numFmtId="0" fontId="0" fillId="0" borderId="0" xfId="0" quotePrefix="1"/>
    <xf numFmtId="9" fontId="0" fillId="0" borderId="0" xfId="3" applyFont="1" applyFill="1"/>
    <xf numFmtId="0" fontId="0" fillId="2" borderId="0" xfId="0" applyFill="1" applyAlignment="1">
      <alignment horizontal="center"/>
    </xf>
    <xf numFmtId="44" fontId="0" fillId="5" borderId="0" xfId="0" applyNumberFormat="1" applyFill="1"/>
    <xf numFmtId="9" fontId="0" fillId="5" borderId="0" xfId="3" applyFont="1" applyFill="1"/>
    <xf numFmtId="0" fontId="0" fillId="5" borderId="0" xfId="0" applyFill="1" applyAlignment="1">
      <alignment horizontal="center"/>
    </xf>
    <xf numFmtId="0" fontId="2" fillId="0" borderId="0" xfId="0" applyFont="1" applyAlignment="1">
      <alignment horizontal="center"/>
    </xf>
    <xf numFmtId="10" fontId="2" fillId="0" borderId="0" xfId="0" applyNumberFormat="1" applyFont="1" applyAlignment="1">
      <alignment horizontal="center"/>
    </xf>
    <xf numFmtId="0" fontId="0" fillId="0" borderId="0" xfId="0" applyAlignment="1">
      <alignment horizontal="center"/>
    </xf>
    <xf numFmtId="0" fontId="2" fillId="0" borderId="1" xfId="0" applyFont="1" applyBorder="1" applyAlignment="1">
      <alignment horizontal="center"/>
    </xf>
    <xf numFmtId="0" fontId="2" fillId="0" borderId="1" xfId="0" applyFont="1" applyFill="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cellXfs>
  <cellStyles count="8">
    <cellStyle name="Comma" xfId="1" builtinId="3"/>
    <cellStyle name="Currency" xfId="2" builtinId="4"/>
    <cellStyle name="Currency 2" xfId="7"/>
    <cellStyle name="Normal" xfId="0" builtinId="0"/>
    <cellStyle name="Normal 2" xfId="5"/>
    <cellStyle name="Normal 3" xfId="6"/>
    <cellStyle name="Normal 4" xfId="4"/>
    <cellStyle name="Percent" xfId="3"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1"/>
  <sheetViews>
    <sheetView workbookViewId="0"/>
  </sheetViews>
  <sheetFormatPr defaultRowHeight="15" x14ac:dyDescent="0.25"/>
  <cols>
    <col min="1" max="5" width="36.7109375" customWidth="1"/>
  </cols>
  <sheetData>
    <row r="1" spans="1:16" x14ac:dyDescent="0.25">
      <c r="A1" s="17" t="s">
        <v>1045</v>
      </c>
    </row>
    <row r="2" spans="1:16" x14ac:dyDescent="0.25">
      <c r="P2" t="e">
        <f ca="1">_xll.CB.RecalcCounterFN()</f>
        <v>#NAME?</v>
      </c>
    </row>
    <row r="3" spans="1:16" x14ac:dyDescent="0.25">
      <c r="A3" t="s">
        <v>1046</v>
      </c>
      <c r="B3" t="s">
        <v>1047</v>
      </c>
      <c r="C3">
        <v>0</v>
      </c>
    </row>
    <row r="4" spans="1:16" x14ac:dyDescent="0.25">
      <c r="A4" t="s">
        <v>1048</v>
      </c>
    </row>
    <row r="5" spans="1:16" x14ac:dyDescent="0.25">
      <c r="A5" t="s">
        <v>1049</v>
      </c>
    </row>
    <row r="7" spans="1:16" x14ac:dyDescent="0.25">
      <c r="A7" s="17" t="s">
        <v>1050</v>
      </c>
      <c r="B7" t="s">
        <v>1051</v>
      </c>
    </row>
    <row r="8" spans="1:16" x14ac:dyDescent="0.25">
      <c r="B8">
        <v>5</v>
      </c>
    </row>
    <row r="10" spans="1:16" x14ac:dyDescent="0.25">
      <c r="A10" t="s">
        <v>1052</v>
      </c>
    </row>
    <row r="11" spans="1:16" x14ac:dyDescent="0.25">
      <c r="A11" t="e">
        <f>CB_DATA_!#REF!</f>
        <v>#REF!</v>
      </c>
      <c r="B11" t="e">
        <f>'Shipping Rates'!#REF!</f>
        <v>#REF!</v>
      </c>
      <c r="C11" t="e">
        <f>'Geographic Distribution'!#REF!</f>
        <v>#REF!</v>
      </c>
      <c r="D11" t="e">
        <f>'Sales Forecast'!#REF!</f>
        <v>#REF!</v>
      </c>
      <c r="E11" t="e">
        <f>'Simulation Pages'!#REF!</f>
        <v>#REF!</v>
      </c>
    </row>
    <row r="13" spans="1:16" x14ac:dyDescent="0.25">
      <c r="A13" t="s">
        <v>1053</v>
      </c>
    </row>
    <row r="14" spans="1:16" x14ac:dyDescent="0.25">
      <c r="A14" t="s">
        <v>1057</v>
      </c>
      <c r="B14" t="s">
        <v>1061</v>
      </c>
      <c r="C14" t="s">
        <v>1064</v>
      </c>
      <c r="D14" t="s">
        <v>1066</v>
      </c>
      <c r="E14" t="s">
        <v>1068</v>
      </c>
    </row>
    <row r="16" spans="1:16" x14ac:dyDescent="0.25">
      <c r="A16" t="s">
        <v>1054</v>
      </c>
    </row>
    <row r="19" spans="1:5" x14ac:dyDescent="0.25">
      <c r="A19" t="s">
        <v>1055</v>
      </c>
    </row>
    <row r="20" spans="1:5" x14ac:dyDescent="0.25">
      <c r="A20">
        <v>28</v>
      </c>
      <c r="B20">
        <v>31</v>
      </c>
      <c r="C20">
        <v>31</v>
      </c>
      <c r="D20">
        <v>31</v>
      </c>
      <c r="E20">
        <v>31</v>
      </c>
    </row>
    <row r="25" spans="1:5" x14ac:dyDescent="0.25">
      <c r="A25" s="17" t="s">
        <v>1056</v>
      </c>
    </row>
    <row r="26" spans="1:5" x14ac:dyDescent="0.25">
      <c r="A26" s="97" t="s">
        <v>1058</v>
      </c>
      <c r="B26" s="97" t="s">
        <v>1062</v>
      </c>
      <c r="C26" s="97" t="s">
        <v>1062</v>
      </c>
      <c r="D26" s="97" t="s">
        <v>1062</v>
      </c>
      <c r="E26" s="97" t="s">
        <v>1062</v>
      </c>
    </row>
    <row r="27" spans="1:5" x14ac:dyDescent="0.25">
      <c r="A27" t="s">
        <v>1059</v>
      </c>
      <c r="B27" t="s">
        <v>1063</v>
      </c>
      <c r="C27" t="s">
        <v>1065</v>
      </c>
      <c r="D27" t="s">
        <v>1067</v>
      </c>
      <c r="E27" t="s">
        <v>1073</v>
      </c>
    </row>
    <row r="28" spans="1:5" x14ac:dyDescent="0.25">
      <c r="A28" s="97" t="s">
        <v>1060</v>
      </c>
      <c r="B28" s="97" t="s">
        <v>1060</v>
      </c>
      <c r="C28" s="97" t="s">
        <v>1060</v>
      </c>
      <c r="D28" s="97" t="s">
        <v>1060</v>
      </c>
      <c r="E28" s="97" t="s">
        <v>1060</v>
      </c>
    </row>
    <row r="29" spans="1:5" x14ac:dyDescent="0.25">
      <c r="B29" s="97" t="s">
        <v>1058</v>
      </c>
      <c r="C29" s="97" t="s">
        <v>1058</v>
      </c>
      <c r="D29" s="97" t="s">
        <v>1058</v>
      </c>
      <c r="E29" s="97" t="s">
        <v>1058</v>
      </c>
    </row>
    <row r="30" spans="1:5" x14ac:dyDescent="0.25">
      <c r="B30" t="s">
        <v>1071</v>
      </c>
      <c r="C30" t="s">
        <v>1072</v>
      </c>
      <c r="D30" t="s">
        <v>1070</v>
      </c>
      <c r="E30" t="s">
        <v>1069</v>
      </c>
    </row>
    <row r="31" spans="1:5" x14ac:dyDescent="0.25">
      <c r="B31" s="97" t="s">
        <v>1060</v>
      </c>
      <c r="C31" s="97" t="s">
        <v>1060</v>
      </c>
      <c r="D31" s="97" t="s">
        <v>1060</v>
      </c>
      <c r="E31" s="97" t="s">
        <v>1060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R37"/>
  <sheetViews>
    <sheetView topLeftCell="O1" workbookViewId="0">
      <selection activeCell="T18" sqref="T18"/>
    </sheetView>
  </sheetViews>
  <sheetFormatPr defaultRowHeight="15" x14ac:dyDescent="0.25"/>
  <cols>
    <col min="3" max="3" width="11.5703125" bestFit="1" customWidth="1"/>
    <col min="20" max="20" width="16.7109375" customWidth="1"/>
  </cols>
  <sheetData>
    <row r="1" spans="2:44" x14ac:dyDescent="0.25">
      <c r="T1" s="11"/>
      <c r="U1" s="103" t="s">
        <v>0</v>
      </c>
      <c r="V1" s="103"/>
      <c r="W1" s="103"/>
      <c r="X1" s="103"/>
      <c r="Y1" s="103"/>
      <c r="Z1" s="103"/>
      <c r="AA1" s="103"/>
      <c r="AB1" s="11"/>
      <c r="AC1" s="11"/>
      <c r="AD1" s="11"/>
      <c r="AE1" s="11"/>
      <c r="AG1" s="11"/>
      <c r="AO1" s="11"/>
    </row>
    <row r="2" spans="2:44" x14ac:dyDescent="0.25">
      <c r="B2" s="2"/>
      <c r="C2" s="2"/>
      <c r="D2" s="2"/>
      <c r="E2" s="2"/>
      <c r="F2" s="2"/>
      <c r="G2" s="2"/>
      <c r="H2" s="2"/>
      <c r="I2" s="2"/>
      <c r="J2" s="2"/>
      <c r="S2" s="2"/>
      <c r="T2" s="11"/>
      <c r="U2" s="103" t="s">
        <v>1</v>
      </c>
      <c r="V2" s="103"/>
      <c r="W2" s="103"/>
      <c r="X2" s="103"/>
      <c r="Y2" s="103"/>
      <c r="Z2" s="103"/>
      <c r="AA2" s="103"/>
      <c r="AB2" s="11"/>
      <c r="AC2" s="103" t="s">
        <v>128</v>
      </c>
      <c r="AD2" s="103"/>
      <c r="AE2" s="103"/>
      <c r="AG2" s="11"/>
      <c r="AH2" s="103" t="s">
        <v>1030</v>
      </c>
      <c r="AI2" s="103"/>
      <c r="AJ2" s="103"/>
      <c r="AK2" s="103"/>
      <c r="AL2" s="103"/>
      <c r="AM2" s="103"/>
      <c r="AN2" s="103"/>
      <c r="AO2" s="11"/>
      <c r="AP2" s="103" t="s">
        <v>128</v>
      </c>
      <c r="AQ2" s="103"/>
      <c r="AR2" s="103"/>
    </row>
    <row r="3" spans="2:44" x14ac:dyDescent="0.25">
      <c r="B3" s="2"/>
      <c r="C3" s="103" t="s">
        <v>14</v>
      </c>
      <c r="D3" s="103"/>
      <c r="E3" s="103"/>
      <c r="F3" s="103"/>
      <c r="G3" s="103"/>
      <c r="H3" s="103"/>
      <c r="I3" s="103"/>
      <c r="J3" s="2"/>
      <c r="K3" s="11"/>
      <c r="L3" s="103" t="s">
        <v>1025</v>
      </c>
      <c r="M3" s="103"/>
      <c r="N3" s="103"/>
      <c r="O3" s="103"/>
      <c r="P3" s="103"/>
      <c r="Q3" s="103"/>
      <c r="R3" s="103"/>
      <c r="S3" s="2"/>
      <c r="T3" s="11"/>
      <c r="U3" s="105" t="s">
        <v>2</v>
      </c>
      <c r="V3" s="105"/>
      <c r="W3" s="105"/>
      <c r="X3" s="105"/>
      <c r="Y3" s="105"/>
      <c r="Z3" s="105"/>
      <c r="AA3" s="105"/>
      <c r="AB3" s="11"/>
      <c r="AC3" s="103" t="s">
        <v>11</v>
      </c>
      <c r="AD3" s="103"/>
      <c r="AE3" s="103"/>
      <c r="AG3" s="11"/>
      <c r="AH3" s="105" t="s">
        <v>2</v>
      </c>
      <c r="AI3" s="105"/>
      <c r="AJ3" s="105"/>
      <c r="AK3" s="105"/>
      <c r="AL3" s="105"/>
      <c r="AM3" s="105"/>
      <c r="AN3" s="105"/>
      <c r="AO3" s="11"/>
      <c r="AP3" s="103" t="s">
        <v>11</v>
      </c>
      <c r="AQ3" s="103"/>
      <c r="AR3" s="103"/>
    </row>
    <row r="4" spans="2:44" x14ac:dyDescent="0.25">
      <c r="B4" s="2"/>
      <c r="C4" s="105" t="s">
        <v>16</v>
      </c>
      <c r="D4" s="105"/>
      <c r="E4" s="105"/>
      <c r="F4" s="105"/>
      <c r="G4" s="105"/>
      <c r="H4" s="105"/>
      <c r="I4" s="105"/>
      <c r="J4" s="2"/>
      <c r="K4" s="11"/>
      <c r="L4" s="105" t="s">
        <v>16</v>
      </c>
      <c r="M4" s="105"/>
      <c r="N4" s="105"/>
      <c r="O4" s="105"/>
      <c r="P4" s="105"/>
      <c r="Q4" s="105"/>
      <c r="R4" s="105"/>
      <c r="S4" s="2"/>
      <c r="T4" s="11"/>
      <c r="U4" s="24" t="s">
        <v>3</v>
      </c>
      <c r="V4" s="24" t="s">
        <v>4</v>
      </c>
      <c r="W4" s="24" t="s">
        <v>5</v>
      </c>
      <c r="X4" s="24" t="s">
        <v>6</v>
      </c>
      <c r="Y4" s="24" t="s">
        <v>7</v>
      </c>
      <c r="Z4" s="24" t="s">
        <v>8</v>
      </c>
      <c r="AA4" s="24" t="s">
        <v>9</v>
      </c>
      <c r="AB4" s="11"/>
      <c r="AC4" s="37">
        <v>12000</v>
      </c>
      <c r="AD4" s="37">
        <v>17999</v>
      </c>
      <c r="AE4" s="38">
        <v>0.08</v>
      </c>
      <c r="AG4" s="11"/>
      <c r="AH4" s="24" t="s">
        <v>3</v>
      </c>
      <c r="AI4" s="24" t="s">
        <v>4</v>
      </c>
      <c r="AJ4" s="24" t="s">
        <v>5</v>
      </c>
      <c r="AK4" s="24" t="s">
        <v>6</v>
      </c>
      <c r="AL4" s="24" t="s">
        <v>7</v>
      </c>
      <c r="AM4" s="24" t="s">
        <v>8</v>
      </c>
      <c r="AN4" s="24" t="s">
        <v>9</v>
      </c>
      <c r="AO4" s="11"/>
      <c r="AP4" s="37">
        <v>20000</v>
      </c>
      <c r="AQ4" s="37">
        <v>17999</v>
      </c>
      <c r="AR4" s="38">
        <v>8.5000000000000006E-2</v>
      </c>
    </row>
    <row r="5" spans="2:44" x14ac:dyDescent="0.25">
      <c r="B5" s="2" t="s">
        <v>10</v>
      </c>
      <c r="C5" s="6" t="s">
        <v>17</v>
      </c>
      <c r="D5" s="6">
        <v>3</v>
      </c>
      <c r="E5" s="6">
        <v>4</v>
      </c>
      <c r="F5" s="6">
        <v>5</v>
      </c>
      <c r="G5" s="6">
        <v>6</v>
      </c>
      <c r="H5" s="6">
        <v>7</v>
      </c>
      <c r="I5" s="6">
        <v>8</v>
      </c>
      <c r="J5" s="2"/>
      <c r="K5" s="11" t="s">
        <v>10</v>
      </c>
      <c r="L5" s="71">
        <v>1</v>
      </c>
      <c r="M5" s="71">
        <v>3</v>
      </c>
      <c r="N5" s="71">
        <v>4</v>
      </c>
      <c r="O5" s="71">
        <v>5</v>
      </c>
      <c r="P5" s="71">
        <v>6</v>
      </c>
      <c r="Q5" s="71">
        <v>7</v>
      </c>
      <c r="R5" s="71">
        <v>8</v>
      </c>
      <c r="S5" s="2"/>
      <c r="T5" s="11" t="s">
        <v>10</v>
      </c>
      <c r="U5" s="23">
        <v>2</v>
      </c>
      <c r="V5" s="23">
        <v>3</v>
      </c>
      <c r="W5" s="23">
        <v>4</v>
      </c>
      <c r="X5" s="23">
        <v>5</v>
      </c>
      <c r="Y5" s="23">
        <v>6</v>
      </c>
      <c r="Z5" s="23">
        <v>7</v>
      </c>
      <c r="AA5" s="23">
        <v>8</v>
      </c>
      <c r="AB5" s="11"/>
      <c r="AC5" s="37">
        <v>18000</v>
      </c>
      <c r="AD5" s="37">
        <v>23999</v>
      </c>
      <c r="AE5" s="38">
        <v>0.09</v>
      </c>
      <c r="AG5" s="11" t="s">
        <v>10</v>
      </c>
      <c r="AH5" s="71">
        <v>2</v>
      </c>
      <c r="AI5" s="71">
        <v>3</v>
      </c>
      <c r="AJ5" s="71">
        <v>4</v>
      </c>
      <c r="AK5" s="71">
        <v>5</v>
      </c>
      <c r="AL5" s="71">
        <v>6</v>
      </c>
      <c r="AM5" s="71">
        <v>7</v>
      </c>
      <c r="AN5" s="71">
        <v>8</v>
      </c>
      <c r="AO5" s="11"/>
      <c r="AP5" s="37">
        <v>30000</v>
      </c>
      <c r="AQ5" s="37">
        <v>23999</v>
      </c>
      <c r="AR5" s="38">
        <v>0.08</v>
      </c>
    </row>
    <row r="6" spans="2:44" x14ac:dyDescent="0.25">
      <c r="B6" s="2">
        <v>2</v>
      </c>
      <c r="C6" s="3">
        <v>5.32</v>
      </c>
      <c r="D6" s="3">
        <v>5.44</v>
      </c>
      <c r="E6" s="3">
        <v>5.84</v>
      </c>
      <c r="F6" s="3">
        <v>7.48</v>
      </c>
      <c r="G6" s="3">
        <v>8.19</v>
      </c>
      <c r="H6" s="3">
        <v>8.9</v>
      </c>
      <c r="I6" s="3">
        <v>9.8800000000000008</v>
      </c>
      <c r="J6" s="2"/>
      <c r="K6" s="11">
        <v>2</v>
      </c>
      <c r="L6" s="15">
        <f>MIN(C6,L20,$L30)</f>
        <v>5.32</v>
      </c>
      <c r="M6" s="15">
        <f t="shared" ref="M6:R6" si="0">MIN(D6,M20,$L30)</f>
        <v>5.44</v>
      </c>
      <c r="N6" s="15">
        <f t="shared" si="0"/>
        <v>5.84</v>
      </c>
      <c r="O6" s="15">
        <f t="shared" si="0"/>
        <v>5.85</v>
      </c>
      <c r="P6" s="15">
        <f t="shared" si="0"/>
        <v>5.85</v>
      </c>
      <c r="Q6" s="15">
        <f t="shared" si="0"/>
        <v>5.85</v>
      </c>
      <c r="R6" s="15">
        <f t="shared" si="0"/>
        <v>5.85</v>
      </c>
      <c r="S6" s="2"/>
      <c r="T6" s="11">
        <v>2</v>
      </c>
      <c r="U6" s="15">
        <f>U19*(1+$U$16)</f>
        <v>5.5148653253047506</v>
      </c>
      <c r="V6" s="15">
        <f t="shared" ref="V6:AA6" si="1">V19*(1+$U$16)</f>
        <v>5.8839704848723917</v>
      </c>
      <c r="W6" s="15">
        <f t="shared" si="1"/>
        <v>6.3616359854893387</v>
      </c>
      <c r="X6" s="15">
        <f t="shared" si="1"/>
        <v>6.5027644288534372</v>
      </c>
      <c r="Y6" s="15">
        <f t="shared" si="1"/>
        <v>6.8393014861062857</v>
      </c>
      <c r="Z6" s="15">
        <f t="shared" si="1"/>
        <v>6.9261497589457299</v>
      </c>
      <c r="AA6" s="15">
        <f t="shared" si="1"/>
        <v>7.1866945774640651</v>
      </c>
      <c r="AB6" s="11"/>
      <c r="AC6" s="37">
        <v>24000</v>
      </c>
      <c r="AD6" s="37">
        <v>29999</v>
      </c>
      <c r="AE6" s="38">
        <v>0.1</v>
      </c>
      <c r="AG6" s="11">
        <v>2</v>
      </c>
      <c r="AH6" s="15">
        <v>5.4174326626523763</v>
      </c>
      <c r="AI6" s="15">
        <f>AH6+0.2706</f>
        <v>5.6880326626523763</v>
      </c>
      <c r="AJ6" s="15">
        <f t="shared" ref="AJ6:AN6" si="2">AI6+0.2706</f>
        <v>5.9586326626523762</v>
      </c>
      <c r="AK6" s="15">
        <f t="shared" si="2"/>
        <v>6.2292326626523762</v>
      </c>
      <c r="AL6" s="15">
        <f t="shared" si="2"/>
        <v>6.4998326626523761</v>
      </c>
      <c r="AM6" s="15">
        <f t="shared" si="2"/>
        <v>6.7704326626523761</v>
      </c>
      <c r="AN6" s="15">
        <f t="shared" si="2"/>
        <v>7.041032662652376</v>
      </c>
      <c r="AO6" s="11"/>
      <c r="AP6" s="37">
        <v>40000</v>
      </c>
      <c r="AQ6" s="37">
        <v>29999</v>
      </c>
      <c r="AR6" s="38">
        <v>9.5000000000000001E-2</v>
      </c>
    </row>
    <row r="7" spans="2:44" x14ac:dyDescent="0.25">
      <c r="B7" s="2">
        <v>3</v>
      </c>
      <c r="C7" s="3">
        <v>5.49</v>
      </c>
      <c r="D7" s="3">
        <v>6.39</v>
      </c>
      <c r="E7" s="3">
        <v>7.36</v>
      </c>
      <c r="F7" s="3">
        <v>9.0299999999999994</v>
      </c>
      <c r="G7" s="3">
        <v>10.62</v>
      </c>
      <c r="H7" s="3">
        <v>11.49</v>
      </c>
      <c r="I7" s="3">
        <v>13.4</v>
      </c>
      <c r="J7" s="2"/>
      <c r="K7" s="11">
        <v>3</v>
      </c>
      <c r="L7" s="15">
        <f t="shared" ref="L7:R7" si="3">MIN(C7,L21,$L31)</f>
        <v>5.49</v>
      </c>
      <c r="M7" s="15">
        <f t="shared" si="3"/>
        <v>5.85</v>
      </c>
      <c r="N7" s="15">
        <f t="shared" si="3"/>
        <v>5.85</v>
      </c>
      <c r="O7" s="15">
        <f t="shared" si="3"/>
        <v>5.85</v>
      </c>
      <c r="P7" s="15">
        <f t="shared" si="3"/>
        <v>5.85</v>
      </c>
      <c r="Q7" s="15">
        <f t="shared" si="3"/>
        <v>5.85</v>
      </c>
      <c r="R7" s="15">
        <f t="shared" si="3"/>
        <v>5.85</v>
      </c>
      <c r="S7" s="2"/>
      <c r="T7" s="11">
        <v>3</v>
      </c>
      <c r="U7" s="15">
        <f t="shared" ref="U7:AA7" si="4">U20*(1+$U$16)</f>
        <v>5.6017135981441957</v>
      </c>
      <c r="V7" s="15">
        <f t="shared" si="4"/>
        <v>6.1445153033907269</v>
      </c>
      <c r="W7" s="15">
        <f t="shared" si="4"/>
        <v>6.6981730427421873</v>
      </c>
      <c r="X7" s="15">
        <f t="shared" si="4"/>
        <v>6.9044376907358691</v>
      </c>
      <c r="Y7" s="15">
        <f t="shared" si="4"/>
        <v>7.2626868161985803</v>
      </c>
      <c r="Z7" s="15">
        <f t="shared" si="4"/>
        <v>7.4255273277725387</v>
      </c>
      <c r="AA7" s="15">
        <f t="shared" si="4"/>
        <v>7.9249048965993465</v>
      </c>
      <c r="AB7" s="11"/>
      <c r="AC7" s="37">
        <v>30000</v>
      </c>
      <c r="AD7" s="39" t="s">
        <v>12</v>
      </c>
      <c r="AE7" s="38">
        <v>0.125</v>
      </c>
      <c r="AG7" s="11">
        <v>3</v>
      </c>
      <c r="AH7" s="15">
        <v>5.5458567990720988</v>
      </c>
      <c r="AI7" s="15">
        <f t="shared" ref="AI7:AN7" si="5">AH7+0.2706</f>
        <v>5.8164567990720988</v>
      </c>
      <c r="AJ7" s="15">
        <f t="shared" si="5"/>
        <v>6.0870567990720987</v>
      </c>
      <c r="AK7" s="15">
        <f t="shared" si="5"/>
        <v>6.3576567990720987</v>
      </c>
      <c r="AL7" s="15">
        <f t="shared" si="5"/>
        <v>6.6282567990720986</v>
      </c>
      <c r="AM7" s="15">
        <f t="shared" si="5"/>
        <v>6.8988567990720986</v>
      </c>
      <c r="AN7" s="15">
        <f t="shared" si="5"/>
        <v>7.1694567990720985</v>
      </c>
      <c r="AO7" s="11"/>
      <c r="AP7" s="37">
        <v>50000</v>
      </c>
      <c r="AQ7" s="39" t="s">
        <v>12</v>
      </c>
      <c r="AR7" s="38">
        <v>0.1</v>
      </c>
    </row>
    <row r="8" spans="2:44" x14ac:dyDescent="0.25">
      <c r="B8" s="2">
        <v>4</v>
      </c>
      <c r="C8" s="3">
        <v>6.16</v>
      </c>
      <c r="D8" s="3">
        <v>7.36</v>
      </c>
      <c r="E8" s="3">
        <v>8.4700000000000006</v>
      </c>
      <c r="F8" s="3">
        <v>11.16</v>
      </c>
      <c r="G8" s="3">
        <v>13.25</v>
      </c>
      <c r="H8" s="3">
        <v>14.29</v>
      </c>
      <c r="I8" s="3">
        <v>16.13</v>
      </c>
      <c r="J8" s="2"/>
      <c r="K8" s="11">
        <v>4</v>
      </c>
      <c r="L8" s="15">
        <f t="shared" ref="L8:R8" si="6">MIN(C8,L22,$L32)</f>
        <v>5.85</v>
      </c>
      <c r="M8" s="15">
        <f t="shared" si="6"/>
        <v>5.85</v>
      </c>
      <c r="N8" s="15">
        <f t="shared" si="6"/>
        <v>5.85</v>
      </c>
      <c r="O8" s="15">
        <f t="shared" si="6"/>
        <v>5.85</v>
      </c>
      <c r="P8" s="15">
        <f t="shared" si="6"/>
        <v>5.85</v>
      </c>
      <c r="Q8" s="15">
        <f t="shared" si="6"/>
        <v>5.85</v>
      </c>
      <c r="R8" s="15">
        <f t="shared" si="6"/>
        <v>5.85</v>
      </c>
      <c r="S8" s="2"/>
      <c r="T8" s="11">
        <v>4</v>
      </c>
      <c r="U8" s="15">
        <f t="shared" ref="U8:AA8" si="7">U21*(1+$U$16)</f>
        <v>5.7319860074033633</v>
      </c>
      <c r="V8" s="15">
        <f t="shared" si="7"/>
        <v>6.2964997808597545</v>
      </c>
      <c r="W8" s="15">
        <f t="shared" si="7"/>
        <v>7.0347100999950367</v>
      </c>
      <c r="X8" s="15">
        <f t="shared" si="7"/>
        <v>7.3603911231429553</v>
      </c>
      <c r="Y8" s="15">
        <f t="shared" si="7"/>
        <v>7.6317919757662205</v>
      </c>
      <c r="Z8" s="15">
        <f t="shared" si="7"/>
        <v>7.9249048965993465</v>
      </c>
      <c r="AA8" s="15">
        <f t="shared" si="7"/>
        <v>8.5111307382655994</v>
      </c>
      <c r="AB8" s="11"/>
      <c r="AC8" s="11"/>
      <c r="AD8" s="11"/>
      <c r="AE8" s="11"/>
      <c r="AG8" s="11">
        <v>4</v>
      </c>
      <c r="AH8" s="15">
        <v>5.7909930037016819</v>
      </c>
      <c r="AI8" s="15">
        <f t="shared" ref="AI8:AN8" si="8">AH8+0.2706</f>
        <v>6.0615930037016819</v>
      </c>
      <c r="AJ8" s="15">
        <f t="shared" si="8"/>
        <v>6.3321930037016818</v>
      </c>
      <c r="AK8" s="15">
        <f t="shared" si="8"/>
        <v>6.6027930037016818</v>
      </c>
      <c r="AL8" s="15">
        <f t="shared" si="8"/>
        <v>6.8733930037016817</v>
      </c>
      <c r="AM8" s="15">
        <f t="shared" si="8"/>
        <v>7.1439930037016817</v>
      </c>
      <c r="AN8" s="15">
        <f t="shared" si="8"/>
        <v>7.4145930037016816</v>
      </c>
      <c r="AO8" s="11"/>
    </row>
    <row r="9" spans="2:44" x14ac:dyDescent="0.25">
      <c r="B9" s="2">
        <v>5</v>
      </c>
      <c r="C9" s="3">
        <v>7.24</v>
      </c>
      <c r="D9" s="3">
        <v>8.5299999999999994</v>
      </c>
      <c r="E9" s="3">
        <v>9.6300000000000008</v>
      </c>
      <c r="F9" s="3">
        <v>12.97</v>
      </c>
      <c r="G9" s="3">
        <v>15.08</v>
      </c>
      <c r="H9" s="3">
        <v>16.43</v>
      </c>
      <c r="I9" s="3">
        <v>18.7</v>
      </c>
      <c r="J9" s="2"/>
      <c r="K9" s="11">
        <v>5</v>
      </c>
      <c r="L9" s="15">
        <f t="shared" ref="L9:R9" si="9">MIN(C9,L23,$L33)</f>
        <v>5.85</v>
      </c>
      <c r="M9" s="15">
        <f t="shared" si="9"/>
        <v>5.85</v>
      </c>
      <c r="N9" s="15">
        <f t="shared" si="9"/>
        <v>5.85</v>
      </c>
      <c r="O9" s="15">
        <f t="shared" si="9"/>
        <v>5.85</v>
      </c>
      <c r="P9" s="15">
        <f t="shared" si="9"/>
        <v>5.85</v>
      </c>
      <c r="Q9" s="15">
        <f t="shared" si="9"/>
        <v>5.85</v>
      </c>
      <c r="R9" s="15">
        <f t="shared" si="9"/>
        <v>5.85</v>
      </c>
      <c r="S9" s="2"/>
      <c r="T9" s="11">
        <v>5</v>
      </c>
      <c r="U9" s="15">
        <f t="shared" ref="U9:AA9" si="10">U22*(1+$U$16)</f>
        <v>5.8839704848723917</v>
      </c>
      <c r="V9" s="15">
        <f t="shared" si="10"/>
        <v>6.3616359854893387</v>
      </c>
      <c r="W9" s="15">
        <f t="shared" si="10"/>
        <v>7.3169669867232328</v>
      </c>
      <c r="X9" s="15">
        <f t="shared" si="10"/>
        <v>7.6535040439760813</v>
      </c>
      <c r="Y9" s="15">
        <f t="shared" si="10"/>
        <v>7.9140488624944165</v>
      </c>
      <c r="Z9" s="15">
        <f t="shared" si="10"/>
        <v>8.2505859197472642</v>
      </c>
      <c r="AA9" s="15">
        <f t="shared" si="10"/>
        <v>8.9670841706726847</v>
      </c>
      <c r="AB9" s="11"/>
      <c r="AC9" s="11"/>
      <c r="AD9" s="11"/>
      <c r="AE9" s="11"/>
      <c r="AG9" s="11">
        <v>5</v>
      </c>
      <c r="AH9" s="15">
        <v>5.8669852424361961</v>
      </c>
      <c r="AI9" s="15">
        <f t="shared" ref="AI9:AN9" si="11">AH9+0.2706</f>
        <v>6.1375852424361961</v>
      </c>
      <c r="AJ9" s="15">
        <f t="shared" si="11"/>
        <v>6.408185242436196</v>
      </c>
      <c r="AK9" s="15">
        <f t="shared" si="11"/>
        <v>6.678785242436196</v>
      </c>
      <c r="AL9" s="15">
        <f t="shared" si="11"/>
        <v>6.9493852424361959</v>
      </c>
      <c r="AM9" s="15">
        <f t="shared" si="11"/>
        <v>7.2199852424361959</v>
      </c>
      <c r="AN9" s="15">
        <f t="shared" si="11"/>
        <v>7.4905852424361958</v>
      </c>
      <c r="AO9" s="11"/>
    </row>
    <row r="10" spans="2:44" x14ac:dyDescent="0.25">
      <c r="B10" s="2">
        <v>6</v>
      </c>
      <c r="C10" s="3">
        <v>8.09</v>
      </c>
      <c r="D10" s="3">
        <v>9.5399999999999991</v>
      </c>
      <c r="E10" s="3">
        <v>10.85</v>
      </c>
      <c r="F10" s="3">
        <v>14.76</v>
      </c>
      <c r="G10" s="3">
        <v>16.93</v>
      </c>
      <c r="H10" s="3">
        <v>18.73</v>
      </c>
      <c r="I10" s="3">
        <v>21.42</v>
      </c>
      <c r="J10" s="2"/>
      <c r="K10" s="11">
        <v>6</v>
      </c>
      <c r="L10" s="15">
        <f t="shared" ref="L10:R10" si="12">MIN(C10,L24,$L34)</f>
        <v>8.09</v>
      </c>
      <c r="M10" s="15">
        <f t="shared" si="12"/>
        <v>9.5399999999999991</v>
      </c>
      <c r="N10" s="15">
        <f t="shared" si="12"/>
        <v>10.59</v>
      </c>
      <c r="O10" s="15">
        <f t="shared" si="12"/>
        <v>11.57</v>
      </c>
      <c r="P10" s="15">
        <f t="shared" si="12"/>
        <v>12.35</v>
      </c>
      <c r="Q10" s="15">
        <f t="shared" si="12"/>
        <v>12.35</v>
      </c>
      <c r="R10" s="15">
        <f t="shared" si="12"/>
        <v>12.35</v>
      </c>
      <c r="S10" s="2"/>
      <c r="T10" s="11">
        <v>6</v>
      </c>
      <c r="U10" s="15">
        <f t="shared" ref="U10:AA10" si="13">U23*(1+$U$16)</f>
        <v>6.0359549623414201</v>
      </c>
      <c r="V10" s="15">
        <f t="shared" si="13"/>
        <v>6.5570445993780897</v>
      </c>
      <c r="W10" s="15">
        <f t="shared" si="13"/>
        <v>7.4255273277725387</v>
      </c>
      <c r="X10" s="15">
        <f t="shared" si="13"/>
        <v>7.8272005896549715</v>
      </c>
      <c r="Y10" s="15">
        <f t="shared" si="13"/>
        <v>8.0551773058585141</v>
      </c>
      <c r="Z10" s="15">
        <f t="shared" si="13"/>
        <v>8.4894186700557395</v>
      </c>
      <c r="AA10" s="15">
        <f t="shared" si="13"/>
        <v>9.1624927845614366</v>
      </c>
      <c r="AB10" s="11"/>
      <c r="AC10" s="11"/>
      <c r="AD10" s="11"/>
      <c r="AE10" s="11"/>
      <c r="AG10" s="11">
        <v>6</v>
      </c>
      <c r="AH10" s="15">
        <v>7.0629774811707104</v>
      </c>
      <c r="AI10" s="15">
        <f t="shared" ref="AI10:AN10" si="14">AH10+0.2706</f>
        <v>7.3335774811707104</v>
      </c>
      <c r="AJ10" s="15">
        <f t="shared" si="14"/>
        <v>7.6041774811707104</v>
      </c>
      <c r="AK10" s="15">
        <f t="shared" si="14"/>
        <v>7.8747774811707103</v>
      </c>
      <c r="AL10" s="15">
        <f t="shared" si="14"/>
        <v>8.1453774811707103</v>
      </c>
      <c r="AM10" s="15">
        <f t="shared" si="14"/>
        <v>8.4159774811707102</v>
      </c>
      <c r="AN10" s="15">
        <f t="shared" si="14"/>
        <v>8.6865774811707102</v>
      </c>
      <c r="AO10" s="11"/>
    </row>
    <row r="11" spans="2:44" x14ac:dyDescent="0.25">
      <c r="B11" s="2">
        <v>7</v>
      </c>
      <c r="C11" s="3">
        <v>8.6300000000000008</v>
      </c>
      <c r="D11" s="3">
        <v>10.38</v>
      </c>
      <c r="E11" s="3">
        <v>11.72</v>
      </c>
      <c r="F11" s="3">
        <v>16.73</v>
      </c>
      <c r="G11" s="3">
        <v>18.739999999999998</v>
      </c>
      <c r="H11" s="3">
        <v>21.12</v>
      </c>
      <c r="I11" s="3">
        <v>24.05</v>
      </c>
      <c r="J11" s="2"/>
      <c r="K11" s="11">
        <v>7</v>
      </c>
      <c r="L11" s="15">
        <f t="shared" ref="L11:R11" si="15">MIN(C11,L25,$L35)</f>
        <v>8.6300000000000008</v>
      </c>
      <c r="M11" s="15">
        <f t="shared" si="15"/>
        <v>10.38</v>
      </c>
      <c r="N11" s="15">
        <f t="shared" si="15"/>
        <v>11.13</v>
      </c>
      <c r="O11" s="15">
        <f t="shared" si="15"/>
        <v>12.35</v>
      </c>
      <c r="P11" s="15">
        <f t="shared" si="15"/>
        <v>12.35</v>
      </c>
      <c r="Q11" s="15">
        <f t="shared" si="15"/>
        <v>12.35</v>
      </c>
      <c r="R11" s="15">
        <f t="shared" si="15"/>
        <v>12.35</v>
      </c>
      <c r="S11" s="2"/>
      <c r="T11" s="11">
        <v>7</v>
      </c>
      <c r="U11" s="15">
        <f t="shared" ref="U11:AA11" si="16">U24*(1+$U$16)</f>
        <v>6.3182118490696162</v>
      </c>
      <c r="V11" s="15">
        <f t="shared" si="16"/>
        <v>6.7307411450569798</v>
      </c>
      <c r="W11" s="15">
        <f t="shared" si="16"/>
        <v>7.5557997370317063</v>
      </c>
      <c r="X11" s="15">
        <f t="shared" si="16"/>
        <v>8.0117531694387907</v>
      </c>
      <c r="Y11" s="15">
        <f t="shared" si="16"/>
        <v>8.2831540220620568</v>
      </c>
      <c r="Z11" s="15">
        <f t="shared" si="16"/>
        <v>8.7173953862592803</v>
      </c>
      <c r="AA11" s="15">
        <f t="shared" si="16"/>
        <v>9.42303760307977</v>
      </c>
      <c r="AB11" s="11"/>
      <c r="AC11" s="11"/>
      <c r="AD11" s="11"/>
      <c r="AE11" s="11"/>
      <c r="AG11" s="11">
        <v>7</v>
      </c>
      <c r="AH11" s="15">
        <v>7.4741059245348094</v>
      </c>
      <c r="AI11" s="15">
        <f t="shared" ref="AI11:AN11" si="17">AH11+0.2706</f>
        <v>7.7447059245348093</v>
      </c>
      <c r="AJ11" s="15">
        <f t="shared" si="17"/>
        <v>8.0153059245348093</v>
      </c>
      <c r="AK11" s="15">
        <f t="shared" si="17"/>
        <v>8.2859059245348092</v>
      </c>
      <c r="AL11" s="15">
        <f t="shared" si="17"/>
        <v>8.5565059245348092</v>
      </c>
      <c r="AM11" s="15">
        <f t="shared" si="17"/>
        <v>8.8271059245348091</v>
      </c>
      <c r="AN11" s="15">
        <f t="shared" si="17"/>
        <v>9.0977059245348091</v>
      </c>
      <c r="AO11" s="11"/>
    </row>
    <row r="12" spans="2:44" x14ac:dyDescent="0.25">
      <c r="B12" s="2">
        <v>8</v>
      </c>
      <c r="C12" s="3">
        <v>9.26</v>
      </c>
      <c r="D12" s="3">
        <v>11.29</v>
      </c>
      <c r="E12" s="3">
        <v>13.32</v>
      </c>
      <c r="F12" s="3">
        <v>18.41</v>
      </c>
      <c r="G12" s="3">
        <v>20.6</v>
      </c>
      <c r="H12" s="3">
        <v>23.25</v>
      </c>
      <c r="I12" s="3">
        <v>27.01</v>
      </c>
      <c r="J12" s="2"/>
      <c r="K12" s="11">
        <v>8</v>
      </c>
      <c r="L12" s="15">
        <f t="shared" ref="L12:R12" si="18">MIN(C12,L26,$L36)</f>
        <v>9.26</v>
      </c>
      <c r="M12" s="15">
        <f t="shared" si="18"/>
        <v>10.99</v>
      </c>
      <c r="N12" s="15">
        <f t="shared" si="18"/>
        <v>11.84</v>
      </c>
      <c r="O12" s="15">
        <f t="shared" si="18"/>
        <v>12.35</v>
      </c>
      <c r="P12" s="15">
        <f t="shared" si="18"/>
        <v>12.35</v>
      </c>
      <c r="Q12" s="15">
        <f t="shared" si="18"/>
        <v>12.35</v>
      </c>
      <c r="R12" s="15">
        <f t="shared" si="18"/>
        <v>12.35</v>
      </c>
      <c r="S12" s="2"/>
      <c r="T12" s="11">
        <v>8</v>
      </c>
      <c r="U12" s="15">
        <f t="shared" ref="U12:AA12" si="19">U25*(1+$U$16)</f>
        <v>6.5461885652731588</v>
      </c>
      <c r="V12" s="15">
        <f t="shared" si="19"/>
        <v>6.8935816566309382</v>
      </c>
      <c r="W12" s="15">
        <f t="shared" si="19"/>
        <v>7.7512083509204563</v>
      </c>
      <c r="X12" s="15">
        <f t="shared" si="19"/>
        <v>8.15288161280289</v>
      </c>
      <c r="Y12" s="15">
        <f t="shared" si="19"/>
        <v>8.5328428064754611</v>
      </c>
      <c r="Z12" s="15">
        <f t="shared" si="19"/>
        <v>9.0105083070924081</v>
      </c>
      <c r="AA12" s="15">
        <f t="shared" si="19"/>
        <v>9.8789910354868571</v>
      </c>
      <c r="AB12" s="11"/>
      <c r="AC12" s="11"/>
      <c r="AD12" s="11"/>
      <c r="AE12" s="11"/>
      <c r="AG12" s="11">
        <v>8</v>
      </c>
      <c r="AH12" s="15">
        <v>7.9030942826365802</v>
      </c>
      <c r="AI12" s="15">
        <f t="shared" ref="AI12:AN12" si="20">AH12+0.2706</f>
        <v>8.1736942826365802</v>
      </c>
      <c r="AJ12" s="15">
        <f t="shared" si="20"/>
        <v>8.4442942826365801</v>
      </c>
      <c r="AK12" s="15">
        <f t="shared" si="20"/>
        <v>8.7148942826365801</v>
      </c>
      <c r="AL12" s="15">
        <f t="shared" si="20"/>
        <v>8.98549428263658</v>
      </c>
      <c r="AM12" s="15">
        <f t="shared" si="20"/>
        <v>9.25609428263658</v>
      </c>
      <c r="AN12" s="15">
        <f t="shared" si="20"/>
        <v>9.5266942826365799</v>
      </c>
      <c r="AO12" s="11"/>
    </row>
    <row r="13" spans="2:44" s="11" customFormat="1" x14ac:dyDescent="0.25">
      <c r="B13" s="11">
        <v>9</v>
      </c>
      <c r="C13" s="15">
        <v>9.68</v>
      </c>
      <c r="D13" s="15">
        <v>12.18</v>
      </c>
      <c r="E13" s="15">
        <v>14.18</v>
      </c>
      <c r="F13" s="15">
        <v>19.82</v>
      </c>
      <c r="G13" s="15">
        <v>22.41</v>
      </c>
      <c r="H13" s="15">
        <v>25.18</v>
      </c>
      <c r="I13" s="15">
        <v>30.03</v>
      </c>
      <c r="K13" s="11">
        <v>9</v>
      </c>
      <c r="L13" s="15">
        <f t="shared" ref="L13:R13" si="21">MIN(C13,L27,$L37)</f>
        <v>9.68</v>
      </c>
      <c r="M13" s="15">
        <f t="shared" si="21"/>
        <v>11.59</v>
      </c>
      <c r="N13" s="15">
        <f t="shared" si="21"/>
        <v>12.35</v>
      </c>
      <c r="O13" s="15">
        <f t="shared" si="21"/>
        <v>12.35</v>
      </c>
      <c r="P13" s="15">
        <f t="shared" si="21"/>
        <v>12.35</v>
      </c>
      <c r="Q13" s="15">
        <f t="shared" si="21"/>
        <v>12.35</v>
      </c>
      <c r="R13" s="15">
        <f t="shared" si="21"/>
        <v>12.35</v>
      </c>
      <c r="T13" s="11">
        <v>9</v>
      </c>
      <c r="U13" s="15">
        <f t="shared" ref="U13:AA13" si="22">U26*(1+$U$16)</f>
        <v>6.6764609745323265</v>
      </c>
      <c r="V13" s="15">
        <f t="shared" si="22"/>
        <v>7.0564221682048975</v>
      </c>
      <c r="W13" s="15">
        <f t="shared" si="22"/>
        <v>7.870624726074694</v>
      </c>
      <c r="X13" s="15">
        <f t="shared" si="22"/>
        <v>8.2940100561669876</v>
      </c>
      <c r="Y13" s="15">
        <f t="shared" si="22"/>
        <v>8.7173953862592803</v>
      </c>
      <c r="Z13" s="15">
        <f t="shared" si="22"/>
        <v>9.4773177736044243</v>
      </c>
      <c r="AA13" s="15">
        <f t="shared" si="22"/>
        <v>10.497784979467902</v>
      </c>
      <c r="AG13" s="11">
        <v>9</v>
      </c>
      <c r="AH13" s="15">
        <v>8.1782304872661644</v>
      </c>
      <c r="AI13" s="15">
        <f t="shared" ref="AI13:AN13" si="23">AH13+0.2706</f>
        <v>8.4488304872661644</v>
      </c>
      <c r="AJ13" s="15">
        <f t="shared" si="23"/>
        <v>8.7194304872661643</v>
      </c>
      <c r="AK13" s="15">
        <f t="shared" si="23"/>
        <v>8.9900304872661643</v>
      </c>
      <c r="AL13" s="15">
        <f t="shared" si="23"/>
        <v>9.2606304872661642</v>
      </c>
      <c r="AM13" s="15">
        <f t="shared" si="23"/>
        <v>9.5312304872661642</v>
      </c>
      <c r="AN13" s="15">
        <f t="shared" si="23"/>
        <v>9.8018304872661641</v>
      </c>
    </row>
    <row r="14" spans="2:44" x14ac:dyDescent="0.25">
      <c r="B14" s="2"/>
      <c r="C14" s="2"/>
      <c r="D14" s="2"/>
      <c r="E14" s="2"/>
      <c r="F14" s="2"/>
      <c r="G14" s="2"/>
      <c r="H14" s="2"/>
      <c r="I14" s="2"/>
      <c r="J14" s="2"/>
      <c r="K14" s="2"/>
      <c r="L14" s="2"/>
      <c r="M14" s="2"/>
      <c r="N14" s="2"/>
      <c r="O14" s="2"/>
      <c r="P14" s="2"/>
      <c r="Q14" s="2"/>
      <c r="R14" s="2"/>
      <c r="S14" s="2"/>
      <c r="T14" s="11"/>
      <c r="U14" s="11"/>
      <c r="V14" s="11"/>
      <c r="W14" s="11"/>
      <c r="X14" s="11"/>
      <c r="Y14" s="11"/>
      <c r="Z14" s="11"/>
      <c r="AA14" s="11"/>
      <c r="AB14" s="11"/>
      <c r="AC14" s="11"/>
      <c r="AD14" s="11"/>
      <c r="AE14" s="11"/>
    </row>
    <row r="15" spans="2:44" x14ac:dyDescent="0.25">
      <c r="B15" s="2"/>
      <c r="C15" s="104" t="s">
        <v>131</v>
      </c>
      <c r="D15" s="104"/>
      <c r="E15" s="104"/>
      <c r="F15" s="8"/>
      <c r="G15" s="8"/>
      <c r="H15" s="8"/>
      <c r="I15" s="9"/>
      <c r="J15" s="2"/>
      <c r="S15" s="2"/>
      <c r="T15" s="11" t="s">
        <v>113</v>
      </c>
      <c r="U15" s="27"/>
      <c r="V15" s="27"/>
      <c r="W15" s="26"/>
      <c r="X15" s="26"/>
      <c r="Y15" s="26"/>
      <c r="Z15" s="26"/>
      <c r="AA15" s="27"/>
      <c r="AB15" s="11"/>
      <c r="AC15" s="27"/>
      <c r="AD15" s="11"/>
      <c r="AE15" s="15"/>
      <c r="AH15" s="15"/>
    </row>
    <row r="16" spans="2:44" x14ac:dyDescent="0.25">
      <c r="B16" s="2"/>
      <c r="C16" s="103" t="s">
        <v>130</v>
      </c>
      <c r="D16" s="103"/>
      <c r="E16" s="103"/>
      <c r="F16" s="2"/>
      <c r="G16" s="2"/>
      <c r="H16" s="2"/>
      <c r="I16" s="2"/>
      <c r="J16" s="2"/>
      <c r="S16" s="2"/>
      <c r="T16" s="11" t="s">
        <v>13</v>
      </c>
      <c r="U16" s="98">
        <f>T17*(1+U17)</f>
        <v>8.5603410493061305E-2</v>
      </c>
      <c r="V16" s="11" t="s">
        <v>1033</v>
      </c>
      <c r="W16" s="11"/>
      <c r="X16" s="11"/>
      <c r="Y16" s="11"/>
      <c r="Z16" s="11"/>
      <c r="AA16" s="11"/>
      <c r="AB16" s="11"/>
      <c r="AC16" s="11"/>
      <c r="AD16" s="11"/>
      <c r="AE16" s="11"/>
      <c r="AH16" s="15"/>
    </row>
    <row r="17" spans="2:34" x14ac:dyDescent="0.25">
      <c r="B17" s="2"/>
      <c r="C17" s="76">
        <v>10000</v>
      </c>
      <c r="D17" s="60"/>
      <c r="E17" s="26">
        <v>0.1</v>
      </c>
      <c r="F17" s="2"/>
      <c r="G17" s="2"/>
      <c r="H17" s="2"/>
      <c r="I17" s="2"/>
      <c r="J17" s="2"/>
      <c r="K17" s="11"/>
      <c r="L17" s="103" t="s">
        <v>15</v>
      </c>
      <c r="M17" s="103"/>
      <c r="N17" s="103"/>
      <c r="O17" s="103"/>
      <c r="P17" s="103"/>
      <c r="Q17" s="103"/>
      <c r="R17" s="103"/>
      <c r="S17" s="2"/>
      <c r="T17" s="16">
        <v>7.0000000000000007E-2</v>
      </c>
      <c r="U17" s="99">
        <v>0.22290586418659</v>
      </c>
      <c r="V17" s="1"/>
      <c r="W17" s="1"/>
      <c r="AH17" s="15"/>
    </row>
    <row r="18" spans="2:34" x14ac:dyDescent="0.25">
      <c r="B18" s="2"/>
      <c r="C18" s="61">
        <v>15000</v>
      </c>
      <c r="D18" s="60"/>
      <c r="E18" s="26">
        <v>0.1125</v>
      </c>
      <c r="F18" s="2"/>
      <c r="G18" s="2"/>
      <c r="H18" s="2"/>
      <c r="I18" s="2"/>
      <c r="J18" s="2"/>
      <c r="K18" s="11"/>
      <c r="L18" s="105" t="s">
        <v>16</v>
      </c>
      <c r="M18" s="105"/>
      <c r="N18" s="105"/>
      <c r="O18" s="105"/>
      <c r="P18" s="105"/>
      <c r="Q18" s="105"/>
      <c r="R18" s="105"/>
      <c r="S18" s="2"/>
      <c r="U18" s="105" t="s">
        <v>132</v>
      </c>
      <c r="V18" s="105"/>
      <c r="W18" s="105"/>
      <c r="X18" s="105"/>
      <c r="Y18" s="105"/>
      <c r="Z18" s="105"/>
      <c r="AA18" s="105"/>
      <c r="AH18" s="15"/>
    </row>
    <row r="19" spans="2:34" x14ac:dyDescent="0.25">
      <c r="B19" s="2"/>
      <c r="C19" s="61">
        <v>20000</v>
      </c>
      <c r="D19" s="60"/>
      <c r="E19" s="26">
        <v>0.125</v>
      </c>
      <c r="F19" s="2"/>
      <c r="G19" s="2"/>
      <c r="H19" s="2"/>
      <c r="I19" s="2"/>
      <c r="J19" s="2"/>
      <c r="K19" s="2" t="s">
        <v>10</v>
      </c>
      <c r="L19" s="6">
        <v>1</v>
      </c>
      <c r="M19" s="6">
        <v>3</v>
      </c>
      <c r="N19" s="6">
        <v>4</v>
      </c>
      <c r="O19" s="6">
        <v>5</v>
      </c>
      <c r="P19" s="6">
        <v>6</v>
      </c>
      <c r="Q19" s="6">
        <v>7</v>
      </c>
      <c r="R19" s="6">
        <v>8</v>
      </c>
      <c r="S19" s="2"/>
      <c r="T19" s="11">
        <v>2</v>
      </c>
      <c r="U19" s="64">
        <v>5.08</v>
      </c>
      <c r="V19" s="64">
        <v>5.42</v>
      </c>
      <c r="W19" s="64">
        <v>5.86</v>
      </c>
      <c r="X19" s="64">
        <v>5.99</v>
      </c>
      <c r="Y19" s="64">
        <v>6.3</v>
      </c>
      <c r="Z19" s="64">
        <v>6.38</v>
      </c>
      <c r="AA19" s="64">
        <v>6.62</v>
      </c>
      <c r="AH19" s="15"/>
    </row>
    <row r="20" spans="2:34" x14ac:dyDescent="0.25">
      <c r="B20" s="10"/>
      <c r="C20" s="77">
        <v>25000</v>
      </c>
      <c r="D20" s="60"/>
      <c r="E20" s="26">
        <v>0.13750000000000001</v>
      </c>
      <c r="F20" s="2"/>
      <c r="G20" s="2"/>
      <c r="H20" s="2"/>
      <c r="I20" s="2"/>
      <c r="J20" s="2"/>
      <c r="K20" s="2">
        <v>2</v>
      </c>
      <c r="L20" s="3">
        <v>5.47</v>
      </c>
      <c r="M20" s="3">
        <v>5.75</v>
      </c>
      <c r="N20" s="3">
        <v>6.43</v>
      </c>
      <c r="O20" s="3">
        <v>7.76</v>
      </c>
      <c r="P20" s="3">
        <v>8.33</v>
      </c>
      <c r="Q20" s="3">
        <v>8.85</v>
      </c>
      <c r="R20" s="3">
        <v>9.7100000000000009</v>
      </c>
      <c r="S20" s="2"/>
      <c r="T20" s="11">
        <v>3</v>
      </c>
      <c r="U20" s="64">
        <v>5.16</v>
      </c>
      <c r="V20" s="64">
        <v>5.66</v>
      </c>
      <c r="W20" s="64">
        <v>6.17</v>
      </c>
      <c r="X20" s="64">
        <v>6.36</v>
      </c>
      <c r="Y20" s="64">
        <v>6.69</v>
      </c>
      <c r="Z20" s="64">
        <v>6.84</v>
      </c>
      <c r="AA20" s="64">
        <v>7.3</v>
      </c>
      <c r="AH20" s="15"/>
    </row>
    <row r="21" spans="2:34" x14ac:dyDescent="0.25">
      <c r="B21" s="10"/>
      <c r="C21" s="77">
        <v>30000</v>
      </c>
      <c r="D21" s="2" t="s">
        <v>12</v>
      </c>
      <c r="E21" s="26">
        <v>0.15</v>
      </c>
      <c r="F21" s="2"/>
      <c r="G21" s="2"/>
      <c r="H21" s="2"/>
      <c r="I21" s="2"/>
      <c r="J21" s="2"/>
      <c r="K21" s="2">
        <v>3</v>
      </c>
      <c r="L21" s="3">
        <v>6.14</v>
      </c>
      <c r="M21" s="3">
        <v>7.02</v>
      </c>
      <c r="N21" s="3">
        <v>8.0500000000000007</v>
      </c>
      <c r="O21" s="3">
        <v>8.98</v>
      </c>
      <c r="P21" s="3">
        <v>9.84</v>
      </c>
      <c r="Q21" s="3">
        <v>10.37</v>
      </c>
      <c r="R21" s="3">
        <v>11.69</v>
      </c>
      <c r="S21" s="2"/>
      <c r="T21" s="11">
        <v>4</v>
      </c>
      <c r="U21" s="64">
        <v>5.28</v>
      </c>
      <c r="V21" s="64">
        <v>5.8</v>
      </c>
      <c r="W21" s="64">
        <v>6.48</v>
      </c>
      <c r="X21" s="64">
        <v>6.78</v>
      </c>
      <c r="Y21" s="64">
        <v>7.03</v>
      </c>
      <c r="Z21" s="64">
        <v>7.3</v>
      </c>
      <c r="AA21" s="64">
        <v>7.84</v>
      </c>
      <c r="AH21" s="15"/>
    </row>
    <row r="22" spans="2:34" x14ac:dyDescent="0.25">
      <c r="B22" s="10"/>
      <c r="C22" s="5"/>
      <c r="D22" s="2"/>
      <c r="E22" s="2"/>
      <c r="F22" s="2"/>
      <c r="G22" s="2"/>
      <c r="H22" s="2"/>
      <c r="I22" s="2"/>
      <c r="J22" s="2"/>
      <c r="K22" s="2">
        <v>4</v>
      </c>
      <c r="L22" s="3">
        <v>6.88</v>
      </c>
      <c r="M22" s="3">
        <v>7.93</v>
      </c>
      <c r="N22" s="3">
        <v>8.98</v>
      </c>
      <c r="O22" s="3">
        <v>10.29</v>
      </c>
      <c r="P22" s="3">
        <v>11.24</v>
      </c>
      <c r="Q22" s="3">
        <v>11.92</v>
      </c>
      <c r="R22" s="3">
        <v>13.06</v>
      </c>
      <c r="S22" s="2"/>
      <c r="T22" s="11">
        <v>5</v>
      </c>
      <c r="U22" s="64">
        <v>5.42</v>
      </c>
      <c r="V22" s="64">
        <v>5.86</v>
      </c>
      <c r="W22" s="64">
        <v>6.74</v>
      </c>
      <c r="X22" s="64">
        <v>7.05</v>
      </c>
      <c r="Y22" s="64">
        <v>7.29</v>
      </c>
      <c r="Z22" s="64">
        <v>7.6</v>
      </c>
      <c r="AA22" s="64">
        <v>8.26</v>
      </c>
      <c r="AH22" s="15"/>
    </row>
    <row r="23" spans="2:34" x14ac:dyDescent="0.25">
      <c r="B23" s="10"/>
      <c r="C23" s="5" t="s">
        <v>1024</v>
      </c>
      <c r="D23" s="2"/>
      <c r="E23" s="2"/>
      <c r="F23" s="2"/>
      <c r="G23" s="2"/>
      <c r="H23" s="2"/>
      <c r="I23" s="2"/>
      <c r="J23" s="2"/>
      <c r="K23" s="2">
        <v>5</v>
      </c>
      <c r="L23" s="3">
        <v>7.76</v>
      </c>
      <c r="M23" s="3">
        <v>9.08</v>
      </c>
      <c r="N23" s="3">
        <v>10.02</v>
      </c>
      <c r="O23" s="3">
        <v>11.07</v>
      </c>
      <c r="P23" s="3">
        <v>11.92</v>
      </c>
      <c r="Q23" s="3">
        <v>12.87</v>
      </c>
      <c r="R23" s="3">
        <v>13.81</v>
      </c>
      <c r="S23" s="2"/>
      <c r="T23" s="11">
        <v>6</v>
      </c>
      <c r="U23" s="64">
        <v>5.56</v>
      </c>
      <c r="V23" s="64">
        <v>6.04</v>
      </c>
      <c r="W23" s="64">
        <v>6.84</v>
      </c>
      <c r="X23" s="64">
        <v>7.21</v>
      </c>
      <c r="Y23" s="64">
        <v>7.42</v>
      </c>
      <c r="Z23" s="64">
        <v>7.82</v>
      </c>
      <c r="AA23" s="64">
        <v>8.44</v>
      </c>
    </row>
    <row r="24" spans="2:34" x14ac:dyDescent="0.25">
      <c r="B24" s="10"/>
      <c r="C24" s="5"/>
      <c r="D24" s="2"/>
      <c r="E24" s="2"/>
      <c r="F24" s="2"/>
      <c r="G24" s="2"/>
      <c r="H24" s="2"/>
      <c r="I24" s="2"/>
      <c r="J24" s="2"/>
      <c r="K24" s="2">
        <v>6</v>
      </c>
      <c r="L24" s="3">
        <v>8.52</v>
      </c>
      <c r="M24" s="3">
        <v>10</v>
      </c>
      <c r="N24" s="3">
        <v>10.59</v>
      </c>
      <c r="O24" s="3">
        <v>11.57</v>
      </c>
      <c r="P24" s="3">
        <v>12.35</v>
      </c>
      <c r="Q24" s="3">
        <v>13.23</v>
      </c>
      <c r="R24" s="3">
        <v>14.67</v>
      </c>
      <c r="S24" s="2"/>
      <c r="T24" s="11">
        <v>7</v>
      </c>
      <c r="U24" s="64">
        <v>5.82</v>
      </c>
      <c r="V24" s="64">
        <v>6.2</v>
      </c>
      <c r="W24" s="64">
        <v>6.96</v>
      </c>
      <c r="X24" s="64">
        <v>7.38</v>
      </c>
      <c r="Y24" s="64">
        <v>7.63</v>
      </c>
      <c r="Z24" s="64">
        <v>8.0299999999999994</v>
      </c>
      <c r="AA24" s="64">
        <v>8.68</v>
      </c>
    </row>
    <row r="25" spans="2:34" x14ac:dyDescent="0.25">
      <c r="B25" s="10"/>
      <c r="C25" s="5"/>
      <c r="D25" s="2"/>
      <c r="E25" s="2"/>
      <c r="F25" s="2"/>
      <c r="G25" s="2"/>
      <c r="H25" s="2"/>
      <c r="I25" s="2"/>
      <c r="J25" s="2"/>
      <c r="K25" s="2">
        <v>7</v>
      </c>
      <c r="L25" s="3">
        <v>9.0299999999999994</v>
      </c>
      <c r="M25" s="3">
        <v>10.78</v>
      </c>
      <c r="N25" s="3">
        <v>11.13</v>
      </c>
      <c r="O25" s="3">
        <v>12.43</v>
      </c>
      <c r="P25" s="3">
        <v>13.05</v>
      </c>
      <c r="Q25" s="3">
        <v>13.68</v>
      </c>
      <c r="R25" s="3">
        <v>15.54</v>
      </c>
      <c r="S25" s="2"/>
      <c r="T25" s="11">
        <v>8</v>
      </c>
      <c r="U25" s="64">
        <v>6.03</v>
      </c>
      <c r="V25" s="64">
        <v>6.35</v>
      </c>
      <c r="W25" s="64">
        <v>7.14</v>
      </c>
      <c r="X25" s="64">
        <v>7.51</v>
      </c>
      <c r="Y25" s="64">
        <v>7.86</v>
      </c>
      <c r="Z25" s="64">
        <v>8.3000000000000007</v>
      </c>
      <c r="AA25" s="64">
        <v>9.1</v>
      </c>
    </row>
    <row r="26" spans="2:34" x14ac:dyDescent="0.25">
      <c r="B26" s="2"/>
      <c r="C26" s="2"/>
      <c r="D26" s="2"/>
      <c r="E26" s="2"/>
      <c r="F26" s="2"/>
      <c r="G26" s="2"/>
      <c r="H26" s="2"/>
      <c r="I26" s="2"/>
      <c r="J26" s="2"/>
      <c r="K26" s="2">
        <v>8</v>
      </c>
      <c r="L26" s="3">
        <v>9.5399999999999991</v>
      </c>
      <c r="M26" s="3">
        <v>10.99</v>
      </c>
      <c r="N26" s="3">
        <v>11.84</v>
      </c>
      <c r="O26" s="3">
        <v>12.81</v>
      </c>
      <c r="P26" s="3">
        <v>13.62</v>
      </c>
      <c r="Q26" s="3">
        <v>14.47</v>
      </c>
      <c r="R26" s="3">
        <v>16.399999999999999</v>
      </c>
      <c r="S26" s="2"/>
      <c r="T26" s="11">
        <v>9</v>
      </c>
      <c r="U26" s="64">
        <v>6.15</v>
      </c>
      <c r="V26" s="64">
        <v>6.5</v>
      </c>
      <c r="W26" s="64">
        <v>7.25</v>
      </c>
      <c r="X26" s="64">
        <v>7.64</v>
      </c>
      <c r="Y26" s="64">
        <v>8.0299999999999994</v>
      </c>
      <c r="Z26" s="64">
        <v>8.73</v>
      </c>
      <c r="AA26" s="64">
        <v>9.67</v>
      </c>
    </row>
    <row r="27" spans="2:34" x14ac:dyDescent="0.25">
      <c r="B27" s="2"/>
      <c r="C27" s="7"/>
      <c r="D27" s="2"/>
      <c r="E27" s="2"/>
      <c r="F27" s="2"/>
      <c r="G27" s="2"/>
      <c r="H27" s="2"/>
      <c r="I27" s="2"/>
      <c r="J27" s="2"/>
      <c r="K27" s="11">
        <v>9</v>
      </c>
      <c r="L27" s="15">
        <v>10.130000000000001</v>
      </c>
      <c r="M27" s="15">
        <v>11.59</v>
      </c>
      <c r="N27" s="15">
        <v>12.49</v>
      </c>
      <c r="O27" s="15">
        <v>13.4</v>
      </c>
      <c r="P27" s="15">
        <v>14.3</v>
      </c>
      <c r="Q27" s="15">
        <v>15.2</v>
      </c>
      <c r="R27" s="15">
        <v>17.27</v>
      </c>
      <c r="S27" s="2"/>
      <c r="T27" s="2"/>
    </row>
    <row r="28" spans="2:34" x14ac:dyDescent="0.25">
      <c r="B28" s="2"/>
      <c r="C28" s="7"/>
      <c r="D28" s="2"/>
      <c r="E28" s="2"/>
      <c r="F28" s="2"/>
      <c r="G28" s="2"/>
      <c r="H28" s="2"/>
      <c r="I28" s="2"/>
      <c r="J28" s="2"/>
      <c r="S28" s="2"/>
      <c r="T28" s="2"/>
      <c r="U28" s="64"/>
    </row>
    <row r="29" spans="2:34" x14ac:dyDescent="0.25">
      <c r="B29" s="2"/>
      <c r="C29" s="4"/>
      <c r="D29" s="2"/>
      <c r="E29" s="2"/>
      <c r="F29" s="2"/>
      <c r="G29" s="2"/>
      <c r="H29" s="2"/>
      <c r="I29" s="2"/>
      <c r="J29" s="2"/>
      <c r="L29" s="105" t="s">
        <v>1026</v>
      </c>
      <c r="M29" s="105"/>
      <c r="N29" s="105"/>
      <c r="O29" s="105"/>
      <c r="P29" s="105"/>
      <c r="Q29" s="105"/>
      <c r="R29" s="105"/>
      <c r="S29" s="2"/>
      <c r="T29" s="2"/>
      <c r="U29" s="64"/>
    </row>
    <row r="30" spans="2:34" x14ac:dyDescent="0.25">
      <c r="B30" s="2"/>
      <c r="C30" s="2"/>
      <c r="D30" s="2"/>
      <c r="E30" s="2"/>
      <c r="F30" s="2"/>
      <c r="G30" s="2"/>
      <c r="H30" s="2"/>
      <c r="I30" s="2"/>
      <c r="J30" s="2"/>
      <c r="K30">
        <v>2</v>
      </c>
      <c r="L30" s="78">
        <v>5.85</v>
      </c>
      <c r="S30" s="2"/>
      <c r="T30" s="2"/>
      <c r="U30" s="64"/>
    </row>
    <row r="31" spans="2:34" x14ac:dyDescent="0.25">
      <c r="K31">
        <v>3</v>
      </c>
      <c r="L31" s="78">
        <v>5.85</v>
      </c>
      <c r="U31" s="64"/>
    </row>
    <row r="32" spans="2:34" x14ac:dyDescent="0.25">
      <c r="K32">
        <v>4</v>
      </c>
      <c r="L32" s="78">
        <v>5.85</v>
      </c>
      <c r="U32" s="64"/>
    </row>
    <row r="33" spans="11:21" x14ac:dyDescent="0.25">
      <c r="K33">
        <v>5</v>
      </c>
      <c r="L33" s="78">
        <v>5.85</v>
      </c>
      <c r="U33" s="64"/>
    </row>
    <row r="34" spans="11:21" x14ac:dyDescent="0.25">
      <c r="K34">
        <v>6</v>
      </c>
      <c r="L34" s="15">
        <v>12.35</v>
      </c>
      <c r="U34" s="64"/>
    </row>
    <row r="35" spans="11:21" x14ac:dyDescent="0.25">
      <c r="K35">
        <v>7</v>
      </c>
      <c r="L35" s="15">
        <v>12.35</v>
      </c>
    </row>
    <row r="36" spans="11:21" x14ac:dyDescent="0.25">
      <c r="K36">
        <v>8</v>
      </c>
      <c r="L36" s="15">
        <v>12.35</v>
      </c>
    </row>
    <row r="37" spans="11:21" x14ac:dyDescent="0.25">
      <c r="K37">
        <v>9</v>
      </c>
      <c r="L37" s="15">
        <v>12.35</v>
      </c>
    </row>
  </sheetData>
  <mergeCells count="19">
    <mergeCell ref="AP2:AR2"/>
    <mergeCell ref="AP3:AR3"/>
    <mergeCell ref="L4:R4"/>
    <mergeCell ref="L29:R29"/>
    <mergeCell ref="AH2:AN2"/>
    <mergeCell ref="AH3:AN3"/>
    <mergeCell ref="U18:AA18"/>
    <mergeCell ref="L17:R17"/>
    <mergeCell ref="L18:R18"/>
    <mergeCell ref="U1:AA1"/>
    <mergeCell ref="AC3:AE3"/>
    <mergeCell ref="AC2:AE2"/>
    <mergeCell ref="C16:E16"/>
    <mergeCell ref="C15:E15"/>
    <mergeCell ref="U3:AA3"/>
    <mergeCell ref="U2:AA2"/>
    <mergeCell ref="C3:I3"/>
    <mergeCell ref="C4:I4"/>
    <mergeCell ref="L3:R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1164"/>
  <sheetViews>
    <sheetView workbookViewId="0">
      <selection activeCell="A11" sqref="A11"/>
    </sheetView>
  </sheetViews>
  <sheetFormatPr defaultRowHeight="15" x14ac:dyDescent="0.25"/>
  <cols>
    <col min="1" max="1" width="26.140625" customWidth="1"/>
    <col min="3" max="3" width="10.5703125" bestFit="1" customWidth="1"/>
  </cols>
  <sheetData>
    <row r="1" spans="1:6" x14ac:dyDescent="0.25">
      <c r="A1" s="103" t="s">
        <v>133</v>
      </c>
      <c r="B1" s="103"/>
      <c r="C1" s="103"/>
    </row>
    <row r="2" spans="1:6" s="11" customFormat="1" x14ac:dyDescent="0.25">
      <c r="A2" s="31"/>
      <c r="B2" s="31"/>
      <c r="C2" s="31"/>
    </row>
    <row r="3" spans="1:6" x14ac:dyDescent="0.25">
      <c r="B3" s="17" t="s">
        <v>1018</v>
      </c>
      <c r="C3" s="17" t="s">
        <v>1019</v>
      </c>
    </row>
    <row r="4" spans="1:6" x14ac:dyDescent="0.25">
      <c r="A4" t="s">
        <v>1016</v>
      </c>
      <c r="B4" s="29">
        <f>AVERAGE($C$10:$C$887)</f>
        <v>3.8773027979878772E-3</v>
      </c>
      <c r="C4" s="70">
        <f>(1+B4)^52-1</f>
        <v>0.22290586418659109</v>
      </c>
      <c r="D4" t="s">
        <v>1023</v>
      </c>
    </row>
    <row r="5" spans="1:6" s="11" customFormat="1" x14ac:dyDescent="0.25">
      <c r="A5" s="11" t="s">
        <v>1017</v>
      </c>
      <c r="B5" s="29">
        <f>_xlfn.STDEV.P($C$10:$C$887)</f>
        <v>6.8404670263342127E-2</v>
      </c>
      <c r="C5" s="70">
        <f>SQRT(C6)</f>
        <v>0.18369045490679764</v>
      </c>
    </row>
    <row r="6" spans="1:6" s="11" customFormat="1" x14ac:dyDescent="0.25">
      <c r="A6" s="11" t="s">
        <v>1020</v>
      </c>
      <c r="B6" s="29">
        <f>B5^2</f>
        <v>4.6791989138365627E-3</v>
      </c>
      <c r="C6" s="22">
        <f>SQRT(52)*B6</f>
        <v>3.3742183223866261E-2</v>
      </c>
    </row>
    <row r="7" spans="1:6" x14ac:dyDescent="0.25">
      <c r="A7" s="65"/>
      <c r="B7" s="65"/>
      <c r="C7" s="65"/>
      <c r="D7" s="65"/>
      <c r="E7" s="65"/>
    </row>
    <row r="8" spans="1:6" x14ac:dyDescent="0.25">
      <c r="A8" s="69" t="s">
        <v>1013</v>
      </c>
      <c r="B8" s="69" t="s">
        <v>1014</v>
      </c>
      <c r="C8" s="69" t="s">
        <v>1015</v>
      </c>
      <c r="D8" s="66"/>
      <c r="E8" s="66"/>
      <c r="F8" s="66"/>
    </row>
    <row r="9" spans="1:6" x14ac:dyDescent="0.25">
      <c r="A9" s="67" t="s">
        <v>134</v>
      </c>
      <c r="B9" s="65">
        <v>0.67300000000000004</v>
      </c>
      <c r="C9" s="65"/>
      <c r="D9" s="65"/>
      <c r="E9" s="65"/>
      <c r="F9" s="65"/>
    </row>
    <row r="10" spans="1:6" x14ac:dyDescent="0.25">
      <c r="A10" s="67" t="s">
        <v>135</v>
      </c>
      <c r="B10" s="65">
        <v>0.627</v>
      </c>
      <c r="C10" s="68">
        <f>B10/B9-1</f>
        <v>-6.8350668647845558E-2</v>
      </c>
      <c r="D10" s="65"/>
      <c r="E10" s="65"/>
      <c r="F10" s="65"/>
    </row>
    <row r="11" spans="1:6" x14ac:dyDescent="0.25">
      <c r="A11" s="67" t="s">
        <v>136</v>
      </c>
      <c r="B11" s="65">
        <v>0.65800000000000003</v>
      </c>
      <c r="C11" s="68">
        <f t="shared" ref="C11:C74" si="0">B11/B10-1</f>
        <v>4.944178628389162E-2</v>
      </c>
      <c r="D11" s="65"/>
      <c r="E11" s="65"/>
      <c r="F11" s="65"/>
    </row>
    <row r="12" spans="1:6" x14ac:dyDescent="0.25">
      <c r="A12" s="67" t="s">
        <v>137</v>
      </c>
      <c r="B12" s="65">
        <v>0.64800000000000002</v>
      </c>
      <c r="C12" s="68">
        <f t="shared" si="0"/>
        <v>-1.5197568389057725E-2</v>
      </c>
      <c r="D12" s="65"/>
      <c r="E12" s="65"/>
      <c r="F12" s="65"/>
    </row>
    <row r="13" spans="1:6" x14ac:dyDescent="0.25">
      <c r="A13" s="67" t="s">
        <v>138</v>
      </c>
      <c r="B13" s="65">
        <v>0.59299999999999997</v>
      </c>
      <c r="C13" s="68">
        <f t="shared" si="0"/>
        <v>-8.4876543209876587E-2</v>
      </c>
      <c r="D13" s="65"/>
      <c r="E13" s="65"/>
      <c r="F13" s="65"/>
    </row>
    <row r="14" spans="1:6" x14ac:dyDescent="0.25">
      <c r="A14" s="67" t="s">
        <v>139</v>
      </c>
      <c r="B14" s="65">
        <v>0.56899999999999995</v>
      </c>
      <c r="C14" s="68">
        <f t="shared" si="0"/>
        <v>-4.0472175379426711E-2</v>
      </c>
      <c r="D14" s="65"/>
      <c r="E14" s="65"/>
      <c r="F14" s="65"/>
    </row>
    <row r="15" spans="1:6" x14ac:dyDescent="0.25">
      <c r="A15" s="67" t="s">
        <v>140</v>
      </c>
      <c r="B15" s="65">
        <v>0.55200000000000005</v>
      </c>
      <c r="C15" s="68">
        <f t="shared" si="0"/>
        <v>-2.9876977152899609E-2</v>
      </c>
      <c r="D15" s="65"/>
      <c r="E15" s="65"/>
      <c r="F15" s="65"/>
    </row>
    <row r="16" spans="1:6" x14ac:dyDescent="0.25">
      <c r="A16" s="67" t="s">
        <v>141</v>
      </c>
      <c r="B16" s="65">
        <v>0.497</v>
      </c>
      <c r="C16" s="68">
        <f t="shared" si="0"/>
        <v>-9.9637681159420399E-2</v>
      </c>
      <c r="D16" s="65"/>
      <c r="E16" s="65"/>
      <c r="F16" s="65"/>
    </row>
    <row r="17" spans="1:6" x14ac:dyDescent="0.25">
      <c r="A17" s="67" t="s">
        <v>142</v>
      </c>
      <c r="B17" s="65">
        <v>0.502</v>
      </c>
      <c r="C17" s="68">
        <f t="shared" si="0"/>
        <v>1.0060362173038184E-2</v>
      </c>
      <c r="D17" s="65"/>
      <c r="E17" s="65"/>
      <c r="F17" s="65"/>
    </row>
    <row r="18" spans="1:6" x14ac:dyDescent="0.25">
      <c r="A18" s="67" t="s">
        <v>143</v>
      </c>
      <c r="B18" s="65">
        <v>0.496</v>
      </c>
      <c r="C18" s="68">
        <f t="shared" si="0"/>
        <v>-1.195219123505975E-2</v>
      </c>
      <c r="D18" s="65"/>
      <c r="E18" s="65"/>
      <c r="F18" s="65"/>
    </row>
    <row r="19" spans="1:6" x14ac:dyDescent="0.25">
      <c r="A19" s="67" t="s">
        <v>144</v>
      </c>
      <c r="B19" s="65">
        <v>0.48399999999999999</v>
      </c>
      <c r="C19" s="68">
        <f t="shared" si="0"/>
        <v>-2.4193548387096753E-2</v>
      </c>
      <c r="D19" s="65"/>
      <c r="E19" s="65"/>
      <c r="F19" s="65"/>
    </row>
    <row r="20" spans="1:6" x14ac:dyDescent="0.25">
      <c r="A20" s="67" t="s">
        <v>145</v>
      </c>
      <c r="B20" s="65">
        <v>0.47499999999999998</v>
      </c>
      <c r="C20" s="68">
        <f t="shared" si="0"/>
        <v>-1.8595041322314043E-2</v>
      </c>
      <c r="D20" s="65"/>
      <c r="E20" s="65"/>
      <c r="F20" s="65"/>
    </row>
    <row r="21" spans="1:6" x14ac:dyDescent="0.25">
      <c r="A21" s="67" t="s">
        <v>146</v>
      </c>
      <c r="B21" s="65">
        <v>0.48299999999999998</v>
      </c>
      <c r="C21" s="68">
        <f t="shared" si="0"/>
        <v>1.6842105263157992E-2</v>
      </c>
      <c r="D21" s="65"/>
      <c r="E21" s="65"/>
      <c r="F21" s="65"/>
    </row>
    <row r="22" spans="1:6" x14ac:dyDescent="0.25">
      <c r="A22" s="67" t="s">
        <v>147</v>
      </c>
      <c r="B22" s="65">
        <v>0.503</v>
      </c>
      <c r="C22" s="68">
        <f t="shared" si="0"/>
        <v>4.1407867494823947E-2</v>
      </c>
      <c r="D22" s="65"/>
      <c r="E22" s="65"/>
      <c r="F22" s="65"/>
    </row>
    <row r="23" spans="1:6" x14ac:dyDescent="0.25">
      <c r="A23" s="67" t="s">
        <v>148</v>
      </c>
      <c r="B23" s="65">
        <v>0.54400000000000004</v>
      </c>
      <c r="C23" s="68">
        <f t="shared" si="0"/>
        <v>8.1510934393638212E-2</v>
      </c>
      <c r="D23" s="65"/>
      <c r="E23" s="65"/>
      <c r="F23" s="65"/>
    </row>
    <row r="24" spans="1:6" x14ac:dyDescent="0.25">
      <c r="A24" s="67" t="s">
        <v>149</v>
      </c>
      <c r="B24" s="65">
        <v>0.49299999999999999</v>
      </c>
      <c r="C24" s="68">
        <f t="shared" si="0"/>
        <v>-9.3750000000000111E-2</v>
      </c>
      <c r="D24" s="65"/>
      <c r="E24" s="65"/>
      <c r="F24" s="65"/>
    </row>
    <row r="25" spans="1:6" x14ac:dyDescent="0.25">
      <c r="A25" s="67" t="s">
        <v>150</v>
      </c>
      <c r="B25" s="65">
        <v>0.48599999999999999</v>
      </c>
      <c r="C25" s="68">
        <f t="shared" si="0"/>
        <v>-1.4198782961460488E-2</v>
      </c>
      <c r="D25" s="65"/>
      <c r="E25" s="65"/>
      <c r="F25" s="65"/>
    </row>
    <row r="26" spans="1:6" x14ac:dyDescent="0.25">
      <c r="A26" s="67" t="s">
        <v>151</v>
      </c>
      <c r="B26" s="65">
        <v>0.51800000000000002</v>
      </c>
      <c r="C26" s="68">
        <f t="shared" si="0"/>
        <v>6.5843621399177099E-2</v>
      </c>
      <c r="D26" s="65"/>
      <c r="E26" s="65"/>
      <c r="F26" s="65"/>
    </row>
    <row r="27" spans="1:6" x14ac:dyDescent="0.25">
      <c r="A27" s="67" t="s">
        <v>152</v>
      </c>
      <c r="B27" s="65">
        <v>0.52600000000000002</v>
      </c>
      <c r="C27" s="68">
        <f t="shared" si="0"/>
        <v>1.5444015444015413E-2</v>
      </c>
      <c r="D27" s="65"/>
      <c r="E27" s="65"/>
      <c r="F27" s="65"/>
    </row>
    <row r="28" spans="1:6" x14ac:dyDescent="0.25">
      <c r="A28" s="67" t="s">
        <v>153</v>
      </c>
      <c r="B28" s="65">
        <v>0.47899999999999998</v>
      </c>
      <c r="C28" s="68">
        <f t="shared" si="0"/>
        <v>-8.9353612167300422E-2</v>
      </c>
      <c r="D28" s="65"/>
      <c r="E28" s="65"/>
      <c r="F28" s="65"/>
    </row>
    <row r="29" spans="1:6" x14ac:dyDescent="0.25">
      <c r="A29" s="67" t="s">
        <v>154</v>
      </c>
      <c r="B29" s="65">
        <v>0.49199999999999999</v>
      </c>
      <c r="C29" s="68">
        <f t="shared" si="0"/>
        <v>2.7139874739039671E-2</v>
      </c>
      <c r="D29" s="65"/>
      <c r="E29" s="65"/>
      <c r="F29" s="65"/>
    </row>
    <row r="30" spans="1:6" x14ac:dyDescent="0.25">
      <c r="A30" s="67" t="s">
        <v>155</v>
      </c>
      <c r="B30" s="65">
        <v>0.46</v>
      </c>
      <c r="C30" s="68">
        <f t="shared" si="0"/>
        <v>-6.5040650406503975E-2</v>
      </c>
      <c r="D30" s="65"/>
      <c r="E30" s="65"/>
      <c r="F30" s="65"/>
    </row>
    <row r="31" spans="1:6" x14ac:dyDescent="0.25">
      <c r="A31" s="67" t="s">
        <v>156</v>
      </c>
      <c r="B31" s="65">
        <v>0.45600000000000002</v>
      </c>
      <c r="C31" s="68">
        <f t="shared" si="0"/>
        <v>-8.6956521739131043E-3</v>
      </c>
      <c r="D31" s="65"/>
      <c r="E31" s="65"/>
      <c r="F31" s="65"/>
    </row>
    <row r="32" spans="1:6" x14ac:dyDescent="0.25">
      <c r="A32" s="67" t="s">
        <v>157</v>
      </c>
      <c r="B32" s="65">
        <v>0.436</v>
      </c>
      <c r="C32" s="68">
        <f t="shared" si="0"/>
        <v>-4.3859649122807043E-2</v>
      </c>
      <c r="D32" s="65"/>
      <c r="E32" s="65"/>
      <c r="F32" s="65"/>
    </row>
    <row r="33" spans="1:6" x14ac:dyDescent="0.25">
      <c r="A33" s="67" t="s">
        <v>158</v>
      </c>
      <c r="B33" s="65">
        <v>0.44500000000000001</v>
      </c>
      <c r="C33" s="68">
        <f t="shared" si="0"/>
        <v>2.0642201834862428E-2</v>
      </c>
      <c r="D33" s="65"/>
      <c r="E33" s="65"/>
      <c r="F33" s="65"/>
    </row>
    <row r="34" spans="1:6" x14ac:dyDescent="0.25">
      <c r="A34" s="67" t="s">
        <v>159</v>
      </c>
      <c r="B34" s="65">
        <v>0.45800000000000002</v>
      </c>
      <c r="C34" s="68">
        <f t="shared" si="0"/>
        <v>2.9213483146067531E-2</v>
      </c>
      <c r="D34" s="65"/>
      <c r="E34" s="65"/>
      <c r="F34" s="65"/>
    </row>
    <row r="35" spans="1:6" x14ac:dyDescent="0.25">
      <c r="A35" s="67" t="s">
        <v>160</v>
      </c>
      <c r="B35" s="65">
        <v>0.442</v>
      </c>
      <c r="C35" s="68">
        <f t="shared" si="0"/>
        <v>-3.4934497816593968E-2</v>
      </c>
      <c r="D35" s="65"/>
      <c r="E35" s="65"/>
      <c r="F35" s="65"/>
    </row>
    <row r="36" spans="1:6" x14ac:dyDescent="0.25">
      <c r="A36" s="67" t="s">
        <v>161</v>
      </c>
      <c r="B36" s="65">
        <v>0.46200000000000002</v>
      </c>
      <c r="C36" s="68">
        <f t="shared" si="0"/>
        <v>4.5248868778280604E-2</v>
      </c>
      <c r="D36" s="65"/>
      <c r="E36" s="65"/>
      <c r="F36" s="65"/>
    </row>
    <row r="37" spans="1:6" x14ac:dyDescent="0.25">
      <c r="A37" s="67" t="s">
        <v>162</v>
      </c>
      <c r="B37" s="65">
        <v>0.46899999999999997</v>
      </c>
      <c r="C37" s="68">
        <f t="shared" si="0"/>
        <v>1.5151515151515138E-2</v>
      </c>
      <c r="D37" s="65"/>
      <c r="E37" s="65"/>
      <c r="F37" s="65"/>
    </row>
    <row r="38" spans="1:6" x14ac:dyDescent="0.25">
      <c r="A38" s="67" t="s">
        <v>163</v>
      </c>
      <c r="B38" s="65">
        <v>0.46200000000000002</v>
      </c>
      <c r="C38" s="68">
        <f t="shared" si="0"/>
        <v>-1.492537313432829E-2</v>
      </c>
      <c r="D38" s="65"/>
      <c r="E38" s="65"/>
      <c r="F38" s="65"/>
    </row>
    <row r="39" spans="1:6" x14ac:dyDescent="0.25">
      <c r="A39" s="67" t="s">
        <v>164</v>
      </c>
      <c r="B39" s="65">
        <v>0.46800000000000003</v>
      </c>
      <c r="C39" s="68">
        <f t="shared" si="0"/>
        <v>1.2987012987013102E-2</v>
      </c>
      <c r="D39" s="65"/>
      <c r="E39" s="65"/>
      <c r="F39" s="65"/>
    </row>
    <row r="40" spans="1:6" x14ac:dyDescent="0.25">
      <c r="A40" s="67" t="s">
        <v>165</v>
      </c>
      <c r="B40" s="65">
        <v>0.498</v>
      </c>
      <c r="C40" s="68">
        <f t="shared" si="0"/>
        <v>6.4102564102564097E-2</v>
      </c>
      <c r="D40" s="65"/>
      <c r="E40" s="65"/>
      <c r="F40" s="65"/>
    </row>
    <row r="41" spans="1:6" x14ac:dyDescent="0.25">
      <c r="A41" s="67" t="s">
        <v>166</v>
      </c>
      <c r="B41" s="65">
        <v>0.56399999999999995</v>
      </c>
      <c r="C41" s="68">
        <f t="shared" si="0"/>
        <v>0.13253012048192758</v>
      </c>
      <c r="D41" s="65"/>
      <c r="E41" s="65"/>
      <c r="F41" s="65"/>
    </row>
    <row r="42" spans="1:6" x14ac:dyDescent="0.25">
      <c r="A42" s="67" t="s">
        <v>167</v>
      </c>
      <c r="B42" s="65">
        <v>0.47699999999999998</v>
      </c>
      <c r="C42" s="68">
        <f t="shared" si="0"/>
        <v>-0.15425531914893609</v>
      </c>
      <c r="D42" s="65"/>
      <c r="E42" s="65"/>
      <c r="F42" s="65"/>
    </row>
    <row r="43" spans="1:6" x14ac:dyDescent="0.25">
      <c r="A43" s="67" t="s">
        <v>168</v>
      </c>
      <c r="B43" s="65">
        <v>0.48</v>
      </c>
      <c r="C43" s="68">
        <f t="shared" si="0"/>
        <v>6.2893081761006275E-3</v>
      </c>
      <c r="D43" s="65"/>
      <c r="E43" s="65"/>
      <c r="F43" s="65"/>
    </row>
    <row r="44" spans="1:6" x14ac:dyDescent="0.25">
      <c r="A44" s="67" t="s">
        <v>169</v>
      </c>
      <c r="B44" s="65">
        <v>0.47099999999999997</v>
      </c>
      <c r="C44" s="68">
        <f t="shared" si="0"/>
        <v>-1.8750000000000044E-2</v>
      </c>
      <c r="D44" s="65"/>
      <c r="E44" s="65"/>
      <c r="F44" s="65"/>
    </row>
    <row r="45" spans="1:6" x14ac:dyDescent="0.25">
      <c r="A45" s="67" t="s">
        <v>170</v>
      </c>
      <c r="B45" s="65">
        <v>0.47699999999999998</v>
      </c>
      <c r="C45" s="68">
        <f t="shared" si="0"/>
        <v>1.2738853503184711E-2</v>
      </c>
      <c r="D45" s="65"/>
      <c r="E45" s="65"/>
      <c r="F45" s="65"/>
    </row>
    <row r="46" spans="1:6" x14ac:dyDescent="0.25">
      <c r="A46" s="67" t="s">
        <v>171</v>
      </c>
      <c r="B46" s="65">
        <v>0.47899999999999998</v>
      </c>
      <c r="C46" s="68">
        <f t="shared" si="0"/>
        <v>4.1928721174004924E-3</v>
      </c>
      <c r="D46" s="65"/>
      <c r="E46" s="65"/>
      <c r="F46" s="65"/>
    </row>
    <row r="47" spans="1:6" x14ac:dyDescent="0.25">
      <c r="A47" s="67" t="s">
        <v>172</v>
      </c>
      <c r="B47" s="65">
        <v>0.55900000000000005</v>
      </c>
      <c r="C47" s="68">
        <f t="shared" si="0"/>
        <v>0.16701461377870586</v>
      </c>
      <c r="D47" s="65"/>
      <c r="E47" s="65"/>
      <c r="F47" s="65"/>
    </row>
    <row r="48" spans="1:6" x14ac:dyDescent="0.25">
      <c r="A48" s="67" t="s">
        <v>173</v>
      </c>
      <c r="B48" s="65">
        <v>0.54100000000000004</v>
      </c>
      <c r="C48" s="68">
        <f t="shared" si="0"/>
        <v>-3.2200357781753119E-2</v>
      </c>
      <c r="D48" s="65"/>
      <c r="E48" s="65"/>
      <c r="F48" s="65"/>
    </row>
    <row r="49" spans="1:6" x14ac:dyDescent="0.25">
      <c r="A49" s="67" t="s">
        <v>174</v>
      </c>
      <c r="B49" s="65">
        <v>0.54800000000000004</v>
      </c>
      <c r="C49" s="68">
        <f t="shared" si="0"/>
        <v>1.2939001848428777E-2</v>
      </c>
      <c r="D49" s="65"/>
      <c r="E49" s="65"/>
      <c r="F49" s="65"/>
    </row>
    <row r="50" spans="1:6" x14ac:dyDescent="0.25">
      <c r="A50" s="67" t="s">
        <v>175</v>
      </c>
      <c r="B50" s="65">
        <v>0.59399999999999997</v>
      </c>
      <c r="C50" s="68">
        <f t="shared" si="0"/>
        <v>8.3941605839416011E-2</v>
      </c>
      <c r="D50" s="65"/>
      <c r="E50" s="65"/>
      <c r="F50" s="65"/>
    </row>
    <row r="51" spans="1:6" x14ac:dyDescent="0.25">
      <c r="A51" s="67" t="s">
        <v>176</v>
      </c>
      <c r="B51" s="65">
        <v>0.63600000000000001</v>
      </c>
      <c r="C51" s="68">
        <f t="shared" si="0"/>
        <v>7.0707070707070718E-2</v>
      </c>
      <c r="D51" s="65"/>
      <c r="E51" s="65"/>
      <c r="F51" s="65"/>
    </row>
    <row r="52" spans="1:6" x14ac:dyDescent="0.25">
      <c r="A52" s="67" t="s">
        <v>177</v>
      </c>
      <c r="B52" s="65">
        <v>0.61899999999999999</v>
      </c>
      <c r="C52" s="68">
        <f t="shared" si="0"/>
        <v>-2.6729559748427723E-2</v>
      </c>
      <c r="D52" s="65"/>
      <c r="E52" s="65"/>
      <c r="F52" s="65"/>
    </row>
    <row r="53" spans="1:6" x14ac:dyDescent="0.25">
      <c r="A53" s="67" t="s">
        <v>178</v>
      </c>
      <c r="B53" s="65">
        <v>0.65500000000000003</v>
      </c>
      <c r="C53" s="68">
        <f t="shared" si="0"/>
        <v>5.8158319870759367E-2</v>
      </c>
      <c r="D53" s="65"/>
      <c r="E53" s="65"/>
      <c r="F53" s="65"/>
    </row>
    <row r="54" spans="1:6" x14ac:dyDescent="0.25">
      <c r="A54" s="67" t="s">
        <v>179</v>
      </c>
      <c r="B54" s="65">
        <v>0.67600000000000005</v>
      </c>
      <c r="C54" s="68">
        <f t="shared" si="0"/>
        <v>3.2061068702290196E-2</v>
      </c>
      <c r="D54" s="65"/>
      <c r="E54" s="65"/>
      <c r="F54" s="65"/>
    </row>
    <row r="55" spans="1:6" x14ac:dyDescent="0.25">
      <c r="A55" s="67" t="s">
        <v>180</v>
      </c>
      <c r="B55" s="65">
        <v>0.64800000000000002</v>
      </c>
      <c r="C55" s="68">
        <f t="shared" si="0"/>
        <v>-4.1420118343195256E-2</v>
      </c>
      <c r="D55" s="65"/>
      <c r="E55" s="65"/>
      <c r="F55" s="65"/>
    </row>
    <row r="56" spans="1:6" x14ac:dyDescent="0.25">
      <c r="A56" s="67" t="s">
        <v>181</v>
      </c>
      <c r="B56" s="65">
        <v>0.69199999999999995</v>
      </c>
      <c r="C56" s="68">
        <f t="shared" si="0"/>
        <v>6.7901234567901092E-2</v>
      </c>
      <c r="D56" s="65"/>
      <c r="E56" s="65"/>
      <c r="F56" s="65"/>
    </row>
    <row r="57" spans="1:6" x14ac:dyDescent="0.25">
      <c r="A57" s="67" t="s">
        <v>182</v>
      </c>
      <c r="B57" s="65">
        <v>0.65100000000000002</v>
      </c>
      <c r="C57" s="68">
        <f t="shared" si="0"/>
        <v>-5.9248554913294726E-2</v>
      </c>
      <c r="D57" s="65"/>
      <c r="E57" s="65"/>
      <c r="F57" s="65"/>
    </row>
    <row r="58" spans="1:6" x14ac:dyDescent="0.25">
      <c r="A58" s="67" t="s">
        <v>183</v>
      </c>
      <c r="B58" s="65">
        <v>0.66500000000000004</v>
      </c>
      <c r="C58" s="68">
        <f t="shared" si="0"/>
        <v>2.1505376344086002E-2</v>
      </c>
      <c r="D58" s="65"/>
      <c r="E58" s="65"/>
      <c r="F58" s="65"/>
    </row>
    <row r="59" spans="1:6" x14ac:dyDescent="0.25">
      <c r="A59" s="67" t="s">
        <v>184</v>
      </c>
      <c r="B59" s="65">
        <v>0.629</v>
      </c>
      <c r="C59" s="68">
        <f t="shared" si="0"/>
        <v>-5.4135338345864703E-2</v>
      </c>
      <c r="D59" s="65"/>
      <c r="E59" s="65"/>
      <c r="F59" s="65"/>
    </row>
    <row r="60" spans="1:6" x14ac:dyDescent="0.25">
      <c r="A60" s="67" t="s">
        <v>185</v>
      </c>
      <c r="B60" s="65">
        <v>0.56299999999999994</v>
      </c>
      <c r="C60" s="68">
        <f t="shared" si="0"/>
        <v>-0.10492845786963445</v>
      </c>
      <c r="D60" s="65"/>
      <c r="E60" s="65"/>
      <c r="F60" s="65"/>
    </row>
    <row r="61" spans="1:6" x14ac:dyDescent="0.25">
      <c r="A61" s="67" t="s">
        <v>186</v>
      </c>
      <c r="B61" s="65">
        <v>0.59</v>
      </c>
      <c r="C61" s="68">
        <f t="shared" si="0"/>
        <v>4.7957371225577416E-2</v>
      </c>
      <c r="D61" s="65"/>
      <c r="E61" s="65"/>
      <c r="F61" s="65"/>
    </row>
    <row r="62" spans="1:6" x14ac:dyDescent="0.25">
      <c r="A62" s="67" t="s">
        <v>187</v>
      </c>
      <c r="B62" s="65">
        <v>0.57599999999999996</v>
      </c>
      <c r="C62" s="68">
        <f t="shared" si="0"/>
        <v>-2.3728813559322104E-2</v>
      </c>
      <c r="D62" s="65"/>
      <c r="E62" s="65"/>
      <c r="F62" s="65"/>
    </row>
    <row r="63" spans="1:6" x14ac:dyDescent="0.25">
      <c r="A63" s="67" t="s">
        <v>188</v>
      </c>
      <c r="B63" s="65">
        <v>0.54400000000000004</v>
      </c>
      <c r="C63" s="68">
        <f t="shared" si="0"/>
        <v>-5.5555555555555469E-2</v>
      </c>
      <c r="D63" s="65"/>
      <c r="E63" s="65"/>
      <c r="F63" s="65"/>
    </row>
    <row r="64" spans="1:6" x14ac:dyDescent="0.25">
      <c r="A64" s="67" t="s">
        <v>189</v>
      </c>
      <c r="B64" s="65">
        <v>0.57899999999999996</v>
      </c>
      <c r="C64" s="68">
        <f t="shared" si="0"/>
        <v>6.433823529411753E-2</v>
      </c>
      <c r="D64" s="65"/>
      <c r="E64" s="65"/>
      <c r="F64" s="65"/>
    </row>
    <row r="65" spans="1:6" x14ac:dyDescent="0.25">
      <c r="A65" s="67" t="s">
        <v>190</v>
      </c>
      <c r="B65" s="65">
        <v>0.58799999999999997</v>
      </c>
      <c r="C65" s="68">
        <f t="shared" si="0"/>
        <v>1.5544041450777257E-2</v>
      </c>
      <c r="D65" s="65"/>
      <c r="E65" s="65"/>
      <c r="F65" s="65"/>
    </row>
    <row r="66" spans="1:6" x14ac:dyDescent="0.25">
      <c r="A66" s="67" t="s">
        <v>191</v>
      </c>
      <c r="B66" s="65">
        <v>0.63600000000000001</v>
      </c>
      <c r="C66" s="68">
        <f t="shared" si="0"/>
        <v>8.163265306122458E-2</v>
      </c>
      <c r="D66" s="65"/>
      <c r="E66" s="65"/>
      <c r="F66" s="65"/>
    </row>
    <row r="67" spans="1:6" x14ac:dyDescent="0.25">
      <c r="A67" s="67" t="s">
        <v>192</v>
      </c>
      <c r="B67" s="65">
        <v>0.58599999999999997</v>
      </c>
      <c r="C67" s="68">
        <f t="shared" si="0"/>
        <v>-7.8616352201257955E-2</v>
      </c>
      <c r="D67" s="65"/>
      <c r="E67" s="65"/>
      <c r="F67" s="65"/>
    </row>
    <row r="68" spans="1:6" x14ac:dyDescent="0.25">
      <c r="A68" s="67" t="s">
        <v>193</v>
      </c>
      <c r="B68" s="65">
        <v>0.55700000000000005</v>
      </c>
      <c r="C68" s="68">
        <f t="shared" si="0"/>
        <v>-4.948805460750838E-2</v>
      </c>
      <c r="D68" s="65"/>
      <c r="E68" s="65"/>
      <c r="F68" s="65"/>
    </row>
    <row r="69" spans="1:6" x14ac:dyDescent="0.25">
      <c r="A69" s="67" t="s">
        <v>194</v>
      </c>
      <c r="B69" s="65">
        <v>0.57899999999999996</v>
      </c>
      <c r="C69" s="68">
        <f t="shared" si="0"/>
        <v>3.9497307001795212E-2</v>
      </c>
      <c r="D69" s="65"/>
      <c r="E69" s="65"/>
      <c r="F69" s="65"/>
    </row>
    <row r="70" spans="1:6" x14ac:dyDescent="0.25">
      <c r="A70" s="67" t="s">
        <v>195</v>
      </c>
      <c r="B70" s="65">
        <v>0.58899999999999997</v>
      </c>
      <c r="C70" s="68">
        <f t="shared" si="0"/>
        <v>1.7271157167530138E-2</v>
      </c>
      <c r="D70" s="65"/>
      <c r="E70" s="65"/>
      <c r="F70" s="65"/>
    </row>
    <row r="71" spans="1:6" x14ac:dyDescent="0.25">
      <c r="A71" s="67" t="s">
        <v>196</v>
      </c>
      <c r="B71" s="65">
        <v>0.59899999999999998</v>
      </c>
      <c r="C71" s="68">
        <f t="shared" si="0"/>
        <v>1.6977928692699429E-2</v>
      </c>
      <c r="D71" s="65"/>
      <c r="E71" s="65"/>
      <c r="F71" s="65"/>
    </row>
    <row r="72" spans="1:6" x14ac:dyDescent="0.25">
      <c r="A72" s="67" t="s">
        <v>197</v>
      </c>
      <c r="B72" s="65">
        <v>0.57199999999999995</v>
      </c>
      <c r="C72" s="68">
        <f t="shared" si="0"/>
        <v>-4.5075125208681177E-2</v>
      </c>
      <c r="D72" s="65"/>
      <c r="E72" s="65"/>
      <c r="F72" s="65"/>
    </row>
    <row r="73" spans="1:6" x14ac:dyDescent="0.25">
      <c r="A73" s="67" t="s">
        <v>198</v>
      </c>
      <c r="B73" s="65">
        <v>0.59699999999999998</v>
      </c>
      <c r="C73" s="68">
        <f t="shared" si="0"/>
        <v>4.3706293706293753E-2</v>
      </c>
      <c r="D73" s="65"/>
      <c r="E73" s="65"/>
      <c r="F73" s="65"/>
    </row>
    <row r="74" spans="1:6" x14ac:dyDescent="0.25">
      <c r="A74" s="67" t="s">
        <v>199</v>
      </c>
      <c r="B74" s="65">
        <v>0.58399999999999996</v>
      </c>
      <c r="C74" s="68">
        <f t="shared" si="0"/>
        <v>-2.1775544388609736E-2</v>
      </c>
      <c r="D74" s="65"/>
      <c r="E74" s="65"/>
      <c r="F74" s="65"/>
    </row>
    <row r="75" spans="1:6" x14ac:dyDescent="0.25">
      <c r="A75" s="67" t="s">
        <v>200</v>
      </c>
      <c r="B75" s="65">
        <v>0.56200000000000006</v>
      </c>
      <c r="C75" s="68">
        <f t="shared" ref="C75:C138" si="1">B75/B74-1</f>
        <v>-3.7671232876712146E-2</v>
      </c>
      <c r="D75" s="65"/>
      <c r="E75" s="65"/>
      <c r="F75" s="65"/>
    </row>
    <row r="76" spans="1:6" x14ac:dyDescent="0.25">
      <c r="A76" s="67" t="s">
        <v>201</v>
      </c>
      <c r="B76" s="65">
        <v>0.58499999999999996</v>
      </c>
      <c r="C76" s="68">
        <f t="shared" si="1"/>
        <v>4.0925266903914403E-2</v>
      </c>
      <c r="D76" s="65"/>
      <c r="E76" s="65"/>
      <c r="F76" s="65"/>
    </row>
    <row r="77" spans="1:6" x14ac:dyDescent="0.25">
      <c r="A77" s="67" t="s">
        <v>202</v>
      </c>
      <c r="B77" s="65">
        <v>0.65100000000000002</v>
      </c>
      <c r="C77" s="68">
        <f t="shared" si="1"/>
        <v>0.11282051282051286</v>
      </c>
      <c r="D77" s="65"/>
      <c r="E77" s="65"/>
      <c r="F77" s="65"/>
    </row>
    <row r="78" spans="1:6" x14ac:dyDescent="0.25">
      <c r="A78" s="67" t="s">
        <v>203</v>
      </c>
      <c r="B78" s="65">
        <v>0.65600000000000003</v>
      </c>
      <c r="C78" s="68">
        <f t="shared" si="1"/>
        <v>7.6804915514592231E-3</v>
      </c>
      <c r="D78" s="65"/>
      <c r="E78" s="65"/>
      <c r="F78" s="65"/>
    </row>
    <row r="79" spans="1:6" x14ac:dyDescent="0.25">
      <c r="A79" s="67" t="s">
        <v>204</v>
      </c>
      <c r="B79" s="65">
        <v>0.64</v>
      </c>
      <c r="C79" s="68">
        <f t="shared" si="1"/>
        <v>-2.4390243902439046E-2</v>
      </c>
      <c r="D79" s="65"/>
      <c r="E79" s="65"/>
      <c r="F79" s="65"/>
    </row>
    <row r="80" spans="1:6" x14ac:dyDescent="0.25">
      <c r="A80" s="67" t="s">
        <v>205</v>
      </c>
      <c r="B80" s="65">
        <v>0.69699999999999995</v>
      </c>
      <c r="C80" s="68">
        <f t="shared" si="1"/>
        <v>8.9062499999999822E-2</v>
      </c>
      <c r="D80" s="65"/>
      <c r="E80" s="65"/>
      <c r="F80" s="65"/>
    </row>
    <row r="81" spans="1:6" x14ac:dyDescent="0.25">
      <c r="A81" s="67" t="s">
        <v>206</v>
      </c>
      <c r="B81" s="65">
        <v>0.66400000000000003</v>
      </c>
      <c r="C81" s="68">
        <f t="shared" si="1"/>
        <v>-4.7345767575322717E-2</v>
      </c>
      <c r="D81" s="65"/>
      <c r="E81" s="65"/>
      <c r="F81" s="65"/>
    </row>
    <row r="82" spans="1:6" x14ac:dyDescent="0.25">
      <c r="A82" s="67" t="s">
        <v>207</v>
      </c>
      <c r="B82" s="65">
        <v>0.69499999999999995</v>
      </c>
      <c r="C82" s="68">
        <f t="shared" si="1"/>
        <v>4.6686746987951722E-2</v>
      </c>
      <c r="D82" s="65"/>
      <c r="E82" s="65"/>
      <c r="F82" s="65"/>
    </row>
    <row r="83" spans="1:6" x14ac:dyDescent="0.25">
      <c r="A83" s="67" t="s">
        <v>208</v>
      </c>
      <c r="B83" s="65">
        <v>0.63100000000000001</v>
      </c>
      <c r="C83" s="68">
        <f t="shared" si="1"/>
        <v>-9.2086330935251759E-2</v>
      </c>
      <c r="D83" s="65"/>
      <c r="E83" s="65"/>
      <c r="F83" s="65"/>
    </row>
    <row r="84" spans="1:6" x14ac:dyDescent="0.25">
      <c r="A84" s="67" t="s">
        <v>209</v>
      </c>
      <c r="B84" s="65">
        <v>0.63500000000000001</v>
      </c>
      <c r="C84" s="68">
        <f t="shared" si="1"/>
        <v>6.3391442155309452E-3</v>
      </c>
      <c r="D84" s="65"/>
      <c r="E84" s="65"/>
      <c r="F84" s="65"/>
    </row>
    <row r="85" spans="1:6" x14ac:dyDescent="0.25">
      <c r="A85" s="67" t="s">
        <v>210</v>
      </c>
      <c r="B85" s="65">
        <v>0.67700000000000005</v>
      </c>
      <c r="C85" s="68">
        <f t="shared" si="1"/>
        <v>6.6141732283464538E-2</v>
      </c>
      <c r="D85" s="65"/>
      <c r="E85" s="65"/>
      <c r="F85" s="65"/>
    </row>
    <row r="86" spans="1:6" x14ac:dyDescent="0.25">
      <c r="A86" s="67" t="s">
        <v>211</v>
      </c>
      <c r="B86" s="65">
        <v>0.63800000000000001</v>
      </c>
      <c r="C86" s="68">
        <f t="shared" si="1"/>
        <v>-5.7607090103397374E-2</v>
      </c>
      <c r="D86" s="65"/>
      <c r="E86" s="65"/>
      <c r="F86" s="65"/>
    </row>
    <row r="87" spans="1:6" x14ac:dyDescent="0.25">
      <c r="A87" s="67" t="s">
        <v>212</v>
      </c>
      <c r="B87" s="65">
        <v>0.64600000000000002</v>
      </c>
      <c r="C87" s="68">
        <f t="shared" si="1"/>
        <v>1.2539184952978122E-2</v>
      </c>
      <c r="D87" s="65"/>
      <c r="E87" s="65"/>
      <c r="F87" s="65"/>
    </row>
    <row r="88" spans="1:6" x14ac:dyDescent="0.25">
      <c r="A88" s="67" t="s">
        <v>213</v>
      </c>
      <c r="B88" s="65">
        <v>0.64500000000000002</v>
      </c>
      <c r="C88" s="68">
        <f t="shared" si="1"/>
        <v>-1.5479876160990891E-3</v>
      </c>
      <c r="D88" s="65"/>
      <c r="E88" s="65"/>
      <c r="F88" s="65"/>
    </row>
    <row r="89" spans="1:6" x14ac:dyDescent="0.25">
      <c r="A89" s="67" t="s">
        <v>214</v>
      </c>
      <c r="B89" s="65">
        <v>0.67400000000000004</v>
      </c>
      <c r="C89" s="68">
        <f t="shared" si="1"/>
        <v>4.4961240310077644E-2</v>
      </c>
      <c r="D89" s="65"/>
      <c r="E89" s="65"/>
      <c r="F89" s="65"/>
    </row>
    <row r="90" spans="1:6" x14ac:dyDescent="0.25">
      <c r="A90" s="67" t="s">
        <v>215</v>
      </c>
      <c r="B90" s="65">
        <v>0.70199999999999996</v>
      </c>
      <c r="C90" s="68">
        <f t="shared" si="1"/>
        <v>4.1543026706231334E-2</v>
      </c>
      <c r="D90" s="65"/>
      <c r="E90" s="65"/>
      <c r="F90" s="65"/>
    </row>
    <row r="91" spans="1:6" x14ac:dyDescent="0.25">
      <c r="A91" s="67" t="s">
        <v>216</v>
      </c>
      <c r="B91" s="65">
        <v>0.65500000000000003</v>
      </c>
      <c r="C91" s="68">
        <f t="shared" si="1"/>
        <v>-6.6951566951566899E-2</v>
      </c>
      <c r="D91" s="65"/>
      <c r="E91" s="65"/>
      <c r="F91" s="65"/>
    </row>
    <row r="92" spans="1:6" x14ac:dyDescent="0.25">
      <c r="A92" s="67" t="s">
        <v>217</v>
      </c>
      <c r="B92" s="65">
        <v>0.65800000000000003</v>
      </c>
      <c r="C92" s="68">
        <f t="shared" si="1"/>
        <v>4.5801526717557106E-3</v>
      </c>
      <c r="D92" s="65"/>
      <c r="E92" s="65"/>
      <c r="F92" s="65"/>
    </row>
    <row r="93" spans="1:6" x14ac:dyDescent="0.25">
      <c r="A93" s="67" t="s">
        <v>218</v>
      </c>
      <c r="B93" s="65">
        <v>0.66300000000000003</v>
      </c>
      <c r="C93" s="68">
        <f t="shared" si="1"/>
        <v>7.5987841945288626E-3</v>
      </c>
      <c r="D93" s="65"/>
      <c r="E93" s="65"/>
      <c r="F93" s="65"/>
    </row>
    <row r="94" spans="1:6" x14ac:dyDescent="0.25">
      <c r="A94" s="67" t="s">
        <v>219</v>
      </c>
      <c r="B94" s="65">
        <v>0.65800000000000003</v>
      </c>
      <c r="C94" s="68">
        <f t="shared" si="1"/>
        <v>-7.541478129713397E-3</v>
      </c>
      <c r="D94" s="65"/>
      <c r="E94" s="65"/>
      <c r="F94" s="65"/>
    </row>
    <row r="95" spans="1:6" x14ac:dyDescent="0.25">
      <c r="A95" s="67" t="s">
        <v>220</v>
      </c>
      <c r="B95" s="65">
        <v>0.621</v>
      </c>
      <c r="C95" s="68">
        <f t="shared" si="1"/>
        <v>-5.6231003039513672E-2</v>
      </c>
      <c r="D95" s="65"/>
      <c r="E95" s="65"/>
      <c r="F95" s="65"/>
    </row>
    <row r="96" spans="1:6" x14ac:dyDescent="0.25">
      <c r="A96" s="67" t="s">
        <v>221</v>
      </c>
      <c r="B96" s="65">
        <v>0.58499999999999996</v>
      </c>
      <c r="C96" s="68">
        <f t="shared" si="1"/>
        <v>-5.7971014492753659E-2</v>
      </c>
      <c r="D96" s="65"/>
      <c r="E96" s="65"/>
      <c r="F96" s="65"/>
    </row>
    <row r="97" spans="1:6" x14ac:dyDescent="0.25">
      <c r="A97" s="67" t="s">
        <v>222</v>
      </c>
      <c r="B97" s="65">
        <v>0.57499999999999996</v>
      </c>
      <c r="C97" s="68">
        <f t="shared" si="1"/>
        <v>-1.7094017094017144E-2</v>
      </c>
      <c r="D97" s="65"/>
      <c r="E97" s="65"/>
      <c r="F97" s="65"/>
    </row>
    <row r="98" spans="1:6" x14ac:dyDescent="0.25">
      <c r="A98" s="67" t="s">
        <v>223</v>
      </c>
      <c r="B98" s="65">
        <v>0.60599999999999998</v>
      </c>
      <c r="C98" s="68">
        <f t="shared" si="1"/>
        <v>5.3913043478260869E-2</v>
      </c>
      <c r="D98" s="65"/>
      <c r="E98" s="65"/>
      <c r="F98" s="65"/>
    </row>
    <row r="99" spans="1:6" x14ac:dyDescent="0.25">
      <c r="A99" s="67" t="s">
        <v>224</v>
      </c>
      <c r="B99" s="65">
        <v>0.61599999999999999</v>
      </c>
      <c r="C99" s="68">
        <f t="shared" si="1"/>
        <v>1.650165016501659E-2</v>
      </c>
      <c r="D99" s="65"/>
      <c r="E99" s="65"/>
      <c r="F99" s="65"/>
    </row>
    <row r="100" spans="1:6" x14ac:dyDescent="0.25">
      <c r="A100" s="67" t="s">
        <v>225</v>
      </c>
      <c r="B100" s="65">
        <v>0.63200000000000001</v>
      </c>
      <c r="C100" s="68">
        <f t="shared" si="1"/>
        <v>2.5974025974025983E-2</v>
      </c>
      <c r="D100" s="65"/>
      <c r="E100" s="65"/>
      <c r="F100" s="65"/>
    </row>
    <row r="101" spans="1:6" x14ac:dyDescent="0.25">
      <c r="A101" s="67" t="s">
        <v>226</v>
      </c>
      <c r="B101" s="65">
        <v>0.60099999999999998</v>
      </c>
      <c r="C101" s="68">
        <f t="shared" si="1"/>
        <v>-4.9050632911392444E-2</v>
      </c>
      <c r="D101" s="65"/>
      <c r="E101" s="65"/>
      <c r="F101" s="65"/>
    </row>
    <row r="102" spans="1:6" x14ac:dyDescent="0.25">
      <c r="A102" s="67" t="s">
        <v>227</v>
      </c>
      <c r="B102" s="65">
        <v>0.60199999999999998</v>
      </c>
      <c r="C102" s="68">
        <f t="shared" si="1"/>
        <v>1.6638935108153063E-3</v>
      </c>
      <c r="D102" s="65"/>
      <c r="E102" s="65"/>
      <c r="F102" s="65"/>
    </row>
    <row r="103" spans="1:6" x14ac:dyDescent="0.25">
      <c r="A103" s="67" t="s">
        <v>228</v>
      </c>
      <c r="B103" s="65">
        <v>0.59099999999999997</v>
      </c>
      <c r="C103" s="68">
        <f t="shared" si="1"/>
        <v>-1.8272425249169499E-2</v>
      </c>
      <c r="D103" s="65"/>
      <c r="E103" s="65"/>
      <c r="F103" s="65"/>
    </row>
    <row r="104" spans="1:6" x14ac:dyDescent="0.25">
      <c r="A104" s="67" t="s">
        <v>229</v>
      </c>
      <c r="B104" s="65">
        <v>0.59399999999999997</v>
      </c>
      <c r="C104" s="68">
        <f t="shared" si="1"/>
        <v>5.0761421319795996E-3</v>
      </c>
      <c r="D104" s="65"/>
      <c r="E104" s="65"/>
      <c r="F104" s="65"/>
    </row>
    <row r="105" spans="1:6" x14ac:dyDescent="0.25">
      <c r="A105" s="67" t="s">
        <v>230</v>
      </c>
      <c r="B105" s="65">
        <v>0.57199999999999995</v>
      </c>
      <c r="C105" s="68">
        <f t="shared" si="1"/>
        <v>-3.703703703703709E-2</v>
      </c>
      <c r="D105" s="65"/>
      <c r="E105" s="65"/>
      <c r="F105" s="65"/>
    </row>
    <row r="106" spans="1:6" x14ac:dyDescent="0.25">
      <c r="A106" s="67" t="s">
        <v>231</v>
      </c>
      <c r="B106" s="65">
        <v>0.56699999999999995</v>
      </c>
      <c r="C106" s="68">
        <f t="shared" si="1"/>
        <v>-8.7412587412587506E-3</v>
      </c>
      <c r="D106" s="65"/>
      <c r="E106" s="65"/>
      <c r="F106" s="65"/>
    </row>
    <row r="107" spans="1:6" x14ac:dyDescent="0.25">
      <c r="A107" s="67" t="s">
        <v>232</v>
      </c>
      <c r="B107" s="65">
        <v>0.60699999999999998</v>
      </c>
      <c r="C107" s="68">
        <f t="shared" si="1"/>
        <v>7.0546737213403876E-2</v>
      </c>
      <c r="D107" s="65"/>
      <c r="E107" s="65"/>
      <c r="F107" s="65"/>
    </row>
    <row r="108" spans="1:6" x14ac:dyDescent="0.25">
      <c r="A108" s="67" t="s">
        <v>233</v>
      </c>
      <c r="B108" s="65">
        <v>0.61699999999999999</v>
      </c>
      <c r="C108" s="68">
        <f t="shared" si="1"/>
        <v>1.6474464579901094E-2</v>
      </c>
      <c r="D108" s="65"/>
      <c r="E108" s="65"/>
      <c r="F108" s="65"/>
    </row>
    <row r="109" spans="1:6" x14ac:dyDescent="0.25">
      <c r="A109" s="67" t="s">
        <v>234</v>
      </c>
      <c r="B109" s="65">
        <v>0.61499999999999999</v>
      </c>
      <c r="C109" s="68">
        <f t="shared" si="1"/>
        <v>-3.2414910858995505E-3</v>
      </c>
      <c r="D109" s="65"/>
      <c r="E109" s="65"/>
      <c r="F109" s="65"/>
    </row>
    <row r="110" spans="1:6" x14ac:dyDescent="0.25">
      <c r="A110" s="67" t="s">
        <v>235</v>
      </c>
      <c r="B110" s="65">
        <v>0.54600000000000004</v>
      </c>
      <c r="C110" s="68">
        <f t="shared" si="1"/>
        <v>-0.11219512195121939</v>
      </c>
      <c r="D110" s="65"/>
      <c r="E110" s="65"/>
      <c r="F110" s="65"/>
    </row>
    <row r="111" spans="1:6" x14ac:dyDescent="0.25">
      <c r="A111" s="67" t="s">
        <v>236</v>
      </c>
      <c r="B111" s="65">
        <v>0.54900000000000004</v>
      </c>
      <c r="C111" s="68">
        <f t="shared" si="1"/>
        <v>5.494505494505475E-3</v>
      </c>
      <c r="D111" s="65"/>
      <c r="E111" s="65"/>
      <c r="F111" s="65"/>
    </row>
    <row r="112" spans="1:6" x14ac:dyDescent="0.25">
      <c r="A112" s="67" t="s">
        <v>237</v>
      </c>
      <c r="B112" s="65">
        <v>0.52300000000000002</v>
      </c>
      <c r="C112" s="68">
        <f t="shared" si="1"/>
        <v>-4.7358834244080161E-2</v>
      </c>
      <c r="D112" s="65"/>
      <c r="E112" s="65"/>
      <c r="F112" s="65"/>
    </row>
    <row r="113" spans="1:6" x14ac:dyDescent="0.25">
      <c r="A113" s="67" t="s">
        <v>238</v>
      </c>
      <c r="B113" s="65">
        <v>0.55600000000000005</v>
      </c>
      <c r="C113" s="68">
        <f t="shared" si="1"/>
        <v>6.3097514340344274E-2</v>
      </c>
      <c r="D113" s="65"/>
      <c r="E113" s="65"/>
      <c r="F113" s="65"/>
    </row>
    <row r="114" spans="1:6" x14ac:dyDescent="0.25">
      <c r="A114" s="67" t="s">
        <v>239</v>
      </c>
      <c r="B114" s="65">
        <v>0.56799999999999995</v>
      </c>
      <c r="C114" s="68">
        <f t="shared" si="1"/>
        <v>2.1582733812949506E-2</v>
      </c>
      <c r="D114" s="65"/>
      <c r="E114" s="65"/>
      <c r="F114" s="65"/>
    </row>
    <row r="115" spans="1:6" x14ac:dyDescent="0.25">
      <c r="A115" s="67" t="s">
        <v>240</v>
      </c>
      <c r="B115" s="65">
        <v>0.57599999999999996</v>
      </c>
      <c r="C115" s="68">
        <f t="shared" si="1"/>
        <v>1.4084507042253502E-2</v>
      </c>
      <c r="D115" s="65"/>
      <c r="E115" s="65"/>
      <c r="F115" s="65"/>
    </row>
    <row r="116" spans="1:6" x14ac:dyDescent="0.25">
      <c r="A116" s="67" t="s">
        <v>241</v>
      </c>
      <c r="B116" s="65">
        <v>0.57399999999999995</v>
      </c>
      <c r="C116" s="68">
        <f t="shared" si="1"/>
        <v>-3.4722222222222099E-3</v>
      </c>
      <c r="D116" s="65"/>
      <c r="E116" s="65"/>
      <c r="F116" s="65"/>
    </row>
    <row r="117" spans="1:6" x14ac:dyDescent="0.25">
      <c r="A117" s="67" t="s">
        <v>242</v>
      </c>
      <c r="B117" s="65">
        <v>0.61099999999999999</v>
      </c>
      <c r="C117" s="68">
        <f t="shared" si="1"/>
        <v>6.4459930313588876E-2</v>
      </c>
      <c r="D117" s="65"/>
      <c r="E117" s="65"/>
      <c r="F117" s="65"/>
    </row>
    <row r="118" spans="1:6" x14ac:dyDescent="0.25">
      <c r="A118" s="67" t="s">
        <v>243</v>
      </c>
      <c r="B118" s="65">
        <v>0.63100000000000001</v>
      </c>
      <c r="C118" s="68">
        <f t="shared" si="1"/>
        <v>3.2733224222585955E-2</v>
      </c>
      <c r="D118" s="65"/>
      <c r="E118" s="65"/>
      <c r="F118" s="65"/>
    </row>
    <row r="119" spans="1:6" x14ac:dyDescent="0.25">
      <c r="A119" s="67" t="s">
        <v>244</v>
      </c>
      <c r="B119" s="65">
        <v>0.60299999999999998</v>
      </c>
      <c r="C119" s="68">
        <f t="shared" si="1"/>
        <v>-4.4374009508716394E-2</v>
      </c>
      <c r="D119" s="65"/>
      <c r="E119" s="65"/>
      <c r="F119" s="65"/>
    </row>
    <row r="120" spans="1:6" x14ac:dyDescent="0.25">
      <c r="A120" s="67" t="s">
        <v>245</v>
      </c>
      <c r="B120" s="65">
        <v>0.65</v>
      </c>
      <c r="C120" s="68">
        <f t="shared" si="1"/>
        <v>7.7943615257048071E-2</v>
      </c>
      <c r="D120" s="65"/>
      <c r="E120" s="65"/>
      <c r="F120" s="65"/>
    </row>
    <row r="121" spans="1:6" x14ac:dyDescent="0.25">
      <c r="A121" s="67" t="s">
        <v>246</v>
      </c>
      <c r="B121" s="65">
        <v>0.61799999999999999</v>
      </c>
      <c r="C121" s="68">
        <f t="shared" si="1"/>
        <v>-4.92307692307693E-2</v>
      </c>
      <c r="D121" s="65"/>
      <c r="E121" s="65"/>
      <c r="F121" s="65"/>
    </row>
    <row r="122" spans="1:6" x14ac:dyDescent="0.25">
      <c r="A122" s="67" t="s">
        <v>247</v>
      </c>
      <c r="B122" s="65">
        <v>0.59199999999999997</v>
      </c>
      <c r="C122" s="68">
        <f t="shared" si="1"/>
        <v>-4.2071197411003292E-2</v>
      </c>
      <c r="D122" s="65"/>
      <c r="E122" s="65"/>
      <c r="F122" s="65"/>
    </row>
    <row r="123" spans="1:6" x14ac:dyDescent="0.25">
      <c r="A123" s="67" t="s">
        <v>248</v>
      </c>
      <c r="B123" s="65">
        <v>0.54400000000000004</v>
      </c>
      <c r="C123" s="68">
        <f t="shared" si="1"/>
        <v>-8.1081081081080919E-2</v>
      </c>
      <c r="D123" s="65"/>
      <c r="E123" s="65"/>
      <c r="F123" s="65"/>
    </row>
    <row r="124" spans="1:6" x14ac:dyDescent="0.25">
      <c r="A124" s="67" t="s">
        <v>249</v>
      </c>
      <c r="B124" s="65">
        <v>0.53700000000000003</v>
      </c>
      <c r="C124" s="68">
        <f t="shared" si="1"/>
        <v>-1.2867647058823595E-2</v>
      </c>
      <c r="D124" s="65"/>
      <c r="E124" s="65"/>
      <c r="F124" s="65"/>
    </row>
    <row r="125" spans="1:6" x14ac:dyDescent="0.25">
      <c r="A125" s="67" t="s">
        <v>250</v>
      </c>
      <c r="B125" s="65">
        <v>0.56799999999999995</v>
      </c>
      <c r="C125" s="68">
        <f t="shared" si="1"/>
        <v>5.772811918063292E-2</v>
      </c>
      <c r="D125" s="65"/>
      <c r="E125" s="65"/>
      <c r="F125" s="65"/>
    </row>
    <row r="126" spans="1:6" x14ac:dyDescent="0.25">
      <c r="A126" s="67" t="s">
        <v>251</v>
      </c>
      <c r="B126" s="65">
        <v>0.56799999999999995</v>
      </c>
      <c r="C126" s="68">
        <f t="shared" si="1"/>
        <v>0</v>
      </c>
      <c r="D126" s="65"/>
      <c r="E126" s="65"/>
      <c r="F126" s="65"/>
    </row>
    <row r="127" spans="1:6" x14ac:dyDescent="0.25">
      <c r="A127" s="67" t="s">
        <v>252</v>
      </c>
      <c r="B127" s="65">
        <v>0.55000000000000004</v>
      </c>
      <c r="C127" s="68">
        <f t="shared" si="1"/>
        <v>-3.1690140845070269E-2</v>
      </c>
      <c r="D127" s="65"/>
      <c r="E127" s="65"/>
      <c r="F127" s="65"/>
    </row>
    <row r="128" spans="1:6" x14ac:dyDescent="0.25">
      <c r="A128" s="67" t="s">
        <v>253</v>
      </c>
      <c r="B128" s="65">
        <v>0.53800000000000003</v>
      </c>
      <c r="C128" s="68">
        <f t="shared" si="1"/>
        <v>-2.1818181818181848E-2</v>
      </c>
      <c r="D128" s="65"/>
      <c r="E128" s="65"/>
      <c r="F128" s="65"/>
    </row>
    <row r="129" spans="1:6" x14ac:dyDescent="0.25">
      <c r="A129" s="67" t="s">
        <v>254</v>
      </c>
      <c r="B129" s="65">
        <v>0.54500000000000004</v>
      </c>
      <c r="C129" s="68">
        <f t="shared" si="1"/>
        <v>1.3011152416356975E-2</v>
      </c>
      <c r="D129" s="65"/>
      <c r="E129" s="65"/>
      <c r="F129" s="65"/>
    </row>
    <row r="130" spans="1:6" x14ac:dyDescent="0.25">
      <c r="A130" s="67" t="s">
        <v>255</v>
      </c>
      <c r="B130" s="65">
        <v>0.54200000000000004</v>
      </c>
      <c r="C130" s="68">
        <f t="shared" si="1"/>
        <v>-5.5045871559633586E-3</v>
      </c>
      <c r="D130" s="65"/>
      <c r="E130" s="65"/>
      <c r="F130" s="65"/>
    </row>
    <row r="131" spans="1:6" x14ac:dyDescent="0.25">
      <c r="A131" s="67" t="s">
        <v>256</v>
      </c>
      <c r="B131" s="65">
        <v>0.53300000000000003</v>
      </c>
      <c r="C131" s="68">
        <f t="shared" si="1"/>
        <v>-1.6605166051660514E-2</v>
      </c>
      <c r="D131" s="65"/>
      <c r="E131" s="65"/>
      <c r="F131" s="65"/>
    </row>
    <row r="132" spans="1:6" x14ac:dyDescent="0.25">
      <c r="A132" s="67" t="s">
        <v>257</v>
      </c>
      <c r="B132" s="65">
        <v>0.53300000000000003</v>
      </c>
      <c r="C132" s="68">
        <f t="shared" si="1"/>
        <v>0</v>
      </c>
      <c r="D132" s="65"/>
      <c r="E132" s="65"/>
      <c r="F132" s="65"/>
    </row>
    <row r="133" spans="1:6" x14ac:dyDescent="0.25">
      <c r="A133" s="67" t="s">
        <v>258</v>
      </c>
      <c r="B133" s="65">
        <v>0.53100000000000003</v>
      </c>
      <c r="C133" s="68">
        <f t="shared" si="1"/>
        <v>-3.7523452157598447E-3</v>
      </c>
      <c r="D133" s="65"/>
      <c r="E133" s="65"/>
      <c r="F133" s="65"/>
    </row>
    <row r="134" spans="1:6" x14ac:dyDescent="0.25">
      <c r="A134" s="67" t="s">
        <v>259</v>
      </c>
      <c r="B134" s="65">
        <v>0.50600000000000001</v>
      </c>
      <c r="C134" s="68">
        <f t="shared" si="1"/>
        <v>-4.7080979284369162E-2</v>
      </c>
      <c r="D134" s="65"/>
      <c r="E134" s="65"/>
      <c r="F134" s="65"/>
    </row>
    <row r="135" spans="1:6" x14ac:dyDescent="0.25">
      <c r="A135" s="67" t="s">
        <v>260</v>
      </c>
      <c r="B135" s="65">
        <v>0.51200000000000001</v>
      </c>
      <c r="C135" s="68">
        <f t="shared" si="1"/>
        <v>1.1857707509881354E-2</v>
      </c>
      <c r="D135" s="65"/>
      <c r="E135" s="65"/>
      <c r="F135" s="65"/>
    </row>
    <row r="136" spans="1:6" x14ac:dyDescent="0.25">
      <c r="A136" s="67" t="s">
        <v>261</v>
      </c>
      <c r="B136" s="65">
        <v>0.48499999999999999</v>
      </c>
      <c r="C136" s="68">
        <f t="shared" si="1"/>
        <v>-5.2734375E-2</v>
      </c>
      <c r="D136" s="65"/>
      <c r="E136" s="65"/>
      <c r="F136" s="65"/>
    </row>
    <row r="137" spans="1:6" x14ac:dyDescent="0.25">
      <c r="A137" s="67" t="s">
        <v>262</v>
      </c>
      <c r="B137" s="65">
        <v>0.49</v>
      </c>
      <c r="C137" s="68">
        <f t="shared" si="1"/>
        <v>1.0309278350515427E-2</v>
      </c>
      <c r="D137" s="65"/>
      <c r="E137" s="65"/>
      <c r="F137" s="65"/>
    </row>
    <row r="138" spans="1:6" x14ac:dyDescent="0.25">
      <c r="A138" s="67" t="s">
        <v>263</v>
      </c>
      <c r="B138" s="65">
        <v>0.50600000000000001</v>
      </c>
      <c r="C138" s="68">
        <f t="shared" si="1"/>
        <v>3.2653061224489743E-2</v>
      </c>
      <c r="D138" s="65"/>
      <c r="E138" s="65"/>
      <c r="F138" s="65"/>
    </row>
    <row r="139" spans="1:6" x14ac:dyDescent="0.25">
      <c r="A139" s="67" t="s">
        <v>264</v>
      </c>
      <c r="B139" s="65">
        <v>0.48</v>
      </c>
      <c r="C139" s="68">
        <f t="shared" ref="C139:C202" si="2">B139/B138-1</f>
        <v>-5.1383399209486202E-2</v>
      </c>
      <c r="D139" s="65"/>
      <c r="E139" s="65"/>
      <c r="F139" s="65"/>
    </row>
    <row r="140" spans="1:6" x14ac:dyDescent="0.25">
      <c r="A140" s="67" t="s">
        <v>265</v>
      </c>
      <c r="B140" s="65">
        <v>0.46100000000000002</v>
      </c>
      <c r="C140" s="68">
        <f t="shared" si="2"/>
        <v>-3.9583333333333304E-2</v>
      </c>
      <c r="D140" s="65"/>
      <c r="E140" s="65"/>
      <c r="F140" s="65"/>
    </row>
    <row r="141" spans="1:6" x14ac:dyDescent="0.25">
      <c r="A141" s="67" t="s">
        <v>266</v>
      </c>
      <c r="B141" s="65">
        <v>0.45100000000000001</v>
      </c>
      <c r="C141" s="68">
        <f t="shared" si="2"/>
        <v>-2.1691973969631295E-2</v>
      </c>
      <c r="D141" s="65"/>
      <c r="E141" s="65"/>
      <c r="F141" s="65"/>
    </row>
    <row r="142" spans="1:6" x14ac:dyDescent="0.25">
      <c r="A142" s="67" t="s">
        <v>267</v>
      </c>
      <c r="B142" s="65">
        <v>0.45500000000000002</v>
      </c>
      <c r="C142" s="68">
        <f t="shared" si="2"/>
        <v>8.8691796008868451E-3</v>
      </c>
      <c r="D142" s="65"/>
      <c r="E142" s="65"/>
      <c r="F142" s="65"/>
    </row>
    <row r="143" spans="1:6" x14ac:dyDescent="0.25">
      <c r="A143" s="67" t="s">
        <v>268</v>
      </c>
      <c r="B143" s="65">
        <v>0.45</v>
      </c>
      <c r="C143" s="68">
        <f t="shared" si="2"/>
        <v>-1.098901098901095E-2</v>
      </c>
      <c r="D143" s="65"/>
      <c r="E143" s="65"/>
      <c r="F143" s="65"/>
    </row>
    <row r="144" spans="1:6" x14ac:dyDescent="0.25">
      <c r="A144" s="67" t="s">
        <v>269</v>
      </c>
      <c r="B144" s="65">
        <v>0.45100000000000001</v>
      </c>
      <c r="C144" s="68">
        <f t="shared" si="2"/>
        <v>2.2222222222221255E-3</v>
      </c>
      <c r="D144" s="65"/>
      <c r="E144" s="65"/>
      <c r="F144" s="65"/>
    </row>
    <row r="145" spans="1:6" x14ac:dyDescent="0.25">
      <c r="A145" s="67" t="s">
        <v>270</v>
      </c>
      <c r="B145" s="65">
        <v>0.442</v>
      </c>
      <c r="C145" s="68">
        <f t="shared" si="2"/>
        <v>-1.9955654101995624E-2</v>
      </c>
      <c r="D145" s="65"/>
      <c r="E145" s="65"/>
      <c r="F145" s="65"/>
    </row>
    <row r="146" spans="1:6" x14ac:dyDescent="0.25">
      <c r="A146" s="67" t="s">
        <v>271</v>
      </c>
      <c r="B146" s="65">
        <v>0.38</v>
      </c>
      <c r="C146" s="68">
        <f t="shared" si="2"/>
        <v>-0.14027149321266963</v>
      </c>
      <c r="D146" s="65"/>
      <c r="E146" s="65"/>
      <c r="F146" s="65"/>
    </row>
    <row r="147" spans="1:6" x14ac:dyDescent="0.25">
      <c r="A147" s="67" t="s">
        <v>272</v>
      </c>
      <c r="B147" s="65">
        <v>0.38800000000000001</v>
      </c>
      <c r="C147" s="68">
        <f t="shared" si="2"/>
        <v>2.1052631578947434E-2</v>
      </c>
      <c r="D147" s="65"/>
      <c r="E147" s="65"/>
      <c r="F147" s="65"/>
    </row>
    <row r="148" spans="1:6" x14ac:dyDescent="0.25">
      <c r="A148" s="67" t="s">
        <v>273</v>
      </c>
      <c r="B148" s="65">
        <v>0.48099999999999998</v>
      </c>
      <c r="C148" s="68">
        <f t="shared" si="2"/>
        <v>0.23969072164948435</v>
      </c>
      <c r="D148" s="65"/>
      <c r="E148" s="65"/>
      <c r="F148" s="65"/>
    </row>
    <row r="149" spans="1:6" x14ac:dyDescent="0.25">
      <c r="A149" s="67" t="s">
        <v>274</v>
      </c>
      <c r="B149" s="65">
        <v>0.47299999999999998</v>
      </c>
      <c r="C149" s="68">
        <f t="shared" si="2"/>
        <v>-1.6632016632016633E-2</v>
      </c>
      <c r="D149" s="65"/>
      <c r="E149" s="65"/>
      <c r="F149" s="65"/>
    </row>
    <row r="150" spans="1:6" x14ac:dyDescent="0.25">
      <c r="A150" s="67" t="s">
        <v>275</v>
      </c>
      <c r="B150" s="65">
        <v>0.439</v>
      </c>
      <c r="C150" s="68">
        <f t="shared" si="2"/>
        <v>-7.1881606765327621E-2</v>
      </c>
      <c r="D150" s="65"/>
      <c r="E150" s="65"/>
      <c r="F150" s="65"/>
    </row>
    <row r="151" spans="1:6" x14ac:dyDescent="0.25">
      <c r="A151" s="67" t="s">
        <v>276</v>
      </c>
      <c r="B151" s="65">
        <v>0.45</v>
      </c>
      <c r="C151" s="68">
        <f t="shared" si="2"/>
        <v>2.5056947608200542E-2</v>
      </c>
      <c r="D151" s="65"/>
      <c r="E151" s="65"/>
      <c r="F151" s="65"/>
    </row>
    <row r="152" spans="1:6" x14ac:dyDescent="0.25">
      <c r="A152" s="67" t="s">
        <v>277</v>
      </c>
      <c r="B152" s="65">
        <v>0.47699999999999998</v>
      </c>
      <c r="C152" s="68">
        <f t="shared" si="2"/>
        <v>5.9999999999999831E-2</v>
      </c>
      <c r="D152" s="65"/>
      <c r="E152" s="65"/>
      <c r="F152" s="65"/>
    </row>
    <row r="153" spans="1:6" x14ac:dyDescent="0.25">
      <c r="A153" s="67" t="s">
        <v>278</v>
      </c>
      <c r="B153" s="65">
        <v>0.47199999999999998</v>
      </c>
      <c r="C153" s="68">
        <f t="shared" si="2"/>
        <v>-1.0482180293501009E-2</v>
      </c>
      <c r="D153" s="65"/>
      <c r="E153" s="65"/>
      <c r="F153" s="65"/>
    </row>
    <row r="154" spans="1:6" x14ac:dyDescent="0.25">
      <c r="A154" s="67" t="s">
        <v>279</v>
      </c>
      <c r="B154" s="65">
        <v>0.496</v>
      </c>
      <c r="C154" s="68">
        <f t="shared" si="2"/>
        <v>5.0847457627118731E-2</v>
      </c>
      <c r="D154" s="65"/>
      <c r="E154" s="65"/>
      <c r="F154" s="65"/>
    </row>
    <row r="155" spans="1:6" x14ac:dyDescent="0.25">
      <c r="A155" s="67" t="s">
        <v>280</v>
      </c>
      <c r="B155" s="65">
        <v>0.48799999999999999</v>
      </c>
      <c r="C155" s="68">
        <f t="shared" si="2"/>
        <v>-1.6129032258064502E-2</v>
      </c>
      <c r="D155" s="65"/>
      <c r="E155" s="65"/>
      <c r="F155" s="65"/>
    </row>
    <row r="156" spans="1:6" x14ac:dyDescent="0.25">
      <c r="A156" s="67" t="s">
        <v>281</v>
      </c>
      <c r="B156" s="65">
        <v>0.46600000000000003</v>
      </c>
      <c r="C156" s="68">
        <f t="shared" si="2"/>
        <v>-4.5081967213114638E-2</v>
      </c>
      <c r="D156" s="65"/>
      <c r="E156" s="65"/>
      <c r="F156" s="65"/>
    </row>
    <row r="157" spans="1:6" x14ac:dyDescent="0.25">
      <c r="A157" s="67" t="s">
        <v>282</v>
      </c>
      <c r="B157" s="65">
        <v>0.48399999999999999</v>
      </c>
      <c r="C157" s="68">
        <f t="shared" si="2"/>
        <v>3.8626609442059978E-2</v>
      </c>
      <c r="D157" s="65"/>
      <c r="E157" s="65"/>
      <c r="F157" s="65"/>
    </row>
    <row r="158" spans="1:6" x14ac:dyDescent="0.25">
      <c r="A158" s="67" t="s">
        <v>283</v>
      </c>
      <c r="B158" s="65">
        <v>0.44600000000000001</v>
      </c>
      <c r="C158" s="68">
        <f t="shared" si="2"/>
        <v>-7.8512396694214837E-2</v>
      </c>
      <c r="D158" s="65"/>
      <c r="E158" s="65"/>
      <c r="F158" s="65"/>
    </row>
    <row r="159" spans="1:6" x14ac:dyDescent="0.25">
      <c r="A159" s="67" t="s">
        <v>284</v>
      </c>
      <c r="B159" s="65">
        <v>0.41699999999999998</v>
      </c>
      <c r="C159" s="68">
        <f t="shared" si="2"/>
        <v>-6.5022421524663754E-2</v>
      </c>
      <c r="D159" s="65"/>
      <c r="E159" s="65"/>
      <c r="F159" s="65"/>
    </row>
    <row r="160" spans="1:6" x14ac:dyDescent="0.25">
      <c r="A160" s="67" t="s">
        <v>285</v>
      </c>
      <c r="B160" s="65">
        <v>0.42899999999999999</v>
      </c>
      <c r="C160" s="68">
        <f t="shared" si="2"/>
        <v>2.877697841726623E-2</v>
      </c>
      <c r="D160" s="65"/>
      <c r="E160" s="65"/>
      <c r="F160" s="65"/>
    </row>
    <row r="161" spans="1:6" x14ac:dyDescent="0.25">
      <c r="A161" s="67" t="s">
        <v>286</v>
      </c>
      <c r="B161" s="65">
        <v>0.42799999999999999</v>
      </c>
      <c r="C161" s="68">
        <f t="shared" si="2"/>
        <v>-2.3310023310023631E-3</v>
      </c>
      <c r="D161" s="65"/>
      <c r="E161" s="65"/>
      <c r="F161" s="65"/>
    </row>
    <row r="162" spans="1:6" x14ac:dyDescent="0.25">
      <c r="A162" s="67" t="s">
        <v>287</v>
      </c>
      <c r="B162" s="65">
        <v>0.44900000000000001</v>
      </c>
      <c r="C162" s="68">
        <f t="shared" si="2"/>
        <v>4.9065420560747697E-2</v>
      </c>
      <c r="D162" s="65"/>
      <c r="E162" s="65"/>
      <c r="F162" s="65"/>
    </row>
    <row r="163" spans="1:6" x14ac:dyDescent="0.25">
      <c r="A163" s="67" t="s">
        <v>288</v>
      </c>
      <c r="B163" s="65">
        <v>0.44</v>
      </c>
      <c r="C163" s="68">
        <f t="shared" si="2"/>
        <v>-2.0044543429844075E-2</v>
      </c>
      <c r="D163" s="65"/>
      <c r="E163" s="65"/>
      <c r="F163" s="65"/>
    </row>
    <row r="164" spans="1:6" x14ac:dyDescent="0.25">
      <c r="A164" s="67" t="s">
        <v>289</v>
      </c>
      <c r="B164" s="65">
        <v>0.39600000000000002</v>
      </c>
      <c r="C164" s="68">
        <f t="shared" si="2"/>
        <v>-9.9999999999999978E-2</v>
      </c>
      <c r="D164" s="65"/>
      <c r="E164" s="65"/>
      <c r="F164" s="65"/>
    </row>
    <row r="165" spans="1:6" x14ac:dyDescent="0.25">
      <c r="A165" s="67" t="s">
        <v>290</v>
      </c>
      <c r="B165" s="65">
        <v>0.39600000000000002</v>
      </c>
      <c r="C165" s="68">
        <f t="shared" si="2"/>
        <v>0</v>
      </c>
      <c r="D165" s="65"/>
      <c r="E165" s="65"/>
      <c r="F165" s="65"/>
    </row>
    <row r="166" spans="1:6" x14ac:dyDescent="0.25">
      <c r="A166" s="67" t="s">
        <v>291</v>
      </c>
      <c r="B166" s="65">
        <v>0.379</v>
      </c>
      <c r="C166" s="68">
        <f t="shared" si="2"/>
        <v>-4.2929292929292928E-2</v>
      </c>
      <c r="D166" s="65"/>
      <c r="E166" s="65"/>
      <c r="F166" s="65"/>
    </row>
    <row r="167" spans="1:6" x14ac:dyDescent="0.25">
      <c r="A167" s="67" t="s">
        <v>292</v>
      </c>
      <c r="B167" s="65">
        <v>0.37</v>
      </c>
      <c r="C167" s="68">
        <f t="shared" si="2"/>
        <v>-2.3746701846965701E-2</v>
      </c>
      <c r="D167" s="65"/>
      <c r="E167" s="65"/>
      <c r="F167" s="65"/>
    </row>
    <row r="168" spans="1:6" x14ac:dyDescent="0.25">
      <c r="A168" s="67" t="s">
        <v>293</v>
      </c>
      <c r="B168" s="65">
        <v>0.38600000000000001</v>
      </c>
      <c r="C168" s="68">
        <f t="shared" si="2"/>
        <v>4.3243243243243246E-2</v>
      </c>
      <c r="D168" s="65"/>
      <c r="E168" s="65"/>
      <c r="F168" s="65"/>
    </row>
    <row r="169" spans="1:6" x14ac:dyDescent="0.25">
      <c r="A169" s="67" t="s">
        <v>294</v>
      </c>
      <c r="B169" s="65">
        <v>0.371</v>
      </c>
      <c r="C169" s="68">
        <f t="shared" si="2"/>
        <v>-3.8860103626943032E-2</v>
      </c>
      <c r="D169" s="65"/>
      <c r="E169" s="65"/>
      <c r="F169" s="65"/>
    </row>
    <row r="170" spans="1:6" x14ac:dyDescent="0.25">
      <c r="A170" s="67" t="s">
        <v>295</v>
      </c>
      <c r="B170" s="65">
        <v>0.36199999999999999</v>
      </c>
      <c r="C170" s="68">
        <f t="shared" si="2"/>
        <v>-2.425876010781669E-2</v>
      </c>
      <c r="D170" s="65"/>
      <c r="E170" s="65"/>
      <c r="F170" s="65"/>
    </row>
    <row r="171" spans="1:6" x14ac:dyDescent="0.25">
      <c r="A171" s="67" t="s">
        <v>296</v>
      </c>
      <c r="B171" s="65">
        <v>0.39400000000000002</v>
      </c>
      <c r="C171" s="68">
        <f t="shared" si="2"/>
        <v>8.8397790055248615E-2</v>
      </c>
      <c r="D171" s="65"/>
      <c r="E171" s="65"/>
      <c r="F171" s="65"/>
    </row>
    <row r="172" spans="1:6" x14ac:dyDescent="0.25">
      <c r="A172" s="67" t="s">
        <v>297</v>
      </c>
      <c r="B172" s="65">
        <v>0.42499999999999999</v>
      </c>
      <c r="C172" s="68">
        <f t="shared" si="2"/>
        <v>7.8680203045685237E-2</v>
      </c>
      <c r="D172" s="65"/>
      <c r="E172" s="65"/>
      <c r="F172" s="65"/>
    </row>
    <row r="173" spans="1:6" x14ac:dyDescent="0.25">
      <c r="A173" s="67" t="s">
        <v>298</v>
      </c>
      <c r="B173" s="65">
        <v>0.435</v>
      </c>
      <c r="C173" s="68">
        <f t="shared" si="2"/>
        <v>2.3529411764705799E-2</v>
      </c>
      <c r="D173" s="65"/>
      <c r="E173" s="65"/>
      <c r="F173" s="65"/>
    </row>
    <row r="174" spans="1:6" x14ac:dyDescent="0.25">
      <c r="A174" s="67" t="s">
        <v>299</v>
      </c>
      <c r="B174" s="65">
        <v>0.47099999999999997</v>
      </c>
      <c r="C174" s="68">
        <f t="shared" si="2"/>
        <v>8.2758620689655116E-2</v>
      </c>
      <c r="D174" s="65"/>
      <c r="E174" s="65"/>
      <c r="F174" s="65"/>
    </row>
    <row r="175" spans="1:6" x14ac:dyDescent="0.25">
      <c r="A175" s="67" t="s">
        <v>300</v>
      </c>
      <c r="B175" s="65">
        <v>0.39800000000000002</v>
      </c>
      <c r="C175" s="68">
        <f t="shared" si="2"/>
        <v>-0.15498938428874731</v>
      </c>
      <c r="D175" s="65"/>
      <c r="E175" s="65"/>
      <c r="F175" s="65"/>
    </row>
    <row r="176" spans="1:6" x14ac:dyDescent="0.25">
      <c r="A176" s="67" t="s">
        <v>301</v>
      </c>
      <c r="B176" s="65">
        <v>0.39</v>
      </c>
      <c r="C176" s="68">
        <f t="shared" si="2"/>
        <v>-2.010050251256279E-2</v>
      </c>
      <c r="D176" s="65"/>
      <c r="E176" s="65"/>
      <c r="F176" s="65"/>
    </row>
    <row r="177" spans="1:6" x14ac:dyDescent="0.25">
      <c r="A177" s="67" t="s">
        <v>302</v>
      </c>
      <c r="B177" s="65">
        <v>0.40899999999999997</v>
      </c>
      <c r="C177" s="68">
        <f t="shared" si="2"/>
        <v>4.8717948717948545E-2</v>
      </c>
      <c r="D177" s="65"/>
      <c r="E177" s="65"/>
      <c r="F177" s="65"/>
    </row>
    <row r="178" spans="1:6" x14ac:dyDescent="0.25">
      <c r="A178" s="67" t="s">
        <v>303</v>
      </c>
      <c r="B178" s="65">
        <v>0.39200000000000002</v>
      </c>
      <c r="C178" s="68">
        <f t="shared" si="2"/>
        <v>-4.1564792176039034E-2</v>
      </c>
      <c r="D178" s="65"/>
      <c r="E178" s="65"/>
      <c r="F178" s="65"/>
    </row>
    <row r="179" spans="1:6" x14ac:dyDescent="0.25">
      <c r="A179" s="67" t="s">
        <v>304</v>
      </c>
      <c r="B179" s="65">
        <v>0.35099999999999998</v>
      </c>
      <c r="C179" s="68">
        <f t="shared" si="2"/>
        <v>-0.10459183673469397</v>
      </c>
      <c r="D179" s="65"/>
      <c r="E179" s="65"/>
      <c r="F179" s="65"/>
    </row>
    <row r="180" spans="1:6" x14ac:dyDescent="0.25">
      <c r="A180" s="67" t="s">
        <v>305</v>
      </c>
      <c r="B180" s="65">
        <v>0.33</v>
      </c>
      <c r="C180" s="68">
        <f t="shared" si="2"/>
        <v>-5.9829059829059728E-2</v>
      </c>
      <c r="D180" s="65"/>
      <c r="E180" s="65"/>
      <c r="F180" s="65"/>
    </row>
    <row r="181" spans="1:6" x14ac:dyDescent="0.25">
      <c r="A181" s="67" t="s">
        <v>306</v>
      </c>
      <c r="B181" s="65">
        <v>0.30399999999999999</v>
      </c>
      <c r="C181" s="68">
        <f t="shared" si="2"/>
        <v>-7.8787878787878851E-2</v>
      </c>
      <c r="D181" s="65"/>
      <c r="E181" s="65"/>
      <c r="F181" s="65"/>
    </row>
    <row r="182" spans="1:6" x14ac:dyDescent="0.25">
      <c r="A182" s="67" t="s">
        <v>307</v>
      </c>
      <c r="B182" s="65">
        <v>0.28299999999999997</v>
      </c>
      <c r="C182" s="68">
        <f t="shared" si="2"/>
        <v>-6.9078947368421129E-2</v>
      </c>
      <c r="D182" s="65"/>
      <c r="E182" s="65"/>
      <c r="F182" s="65"/>
    </row>
    <row r="183" spans="1:6" x14ac:dyDescent="0.25">
      <c r="A183" s="67" t="s">
        <v>308</v>
      </c>
      <c r="B183" s="65">
        <v>0.28999999999999998</v>
      </c>
      <c r="C183" s="68">
        <f t="shared" si="2"/>
        <v>2.4734982332155431E-2</v>
      </c>
      <c r="D183" s="65"/>
      <c r="E183" s="65"/>
      <c r="F183" s="65"/>
    </row>
    <row r="184" spans="1:6" x14ac:dyDescent="0.25">
      <c r="A184" s="67" t="s">
        <v>309</v>
      </c>
      <c r="B184" s="65">
        <v>0.30199999999999999</v>
      </c>
      <c r="C184" s="68">
        <f t="shared" si="2"/>
        <v>4.1379310344827669E-2</v>
      </c>
      <c r="D184" s="65"/>
      <c r="E184" s="65"/>
      <c r="F184" s="65"/>
    </row>
    <row r="185" spans="1:6" x14ac:dyDescent="0.25">
      <c r="A185" s="67" t="s">
        <v>310</v>
      </c>
      <c r="B185" s="65">
        <v>0.27800000000000002</v>
      </c>
      <c r="C185" s="68">
        <f t="shared" si="2"/>
        <v>-7.9470198675496539E-2</v>
      </c>
      <c r="D185" s="65"/>
      <c r="E185" s="65"/>
      <c r="F185" s="65"/>
    </row>
    <row r="186" spans="1:6" x14ac:dyDescent="0.25">
      <c r="A186" s="67" t="s">
        <v>311</v>
      </c>
      <c r="B186" s="65">
        <v>0.29399999999999998</v>
      </c>
      <c r="C186" s="68">
        <f t="shared" si="2"/>
        <v>5.7553956834532238E-2</v>
      </c>
      <c r="D186" s="65"/>
      <c r="E186" s="65"/>
      <c r="F186" s="65"/>
    </row>
    <row r="187" spans="1:6" x14ac:dyDescent="0.25">
      <c r="A187" s="67" t="s">
        <v>312</v>
      </c>
      <c r="B187" s="65">
        <v>0.33100000000000002</v>
      </c>
      <c r="C187" s="68">
        <f t="shared" si="2"/>
        <v>0.12585034013605445</v>
      </c>
      <c r="D187" s="65"/>
      <c r="E187" s="65"/>
      <c r="F187" s="65"/>
    </row>
    <row r="188" spans="1:6" x14ac:dyDescent="0.25">
      <c r="A188" s="67" t="s">
        <v>313</v>
      </c>
      <c r="B188" s="65">
        <v>0.35399999999999998</v>
      </c>
      <c r="C188" s="68">
        <f t="shared" si="2"/>
        <v>6.9486404833836835E-2</v>
      </c>
      <c r="D188" s="65"/>
      <c r="E188" s="65"/>
      <c r="F188" s="65"/>
    </row>
    <row r="189" spans="1:6" x14ac:dyDescent="0.25">
      <c r="A189" s="67" t="s">
        <v>314</v>
      </c>
      <c r="B189" s="65">
        <v>0.309</v>
      </c>
      <c r="C189" s="68">
        <f t="shared" si="2"/>
        <v>-0.1271186440677966</v>
      </c>
      <c r="D189" s="65"/>
      <c r="E189" s="65"/>
      <c r="F189" s="65"/>
    </row>
    <row r="190" spans="1:6" x14ac:dyDescent="0.25">
      <c r="A190" s="67" t="s">
        <v>315</v>
      </c>
      <c r="B190" s="65">
        <v>0.33300000000000002</v>
      </c>
      <c r="C190" s="68">
        <f t="shared" si="2"/>
        <v>7.7669902912621325E-2</v>
      </c>
      <c r="D190" s="65"/>
      <c r="E190" s="65"/>
      <c r="F190" s="65"/>
    </row>
    <row r="191" spans="1:6" x14ac:dyDescent="0.25">
      <c r="A191" s="67" t="s">
        <v>316</v>
      </c>
      <c r="B191" s="65">
        <v>0.307</v>
      </c>
      <c r="C191" s="68">
        <f t="shared" si="2"/>
        <v>-7.8078078078078095E-2</v>
      </c>
      <c r="D191" s="65"/>
      <c r="E191" s="65"/>
      <c r="F191" s="65"/>
    </row>
    <row r="192" spans="1:6" x14ac:dyDescent="0.25">
      <c r="A192" s="67" t="s">
        <v>317</v>
      </c>
      <c r="B192" s="65">
        <v>0.28499999999999998</v>
      </c>
      <c r="C192" s="68">
        <f t="shared" si="2"/>
        <v>-7.1661237785016318E-2</v>
      </c>
      <c r="D192" s="65"/>
      <c r="E192" s="65"/>
      <c r="F192" s="65"/>
    </row>
    <row r="193" spans="1:6" x14ac:dyDescent="0.25">
      <c r="A193" s="67" t="s">
        <v>318</v>
      </c>
      <c r="B193" s="65">
        <v>0.30399999999999999</v>
      </c>
      <c r="C193" s="68">
        <f t="shared" si="2"/>
        <v>6.6666666666666652E-2</v>
      </c>
      <c r="D193" s="65"/>
      <c r="E193" s="65"/>
      <c r="F193" s="65"/>
    </row>
    <row r="194" spans="1:6" x14ac:dyDescent="0.25">
      <c r="A194" s="67" t="s">
        <v>319</v>
      </c>
      <c r="B194" s="65">
        <v>0.38400000000000001</v>
      </c>
      <c r="C194" s="68">
        <f t="shared" si="2"/>
        <v>0.26315789473684226</v>
      </c>
      <c r="D194" s="65"/>
      <c r="E194" s="65"/>
      <c r="F194" s="65"/>
    </row>
    <row r="195" spans="1:6" x14ac:dyDescent="0.25">
      <c r="A195" s="67" t="s">
        <v>320</v>
      </c>
      <c r="B195" s="65">
        <v>0.42</v>
      </c>
      <c r="C195" s="68">
        <f t="shared" si="2"/>
        <v>9.375E-2</v>
      </c>
      <c r="D195" s="65"/>
      <c r="E195" s="65"/>
      <c r="F195" s="65"/>
    </row>
    <row r="196" spans="1:6" x14ac:dyDescent="0.25">
      <c r="A196" s="67" t="s">
        <v>321</v>
      </c>
      <c r="B196" s="65">
        <v>0.44500000000000001</v>
      </c>
      <c r="C196" s="68">
        <f t="shared" si="2"/>
        <v>5.9523809523809534E-2</v>
      </c>
      <c r="D196" s="65"/>
      <c r="E196" s="65"/>
      <c r="F196" s="65"/>
    </row>
    <row r="197" spans="1:6" x14ac:dyDescent="0.25">
      <c r="A197" s="67" t="s">
        <v>322</v>
      </c>
      <c r="B197" s="65">
        <v>0.495</v>
      </c>
      <c r="C197" s="68">
        <f t="shared" si="2"/>
        <v>0.11235955056179781</v>
      </c>
      <c r="D197" s="65"/>
      <c r="E197" s="65"/>
      <c r="F197" s="65"/>
    </row>
    <row r="198" spans="1:6" x14ac:dyDescent="0.25">
      <c r="A198" s="67" t="s">
        <v>323</v>
      </c>
      <c r="B198" s="65">
        <v>0.51900000000000002</v>
      </c>
      <c r="C198" s="68">
        <f t="shared" si="2"/>
        <v>4.8484848484848575E-2</v>
      </c>
      <c r="D198" s="65"/>
      <c r="E198" s="65"/>
      <c r="F198" s="65"/>
    </row>
    <row r="199" spans="1:6" x14ac:dyDescent="0.25">
      <c r="A199" s="67" t="s">
        <v>324</v>
      </c>
      <c r="B199" s="65">
        <v>0.48399999999999999</v>
      </c>
      <c r="C199" s="68">
        <f t="shared" si="2"/>
        <v>-6.7437379576107959E-2</v>
      </c>
      <c r="D199" s="65"/>
      <c r="E199" s="65"/>
      <c r="F199" s="65"/>
    </row>
    <row r="200" spans="1:6" x14ac:dyDescent="0.25">
      <c r="A200" s="67" t="s">
        <v>325</v>
      </c>
      <c r="B200" s="65">
        <v>0.50700000000000001</v>
      </c>
      <c r="C200" s="68">
        <f t="shared" si="2"/>
        <v>4.7520661157024913E-2</v>
      </c>
      <c r="D200" s="65"/>
      <c r="E200" s="65"/>
      <c r="F200" s="65"/>
    </row>
    <row r="201" spans="1:6" x14ac:dyDescent="0.25">
      <c r="A201" s="67" t="s">
        <v>326</v>
      </c>
      <c r="B201" s="65">
        <v>0.497</v>
      </c>
      <c r="C201" s="68">
        <f t="shared" si="2"/>
        <v>-1.9723865877712021E-2</v>
      </c>
      <c r="D201" s="65"/>
      <c r="E201" s="65"/>
      <c r="F201" s="65"/>
    </row>
    <row r="202" spans="1:6" x14ac:dyDescent="0.25">
      <c r="A202" s="67" t="s">
        <v>327</v>
      </c>
      <c r="B202" s="65">
        <v>0.52600000000000002</v>
      </c>
      <c r="C202" s="68">
        <f t="shared" si="2"/>
        <v>5.835010060362178E-2</v>
      </c>
      <c r="D202" s="65"/>
      <c r="E202" s="65"/>
      <c r="F202" s="65"/>
    </row>
    <row r="203" spans="1:6" x14ac:dyDescent="0.25">
      <c r="A203" s="67" t="s">
        <v>328</v>
      </c>
      <c r="B203" s="65">
        <v>0.505</v>
      </c>
      <c r="C203" s="68">
        <f t="shared" ref="C203:C266" si="3">B203/B202-1</f>
        <v>-3.9923954372623638E-2</v>
      </c>
      <c r="D203" s="65"/>
      <c r="E203" s="65"/>
      <c r="F203" s="65"/>
    </row>
    <row r="204" spans="1:6" x14ac:dyDescent="0.25">
      <c r="A204" s="67" t="s">
        <v>329</v>
      </c>
      <c r="B204" s="65">
        <v>0.46899999999999997</v>
      </c>
      <c r="C204" s="68">
        <f t="shared" si="3"/>
        <v>-7.128712871287135E-2</v>
      </c>
      <c r="D204" s="65"/>
      <c r="E204" s="65"/>
      <c r="F204" s="65"/>
    </row>
    <row r="205" spans="1:6" x14ac:dyDescent="0.25">
      <c r="A205" s="67" t="s">
        <v>330</v>
      </c>
      <c r="B205" s="65">
        <v>0.46</v>
      </c>
      <c r="C205" s="68">
        <f t="shared" si="3"/>
        <v>-1.9189765458422103E-2</v>
      </c>
      <c r="D205" s="65"/>
      <c r="E205" s="65"/>
      <c r="F205" s="65"/>
    </row>
    <row r="206" spans="1:6" x14ac:dyDescent="0.25">
      <c r="A206" s="67" t="s">
        <v>331</v>
      </c>
      <c r="B206" s="65">
        <v>0.48099999999999998</v>
      </c>
      <c r="C206" s="68">
        <f t="shared" si="3"/>
        <v>4.5652173913043326E-2</v>
      </c>
      <c r="D206" s="65"/>
      <c r="E206" s="65"/>
      <c r="F206" s="65"/>
    </row>
    <row r="207" spans="1:6" x14ac:dyDescent="0.25">
      <c r="A207" s="67" t="s">
        <v>332</v>
      </c>
      <c r="B207" s="65">
        <v>0.49</v>
      </c>
      <c r="C207" s="68">
        <f t="shared" si="3"/>
        <v>1.8711018711018657E-2</v>
      </c>
      <c r="D207" s="65"/>
      <c r="E207" s="65"/>
      <c r="F207" s="65"/>
    </row>
    <row r="208" spans="1:6" x14ac:dyDescent="0.25">
      <c r="A208" s="67" t="s">
        <v>333</v>
      </c>
      <c r="B208" s="65">
        <v>0.47599999999999998</v>
      </c>
      <c r="C208" s="68">
        <f t="shared" si="3"/>
        <v>-2.8571428571428581E-2</v>
      </c>
      <c r="D208" s="65"/>
      <c r="E208" s="65"/>
      <c r="F208" s="65"/>
    </row>
    <row r="209" spans="1:6" x14ac:dyDescent="0.25">
      <c r="A209" s="67" t="s">
        <v>334</v>
      </c>
      <c r="B209" s="65">
        <v>0.501</v>
      </c>
      <c r="C209" s="68">
        <f t="shared" si="3"/>
        <v>5.252100840336138E-2</v>
      </c>
      <c r="D209" s="65"/>
      <c r="E209" s="65"/>
      <c r="F209" s="65"/>
    </row>
    <row r="210" spans="1:6" x14ac:dyDescent="0.25">
      <c r="A210" s="67" t="s">
        <v>335</v>
      </c>
      <c r="B210" s="65">
        <v>0.56100000000000005</v>
      </c>
      <c r="C210" s="68">
        <f t="shared" si="3"/>
        <v>0.11976047904191622</v>
      </c>
      <c r="D210" s="65"/>
      <c r="E210" s="65"/>
      <c r="F210" s="65"/>
    </row>
    <row r="211" spans="1:6" x14ac:dyDescent="0.25">
      <c r="A211" s="67" t="s">
        <v>336</v>
      </c>
      <c r="B211" s="65">
        <v>0.57599999999999996</v>
      </c>
      <c r="C211" s="68">
        <f t="shared" si="3"/>
        <v>2.6737967914438387E-2</v>
      </c>
      <c r="D211" s="65"/>
      <c r="E211" s="65"/>
      <c r="F211" s="65"/>
    </row>
    <row r="212" spans="1:6" x14ac:dyDescent="0.25">
      <c r="A212" s="67" t="s">
        <v>337</v>
      </c>
      <c r="B212" s="65">
        <v>0.57099999999999995</v>
      </c>
      <c r="C212" s="68">
        <f t="shared" si="3"/>
        <v>-8.6805555555555802E-3</v>
      </c>
      <c r="D212" s="65"/>
      <c r="E212" s="65"/>
      <c r="F212" s="65"/>
    </row>
    <row r="213" spans="1:6" x14ac:dyDescent="0.25">
      <c r="A213" s="67" t="s">
        <v>338</v>
      </c>
      <c r="B213" s="65">
        <v>0.59699999999999998</v>
      </c>
      <c r="C213" s="68">
        <f t="shared" si="3"/>
        <v>4.5534150612959845E-2</v>
      </c>
      <c r="D213" s="65"/>
      <c r="E213" s="65"/>
      <c r="F213" s="65"/>
    </row>
    <row r="214" spans="1:6" x14ac:dyDescent="0.25">
      <c r="A214" s="67" t="s">
        <v>339</v>
      </c>
      <c r="B214" s="65">
        <v>0.61599999999999999</v>
      </c>
      <c r="C214" s="68">
        <f t="shared" si="3"/>
        <v>3.1825795644891075E-2</v>
      </c>
      <c r="D214" s="65"/>
      <c r="E214" s="65"/>
      <c r="F214" s="65"/>
    </row>
    <row r="215" spans="1:6" x14ac:dyDescent="0.25">
      <c r="A215" s="67" t="s">
        <v>340</v>
      </c>
      <c r="B215" s="65">
        <v>0.59399999999999997</v>
      </c>
      <c r="C215" s="68">
        <f t="shared" si="3"/>
        <v>-3.5714285714285698E-2</v>
      </c>
      <c r="D215" s="65"/>
      <c r="E215" s="65"/>
      <c r="F215" s="65"/>
    </row>
    <row r="216" spans="1:6" x14ac:dyDescent="0.25">
      <c r="A216" s="67" t="s">
        <v>341</v>
      </c>
      <c r="B216" s="65">
        <v>0.61</v>
      </c>
      <c r="C216" s="68">
        <f t="shared" si="3"/>
        <v>2.6936026936027035E-2</v>
      </c>
      <c r="D216" s="65"/>
      <c r="E216" s="65"/>
      <c r="F216" s="65"/>
    </row>
    <row r="217" spans="1:6" x14ac:dyDescent="0.25">
      <c r="A217" s="67" t="s">
        <v>342</v>
      </c>
      <c r="B217" s="65">
        <v>0.61799999999999999</v>
      </c>
      <c r="C217" s="68">
        <f t="shared" si="3"/>
        <v>1.3114754098360715E-2</v>
      </c>
      <c r="D217" s="65"/>
      <c r="E217" s="65"/>
      <c r="F217" s="65"/>
    </row>
    <row r="218" spans="1:6" x14ac:dyDescent="0.25">
      <c r="A218" s="67" t="s">
        <v>343</v>
      </c>
      <c r="B218" s="65">
        <v>0.66</v>
      </c>
      <c r="C218" s="68">
        <f t="shared" si="3"/>
        <v>6.7961165048543659E-2</v>
      </c>
      <c r="D218" s="65"/>
      <c r="E218" s="65"/>
      <c r="F218" s="65"/>
    </row>
    <row r="219" spans="1:6" x14ac:dyDescent="0.25">
      <c r="A219" s="67" t="s">
        <v>344</v>
      </c>
      <c r="B219" s="65">
        <v>0.63800000000000001</v>
      </c>
      <c r="C219" s="68">
        <f t="shared" si="3"/>
        <v>-3.3333333333333326E-2</v>
      </c>
      <c r="D219" s="65"/>
      <c r="E219" s="65"/>
      <c r="F219" s="65"/>
    </row>
    <row r="220" spans="1:6" x14ac:dyDescent="0.25">
      <c r="A220" s="67" t="s">
        <v>345</v>
      </c>
      <c r="B220" s="65">
        <v>0.66100000000000003</v>
      </c>
      <c r="C220" s="68">
        <f t="shared" si="3"/>
        <v>3.6050156739811934E-2</v>
      </c>
      <c r="D220" s="65"/>
      <c r="E220" s="65"/>
      <c r="F220" s="65"/>
    </row>
    <row r="221" spans="1:6" x14ac:dyDescent="0.25">
      <c r="A221" s="67" t="s">
        <v>346</v>
      </c>
      <c r="B221" s="65">
        <v>0.628</v>
      </c>
      <c r="C221" s="68">
        <f t="shared" si="3"/>
        <v>-4.9924357034795808E-2</v>
      </c>
      <c r="D221" s="65"/>
      <c r="E221" s="65"/>
      <c r="F221" s="65"/>
    </row>
    <row r="222" spans="1:6" x14ac:dyDescent="0.25">
      <c r="A222" s="67" t="s">
        <v>347</v>
      </c>
      <c r="B222" s="65">
        <v>0.55900000000000005</v>
      </c>
      <c r="C222" s="68">
        <f t="shared" si="3"/>
        <v>-0.10987261146496807</v>
      </c>
      <c r="D222" s="65"/>
      <c r="E222" s="65"/>
      <c r="F222" s="65"/>
    </row>
    <row r="223" spans="1:6" x14ac:dyDescent="0.25">
      <c r="A223" s="67" t="s">
        <v>348</v>
      </c>
      <c r="B223" s="65">
        <v>0.58499999999999996</v>
      </c>
      <c r="C223" s="68">
        <f t="shared" si="3"/>
        <v>4.6511627906976605E-2</v>
      </c>
      <c r="D223" s="65"/>
      <c r="E223" s="65"/>
      <c r="F223" s="65"/>
    </row>
    <row r="224" spans="1:6" x14ac:dyDescent="0.25">
      <c r="A224" s="67" t="s">
        <v>349</v>
      </c>
      <c r="B224" s="65">
        <v>0.58799999999999997</v>
      </c>
      <c r="C224" s="68">
        <f t="shared" si="3"/>
        <v>5.12820512820511E-3</v>
      </c>
      <c r="D224" s="65"/>
      <c r="E224" s="65"/>
      <c r="F224" s="65"/>
    </row>
    <row r="225" spans="1:6" x14ac:dyDescent="0.25">
      <c r="A225" s="67" t="s">
        <v>350</v>
      </c>
      <c r="B225" s="65">
        <v>0.60099999999999998</v>
      </c>
      <c r="C225" s="68">
        <f t="shared" si="3"/>
        <v>2.2108843537415046E-2</v>
      </c>
      <c r="D225" s="65"/>
      <c r="E225" s="65"/>
      <c r="F225" s="65"/>
    </row>
    <row r="226" spans="1:6" x14ac:dyDescent="0.25">
      <c r="A226" s="67" t="s">
        <v>351</v>
      </c>
      <c r="B226" s="65">
        <v>0.61599999999999999</v>
      </c>
      <c r="C226" s="68">
        <f t="shared" si="3"/>
        <v>2.4958402662229595E-2</v>
      </c>
      <c r="D226" s="65"/>
      <c r="E226" s="65"/>
      <c r="F226" s="65"/>
    </row>
    <row r="227" spans="1:6" x14ac:dyDescent="0.25">
      <c r="A227" s="67" t="s">
        <v>352</v>
      </c>
      <c r="B227" s="65">
        <v>0.65700000000000003</v>
      </c>
      <c r="C227" s="68">
        <f t="shared" si="3"/>
        <v>6.6558441558441706E-2</v>
      </c>
      <c r="D227" s="65"/>
      <c r="E227" s="65"/>
      <c r="F227" s="65"/>
    </row>
    <row r="228" spans="1:6" x14ac:dyDescent="0.25">
      <c r="A228" s="67" t="s">
        <v>353</v>
      </c>
      <c r="B228" s="65">
        <v>0.72799999999999998</v>
      </c>
      <c r="C228" s="68">
        <f t="shared" si="3"/>
        <v>0.10806697108066965</v>
      </c>
      <c r="D228" s="65"/>
      <c r="E228" s="65"/>
      <c r="F228" s="65"/>
    </row>
    <row r="229" spans="1:6" x14ac:dyDescent="0.25">
      <c r="A229" s="67" t="s">
        <v>354</v>
      </c>
      <c r="B229" s="65">
        <v>0.69299999999999995</v>
      </c>
      <c r="C229" s="68">
        <f t="shared" si="3"/>
        <v>-4.8076923076923128E-2</v>
      </c>
      <c r="D229" s="65"/>
      <c r="E229" s="65"/>
      <c r="F229" s="65"/>
    </row>
    <row r="230" spans="1:6" x14ac:dyDescent="0.25">
      <c r="A230" s="67" t="s">
        <v>355</v>
      </c>
      <c r="B230" s="65">
        <v>0.68</v>
      </c>
      <c r="C230" s="68">
        <f t="shared" si="3"/>
        <v>-1.8759018759018642E-2</v>
      </c>
      <c r="D230" s="65"/>
      <c r="E230" s="65"/>
      <c r="F230" s="65"/>
    </row>
    <row r="231" spans="1:6" x14ac:dyDescent="0.25">
      <c r="A231" s="67" t="s">
        <v>356</v>
      </c>
      <c r="B231" s="65">
        <v>0.621</v>
      </c>
      <c r="C231" s="68">
        <f t="shared" si="3"/>
        <v>-8.6764705882352966E-2</v>
      </c>
      <c r="D231" s="65"/>
      <c r="E231" s="65"/>
      <c r="F231" s="65"/>
    </row>
    <row r="232" spans="1:6" x14ac:dyDescent="0.25">
      <c r="A232" s="67" t="s">
        <v>357</v>
      </c>
      <c r="B232" s="65">
        <v>0.65600000000000003</v>
      </c>
      <c r="C232" s="68">
        <f t="shared" si="3"/>
        <v>5.6360708534621606E-2</v>
      </c>
      <c r="D232" s="65"/>
      <c r="E232" s="65"/>
      <c r="F232" s="65"/>
    </row>
    <row r="233" spans="1:6" x14ac:dyDescent="0.25">
      <c r="A233" s="67" t="s">
        <v>358</v>
      </c>
      <c r="B233" s="65">
        <v>0.65500000000000003</v>
      </c>
      <c r="C233" s="68">
        <f t="shared" si="3"/>
        <v>-1.5243902439023849E-3</v>
      </c>
      <c r="D233" s="65"/>
      <c r="E233" s="65"/>
      <c r="F233" s="65"/>
    </row>
    <row r="234" spans="1:6" x14ac:dyDescent="0.25">
      <c r="A234" s="67" t="s">
        <v>359</v>
      </c>
      <c r="B234" s="65">
        <v>0.64600000000000002</v>
      </c>
      <c r="C234" s="68">
        <f t="shared" si="3"/>
        <v>-1.3740458015267132E-2</v>
      </c>
      <c r="D234" s="65"/>
      <c r="E234" s="65"/>
      <c r="F234" s="65"/>
    </row>
    <row r="235" spans="1:6" x14ac:dyDescent="0.25">
      <c r="A235" s="67" t="s">
        <v>360</v>
      </c>
      <c r="B235" s="65">
        <v>0.71199999999999997</v>
      </c>
      <c r="C235" s="68">
        <f t="shared" si="3"/>
        <v>0.10216718266253855</v>
      </c>
      <c r="D235" s="65"/>
      <c r="E235" s="65"/>
      <c r="F235" s="65"/>
    </row>
    <row r="236" spans="1:6" x14ac:dyDescent="0.25">
      <c r="A236" s="67" t="s">
        <v>361</v>
      </c>
      <c r="B236" s="65">
        <v>0.72199999999999998</v>
      </c>
      <c r="C236" s="68">
        <f t="shared" si="3"/>
        <v>1.4044943820224809E-2</v>
      </c>
      <c r="D236" s="65"/>
      <c r="E236" s="65"/>
      <c r="F236" s="65"/>
    </row>
    <row r="237" spans="1:6" x14ac:dyDescent="0.25">
      <c r="A237" s="67" t="s">
        <v>362</v>
      </c>
      <c r="B237" s="65">
        <v>0.76400000000000001</v>
      </c>
      <c r="C237" s="68">
        <f t="shared" si="3"/>
        <v>5.8171745152354681E-2</v>
      </c>
      <c r="D237" s="65"/>
      <c r="E237" s="65"/>
      <c r="F237" s="65"/>
    </row>
    <row r="238" spans="1:6" x14ac:dyDescent="0.25">
      <c r="A238" s="67" t="s">
        <v>363</v>
      </c>
      <c r="B238" s="65">
        <v>0.83</v>
      </c>
      <c r="C238" s="68">
        <f t="shared" si="3"/>
        <v>8.6387434554973774E-2</v>
      </c>
      <c r="D238" s="65"/>
      <c r="E238" s="65"/>
      <c r="F238" s="65"/>
    </row>
    <row r="239" spans="1:6" x14ac:dyDescent="0.25">
      <c r="A239" s="67" t="s">
        <v>364</v>
      </c>
      <c r="B239" s="65">
        <v>0.89600000000000002</v>
      </c>
      <c r="C239" s="68">
        <f t="shared" si="3"/>
        <v>7.9518072289156638E-2</v>
      </c>
      <c r="D239" s="65"/>
      <c r="E239" s="65"/>
      <c r="F239" s="65"/>
    </row>
    <row r="240" spans="1:6" x14ac:dyDescent="0.25">
      <c r="A240" s="67" t="s">
        <v>365</v>
      </c>
      <c r="B240" s="65">
        <v>0.94099999999999995</v>
      </c>
      <c r="C240" s="68">
        <f t="shared" si="3"/>
        <v>5.0223214285714191E-2</v>
      </c>
      <c r="D240" s="65"/>
      <c r="E240" s="65"/>
      <c r="F240" s="65"/>
    </row>
    <row r="241" spans="1:6" x14ac:dyDescent="0.25">
      <c r="A241" s="67" t="s">
        <v>366</v>
      </c>
      <c r="B241" s="65">
        <v>0.89800000000000002</v>
      </c>
      <c r="C241" s="68">
        <f t="shared" si="3"/>
        <v>-4.5696068012752278E-2</v>
      </c>
      <c r="D241" s="65"/>
      <c r="E241" s="65"/>
      <c r="F241" s="65"/>
    </row>
    <row r="242" spans="1:6" x14ac:dyDescent="0.25">
      <c r="A242" s="67" t="s">
        <v>367</v>
      </c>
      <c r="B242" s="65">
        <v>0.77</v>
      </c>
      <c r="C242" s="68">
        <f t="shared" si="3"/>
        <v>-0.14253897550111361</v>
      </c>
      <c r="D242" s="65"/>
      <c r="E242" s="65"/>
      <c r="F242" s="65"/>
    </row>
    <row r="243" spans="1:6" x14ac:dyDescent="0.25">
      <c r="A243" s="67" t="s">
        <v>368</v>
      </c>
      <c r="B243" s="65">
        <v>0.83</v>
      </c>
      <c r="C243" s="68">
        <f t="shared" si="3"/>
        <v>7.7922077922077948E-2</v>
      </c>
      <c r="D243" s="65"/>
      <c r="E243" s="65"/>
      <c r="F243" s="65"/>
    </row>
    <row r="244" spans="1:6" x14ac:dyDescent="0.25">
      <c r="A244" s="67" t="s">
        <v>369</v>
      </c>
      <c r="B244" s="65">
        <v>0.76100000000000001</v>
      </c>
      <c r="C244" s="68">
        <f t="shared" si="3"/>
        <v>-8.3132530120481829E-2</v>
      </c>
      <c r="D244" s="65"/>
      <c r="E244" s="65"/>
      <c r="F244" s="65"/>
    </row>
    <row r="245" spans="1:6" x14ac:dyDescent="0.25">
      <c r="A245" s="67" t="s">
        <v>370</v>
      </c>
      <c r="B245" s="65">
        <v>0.69299999999999995</v>
      </c>
      <c r="C245" s="68">
        <f t="shared" si="3"/>
        <v>-8.9356110381077603E-2</v>
      </c>
      <c r="D245" s="65"/>
      <c r="E245" s="65"/>
      <c r="F245" s="65"/>
    </row>
    <row r="246" spans="1:6" x14ac:dyDescent="0.25">
      <c r="A246" s="67" t="s">
        <v>371</v>
      </c>
      <c r="B246" s="65">
        <v>0.74</v>
      </c>
      <c r="C246" s="68">
        <f t="shared" si="3"/>
        <v>6.7821067821067782E-2</v>
      </c>
      <c r="D246" s="65"/>
      <c r="E246" s="65"/>
      <c r="F246" s="65"/>
    </row>
    <row r="247" spans="1:6" x14ac:dyDescent="0.25">
      <c r="A247" s="67" t="s">
        <v>372</v>
      </c>
      <c r="B247" s="65">
        <v>0.75700000000000001</v>
      </c>
      <c r="C247" s="68">
        <f t="shared" si="3"/>
        <v>2.2972972972973071E-2</v>
      </c>
      <c r="D247" s="65"/>
      <c r="E247" s="65"/>
      <c r="F247" s="65"/>
    </row>
    <row r="248" spans="1:6" x14ac:dyDescent="0.25">
      <c r="A248" s="67" t="s">
        <v>373</v>
      </c>
      <c r="B248" s="65">
        <v>0.79200000000000004</v>
      </c>
      <c r="C248" s="68">
        <f t="shared" si="3"/>
        <v>4.6235138705416068E-2</v>
      </c>
      <c r="D248" s="65"/>
      <c r="E248" s="65"/>
      <c r="F248" s="65"/>
    </row>
    <row r="249" spans="1:6" x14ac:dyDescent="0.25">
      <c r="A249" s="67" t="s">
        <v>374</v>
      </c>
      <c r="B249" s="65">
        <v>0.91800000000000004</v>
      </c>
      <c r="C249" s="68">
        <f t="shared" si="3"/>
        <v>0.15909090909090917</v>
      </c>
      <c r="D249" s="65"/>
      <c r="E249" s="65"/>
      <c r="F249" s="65"/>
    </row>
    <row r="250" spans="1:6" x14ac:dyDescent="0.25">
      <c r="A250" s="67" t="s">
        <v>375</v>
      </c>
      <c r="B250" s="65">
        <v>0.92600000000000005</v>
      </c>
      <c r="C250" s="68">
        <f t="shared" si="3"/>
        <v>8.7145969498911846E-3</v>
      </c>
      <c r="D250" s="65"/>
      <c r="E250" s="65"/>
      <c r="F250" s="65"/>
    </row>
    <row r="251" spans="1:6" x14ac:dyDescent="0.25">
      <c r="A251" s="67" t="s">
        <v>376</v>
      </c>
      <c r="B251" s="65">
        <v>0.83</v>
      </c>
      <c r="C251" s="68">
        <f t="shared" si="3"/>
        <v>-0.10367170626349897</v>
      </c>
      <c r="D251" s="65"/>
      <c r="E251" s="65"/>
      <c r="F251" s="65"/>
    </row>
    <row r="252" spans="1:6" x14ac:dyDescent="0.25">
      <c r="A252" s="67" t="s">
        <v>377</v>
      </c>
      <c r="B252" s="65">
        <v>0.89600000000000002</v>
      </c>
      <c r="C252" s="68">
        <f t="shared" si="3"/>
        <v>7.9518072289156638E-2</v>
      </c>
      <c r="D252" s="65"/>
      <c r="E252" s="65"/>
      <c r="F252" s="65"/>
    </row>
    <row r="253" spans="1:6" x14ac:dyDescent="0.25">
      <c r="A253" s="67" t="s">
        <v>378</v>
      </c>
      <c r="B253" s="65">
        <v>0.97599999999999998</v>
      </c>
      <c r="C253" s="68">
        <f t="shared" si="3"/>
        <v>8.9285714285714191E-2</v>
      </c>
      <c r="D253" s="65"/>
      <c r="E253" s="65"/>
      <c r="F253" s="65"/>
    </row>
    <row r="254" spans="1:6" x14ac:dyDescent="0.25">
      <c r="A254" s="67" t="s">
        <v>379</v>
      </c>
      <c r="B254" s="65">
        <v>0.97</v>
      </c>
      <c r="C254" s="68">
        <f t="shared" si="3"/>
        <v>-6.147540983606592E-3</v>
      </c>
      <c r="D254" s="65"/>
      <c r="E254" s="65"/>
      <c r="F254" s="65"/>
    </row>
    <row r="255" spans="1:6" x14ac:dyDescent="0.25">
      <c r="A255" s="67" t="s">
        <v>380</v>
      </c>
      <c r="B255" s="65">
        <v>1.0029999999999999</v>
      </c>
      <c r="C255" s="68">
        <f t="shared" si="3"/>
        <v>3.402061855670091E-2</v>
      </c>
      <c r="D255" s="65"/>
      <c r="E255" s="65"/>
      <c r="F255" s="65"/>
    </row>
    <row r="256" spans="1:6" x14ac:dyDescent="0.25">
      <c r="A256" s="67" t="s">
        <v>381</v>
      </c>
      <c r="B256" s="65">
        <v>0.878</v>
      </c>
      <c r="C256" s="68">
        <f t="shared" si="3"/>
        <v>-0.12462612163509457</v>
      </c>
      <c r="D256" s="65"/>
      <c r="E256" s="65"/>
      <c r="F256" s="65"/>
    </row>
    <row r="257" spans="1:6" x14ac:dyDescent="0.25">
      <c r="A257" s="67" t="s">
        <v>382</v>
      </c>
      <c r="B257" s="65">
        <v>0.86099999999999999</v>
      </c>
      <c r="C257" s="68">
        <f t="shared" si="3"/>
        <v>-1.9362186788154934E-2</v>
      </c>
      <c r="D257" s="65"/>
      <c r="E257" s="65"/>
      <c r="F257" s="65"/>
    </row>
    <row r="258" spans="1:6" x14ac:dyDescent="0.25">
      <c r="A258" s="67" t="s">
        <v>383</v>
      </c>
      <c r="B258" s="65">
        <v>0.72</v>
      </c>
      <c r="C258" s="68">
        <f t="shared" si="3"/>
        <v>-0.16376306620209058</v>
      </c>
      <c r="D258" s="65"/>
      <c r="E258" s="65"/>
      <c r="F258" s="65"/>
    </row>
    <row r="259" spans="1:6" x14ac:dyDescent="0.25">
      <c r="A259" s="67" t="s">
        <v>384</v>
      </c>
      <c r="B259" s="65">
        <v>0.76100000000000001</v>
      </c>
      <c r="C259" s="68">
        <f t="shared" si="3"/>
        <v>5.6944444444444464E-2</v>
      </c>
      <c r="D259" s="65"/>
      <c r="E259" s="65"/>
      <c r="F259" s="65"/>
    </row>
    <row r="260" spans="1:6" x14ac:dyDescent="0.25">
      <c r="A260" s="67" t="s">
        <v>385</v>
      </c>
      <c r="B260" s="65">
        <v>0.76900000000000002</v>
      </c>
      <c r="C260" s="68">
        <f t="shared" si="3"/>
        <v>1.0512483574244502E-2</v>
      </c>
      <c r="D260" s="65"/>
      <c r="E260" s="65"/>
      <c r="F260" s="65"/>
    </row>
    <row r="261" spans="1:6" x14ac:dyDescent="0.25">
      <c r="A261" s="67" t="s">
        <v>386</v>
      </c>
      <c r="B261" s="65">
        <v>0.85899999999999999</v>
      </c>
      <c r="C261" s="68">
        <f t="shared" si="3"/>
        <v>0.11703511053315996</v>
      </c>
      <c r="D261" s="65"/>
      <c r="E261" s="65"/>
      <c r="F261" s="65"/>
    </row>
    <row r="262" spans="1:6" x14ac:dyDescent="0.25">
      <c r="A262" s="67" t="s">
        <v>387</v>
      </c>
      <c r="B262" s="65">
        <v>0.89400000000000002</v>
      </c>
      <c r="C262" s="68">
        <f t="shared" si="3"/>
        <v>4.0745052386496061E-2</v>
      </c>
      <c r="D262" s="65"/>
      <c r="E262" s="65"/>
      <c r="F262" s="65"/>
    </row>
    <row r="263" spans="1:6" x14ac:dyDescent="0.25">
      <c r="A263" s="67" t="s">
        <v>388</v>
      </c>
      <c r="B263" s="65">
        <v>0.88400000000000001</v>
      </c>
      <c r="C263" s="68">
        <f t="shared" si="3"/>
        <v>-1.1185682326621982E-2</v>
      </c>
      <c r="D263" s="65"/>
      <c r="E263" s="65"/>
      <c r="F263" s="65"/>
    </row>
    <row r="264" spans="1:6" x14ac:dyDescent="0.25">
      <c r="A264" s="67" t="s">
        <v>389</v>
      </c>
      <c r="B264" s="65">
        <v>0.95599999999999996</v>
      </c>
      <c r="C264" s="68">
        <f t="shared" si="3"/>
        <v>8.144796380090491E-2</v>
      </c>
      <c r="D264" s="65"/>
      <c r="E264" s="65"/>
      <c r="F264" s="65"/>
    </row>
    <row r="265" spans="1:6" x14ac:dyDescent="0.25">
      <c r="A265" s="67" t="s">
        <v>390</v>
      </c>
      <c r="B265" s="65">
        <v>0.91400000000000003</v>
      </c>
      <c r="C265" s="68">
        <f t="shared" si="3"/>
        <v>-4.3933054393305415E-2</v>
      </c>
      <c r="D265" s="65"/>
      <c r="E265" s="65"/>
      <c r="F265" s="65"/>
    </row>
    <row r="266" spans="1:6" x14ac:dyDescent="0.25">
      <c r="A266" s="67" t="s">
        <v>391</v>
      </c>
      <c r="B266" s="65">
        <v>0.88600000000000001</v>
      </c>
      <c r="C266" s="68">
        <f t="shared" si="3"/>
        <v>-3.0634573304157531E-2</v>
      </c>
      <c r="D266" s="65"/>
      <c r="E266" s="65"/>
      <c r="F266" s="65"/>
    </row>
    <row r="267" spans="1:6" x14ac:dyDescent="0.25">
      <c r="A267" s="67" t="s">
        <v>392</v>
      </c>
      <c r="B267" s="65">
        <v>0.83699999999999997</v>
      </c>
      <c r="C267" s="68">
        <f t="shared" ref="C267:C330" si="4">B267/B266-1</f>
        <v>-5.5304740406320607E-2</v>
      </c>
      <c r="D267" s="65"/>
      <c r="E267" s="65"/>
      <c r="F267" s="65"/>
    </row>
    <row r="268" spans="1:6" x14ac:dyDescent="0.25">
      <c r="A268" s="67" t="s">
        <v>393</v>
      </c>
      <c r="B268" s="65">
        <v>0.84</v>
      </c>
      <c r="C268" s="68">
        <f t="shared" si="4"/>
        <v>3.5842293906809264E-3</v>
      </c>
      <c r="D268" s="65"/>
      <c r="E268" s="65"/>
      <c r="F268" s="65"/>
    </row>
    <row r="269" spans="1:6" x14ac:dyDescent="0.25">
      <c r="A269" s="67" t="s">
        <v>394</v>
      </c>
      <c r="B269" s="65">
        <v>0.876</v>
      </c>
      <c r="C269" s="68">
        <f t="shared" si="4"/>
        <v>4.2857142857142927E-2</v>
      </c>
      <c r="D269" s="65"/>
      <c r="E269" s="65"/>
      <c r="F269" s="65"/>
    </row>
    <row r="270" spans="1:6" x14ac:dyDescent="0.25">
      <c r="A270" s="67" t="s">
        <v>395</v>
      </c>
      <c r="B270" s="65">
        <v>0.93400000000000005</v>
      </c>
      <c r="C270" s="68">
        <f t="shared" si="4"/>
        <v>6.6210045662100425E-2</v>
      </c>
      <c r="D270" s="65"/>
      <c r="E270" s="65"/>
      <c r="F270" s="65"/>
    </row>
    <row r="271" spans="1:6" x14ac:dyDescent="0.25">
      <c r="A271" s="67" t="s">
        <v>396</v>
      </c>
      <c r="B271" s="65">
        <v>0.872</v>
      </c>
      <c r="C271" s="68">
        <f t="shared" si="4"/>
        <v>-6.6381156316916545E-2</v>
      </c>
      <c r="D271" s="65"/>
      <c r="E271" s="65"/>
      <c r="F271" s="65"/>
    </row>
    <row r="272" spans="1:6" x14ac:dyDescent="0.25">
      <c r="A272" s="67" t="s">
        <v>397</v>
      </c>
      <c r="B272" s="65">
        <v>0.88</v>
      </c>
      <c r="C272" s="68">
        <f t="shared" si="4"/>
        <v>9.1743119266054496E-3</v>
      </c>
      <c r="D272" s="65"/>
      <c r="E272" s="65"/>
      <c r="F272" s="65"/>
    </row>
    <row r="273" spans="1:6" x14ac:dyDescent="0.25">
      <c r="A273" s="67" t="s">
        <v>398</v>
      </c>
      <c r="B273" s="65">
        <v>0.84899999999999998</v>
      </c>
      <c r="C273" s="68">
        <f t="shared" si="4"/>
        <v>-3.5227272727272774E-2</v>
      </c>
      <c r="D273" s="65"/>
      <c r="E273" s="65"/>
      <c r="F273" s="65"/>
    </row>
    <row r="274" spans="1:6" x14ac:dyDescent="0.25">
      <c r="A274" s="67" t="s">
        <v>399</v>
      </c>
      <c r="B274" s="65">
        <v>0.871</v>
      </c>
      <c r="C274" s="68">
        <f t="shared" si="4"/>
        <v>2.5912838633686652E-2</v>
      </c>
      <c r="D274" s="65"/>
      <c r="E274" s="65"/>
      <c r="F274" s="65"/>
    </row>
    <row r="275" spans="1:6" x14ac:dyDescent="0.25">
      <c r="A275" s="67" t="s">
        <v>400</v>
      </c>
      <c r="B275" s="65">
        <v>0.84499999999999997</v>
      </c>
      <c r="C275" s="68">
        <f t="shared" si="4"/>
        <v>-2.9850746268656692E-2</v>
      </c>
      <c r="D275" s="65"/>
      <c r="E275" s="65"/>
      <c r="F275" s="65"/>
    </row>
    <row r="276" spans="1:6" x14ac:dyDescent="0.25">
      <c r="A276" s="67" t="s">
        <v>401</v>
      </c>
      <c r="B276" s="65">
        <v>0.74199999999999999</v>
      </c>
      <c r="C276" s="68">
        <f t="shared" si="4"/>
        <v>-0.12189349112426029</v>
      </c>
      <c r="D276" s="65"/>
      <c r="E276" s="65"/>
      <c r="F276" s="65"/>
    </row>
    <row r="277" spans="1:6" x14ac:dyDescent="0.25">
      <c r="A277" s="67" t="s">
        <v>402</v>
      </c>
      <c r="B277" s="65">
        <v>0.69699999999999995</v>
      </c>
      <c r="C277" s="68">
        <f t="shared" si="4"/>
        <v>-6.0646900269541781E-2</v>
      </c>
      <c r="D277" s="65"/>
      <c r="E277" s="65"/>
      <c r="F277" s="65"/>
    </row>
    <row r="278" spans="1:6" x14ac:dyDescent="0.25">
      <c r="A278" s="67" t="s">
        <v>403</v>
      </c>
      <c r="B278" s="65">
        <v>0.76800000000000002</v>
      </c>
      <c r="C278" s="68">
        <f t="shared" si="4"/>
        <v>0.10186513629842198</v>
      </c>
      <c r="D278" s="65"/>
      <c r="E278" s="65"/>
      <c r="F278" s="65"/>
    </row>
    <row r="279" spans="1:6" x14ac:dyDescent="0.25">
      <c r="A279" s="67" t="s">
        <v>404</v>
      </c>
      <c r="B279" s="65">
        <v>0.91200000000000003</v>
      </c>
      <c r="C279" s="68">
        <f t="shared" si="4"/>
        <v>0.1875</v>
      </c>
      <c r="D279" s="65"/>
      <c r="E279" s="65"/>
      <c r="F279" s="65"/>
    </row>
    <row r="280" spans="1:6" x14ac:dyDescent="0.25">
      <c r="A280" s="67" t="s">
        <v>405</v>
      </c>
      <c r="B280" s="65">
        <v>0.86899999999999999</v>
      </c>
      <c r="C280" s="68">
        <f t="shared" si="4"/>
        <v>-4.7149122807017552E-2</v>
      </c>
      <c r="D280" s="65"/>
      <c r="E280" s="65"/>
      <c r="F280" s="65"/>
    </row>
    <row r="281" spans="1:6" x14ac:dyDescent="0.25">
      <c r="A281" s="67" t="s">
        <v>406</v>
      </c>
      <c r="B281" s="65">
        <v>0.84399999999999997</v>
      </c>
      <c r="C281" s="68">
        <f t="shared" si="4"/>
        <v>-2.8768699654775576E-2</v>
      </c>
      <c r="D281" s="65"/>
      <c r="E281" s="65"/>
      <c r="F281" s="65"/>
    </row>
    <row r="282" spans="1:6" x14ac:dyDescent="0.25">
      <c r="A282" s="67" t="s">
        <v>407</v>
      </c>
      <c r="B282" s="65">
        <v>0.877</v>
      </c>
      <c r="C282" s="68">
        <f t="shared" si="4"/>
        <v>3.9099526066350698E-2</v>
      </c>
      <c r="D282" s="65"/>
      <c r="E282" s="65"/>
      <c r="F282" s="65"/>
    </row>
    <row r="283" spans="1:6" x14ac:dyDescent="0.25">
      <c r="A283" s="67" t="s">
        <v>408</v>
      </c>
      <c r="B283" s="65">
        <v>0.86499999999999999</v>
      </c>
      <c r="C283" s="68">
        <f t="shared" si="4"/>
        <v>-1.3683010262257711E-2</v>
      </c>
      <c r="D283" s="65"/>
      <c r="E283" s="65"/>
      <c r="F283" s="65"/>
    </row>
    <row r="284" spans="1:6" x14ac:dyDescent="0.25">
      <c r="A284" s="67" t="s">
        <v>409</v>
      </c>
      <c r="B284" s="65">
        <v>0.73399999999999999</v>
      </c>
      <c r="C284" s="68">
        <f t="shared" si="4"/>
        <v>-0.15144508670520229</v>
      </c>
      <c r="D284" s="65"/>
      <c r="E284" s="65"/>
      <c r="F284" s="65"/>
    </row>
    <row r="285" spans="1:6" x14ac:dyDescent="0.25">
      <c r="A285" s="67" t="s">
        <v>410</v>
      </c>
      <c r="B285" s="65">
        <v>0.71899999999999997</v>
      </c>
      <c r="C285" s="68">
        <f t="shared" si="4"/>
        <v>-2.043596730245234E-2</v>
      </c>
      <c r="D285" s="65"/>
      <c r="E285" s="65"/>
      <c r="F285" s="65"/>
    </row>
    <row r="286" spans="1:6" x14ac:dyDescent="0.25">
      <c r="A286" s="67" t="s">
        <v>411</v>
      </c>
      <c r="B286" s="65">
        <v>0.746</v>
      </c>
      <c r="C286" s="68">
        <f t="shared" si="4"/>
        <v>3.7552155771905404E-2</v>
      </c>
      <c r="D286" s="65"/>
      <c r="E286" s="65"/>
      <c r="F286" s="65"/>
    </row>
    <row r="287" spans="1:6" x14ac:dyDescent="0.25">
      <c r="A287" s="67" t="s">
        <v>412</v>
      </c>
      <c r="B287" s="65">
        <v>0.73799999999999999</v>
      </c>
      <c r="C287" s="68">
        <f t="shared" si="4"/>
        <v>-1.072386058981234E-2</v>
      </c>
      <c r="D287" s="65"/>
      <c r="E287" s="65"/>
      <c r="F287" s="65"/>
    </row>
    <row r="288" spans="1:6" x14ac:dyDescent="0.25">
      <c r="A288" s="67" t="s">
        <v>413</v>
      </c>
      <c r="B288" s="65">
        <v>0.84099999999999997</v>
      </c>
      <c r="C288" s="68">
        <f t="shared" si="4"/>
        <v>0.13956639566395657</v>
      </c>
      <c r="D288" s="65"/>
      <c r="E288" s="65"/>
      <c r="F288" s="65"/>
    </row>
    <row r="289" spans="1:6" x14ac:dyDescent="0.25">
      <c r="A289" s="67" t="s">
        <v>414</v>
      </c>
      <c r="B289" s="65">
        <v>0.84499999999999997</v>
      </c>
      <c r="C289" s="68">
        <f t="shared" si="4"/>
        <v>4.7562425683709275E-3</v>
      </c>
      <c r="D289" s="65"/>
      <c r="E289" s="65"/>
      <c r="F289" s="65"/>
    </row>
    <row r="290" spans="1:6" x14ac:dyDescent="0.25">
      <c r="A290" s="67" t="s">
        <v>415</v>
      </c>
      <c r="B290" s="65">
        <v>0.99299999999999999</v>
      </c>
      <c r="C290" s="68">
        <f t="shared" si="4"/>
        <v>0.17514792899408294</v>
      </c>
      <c r="D290" s="65"/>
      <c r="E290" s="65"/>
      <c r="F290" s="65"/>
    </row>
    <row r="291" spans="1:6" x14ac:dyDescent="0.25">
      <c r="A291" s="67" t="s">
        <v>416</v>
      </c>
      <c r="B291" s="65">
        <v>1.0289999999999999</v>
      </c>
      <c r="C291" s="68">
        <f t="shared" si="4"/>
        <v>3.6253776435045237E-2</v>
      </c>
      <c r="D291" s="65"/>
      <c r="E291" s="65"/>
      <c r="F291" s="65"/>
    </row>
    <row r="292" spans="1:6" x14ac:dyDescent="0.25">
      <c r="A292" s="67" t="s">
        <v>417</v>
      </c>
      <c r="B292" s="65">
        <v>1.0680000000000001</v>
      </c>
      <c r="C292" s="68">
        <f t="shared" si="4"/>
        <v>3.7900874635568682E-2</v>
      </c>
      <c r="D292" s="65"/>
      <c r="E292" s="65"/>
      <c r="F292" s="65"/>
    </row>
    <row r="293" spans="1:6" x14ac:dyDescent="0.25">
      <c r="A293" s="67" t="s">
        <v>418</v>
      </c>
      <c r="B293" s="65">
        <v>1.1339999999999999</v>
      </c>
      <c r="C293" s="68">
        <f t="shared" si="4"/>
        <v>6.1797752808988582E-2</v>
      </c>
      <c r="D293" s="65"/>
      <c r="E293" s="65"/>
      <c r="F293" s="65"/>
    </row>
    <row r="294" spans="1:6" x14ac:dyDescent="0.25">
      <c r="A294" s="67" t="s">
        <v>419</v>
      </c>
      <c r="B294" s="65">
        <v>0.95899999999999996</v>
      </c>
      <c r="C294" s="68">
        <f t="shared" si="4"/>
        <v>-0.1543209876543209</v>
      </c>
      <c r="D294" s="65"/>
      <c r="E294" s="65"/>
      <c r="F294" s="65"/>
    </row>
    <row r="295" spans="1:6" x14ac:dyDescent="0.25">
      <c r="A295" s="67" t="s">
        <v>420</v>
      </c>
      <c r="B295" s="65">
        <v>0.871</v>
      </c>
      <c r="C295" s="68">
        <f t="shared" si="4"/>
        <v>-9.1762252346193951E-2</v>
      </c>
      <c r="D295" s="65"/>
      <c r="E295" s="65"/>
      <c r="F295" s="65"/>
    </row>
    <row r="296" spans="1:6" x14ac:dyDescent="0.25">
      <c r="A296" s="67" t="s">
        <v>421</v>
      </c>
      <c r="B296" s="65">
        <v>0.96199999999999997</v>
      </c>
      <c r="C296" s="68">
        <f t="shared" si="4"/>
        <v>0.10447761194029836</v>
      </c>
      <c r="D296" s="65"/>
      <c r="E296" s="65"/>
      <c r="F296" s="65"/>
    </row>
    <row r="297" spans="1:6" x14ac:dyDescent="0.25">
      <c r="A297" s="67" t="s">
        <v>422</v>
      </c>
      <c r="B297" s="65">
        <v>0.79800000000000004</v>
      </c>
      <c r="C297" s="68">
        <f t="shared" si="4"/>
        <v>-0.17047817047817038</v>
      </c>
      <c r="D297" s="65"/>
      <c r="E297" s="65"/>
      <c r="F297" s="65"/>
    </row>
    <row r="298" spans="1:6" x14ac:dyDescent="0.25">
      <c r="A298" s="67" t="s">
        <v>423</v>
      </c>
      <c r="B298" s="65">
        <v>0.77900000000000003</v>
      </c>
      <c r="C298" s="68">
        <f t="shared" si="4"/>
        <v>-2.3809523809523836E-2</v>
      </c>
      <c r="D298" s="65"/>
      <c r="E298" s="65"/>
      <c r="F298" s="65"/>
    </row>
    <row r="299" spans="1:6" x14ac:dyDescent="0.25">
      <c r="A299" s="67" t="s">
        <v>424</v>
      </c>
      <c r="B299" s="65">
        <v>0.75</v>
      </c>
      <c r="C299" s="68">
        <f t="shared" si="4"/>
        <v>-3.7227214377406947E-2</v>
      </c>
      <c r="D299" s="65"/>
      <c r="E299" s="65"/>
      <c r="F299" s="65"/>
    </row>
    <row r="300" spans="1:6" x14ac:dyDescent="0.25">
      <c r="A300" s="67" t="s">
        <v>425</v>
      </c>
      <c r="B300" s="65">
        <v>0.65200000000000002</v>
      </c>
      <c r="C300" s="68">
        <f t="shared" si="4"/>
        <v>-0.1306666666666666</v>
      </c>
      <c r="D300" s="65"/>
      <c r="E300" s="65"/>
      <c r="F300" s="65"/>
    </row>
    <row r="301" spans="1:6" x14ac:dyDescent="0.25">
      <c r="A301" s="67" t="s">
        <v>426</v>
      </c>
      <c r="B301" s="65">
        <v>0.61899999999999999</v>
      </c>
      <c r="C301" s="68">
        <f t="shared" si="4"/>
        <v>-5.0613496932515378E-2</v>
      </c>
      <c r="D301" s="65"/>
      <c r="E301" s="65"/>
      <c r="F301" s="65"/>
    </row>
    <row r="302" spans="1:6" x14ac:dyDescent="0.25">
      <c r="A302" s="67" t="s">
        <v>427</v>
      </c>
      <c r="B302" s="65">
        <v>0.65200000000000002</v>
      </c>
      <c r="C302" s="68">
        <f t="shared" si="4"/>
        <v>5.331179321486279E-2</v>
      </c>
      <c r="D302" s="65"/>
      <c r="E302" s="65"/>
      <c r="F302" s="65"/>
    </row>
    <row r="303" spans="1:6" x14ac:dyDescent="0.25">
      <c r="A303" s="67" t="s">
        <v>428</v>
      </c>
      <c r="B303" s="65">
        <v>0.74099999999999999</v>
      </c>
      <c r="C303" s="68">
        <f t="shared" si="4"/>
        <v>0.13650306748466257</v>
      </c>
      <c r="D303" s="65"/>
      <c r="E303" s="65"/>
      <c r="F303" s="65"/>
    </row>
    <row r="304" spans="1:6" x14ac:dyDescent="0.25">
      <c r="A304" s="67" t="s">
        <v>429</v>
      </c>
      <c r="B304" s="65">
        <v>0.67500000000000004</v>
      </c>
      <c r="C304" s="68">
        <f t="shared" si="4"/>
        <v>-8.9068825910931126E-2</v>
      </c>
      <c r="D304" s="65"/>
      <c r="E304" s="65"/>
      <c r="F304" s="65"/>
    </row>
    <row r="305" spans="1:6" x14ac:dyDescent="0.25">
      <c r="A305" s="67" t="s">
        <v>430</v>
      </c>
      <c r="B305" s="65">
        <v>0.71</v>
      </c>
      <c r="C305" s="68">
        <f t="shared" si="4"/>
        <v>5.1851851851851816E-2</v>
      </c>
      <c r="D305" s="65"/>
      <c r="E305" s="65"/>
      <c r="F305" s="65"/>
    </row>
    <row r="306" spans="1:6" x14ac:dyDescent="0.25">
      <c r="A306" s="67" t="s">
        <v>431</v>
      </c>
      <c r="B306" s="65">
        <v>0.72699999999999998</v>
      </c>
      <c r="C306" s="68">
        <f t="shared" si="4"/>
        <v>2.3943661971830954E-2</v>
      </c>
      <c r="D306" s="65"/>
      <c r="E306" s="65"/>
      <c r="F306" s="65"/>
    </row>
    <row r="307" spans="1:6" x14ac:dyDescent="0.25">
      <c r="A307" s="67" t="s">
        <v>432</v>
      </c>
      <c r="B307" s="65">
        <v>0.81</v>
      </c>
      <c r="C307" s="68">
        <f t="shared" si="4"/>
        <v>0.1141678129298489</v>
      </c>
      <c r="D307" s="65"/>
      <c r="E307" s="65"/>
      <c r="F307" s="65"/>
    </row>
    <row r="308" spans="1:6" x14ac:dyDescent="0.25">
      <c r="A308" s="67" t="s">
        <v>433</v>
      </c>
      <c r="B308" s="65">
        <v>0.73699999999999999</v>
      </c>
      <c r="C308" s="68">
        <f t="shared" si="4"/>
        <v>-9.0123456790123568E-2</v>
      </c>
      <c r="D308" s="65"/>
      <c r="E308" s="65"/>
      <c r="F308" s="65"/>
    </row>
    <row r="309" spans="1:6" x14ac:dyDescent="0.25">
      <c r="A309" s="67" t="s">
        <v>434</v>
      </c>
      <c r="B309" s="65">
        <v>0.86499999999999999</v>
      </c>
      <c r="C309" s="68">
        <f t="shared" si="4"/>
        <v>0.17367706919945736</v>
      </c>
      <c r="D309" s="65"/>
      <c r="E309" s="65"/>
      <c r="F309" s="65"/>
    </row>
    <row r="310" spans="1:6" x14ac:dyDescent="0.25">
      <c r="A310" s="67" t="s">
        <v>435</v>
      </c>
      <c r="B310" s="65">
        <v>0.84699999999999998</v>
      </c>
      <c r="C310" s="68">
        <f t="shared" si="4"/>
        <v>-2.0809248554913284E-2</v>
      </c>
      <c r="D310" s="65"/>
      <c r="E310" s="65"/>
      <c r="F310" s="65"/>
    </row>
    <row r="311" spans="1:6" x14ac:dyDescent="0.25">
      <c r="A311" s="67" t="s">
        <v>436</v>
      </c>
      <c r="B311" s="65">
        <v>0.79300000000000004</v>
      </c>
      <c r="C311" s="68">
        <f t="shared" si="4"/>
        <v>-6.3754427390790958E-2</v>
      </c>
      <c r="D311" s="65"/>
      <c r="E311" s="65"/>
      <c r="F311" s="65"/>
    </row>
    <row r="312" spans="1:6" x14ac:dyDescent="0.25">
      <c r="A312" s="67" t="s">
        <v>437</v>
      </c>
      <c r="B312" s="65">
        <v>0.60299999999999998</v>
      </c>
      <c r="C312" s="68">
        <f t="shared" si="4"/>
        <v>-0.23959646910466592</v>
      </c>
      <c r="D312" s="65"/>
      <c r="E312" s="65"/>
      <c r="F312" s="65"/>
    </row>
    <row r="313" spans="1:6" x14ac:dyDescent="0.25">
      <c r="A313" s="67" t="s">
        <v>438</v>
      </c>
      <c r="B313" s="65">
        <v>0.61199999999999999</v>
      </c>
      <c r="C313" s="68">
        <f t="shared" si="4"/>
        <v>1.4925373134328401E-2</v>
      </c>
      <c r="D313" s="65"/>
      <c r="E313" s="65"/>
      <c r="F313" s="65"/>
    </row>
    <row r="314" spans="1:6" x14ac:dyDescent="0.25">
      <c r="A314" s="67" t="s">
        <v>439</v>
      </c>
      <c r="B314" s="65">
        <v>0.58099999999999996</v>
      </c>
      <c r="C314" s="68">
        <f t="shared" si="4"/>
        <v>-5.0653594771241872E-2</v>
      </c>
      <c r="D314" s="65"/>
      <c r="E314" s="65"/>
      <c r="F314" s="65"/>
    </row>
    <row r="315" spans="1:6" x14ac:dyDescent="0.25">
      <c r="A315" s="67" t="s">
        <v>440</v>
      </c>
      <c r="B315" s="65">
        <v>0.55600000000000005</v>
      </c>
      <c r="C315" s="68">
        <f t="shared" si="4"/>
        <v>-4.3029259896729677E-2</v>
      </c>
      <c r="D315" s="65"/>
      <c r="E315" s="65"/>
      <c r="F315" s="65"/>
    </row>
    <row r="316" spans="1:6" x14ac:dyDescent="0.25">
      <c r="A316" s="67" t="s">
        <v>441</v>
      </c>
      <c r="B316" s="65">
        <v>0.55300000000000005</v>
      </c>
      <c r="C316" s="68">
        <f t="shared" si="4"/>
        <v>-5.3956834532373765E-3</v>
      </c>
      <c r="D316" s="65"/>
      <c r="E316" s="65"/>
      <c r="F316" s="65"/>
    </row>
    <row r="317" spans="1:6" x14ac:dyDescent="0.25">
      <c r="A317" s="67" t="s">
        <v>442</v>
      </c>
      <c r="B317" s="65">
        <v>0.54400000000000004</v>
      </c>
      <c r="C317" s="68">
        <f t="shared" si="4"/>
        <v>-1.6274864376130238E-2</v>
      </c>
      <c r="D317" s="65"/>
      <c r="E317" s="65"/>
      <c r="F317" s="65"/>
    </row>
    <row r="318" spans="1:6" x14ac:dyDescent="0.25">
      <c r="A318" s="67" t="s">
        <v>443</v>
      </c>
      <c r="B318" s="65">
        <v>0.503</v>
      </c>
      <c r="C318" s="68">
        <f t="shared" si="4"/>
        <v>-7.5367647058823595E-2</v>
      </c>
      <c r="D318" s="65"/>
      <c r="E318" s="65"/>
      <c r="F318" s="65"/>
    </row>
    <row r="319" spans="1:6" x14ac:dyDescent="0.25">
      <c r="A319" s="67" t="s">
        <v>444</v>
      </c>
      <c r="B319" s="65">
        <v>0.53500000000000003</v>
      </c>
      <c r="C319" s="68">
        <f t="shared" si="4"/>
        <v>6.361829025844945E-2</v>
      </c>
      <c r="D319" s="65"/>
      <c r="E319" s="65"/>
      <c r="F319" s="65"/>
    </row>
    <row r="320" spans="1:6" x14ac:dyDescent="0.25">
      <c r="A320" s="67" t="s">
        <v>445</v>
      </c>
      <c r="B320" s="65">
        <v>0.45700000000000002</v>
      </c>
      <c r="C320" s="68">
        <f t="shared" si="4"/>
        <v>-0.14579439252336446</v>
      </c>
      <c r="D320" s="65"/>
      <c r="E320" s="65"/>
      <c r="F320" s="65"/>
    </row>
    <row r="321" spans="1:6" x14ac:dyDescent="0.25">
      <c r="A321" s="67" t="s">
        <v>446</v>
      </c>
      <c r="B321" s="65">
        <v>0.47799999999999998</v>
      </c>
      <c r="C321" s="68">
        <f t="shared" si="4"/>
        <v>4.5951859956236296E-2</v>
      </c>
      <c r="D321" s="65"/>
      <c r="E321" s="65"/>
      <c r="F321" s="65"/>
    </row>
    <row r="322" spans="1:6" x14ac:dyDescent="0.25">
      <c r="A322" s="67" t="s">
        <v>447</v>
      </c>
      <c r="B322" s="65">
        <v>0.51500000000000001</v>
      </c>
      <c r="C322" s="68">
        <f t="shared" si="4"/>
        <v>7.7405857740585837E-2</v>
      </c>
      <c r="D322" s="65"/>
      <c r="E322" s="65"/>
      <c r="F322" s="65"/>
    </row>
    <row r="323" spans="1:6" x14ac:dyDescent="0.25">
      <c r="A323" s="67" t="s">
        <v>448</v>
      </c>
      <c r="B323" s="65">
        <v>0.44600000000000001</v>
      </c>
      <c r="C323" s="68">
        <f t="shared" si="4"/>
        <v>-0.13398058252427181</v>
      </c>
      <c r="D323" s="65"/>
      <c r="E323" s="65"/>
      <c r="F323" s="65"/>
    </row>
    <row r="324" spans="1:6" x14ac:dyDescent="0.25">
      <c r="A324" s="67" t="s">
        <v>449</v>
      </c>
      <c r="B324" s="65">
        <v>0.505</v>
      </c>
      <c r="C324" s="68">
        <f t="shared" si="4"/>
        <v>0.13228699551569512</v>
      </c>
      <c r="D324" s="65"/>
      <c r="E324" s="65"/>
      <c r="F324" s="65"/>
    </row>
    <row r="325" spans="1:6" x14ac:dyDescent="0.25">
      <c r="A325" s="67" t="s">
        <v>450</v>
      </c>
      <c r="B325" s="65">
        <v>0.54900000000000004</v>
      </c>
      <c r="C325" s="68">
        <f t="shared" si="4"/>
        <v>8.7128712871287206E-2</v>
      </c>
      <c r="D325" s="65"/>
      <c r="E325" s="65"/>
      <c r="F325" s="65"/>
    </row>
    <row r="326" spans="1:6" x14ac:dyDescent="0.25">
      <c r="A326" s="67" t="s">
        <v>451</v>
      </c>
      <c r="B326" s="65">
        <v>0.57499999999999996</v>
      </c>
      <c r="C326" s="68">
        <f t="shared" si="4"/>
        <v>4.735883424408005E-2</v>
      </c>
      <c r="D326" s="65"/>
      <c r="E326" s="65"/>
      <c r="F326" s="65"/>
    </row>
    <row r="327" spans="1:6" x14ac:dyDescent="0.25">
      <c r="A327" s="67" t="s">
        <v>452</v>
      </c>
      <c r="B327" s="65">
        <v>0.50900000000000001</v>
      </c>
      <c r="C327" s="68">
        <f t="shared" si="4"/>
        <v>-0.11478260869565204</v>
      </c>
      <c r="D327" s="65"/>
      <c r="E327" s="65"/>
      <c r="F327" s="65"/>
    </row>
    <row r="328" spans="1:6" x14ac:dyDescent="0.25">
      <c r="A328" s="67" t="s">
        <v>453</v>
      </c>
      <c r="B328" s="65">
        <v>0.54700000000000004</v>
      </c>
      <c r="C328" s="68">
        <f t="shared" si="4"/>
        <v>7.4656188605108031E-2</v>
      </c>
      <c r="D328" s="65"/>
      <c r="E328" s="65"/>
      <c r="F328" s="65"/>
    </row>
    <row r="329" spans="1:6" x14ac:dyDescent="0.25">
      <c r="A329" s="67" t="s">
        <v>454</v>
      </c>
      <c r="B329" s="65">
        <v>0.53900000000000003</v>
      </c>
      <c r="C329" s="68">
        <f t="shared" si="4"/>
        <v>-1.4625228519195677E-2</v>
      </c>
      <c r="D329" s="65"/>
      <c r="E329" s="65"/>
      <c r="F329" s="65"/>
    </row>
    <row r="330" spans="1:6" x14ac:dyDescent="0.25">
      <c r="A330" s="67" t="s">
        <v>455</v>
      </c>
      <c r="B330" s="65">
        <v>0.56100000000000005</v>
      </c>
      <c r="C330" s="68">
        <f t="shared" si="4"/>
        <v>4.081632653061229E-2</v>
      </c>
      <c r="D330" s="65"/>
      <c r="E330" s="65"/>
      <c r="F330" s="65"/>
    </row>
    <row r="331" spans="1:6" x14ac:dyDescent="0.25">
      <c r="A331" s="67" t="s">
        <v>456</v>
      </c>
      <c r="B331" s="65">
        <v>0.52</v>
      </c>
      <c r="C331" s="68">
        <f t="shared" ref="C331:C394" si="5">B331/B330-1</f>
        <v>-7.308377896613194E-2</v>
      </c>
      <c r="D331" s="65"/>
      <c r="E331" s="65"/>
      <c r="F331" s="65"/>
    </row>
    <row r="332" spans="1:6" x14ac:dyDescent="0.25">
      <c r="A332" s="67" t="s">
        <v>457</v>
      </c>
      <c r="B332" s="65">
        <v>0.61299999999999999</v>
      </c>
      <c r="C332" s="68">
        <f t="shared" si="5"/>
        <v>0.17884615384615388</v>
      </c>
      <c r="D332" s="65"/>
      <c r="E332" s="65"/>
      <c r="F332" s="65"/>
    </row>
    <row r="333" spans="1:6" x14ac:dyDescent="0.25">
      <c r="A333" s="67" t="s">
        <v>458</v>
      </c>
      <c r="B333" s="65">
        <v>0.71099999999999997</v>
      </c>
      <c r="C333" s="68">
        <f t="shared" si="5"/>
        <v>0.15986949429037511</v>
      </c>
      <c r="D333" s="65"/>
      <c r="E333" s="65"/>
      <c r="F333" s="65"/>
    </row>
    <row r="334" spans="1:6" x14ac:dyDescent="0.25">
      <c r="A334" s="67" t="s">
        <v>459</v>
      </c>
      <c r="B334" s="65">
        <v>0.75800000000000001</v>
      </c>
      <c r="C334" s="68">
        <f t="shared" si="5"/>
        <v>6.6104078762306617E-2</v>
      </c>
      <c r="D334" s="65"/>
      <c r="E334" s="65"/>
      <c r="F334" s="65"/>
    </row>
    <row r="335" spans="1:6" x14ac:dyDescent="0.25">
      <c r="A335" s="67" t="s">
        <v>460</v>
      </c>
      <c r="B335" s="65">
        <v>0.71799999999999997</v>
      </c>
      <c r="C335" s="68">
        <f t="shared" si="5"/>
        <v>-5.2770448548812743E-2</v>
      </c>
      <c r="D335" s="65"/>
      <c r="E335" s="65"/>
      <c r="F335" s="65"/>
    </row>
    <row r="336" spans="1:6" x14ac:dyDescent="0.25">
      <c r="A336" s="67" t="s">
        <v>461</v>
      </c>
      <c r="B336" s="65">
        <v>0.81899999999999995</v>
      </c>
      <c r="C336" s="68">
        <f t="shared" si="5"/>
        <v>0.1406685236768801</v>
      </c>
      <c r="D336" s="65"/>
      <c r="E336" s="65"/>
      <c r="F336" s="65"/>
    </row>
    <row r="337" spans="1:6" x14ac:dyDescent="0.25">
      <c r="A337" s="67" t="s">
        <v>462</v>
      </c>
      <c r="B337" s="65">
        <v>0.79700000000000004</v>
      </c>
      <c r="C337" s="68">
        <f t="shared" si="5"/>
        <v>-2.6862026862026767E-2</v>
      </c>
      <c r="D337" s="65"/>
      <c r="E337" s="65"/>
      <c r="F337" s="65"/>
    </row>
    <row r="338" spans="1:6" x14ac:dyDescent="0.25">
      <c r="A338" s="67" t="s">
        <v>463</v>
      </c>
      <c r="B338" s="65">
        <v>0.77300000000000002</v>
      </c>
      <c r="C338" s="68">
        <f t="shared" si="5"/>
        <v>-3.0112923462986219E-2</v>
      </c>
      <c r="D338" s="65"/>
      <c r="E338" s="65"/>
      <c r="F338" s="65"/>
    </row>
    <row r="339" spans="1:6" x14ac:dyDescent="0.25">
      <c r="A339" s="67" t="s">
        <v>464</v>
      </c>
      <c r="B339" s="65">
        <v>0.745</v>
      </c>
      <c r="C339" s="68">
        <f t="shared" si="5"/>
        <v>-3.6222509702457995E-2</v>
      </c>
      <c r="D339" s="65"/>
      <c r="E339" s="65"/>
      <c r="F339" s="65"/>
    </row>
    <row r="340" spans="1:6" x14ac:dyDescent="0.25">
      <c r="A340" s="67" t="s">
        <v>465</v>
      </c>
      <c r="B340" s="65">
        <v>0.78300000000000003</v>
      </c>
      <c r="C340" s="68">
        <f t="shared" si="5"/>
        <v>5.1006711409395944E-2</v>
      </c>
      <c r="D340" s="65"/>
      <c r="E340" s="65"/>
      <c r="F340" s="65"/>
    </row>
    <row r="341" spans="1:6" x14ac:dyDescent="0.25">
      <c r="A341" s="67" t="s">
        <v>466</v>
      </c>
      <c r="B341" s="65">
        <v>0.71699999999999997</v>
      </c>
      <c r="C341" s="68">
        <f t="shared" si="5"/>
        <v>-8.4291187739463647E-2</v>
      </c>
      <c r="D341" s="65"/>
      <c r="E341" s="65"/>
      <c r="F341" s="65"/>
    </row>
    <row r="342" spans="1:6" x14ac:dyDescent="0.25">
      <c r="A342" s="67" t="s">
        <v>467</v>
      </c>
      <c r="B342" s="65">
        <v>0.745</v>
      </c>
      <c r="C342" s="68">
        <f t="shared" si="5"/>
        <v>3.9051603905160492E-2</v>
      </c>
      <c r="D342" s="65"/>
      <c r="E342" s="65"/>
      <c r="F342" s="65"/>
    </row>
    <row r="343" spans="1:6" x14ac:dyDescent="0.25">
      <c r="A343" s="67" t="s">
        <v>468</v>
      </c>
      <c r="B343" s="65">
        <v>0.76300000000000001</v>
      </c>
      <c r="C343" s="68">
        <f t="shared" si="5"/>
        <v>2.4161073825503365E-2</v>
      </c>
      <c r="D343" s="65"/>
      <c r="E343" s="65"/>
      <c r="F343" s="65"/>
    </row>
    <row r="344" spans="1:6" x14ac:dyDescent="0.25">
      <c r="A344" s="67" t="s">
        <v>469</v>
      </c>
      <c r="B344" s="65">
        <v>0.72299999999999998</v>
      </c>
      <c r="C344" s="68">
        <f t="shared" si="5"/>
        <v>-5.242463958060295E-2</v>
      </c>
      <c r="D344" s="65"/>
      <c r="E344" s="65"/>
      <c r="F344" s="65"/>
    </row>
    <row r="345" spans="1:6" x14ac:dyDescent="0.25">
      <c r="A345" s="67" t="s">
        <v>470</v>
      </c>
      <c r="B345" s="65">
        <v>0.69499999999999995</v>
      </c>
      <c r="C345" s="68">
        <f t="shared" si="5"/>
        <v>-3.8727524204702712E-2</v>
      </c>
      <c r="D345" s="65"/>
      <c r="E345" s="65"/>
      <c r="F345" s="65"/>
    </row>
    <row r="346" spans="1:6" x14ac:dyDescent="0.25">
      <c r="A346" s="67" t="s">
        <v>471</v>
      </c>
      <c r="B346" s="65">
        <v>0.76300000000000001</v>
      </c>
      <c r="C346" s="68">
        <f t="shared" si="5"/>
        <v>9.7841726618705049E-2</v>
      </c>
      <c r="D346" s="65"/>
      <c r="E346" s="65"/>
      <c r="F346" s="65"/>
    </row>
    <row r="347" spans="1:6" x14ac:dyDescent="0.25">
      <c r="A347" s="67" t="s">
        <v>472</v>
      </c>
      <c r="B347" s="65">
        <v>0.76700000000000002</v>
      </c>
      <c r="C347" s="68">
        <f t="shared" si="5"/>
        <v>5.2424639580603838E-3</v>
      </c>
      <c r="D347" s="65"/>
      <c r="E347" s="65"/>
      <c r="F347" s="65"/>
    </row>
    <row r="348" spans="1:6" x14ac:dyDescent="0.25">
      <c r="A348" s="67" t="s">
        <v>473</v>
      </c>
      <c r="B348" s="65">
        <v>0.74099999999999999</v>
      </c>
      <c r="C348" s="68">
        <f t="shared" si="5"/>
        <v>-3.3898305084745783E-2</v>
      </c>
      <c r="D348" s="65"/>
      <c r="E348" s="65"/>
      <c r="F348" s="65"/>
    </row>
    <row r="349" spans="1:6" x14ac:dyDescent="0.25">
      <c r="A349" s="67" t="s">
        <v>474</v>
      </c>
      <c r="B349" s="65">
        <v>0.71899999999999997</v>
      </c>
      <c r="C349" s="68">
        <f t="shared" si="5"/>
        <v>-2.9689608636977116E-2</v>
      </c>
      <c r="D349" s="65"/>
      <c r="E349" s="65"/>
      <c r="F349" s="65"/>
    </row>
    <row r="350" spans="1:6" x14ac:dyDescent="0.25">
      <c r="A350" s="67" t="s">
        <v>475</v>
      </c>
      <c r="B350" s="65">
        <v>0.77800000000000002</v>
      </c>
      <c r="C350" s="68">
        <f t="shared" si="5"/>
        <v>8.2058414464534213E-2</v>
      </c>
      <c r="D350" s="65"/>
      <c r="E350" s="65"/>
      <c r="F350" s="65"/>
    </row>
    <row r="351" spans="1:6" x14ac:dyDescent="0.25">
      <c r="A351" s="67" t="s">
        <v>476</v>
      </c>
      <c r="B351" s="65">
        <v>0.74199999999999999</v>
      </c>
      <c r="C351" s="68">
        <f t="shared" si="5"/>
        <v>-4.6272493573264795E-2</v>
      </c>
      <c r="D351" s="65"/>
      <c r="E351" s="65"/>
      <c r="F351" s="65"/>
    </row>
    <row r="352" spans="1:6" x14ac:dyDescent="0.25">
      <c r="A352" s="67" t="s">
        <v>477</v>
      </c>
      <c r="B352" s="65">
        <v>0.73699999999999999</v>
      </c>
      <c r="C352" s="68">
        <f t="shared" si="5"/>
        <v>-6.7385444743934819E-3</v>
      </c>
      <c r="D352" s="65"/>
      <c r="E352" s="65"/>
      <c r="F352" s="65"/>
    </row>
    <row r="353" spans="1:6" x14ac:dyDescent="0.25">
      <c r="A353" s="67" t="s">
        <v>478</v>
      </c>
      <c r="B353" s="65">
        <v>0.752</v>
      </c>
      <c r="C353" s="68">
        <f t="shared" si="5"/>
        <v>2.0352781546811416E-2</v>
      </c>
      <c r="D353" s="65"/>
      <c r="E353" s="65"/>
      <c r="F353" s="65"/>
    </row>
    <row r="354" spans="1:6" x14ac:dyDescent="0.25">
      <c r="A354" s="67" t="s">
        <v>479</v>
      </c>
      <c r="B354" s="65">
        <v>0.74</v>
      </c>
      <c r="C354" s="68">
        <f t="shared" si="5"/>
        <v>-1.5957446808510634E-2</v>
      </c>
      <c r="D354" s="65"/>
      <c r="E354" s="65"/>
      <c r="F354" s="65"/>
    </row>
    <row r="355" spans="1:6" x14ac:dyDescent="0.25">
      <c r="A355" s="67" t="s">
        <v>480</v>
      </c>
      <c r="B355" s="65">
        <v>0.76500000000000001</v>
      </c>
      <c r="C355" s="68">
        <f t="shared" si="5"/>
        <v>3.3783783783783772E-2</v>
      </c>
      <c r="D355" s="65"/>
      <c r="E355" s="65"/>
      <c r="F355" s="65"/>
    </row>
    <row r="356" spans="1:6" x14ac:dyDescent="0.25">
      <c r="A356" s="67" t="s">
        <v>481</v>
      </c>
      <c r="B356" s="65">
        <v>0.76700000000000002</v>
      </c>
      <c r="C356" s="68">
        <f t="shared" si="5"/>
        <v>2.614379084967311E-3</v>
      </c>
      <c r="D356" s="65"/>
      <c r="E356" s="65"/>
      <c r="F356" s="65"/>
    </row>
    <row r="357" spans="1:6" x14ac:dyDescent="0.25">
      <c r="A357" s="67" t="s">
        <v>482</v>
      </c>
      <c r="B357" s="65">
        <v>0.77500000000000002</v>
      </c>
      <c r="C357" s="68">
        <f t="shared" si="5"/>
        <v>1.0430247718383301E-2</v>
      </c>
      <c r="D357" s="65"/>
      <c r="E357" s="65"/>
      <c r="F357" s="65"/>
    </row>
    <row r="358" spans="1:6" x14ac:dyDescent="0.25">
      <c r="A358" s="67" t="s">
        <v>483</v>
      </c>
      <c r="B358" s="65">
        <v>0.76400000000000001</v>
      </c>
      <c r="C358" s="68">
        <f t="shared" si="5"/>
        <v>-1.4193548387096744E-2</v>
      </c>
      <c r="D358" s="65"/>
      <c r="E358" s="65"/>
      <c r="F358" s="65"/>
    </row>
    <row r="359" spans="1:6" x14ac:dyDescent="0.25">
      <c r="A359" s="67" t="s">
        <v>484</v>
      </c>
      <c r="B359" s="65">
        <v>0.81799999999999995</v>
      </c>
      <c r="C359" s="68">
        <f t="shared" si="5"/>
        <v>7.0680628272251189E-2</v>
      </c>
      <c r="D359" s="65"/>
      <c r="E359" s="65"/>
      <c r="F359" s="65"/>
    </row>
    <row r="360" spans="1:6" x14ac:dyDescent="0.25">
      <c r="A360" s="67" t="s">
        <v>485</v>
      </c>
      <c r="B360" s="65">
        <v>0.81799999999999995</v>
      </c>
      <c r="C360" s="68">
        <f t="shared" si="5"/>
        <v>0</v>
      </c>
      <c r="D360" s="65"/>
      <c r="E360" s="65"/>
      <c r="F360" s="65"/>
    </row>
    <row r="361" spans="1:6" x14ac:dyDescent="0.25">
      <c r="A361" s="67" t="s">
        <v>486</v>
      </c>
      <c r="B361" s="65">
        <v>0.82699999999999996</v>
      </c>
      <c r="C361" s="68">
        <f t="shared" si="5"/>
        <v>1.1002444987775029E-2</v>
      </c>
      <c r="D361" s="65"/>
      <c r="E361" s="65"/>
      <c r="F361" s="65"/>
    </row>
    <row r="362" spans="1:6" x14ac:dyDescent="0.25">
      <c r="A362" s="67" t="s">
        <v>487</v>
      </c>
      <c r="B362" s="65">
        <v>0.92</v>
      </c>
      <c r="C362" s="68">
        <f t="shared" si="5"/>
        <v>0.11245465538089494</v>
      </c>
      <c r="D362" s="65"/>
      <c r="E362" s="65"/>
      <c r="F362" s="65"/>
    </row>
    <row r="363" spans="1:6" x14ac:dyDescent="0.25">
      <c r="A363" s="67" t="s">
        <v>488</v>
      </c>
      <c r="B363" s="65">
        <v>0.78100000000000003</v>
      </c>
      <c r="C363" s="68">
        <f t="shared" si="5"/>
        <v>-0.15108695652173909</v>
      </c>
      <c r="D363" s="65"/>
      <c r="E363" s="65"/>
      <c r="F363" s="65"/>
    </row>
    <row r="364" spans="1:6" x14ac:dyDescent="0.25">
      <c r="A364" s="67" t="s">
        <v>489</v>
      </c>
      <c r="B364" s="65">
        <v>0.77200000000000002</v>
      </c>
      <c r="C364" s="68">
        <f t="shared" si="5"/>
        <v>-1.1523687580025643E-2</v>
      </c>
      <c r="D364" s="65"/>
      <c r="E364" s="65"/>
      <c r="F364" s="65"/>
    </row>
    <row r="365" spans="1:6" x14ac:dyDescent="0.25">
      <c r="A365" s="67" t="s">
        <v>490</v>
      </c>
      <c r="B365" s="65">
        <v>0.81200000000000006</v>
      </c>
      <c r="C365" s="68">
        <f t="shared" si="5"/>
        <v>5.1813471502590636E-2</v>
      </c>
      <c r="D365" s="65"/>
      <c r="E365" s="65"/>
      <c r="F365" s="65"/>
    </row>
    <row r="366" spans="1:6" x14ac:dyDescent="0.25">
      <c r="A366" s="67" t="s">
        <v>491</v>
      </c>
      <c r="B366" s="65">
        <v>0.70099999999999996</v>
      </c>
      <c r="C366" s="68">
        <f t="shared" si="5"/>
        <v>-0.1366995073891627</v>
      </c>
      <c r="D366" s="65"/>
      <c r="E366" s="65"/>
      <c r="F366" s="65"/>
    </row>
    <row r="367" spans="1:6" x14ac:dyDescent="0.25">
      <c r="A367" s="67" t="s">
        <v>492</v>
      </c>
      <c r="B367" s="65">
        <v>0.67200000000000004</v>
      </c>
      <c r="C367" s="68">
        <f t="shared" si="5"/>
        <v>-4.1369472182596123E-2</v>
      </c>
      <c r="D367" s="65"/>
      <c r="E367" s="65"/>
      <c r="F367" s="65"/>
    </row>
    <row r="368" spans="1:6" x14ac:dyDescent="0.25">
      <c r="A368" s="67" t="s">
        <v>493</v>
      </c>
      <c r="B368" s="65">
        <v>0.64900000000000002</v>
      </c>
      <c r="C368" s="68">
        <f t="shared" si="5"/>
        <v>-3.4226190476190466E-2</v>
      </c>
      <c r="D368" s="65"/>
      <c r="E368" s="65"/>
      <c r="F368" s="65"/>
    </row>
    <row r="369" spans="1:6" x14ac:dyDescent="0.25">
      <c r="A369" s="67" t="s">
        <v>494</v>
      </c>
      <c r="B369" s="65">
        <v>0.68100000000000005</v>
      </c>
      <c r="C369" s="68">
        <f t="shared" si="5"/>
        <v>4.9306625577812069E-2</v>
      </c>
      <c r="D369" s="65"/>
      <c r="E369" s="65"/>
      <c r="F369" s="65"/>
    </row>
    <row r="370" spans="1:6" x14ac:dyDescent="0.25">
      <c r="A370" s="67" t="s">
        <v>495</v>
      </c>
      <c r="B370" s="65">
        <v>0.71299999999999997</v>
      </c>
      <c r="C370" s="68">
        <f t="shared" si="5"/>
        <v>4.6989720998531492E-2</v>
      </c>
      <c r="D370" s="65"/>
      <c r="E370" s="65"/>
      <c r="F370" s="65"/>
    </row>
    <row r="371" spans="1:6" x14ac:dyDescent="0.25">
      <c r="A371" s="67" t="s">
        <v>496</v>
      </c>
      <c r="B371" s="65">
        <v>0.81</v>
      </c>
      <c r="C371" s="68">
        <f t="shared" si="5"/>
        <v>0.13604488078541377</v>
      </c>
      <c r="D371" s="65"/>
      <c r="E371" s="65"/>
      <c r="F371" s="65"/>
    </row>
    <row r="372" spans="1:6" x14ac:dyDescent="0.25">
      <c r="A372" s="67" t="s">
        <v>497</v>
      </c>
      <c r="B372" s="65">
        <v>0.86899999999999999</v>
      </c>
      <c r="C372" s="68">
        <f t="shared" si="5"/>
        <v>7.2839506172839519E-2</v>
      </c>
      <c r="D372" s="65"/>
      <c r="E372" s="65"/>
      <c r="F372" s="65"/>
    </row>
    <row r="373" spans="1:6" x14ac:dyDescent="0.25">
      <c r="A373" s="67" t="s">
        <v>498</v>
      </c>
      <c r="B373" s="65">
        <v>0.85099999999999998</v>
      </c>
      <c r="C373" s="68">
        <f t="shared" si="5"/>
        <v>-2.0713463751438455E-2</v>
      </c>
      <c r="D373" s="65"/>
      <c r="E373" s="65"/>
      <c r="F373" s="65"/>
    </row>
    <row r="374" spans="1:6" x14ac:dyDescent="0.25">
      <c r="A374" s="67" t="s">
        <v>499</v>
      </c>
      <c r="B374" s="65">
        <v>0.84199999999999997</v>
      </c>
      <c r="C374" s="68">
        <f t="shared" si="5"/>
        <v>-1.0575793184488869E-2</v>
      </c>
      <c r="D374" s="65"/>
      <c r="E374" s="65"/>
      <c r="F374" s="65"/>
    </row>
    <row r="375" spans="1:6" x14ac:dyDescent="0.25">
      <c r="A375" s="67" t="s">
        <v>500</v>
      </c>
      <c r="B375" s="65">
        <v>0.85599999999999998</v>
      </c>
      <c r="C375" s="68">
        <f t="shared" si="5"/>
        <v>1.6627078384798155E-2</v>
      </c>
      <c r="D375" s="65"/>
      <c r="E375" s="65"/>
      <c r="F375" s="65"/>
    </row>
    <row r="376" spans="1:6" x14ac:dyDescent="0.25">
      <c r="A376" s="67" t="s">
        <v>501</v>
      </c>
      <c r="B376" s="65">
        <v>0.88800000000000001</v>
      </c>
      <c r="C376" s="68">
        <f t="shared" si="5"/>
        <v>3.7383177570093462E-2</v>
      </c>
      <c r="D376" s="65"/>
      <c r="E376" s="65"/>
      <c r="F376" s="65"/>
    </row>
    <row r="377" spans="1:6" x14ac:dyDescent="0.25">
      <c r="A377" s="67" t="s">
        <v>502</v>
      </c>
      <c r="B377" s="65">
        <v>0.95099999999999996</v>
      </c>
      <c r="C377" s="68">
        <f t="shared" si="5"/>
        <v>7.0945945945945832E-2</v>
      </c>
      <c r="D377" s="65"/>
      <c r="E377" s="65"/>
      <c r="F377" s="65"/>
    </row>
    <row r="378" spans="1:6" x14ac:dyDescent="0.25">
      <c r="A378" s="67" t="s">
        <v>503</v>
      </c>
      <c r="B378" s="65">
        <v>1.0289999999999999</v>
      </c>
      <c r="C378" s="68">
        <f t="shared" si="5"/>
        <v>8.2018927444794887E-2</v>
      </c>
      <c r="D378" s="65"/>
      <c r="E378" s="65"/>
      <c r="F378" s="65"/>
    </row>
    <row r="379" spans="1:6" x14ac:dyDescent="0.25">
      <c r="A379" s="67" t="s">
        <v>504</v>
      </c>
      <c r="B379" s="65">
        <v>1.034</v>
      </c>
      <c r="C379" s="68">
        <f t="shared" si="5"/>
        <v>4.859086491739717E-3</v>
      </c>
      <c r="D379" s="65"/>
      <c r="E379" s="65"/>
      <c r="F379" s="65"/>
    </row>
    <row r="380" spans="1:6" x14ac:dyDescent="0.25">
      <c r="A380" s="67" t="s">
        <v>505</v>
      </c>
      <c r="B380" s="65">
        <v>1.0309999999999999</v>
      </c>
      <c r="C380" s="68">
        <f t="shared" si="5"/>
        <v>-2.9013539651838727E-3</v>
      </c>
      <c r="D380" s="65"/>
      <c r="E380" s="65"/>
      <c r="F380" s="65"/>
    </row>
    <row r="381" spans="1:6" x14ac:dyDescent="0.25">
      <c r="A381" s="67" t="s">
        <v>506</v>
      </c>
      <c r="B381" s="65">
        <v>1.0669999999999999</v>
      </c>
      <c r="C381" s="68">
        <f t="shared" si="5"/>
        <v>3.491755577109612E-2</v>
      </c>
      <c r="D381" s="65"/>
      <c r="E381" s="65"/>
      <c r="F381" s="65"/>
    </row>
    <row r="382" spans="1:6" x14ac:dyDescent="0.25">
      <c r="A382" s="67" t="s">
        <v>507</v>
      </c>
      <c r="B382" s="65">
        <v>0.98199999999999998</v>
      </c>
      <c r="C382" s="68">
        <f t="shared" si="5"/>
        <v>-7.9662605435801281E-2</v>
      </c>
      <c r="D382" s="65"/>
      <c r="E382" s="65"/>
      <c r="F382" s="65"/>
    </row>
    <row r="383" spans="1:6" x14ac:dyDescent="0.25">
      <c r="A383" s="67" t="s">
        <v>508</v>
      </c>
      <c r="B383" s="65">
        <v>0.873</v>
      </c>
      <c r="C383" s="68">
        <f t="shared" si="5"/>
        <v>-0.11099796334012224</v>
      </c>
      <c r="D383" s="65"/>
      <c r="E383" s="65"/>
      <c r="F383" s="65"/>
    </row>
    <row r="384" spans="1:6" x14ac:dyDescent="0.25">
      <c r="A384" s="67" t="s">
        <v>509</v>
      </c>
      <c r="B384" s="65">
        <v>0.91300000000000003</v>
      </c>
      <c r="C384" s="68">
        <f t="shared" si="5"/>
        <v>4.5819014891179899E-2</v>
      </c>
      <c r="D384" s="65"/>
      <c r="E384" s="65"/>
      <c r="F384" s="65"/>
    </row>
    <row r="385" spans="1:6" x14ac:dyDescent="0.25">
      <c r="A385" s="67" t="s">
        <v>510</v>
      </c>
      <c r="B385" s="65">
        <v>0.79300000000000004</v>
      </c>
      <c r="C385" s="68">
        <f t="shared" si="5"/>
        <v>-0.1314348302300109</v>
      </c>
      <c r="D385" s="65"/>
      <c r="E385" s="65"/>
      <c r="F385" s="65"/>
    </row>
    <row r="386" spans="1:6" x14ac:dyDescent="0.25">
      <c r="A386" s="67" t="s">
        <v>511</v>
      </c>
      <c r="B386" s="65">
        <v>0.81200000000000006</v>
      </c>
      <c r="C386" s="68">
        <f t="shared" si="5"/>
        <v>2.3959646910466592E-2</v>
      </c>
      <c r="D386" s="65"/>
      <c r="E386" s="65"/>
      <c r="F386" s="65"/>
    </row>
    <row r="387" spans="1:6" x14ac:dyDescent="0.25">
      <c r="A387" s="67" t="s">
        <v>512</v>
      </c>
      <c r="B387" s="65">
        <v>0.85299999999999998</v>
      </c>
      <c r="C387" s="68">
        <f t="shared" si="5"/>
        <v>5.049261083743839E-2</v>
      </c>
      <c r="D387" s="65"/>
      <c r="E387" s="65"/>
      <c r="F387" s="65"/>
    </row>
    <row r="388" spans="1:6" x14ac:dyDescent="0.25">
      <c r="A388" s="67" t="s">
        <v>513</v>
      </c>
      <c r="B388" s="65">
        <v>0.752</v>
      </c>
      <c r="C388" s="68">
        <f t="shared" si="5"/>
        <v>-0.1184056271981242</v>
      </c>
      <c r="D388" s="65"/>
      <c r="E388" s="65"/>
      <c r="F388" s="65"/>
    </row>
    <row r="389" spans="1:6" x14ac:dyDescent="0.25">
      <c r="A389" s="67" t="s">
        <v>514</v>
      </c>
      <c r="B389" s="65">
        <v>0.73899999999999999</v>
      </c>
      <c r="C389" s="68">
        <f t="shared" si="5"/>
        <v>-1.7287234042553168E-2</v>
      </c>
      <c r="D389" s="65"/>
      <c r="E389" s="65"/>
      <c r="F389" s="65"/>
    </row>
    <row r="390" spans="1:6" x14ac:dyDescent="0.25">
      <c r="A390" s="67" t="s">
        <v>515</v>
      </c>
      <c r="B390" s="65">
        <v>0.75900000000000001</v>
      </c>
      <c r="C390" s="68">
        <f t="shared" si="5"/>
        <v>2.7063599458728049E-2</v>
      </c>
      <c r="D390" s="65"/>
      <c r="E390" s="65"/>
      <c r="F390" s="65"/>
    </row>
    <row r="391" spans="1:6" x14ac:dyDescent="0.25">
      <c r="A391" s="67" t="s">
        <v>516</v>
      </c>
      <c r="B391" s="65">
        <v>0.79600000000000004</v>
      </c>
      <c r="C391" s="68">
        <f t="shared" si="5"/>
        <v>4.8748353096179198E-2</v>
      </c>
      <c r="D391" s="65"/>
      <c r="E391" s="65"/>
      <c r="F391" s="65"/>
    </row>
    <row r="392" spans="1:6" x14ac:dyDescent="0.25">
      <c r="A392" s="67" t="s">
        <v>517</v>
      </c>
      <c r="B392" s="65">
        <v>0.84299999999999997</v>
      </c>
      <c r="C392" s="68">
        <f t="shared" si="5"/>
        <v>5.9045226130653106E-2</v>
      </c>
      <c r="D392" s="65"/>
      <c r="E392" s="65"/>
      <c r="F392" s="65"/>
    </row>
    <row r="393" spans="1:6" x14ac:dyDescent="0.25">
      <c r="A393" s="67" t="s">
        <v>518</v>
      </c>
      <c r="B393" s="65">
        <v>0.86199999999999999</v>
      </c>
      <c r="C393" s="68">
        <f t="shared" si="5"/>
        <v>2.2538552787663146E-2</v>
      </c>
      <c r="D393" s="65"/>
      <c r="E393" s="65"/>
      <c r="F393" s="65"/>
    </row>
    <row r="394" spans="1:6" x14ac:dyDescent="0.25">
      <c r="A394" s="67" t="s">
        <v>519</v>
      </c>
      <c r="B394" s="65">
        <v>0.80900000000000005</v>
      </c>
      <c r="C394" s="68">
        <f t="shared" si="5"/>
        <v>-6.1484918793503374E-2</v>
      </c>
      <c r="D394" s="65"/>
      <c r="E394" s="65"/>
      <c r="F394" s="65"/>
    </row>
    <row r="395" spans="1:6" x14ac:dyDescent="0.25">
      <c r="A395" s="67" t="s">
        <v>520</v>
      </c>
      <c r="B395" s="65">
        <v>0.79</v>
      </c>
      <c r="C395" s="68">
        <f t="shared" ref="C395:C458" si="6">B395/B394-1</f>
        <v>-2.3485784919653918E-2</v>
      </c>
      <c r="D395" s="65"/>
      <c r="E395" s="65"/>
      <c r="F395" s="65"/>
    </row>
    <row r="396" spans="1:6" x14ac:dyDescent="0.25">
      <c r="A396" s="67" t="s">
        <v>521</v>
      </c>
      <c r="B396" s="65">
        <v>0.84099999999999997</v>
      </c>
      <c r="C396" s="68">
        <f t="shared" si="6"/>
        <v>6.4556962025316356E-2</v>
      </c>
      <c r="D396" s="65"/>
      <c r="E396" s="65"/>
      <c r="F396" s="65"/>
    </row>
    <row r="397" spans="1:6" x14ac:dyDescent="0.25">
      <c r="A397" s="67" t="s">
        <v>522</v>
      </c>
      <c r="B397" s="65">
        <v>0.873</v>
      </c>
      <c r="C397" s="68">
        <f t="shared" si="6"/>
        <v>3.8049940546967864E-2</v>
      </c>
      <c r="D397" s="65"/>
      <c r="E397" s="65"/>
      <c r="F397" s="65"/>
    </row>
    <row r="398" spans="1:6" x14ac:dyDescent="0.25">
      <c r="A398" s="67" t="s">
        <v>523</v>
      </c>
      <c r="B398" s="65">
        <v>0.93</v>
      </c>
      <c r="C398" s="68">
        <f t="shared" si="6"/>
        <v>6.5292096219931262E-2</v>
      </c>
      <c r="D398" s="65"/>
      <c r="E398" s="65"/>
      <c r="F398" s="65"/>
    </row>
    <row r="399" spans="1:6" x14ac:dyDescent="0.25">
      <c r="A399" s="67" t="s">
        <v>524</v>
      </c>
      <c r="B399" s="65">
        <v>0.90700000000000003</v>
      </c>
      <c r="C399" s="68">
        <f t="shared" si="6"/>
        <v>-2.4731182795698969E-2</v>
      </c>
      <c r="D399" s="65"/>
      <c r="E399" s="65"/>
      <c r="F399" s="65"/>
    </row>
    <row r="400" spans="1:6" x14ac:dyDescent="0.25">
      <c r="A400" s="67" t="s">
        <v>525</v>
      </c>
      <c r="B400" s="65">
        <v>0.86099999999999999</v>
      </c>
      <c r="C400" s="68">
        <f t="shared" si="6"/>
        <v>-5.0716648291069477E-2</v>
      </c>
      <c r="D400" s="65"/>
      <c r="E400" s="65"/>
      <c r="F400" s="65"/>
    </row>
    <row r="401" spans="1:6" x14ac:dyDescent="0.25">
      <c r="A401" s="67" t="s">
        <v>526</v>
      </c>
      <c r="B401" s="65">
        <v>0.94799999999999995</v>
      </c>
      <c r="C401" s="68">
        <f t="shared" si="6"/>
        <v>0.10104529616724744</v>
      </c>
      <c r="D401" s="65"/>
      <c r="E401" s="65"/>
      <c r="F401" s="65"/>
    </row>
    <row r="402" spans="1:6" x14ac:dyDescent="0.25">
      <c r="A402" s="67" t="s">
        <v>527</v>
      </c>
      <c r="B402" s="65">
        <v>0.92900000000000005</v>
      </c>
      <c r="C402" s="68">
        <f t="shared" si="6"/>
        <v>-2.0042194092826926E-2</v>
      </c>
      <c r="D402" s="65"/>
      <c r="E402" s="65"/>
      <c r="F402" s="65"/>
    </row>
    <row r="403" spans="1:6" x14ac:dyDescent="0.25">
      <c r="A403" s="67" t="s">
        <v>528</v>
      </c>
      <c r="B403" s="65">
        <v>1.028</v>
      </c>
      <c r="C403" s="68">
        <f t="shared" si="6"/>
        <v>0.10656620021528518</v>
      </c>
      <c r="D403" s="65"/>
      <c r="E403" s="65"/>
      <c r="F403" s="65"/>
    </row>
    <row r="404" spans="1:6" x14ac:dyDescent="0.25">
      <c r="A404" s="67" t="s">
        <v>529</v>
      </c>
      <c r="B404" s="65">
        <v>0.995</v>
      </c>
      <c r="C404" s="68">
        <f t="shared" si="6"/>
        <v>-3.2101167315175094E-2</v>
      </c>
      <c r="D404" s="65"/>
      <c r="E404" s="65"/>
      <c r="F404" s="65"/>
    </row>
    <row r="405" spans="1:6" x14ac:dyDescent="0.25">
      <c r="A405" s="67" t="s">
        <v>530</v>
      </c>
      <c r="B405" s="65">
        <v>0.88400000000000001</v>
      </c>
      <c r="C405" s="68">
        <f t="shared" si="6"/>
        <v>-0.11155778894472357</v>
      </c>
      <c r="D405" s="65"/>
      <c r="E405" s="65"/>
      <c r="F405" s="65"/>
    </row>
    <row r="406" spans="1:6" x14ac:dyDescent="0.25">
      <c r="A406" s="67" t="s">
        <v>531</v>
      </c>
      <c r="B406" s="65">
        <v>0.86199999999999999</v>
      </c>
      <c r="C406" s="68">
        <f t="shared" si="6"/>
        <v>-2.4886877828054321E-2</v>
      </c>
      <c r="D406" s="65"/>
      <c r="E406" s="65"/>
      <c r="F406" s="65"/>
    </row>
    <row r="407" spans="1:6" x14ac:dyDescent="0.25">
      <c r="A407" s="67" t="s">
        <v>532</v>
      </c>
      <c r="B407" s="65">
        <v>0.72899999999999998</v>
      </c>
      <c r="C407" s="68">
        <f t="shared" si="6"/>
        <v>-0.154292343387471</v>
      </c>
      <c r="D407" s="65"/>
      <c r="E407" s="65"/>
      <c r="F407" s="65"/>
    </row>
    <row r="408" spans="1:6" x14ac:dyDescent="0.25">
      <c r="A408" s="67" t="s">
        <v>533</v>
      </c>
      <c r="B408" s="65">
        <v>0.749</v>
      </c>
      <c r="C408" s="68">
        <f t="shared" si="6"/>
        <v>2.7434842249657088E-2</v>
      </c>
      <c r="D408" s="65"/>
      <c r="E408" s="65"/>
      <c r="F408" s="65"/>
    </row>
    <row r="409" spans="1:6" x14ac:dyDescent="0.25">
      <c r="A409" s="67" t="s">
        <v>534</v>
      </c>
      <c r="B409" s="65">
        <v>0.84599999999999997</v>
      </c>
      <c r="C409" s="68">
        <f t="shared" si="6"/>
        <v>0.12950600801068091</v>
      </c>
      <c r="D409" s="65"/>
      <c r="E409" s="65"/>
      <c r="F409" s="65"/>
    </row>
    <row r="410" spans="1:6" x14ac:dyDescent="0.25">
      <c r="A410" s="67" t="s">
        <v>535</v>
      </c>
      <c r="B410" s="65">
        <v>0.85099999999999998</v>
      </c>
      <c r="C410" s="68">
        <f t="shared" si="6"/>
        <v>5.9101654846336338E-3</v>
      </c>
      <c r="D410" s="65"/>
      <c r="E410" s="65"/>
      <c r="F410" s="65"/>
    </row>
    <row r="411" spans="1:6" x14ac:dyDescent="0.25">
      <c r="A411" s="67" t="s">
        <v>536</v>
      </c>
      <c r="B411" s="65">
        <v>0.83</v>
      </c>
      <c r="C411" s="68">
        <f t="shared" si="6"/>
        <v>-2.4676850763807323E-2</v>
      </c>
      <c r="D411" s="65"/>
      <c r="E411" s="65"/>
      <c r="F411" s="65"/>
    </row>
    <row r="412" spans="1:6" x14ac:dyDescent="0.25">
      <c r="A412" s="67" t="s">
        <v>537</v>
      </c>
      <c r="B412" s="65">
        <v>0.9</v>
      </c>
      <c r="C412" s="68">
        <f t="shared" si="6"/>
        <v>8.4337349397590522E-2</v>
      </c>
      <c r="D412" s="65"/>
      <c r="E412" s="65"/>
      <c r="F412" s="65"/>
    </row>
    <row r="413" spans="1:6" x14ac:dyDescent="0.25">
      <c r="A413" s="67" t="s">
        <v>538</v>
      </c>
      <c r="B413" s="65">
        <v>0.77700000000000002</v>
      </c>
      <c r="C413" s="68">
        <f t="shared" si="6"/>
        <v>-0.13666666666666671</v>
      </c>
      <c r="D413" s="65"/>
      <c r="E413" s="65"/>
      <c r="F413" s="65"/>
    </row>
    <row r="414" spans="1:6" x14ac:dyDescent="0.25">
      <c r="A414" s="67" t="s">
        <v>539</v>
      </c>
      <c r="B414" s="65">
        <v>0.80300000000000005</v>
      </c>
      <c r="C414" s="68">
        <f t="shared" si="6"/>
        <v>3.3462033462033469E-2</v>
      </c>
      <c r="D414" s="65"/>
      <c r="E414" s="65"/>
      <c r="F414" s="65"/>
    </row>
    <row r="415" spans="1:6" x14ac:dyDescent="0.25">
      <c r="A415" s="67" t="s">
        <v>540</v>
      </c>
      <c r="B415" s="65">
        <v>0.84199999999999997</v>
      </c>
      <c r="C415" s="68">
        <f t="shared" si="6"/>
        <v>4.8567870485678677E-2</v>
      </c>
      <c r="D415" s="65"/>
      <c r="E415" s="65"/>
      <c r="F415" s="65"/>
    </row>
    <row r="416" spans="1:6" x14ac:dyDescent="0.25">
      <c r="A416" s="67" t="s">
        <v>541</v>
      </c>
      <c r="B416" s="65">
        <v>0.80300000000000005</v>
      </c>
      <c r="C416" s="68">
        <f t="shared" si="6"/>
        <v>-4.631828978622321E-2</v>
      </c>
      <c r="D416" s="65"/>
      <c r="E416" s="65"/>
      <c r="F416" s="65"/>
    </row>
    <row r="417" spans="1:6" x14ac:dyDescent="0.25">
      <c r="A417" s="67" t="s">
        <v>542</v>
      </c>
      <c r="B417" s="65">
        <v>0.78600000000000003</v>
      </c>
      <c r="C417" s="68">
        <f t="shared" si="6"/>
        <v>-2.1170610211706076E-2</v>
      </c>
      <c r="D417" s="65"/>
      <c r="E417" s="65"/>
      <c r="F417" s="65"/>
    </row>
    <row r="418" spans="1:6" x14ac:dyDescent="0.25">
      <c r="A418" s="67" t="s">
        <v>543</v>
      </c>
      <c r="B418" s="65">
        <v>0.81399999999999995</v>
      </c>
      <c r="C418" s="68">
        <f t="shared" si="6"/>
        <v>3.5623409669211181E-2</v>
      </c>
      <c r="D418" s="65"/>
      <c r="E418" s="65"/>
      <c r="F418" s="65"/>
    </row>
    <row r="419" spans="1:6" x14ac:dyDescent="0.25">
      <c r="A419" s="67" t="s">
        <v>544</v>
      </c>
      <c r="B419" s="65">
        <v>0.85799999999999998</v>
      </c>
      <c r="C419" s="68">
        <f t="shared" si="6"/>
        <v>5.4054054054054168E-2</v>
      </c>
      <c r="D419" s="65"/>
      <c r="E419" s="65"/>
      <c r="F419" s="65"/>
    </row>
    <row r="420" spans="1:6" x14ac:dyDescent="0.25">
      <c r="A420" s="67" t="s">
        <v>545</v>
      </c>
      <c r="B420" s="65">
        <v>0.84599999999999997</v>
      </c>
      <c r="C420" s="68">
        <f t="shared" si="6"/>
        <v>-1.3986013986013957E-2</v>
      </c>
      <c r="D420" s="65"/>
      <c r="E420" s="65"/>
      <c r="F420" s="65"/>
    </row>
    <row r="421" spans="1:6" x14ac:dyDescent="0.25">
      <c r="A421" s="67" t="s">
        <v>546</v>
      </c>
      <c r="B421" s="65">
        <v>0.90500000000000003</v>
      </c>
      <c r="C421" s="68">
        <f t="shared" si="6"/>
        <v>6.9739952718676168E-2</v>
      </c>
      <c r="D421" s="65"/>
      <c r="E421" s="65"/>
      <c r="F421" s="65"/>
    </row>
    <row r="422" spans="1:6" x14ac:dyDescent="0.25">
      <c r="A422" s="67" t="s">
        <v>547</v>
      </c>
      <c r="B422" s="65">
        <v>0.98</v>
      </c>
      <c r="C422" s="68">
        <f t="shared" si="6"/>
        <v>8.287292817679548E-2</v>
      </c>
      <c r="D422" s="65"/>
      <c r="E422" s="65"/>
      <c r="F422" s="65"/>
    </row>
    <row r="423" spans="1:6" x14ac:dyDescent="0.25">
      <c r="A423" s="67" t="s">
        <v>548</v>
      </c>
      <c r="B423" s="65">
        <v>1.0269999999999999</v>
      </c>
      <c r="C423" s="68">
        <f t="shared" si="6"/>
        <v>4.7959183673469408E-2</v>
      </c>
      <c r="D423" s="65"/>
      <c r="E423" s="65"/>
      <c r="F423" s="65"/>
    </row>
    <row r="424" spans="1:6" x14ac:dyDescent="0.25">
      <c r="A424" s="67" t="s">
        <v>549</v>
      </c>
      <c r="B424" s="65">
        <v>0.98499999999999999</v>
      </c>
      <c r="C424" s="68">
        <f t="shared" si="6"/>
        <v>-4.0895813047711727E-2</v>
      </c>
      <c r="D424" s="65"/>
      <c r="E424" s="65"/>
      <c r="F424" s="65"/>
    </row>
    <row r="425" spans="1:6" x14ac:dyDescent="0.25">
      <c r="A425" s="67" t="s">
        <v>550</v>
      </c>
      <c r="B425" s="65">
        <v>1.02</v>
      </c>
      <c r="C425" s="68">
        <f t="shared" si="6"/>
        <v>3.5532994923857864E-2</v>
      </c>
      <c r="D425" s="65"/>
      <c r="E425" s="65"/>
      <c r="F425" s="65"/>
    </row>
    <row r="426" spans="1:6" x14ac:dyDescent="0.25">
      <c r="A426" s="67" t="s">
        <v>551</v>
      </c>
      <c r="B426" s="65">
        <v>0.996</v>
      </c>
      <c r="C426" s="68">
        <f t="shared" si="6"/>
        <v>-2.352941176470591E-2</v>
      </c>
      <c r="D426" s="65"/>
      <c r="E426" s="65"/>
      <c r="F426" s="65"/>
    </row>
    <row r="427" spans="1:6" x14ac:dyDescent="0.25">
      <c r="A427" s="67" t="s">
        <v>552</v>
      </c>
      <c r="B427" s="65">
        <v>1.0209999999999999</v>
      </c>
      <c r="C427" s="68">
        <f t="shared" si="6"/>
        <v>2.5100401606425571E-2</v>
      </c>
      <c r="D427" s="65"/>
      <c r="E427" s="65"/>
      <c r="F427" s="65"/>
    </row>
    <row r="428" spans="1:6" x14ac:dyDescent="0.25">
      <c r="A428" s="67" t="s">
        <v>553</v>
      </c>
      <c r="B428" s="65">
        <v>1.0980000000000001</v>
      </c>
      <c r="C428" s="68">
        <f t="shared" si="6"/>
        <v>7.5416258570029537E-2</v>
      </c>
      <c r="D428" s="65"/>
      <c r="E428" s="65"/>
      <c r="F428" s="65"/>
    </row>
    <row r="429" spans="1:6" x14ac:dyDescent="0.25">
      <c r="A429" s="67" t="s">
        <v>554</v>
      </c>
      <c r="B429" s="65">
        <v>1.038</v>
      </c>
      <c r="C429" s="68">
        <f t="shared" si="6"/>
        <v>-5.464480874316946E-2</v>
      </c>
      <c r="D429" s="65"/>
      <c r="E429" s="65"/>
      <c r="F429" s="65"/>
    </row>
    <row r="430" spans="1:6" x14ac:dyDescent="0.25">
      <c r="A430" s="67" t="s">
        <v>555</v>
      </c>
      <c r="B430" s="65">
        <v>1.0840000000000001</v>
      </c>
      <c r="C430" s="68">
        <f t="shared" si="6"/>
        <v>4.4315992292870865E-2</v>
      </c>
      <c r="D430" s="65"/>
      <c r="E430" s="65"/>
      <c r="F430" s="65"/>
    </row>
    <row r="431" spans="1:6" x14ac:dyDescent="0.25">
      <c r="A431" s="67" t="s">
        <v>556</v>
      </c>
      <c r="B431" s="65">
        <v>1.1020000000000001</v>
      </c>
      <c r="C431" s="68">
        <f t="shared" si="6"/>
        <v>1.6605166051660625E-2</v>
      </c>
      <c r="D431" s="65"/>
      <c r="E431" s="65"/>
      <c r="F431" s="65"/>
    </row>
    <row r="432" spans="1:6" x14ac:dyDescent="0.25">
      <c r="A432" s="67" t="s">
        <v>557</v>
      </c>
      <c r="B432" s="65">
        <v>1.111</v>
      </c>
      <c r="C432" s="68">
        <f t="shared" si="6"/>
        <v>8.1669691470054318E-3</v>
      </c>
      <c r="D432" s="65"/>
      <c r="E432" s="65"/>
      <c r="F432" s="65"/>
    </row>
    <row r="433" spans="1:6" x14ac:dyDescent="0.25">
      <c r="A433" s="67" t="s">
        <v>558</v>
      </c>
      <c r="B433" s="65">
        <v>1.0509999999999999</v>
      </c>
      <c r="C433" s="68">
        <f t="shared" si="6"/>
        <v>-5.4005400540054094E-2</v>
      </c>
      <c r="D433" s="65"/>
      <c r="E433" s="65"/>
      <c r="F433" s="65"/>
    </row>
    <row r="434" spans="1:6" x14ac:dyDescent="0.25">
      <c r="A434" s="67" t="s">
        <v>559</v>
      </c>
      <c r="B434" s="65">
        <v>1.2010000000000001</v>
      </c>
      <c r="C434" s="68">
        <f t="shared" si="6"/>
        <v>0.14272121788772618</v>
      </c>
      <c r="D434" s="65"/>
      <c r="E434" s="65"/>
      <c r="F434" s="65"/>
    </row>
    <row r="435" spans="1:6" x14ac:dyDescent="0.25">
      <c r="A435" s="67" t="s">
        <v>560</v>
      </c>
      <c r="B435" s="65">
        <v>1.157</v>
      </c>
      <c r="C435" s="68">
        <f t="shared" si="6"/>
        <v>-3.6636136552872678E-2</v>
      </c>
      <c r="D435" s="65"/>
      <c r="E435" s="65"/>
      <c r="F435" s="65"/>
    </row>
    <row r="436" spans="1:6" x14ac:dyDescent="0.25">
      <c r="A436" s="67" t="s">
        <v>561</v>
      </c>
      <c r="B436" s="65">
        <v>1.175</v>
      </c>
      <c r="C436" s="68">
        <f t="shared" si="6"/>
        <v>1.5557476231633505E-2</v>
      </c>
      <c r="D436" s="65"/>
      <c r="E436" s="65"/>
      <c r="F436" s="65"/>
    </row>
    <row r="437" spans="1:6" x14ac:dyDescent="0.25">
      <c r="A437" s="67" t="s">
        <v>562</v>
      </c>
      <c r="B437" s="65">
        <v>1.2569999999999999</v>
      </c>
      <c r="C437" s="68">
        <f t="shared" si="6"/>
        <v>6.9787234042553159E-2</v>
      </c>
      <c r="D437" s="65"/>
      <c r="E437" s="65"/>
      <c r="F437" s="65"/>
    </row>
    <row r="438" spans="1:6" x14ac:dyDescent="0.25">
      <c r="A438" s="67" t="s">
        <v>563</v>
      </c>
      <c r="B438" s="65">
        <v>1.2849999999999999</v>
      </c>
      <c r="C438" s="68">
        <f t="shared" si="6"/>
        <v>2.2275258552108212E-2</v>
      </c>
      <c r="D438" s="65"/>
      <c r="E438" s="65"/>
      <c r="F438" s="65"/>
    </row>
    <row r="439" spans="1:6" x14ac:dyDescent="0.25">
      <c r="A439" s="67" t="s">
        <v>564</v>
      </c>
      <c r="B439" s="65">
        <v>1.409</v>
      </c>
      <c r="C439" s="68">
        <f t="shared" si="6"/>
        <v>9.6498054474708272E-2</v>
      </c>
      <c r="D439" s="65"/>
      <c r="E439" s="65"/>
      <c r="F439" s="65"/>
    </row>
    <row r="440" spans="1:6" x14ac:dyDescent="0.25">
      <c r="A440" s="67" t="s">
        <v>565</v>
      </c>
      <c r="B440" s="65">
        <v>1.375</v>
      </c>
      <c r="C440" s="68">
        <f t="shared" si="6"/>
        <v>-2.4130589070262665E-2</v>
      </c>
      <c r="D440" s="65"/>
      <c r="E440" s="65"/>
      <c r="F440" s="65"/>
    </row>
    <row r="441" spans="1:6" x14ac:dyDescent="0.25">
      <c r="A441" s="67" t="s">
        <v>566</v>
      </c>
      <c r="B441" s="65">
        <v>1.236</v>
      </c>
      <c r="C441" s="68">
        <f t="shared" si="6"/>
        <v>-0.10109090909090912</v>
      </c>
      <c r="D441" s="65"/>
      <c r="E441" s="65"/>
      <c r="F441" s="65"/>
    </row>
    <row r="442" spans="1:6" x14ac:dyDescent="0.25">
      <c r="A442" s="67" t="s">
        <v>567</v>
      </c>
      <c r="B442" s="65">
        <v>1.131</v>
      </c>
      <c r="C442" s="68">
        <f t="shared" si="6"/>
        <v>-8.4951456310679574E-2</v>
      </c>
      <c r="D442" s="65"/>
      <c r="E442" s="65"/>
      <c r="F442" s="65"/>
    </row>
    <row r="443" spans="1:6" x14ac:dyDescent="0.25">
      <c r="A443" s="67" t="s">
        <v>568</v>
      </c>
      <c r="B443" s="65">
        <v>1.1299999999999999</v>
      </c>
      <c r="C443" s="68">
        <f t="shared" si="6"/>
        <v>-8.8417329796652844E-4</v>
      </c>
      <c r="D443" s="65"/>
      <c r="E443" s="65"/>
      <c r="F443" s="65"/>
    </row>
    <row r="444" spans="1:6" x14ac:dyDescent="0.25">
      <c r="A444" s="67" t="s">
        <v>569</v>
      </c>
      <c r="B444" s="65">
        <v>1.113</v>
      </c>
      <c r="C444" s="68">
        <f t="shared" si="6"/>
        <v>-1.5044247787610487E-2</v>
      </c>
      <c r="D444" s="65"/>
      <c r="E444" s="65"/>
      <c r="F444" s="65"/>
    </row>
    <row r="445" spans="1:6" x14ac:dyDescent="0.25">
      <c r="A445" s="67" t="s">
        <v>570</v>
      </c>
      <c r="B445" s="65">
        <v>1.274</v>
      </c>
      <c r="C445" s="68">
        <f t="shared" si="6"/>
        <v>0.14465408805031443</v>
      </c>
      <c r="D445" s="65"/>
      <c r="E445" s="65"/>
      <c r="F445" s="65"/>
    </row>
    <row r="446" spans="1:6" x14ac:dyDescent="0.25">
      <c r="A446" s="67" t="s">
        <v>571</v>
      </c>
      <c r="B446" s="65">
        <v>1.2390000000000001</v>
      </c>
      <c r="C446" s="68">
        <f t="shared" si="6"/>
        <v>-2.7472527472527375E-2</v>
      </c>
      <c r="D446" s="65"/>
      <c r="E446" s="65"/>
      <c r="F446" s="65"/>
    </row>
    <row r="447" spans="1:6" x14ac:dyDescent="0.25">
      <c r="A447" s="67" t="s">
        <v>572</v>
      </c>
      <c r="B447" s="65">
        <v>1.1759999999999999</v>
      </c>
      <c r="C447" s="68">
        <f t="shared" si="6"/>
        <v>-5.0847457627118731E-2</v>
      </c>
      <c r="D447" s="65"/>
      <c r="E447" s="65"/>
      <c r="F447" s="65"/>
    </row>
    <row r="448" spans="1:6" x14ac:dyDescent="0.25">
      <c r="A448" s="67" t="s">
        <v>573</v>
      </c>
      <c r="B448" s="65">
        <v>1.204</v>
      </c>
      <c r="C448" s="68">
        <f t="shared" si="6"/>
        <v>2.3809523809523725E-2</v>
      </c>
      <c r="D448" s="65"/>
      <c r="E448" s="65"/>
      <c r="F448" s="65"/>
    </row>
    <row r="449" spans="1:6" x14ac:dyDescent="0.25">
      <c r="A449" s="67" t="s">
        <v>574</v>
      </c>
      <c r="B449" s="65">
        <v>1.131</v>
      </c>
      <c r="C449" s="68">
        <f t="shared" si="6"/>
        <v>-6.0631229235880379E-2</v>
      </c>
      <c r="D449" s="65"/>
      <c r="E449" s="65"/>
      <c r="F449" s="65"/>
    </row>
    <row r="450" spans="1:6" x14ac:dyDescent="0.25">
      <c r="A450" s="67" t="s">
        <v>575</v>
      </c>
      <c r="B450" s="65">
        <v>1.2190000000000001</v>
      </c>
      <c r="C450" s="68">
        <f t="shared" si="6"/>
        <v>7.78072502210434E-2</v>
      </c>
      <c r="D450" s="65"/>
      <c r="E450" s="65"/>
      <c r="F450" s="65"/>
    </row>
    <row r="451" spans="1:6" x14ac:dyDescent="0.25">
      <c r="A451" s="67" t="s">
        <v>576</v>
      </c>
      <c r="B451" s="65">
        <v>1.1970000000000001</v>
      </c>
      <c r="C451" s="68">
        <f t="shared" si="6"/>
        <v>-1.8047579983593076E-2</v>
      </c>
      <c r="D451" s="65"/>
      <c r="E451" s="65"/>
      <c r="F451" s="65"/>
    </row>
    <row r="452" spans="1:6" x14ac:dyDescent="0.25">
      <c r="A452" s="67" t="s">
        <v>577</v>
      </c>
      <c r="B452" s="65">
        <v>1.0880000000000001</v>
      </c>
      <c r="C452" s="68">
        <f t="shared" si="6"/>
        <v>-9.1060985797827843E-2</v>
      </c>
      <c r="D452" s="65"/>
      <c r="E452" s="65"/>
      <c r="F452" s="65"/>
    </row>
    <row r="453" spans="1:6" x14ac:dyDescent="0.25">
      <c r="A453" s="67" t="s">
        <v>578</v>
      </c>
      <c r="B453" s="65">
        <v>1.1919999999999999</v>
      </c>
      <c r="C453" s="68">
        <f t="shared" si="6"/>
        <v>9.558823529411753E-2</v>
      </c>
      <c r="D453" s="65"/>
      <c r="E453" s="65"/>
      <c r="F453" s="65"/>
    </row>
    <row r="454" spans="1:6" x14ac:dyDescent="0.25">
      <c r="A454" s="67" t="s">
        <v>579</v>
      </c>
      <c r="B454" s="65">
        <v>1.286</v>
      </c>
      <c r="C454" s="68">
        <f t="shared" si="6"/>
        <v>7.8859060402684644E-2</v>
      </c>
      <c r="D454" s="65"/>
      <c r="E454" s="65"/>
      <c r="F454" s="65"/>
    </row>
    <row r="455" spans="1:6" x14ac:dyDescent="0.25">
      <c r="A455" s="67" t="s">
        <v>580</v>
      </c>
      <c r="B455" s="65">
        <v>1.304</v>
      </c>
      <c r="C455" s="68">
        <f t="shared" si="6"/>
        <v>1.3996889580093264E-2</v>
      </c>
      <c r="D455" s="65"/>
      <c r="E455" s="65"/>
      <c r="F455" s="65"/>
    </row>
    <row r="456" spans="1:6" x14ac:dyDescent="0.25">
      <c r="A456" s="67" t="s">
        <v>581</v>
      </c>
      <c r="B456" s="65">
        <v>1.31</v>
      </c>
      <c r="C456" s="68">
        <f t="shared" si="6"/>
        <v>4.6012269938651151E-3</v>
      </c>
      <c r="D456" s="65"/>
      <c r="E456" s="65"/>
      <c r="F456" s="65"/>
    </row>
    <row r="457" spans="1:6" x14ac:dyDescent="0.25">
      <c r="A457" s="67" t="s">
        <v>582</v>
      </c>
      <c r="B457" s="65">
        <v>1.367</v>
      </c>
      <c r="C457" s="68">
        <f t="shared" si="6"/>
        <v>4.3511450381679362E-2</v>
      </c>
      <c r="D457" s="65"/>
      <c r="E457" s="65"/>
      <c r="F457" s="65"/>
    </row>
    <row r="458" spans="1:6" x14ac:dyDescent="0.25">
      <c r="A458" s="67" t="s">
        <v>583</v>
      </c>
      <c r="B458" s="65">
        <v>1.3129999999999999</v>
      </c>
      <c r="C458" s="68">
        <f t="shared" si="6"/>
        <v>-3.9502560351133864E-2</v>
      </c>
      <c r="D458" s="65"/>
      <c r="E458" s="65"/>
      <c r="F458" s="65"/>
    </row>
    <row r="459" spans="1:6" x14ac:dyDescent="0.25">
      <c r="A459" s="67" t="s">
        <v>584</v>
      </c>
      <c r="B459" s="65">
        <v>1.357</v>
      </c>
      <c r="C459" s="68">
        <f t="shared" ref="C459:C522" si="7">B459/B458-1</f>
        <v>3.3511043412033592E-2</v>
      </c>
      <c r="D459" s="65"/>
      <c r="E459" s="65"/>
      <c r="F459" s="65"/>
    </row>
    <row r="460" spans="1:6" x14ac:dyDescent="0.25">
      <c r="A460" s="67" t="s">
        <v>585</v>
      </c>
      <c r="B460" s="65">
        <v>1.2509999999999999</v>
      </c>
      <c r="C460" s="68">
        <f t="shared" si="7"/>
        <v>-7.811348563006637E-2</v>
      </c>
      <c r="D460" s="65"/>
      <c r="E460" s="65"/>
      <c r="F460" s="65"/>
    </row>
    <row r="461" spans="1:6" x14ac:dyDescent="0.25">
      <c r="A461" s="67" t="s">
        <v>586</v>
      </c>
      <c r="B461" s="65">
        <v>1.23</v>
      </c>
      <c r="C461" s="68">
        <f t="shared" si="7"/>
        <v>-1.6786570743405171E-2</v>
      </c>
      <c r="D461" s="65"/>
      <c r="E461" s="65"/>
      <c r="F461" s="65"/>
    </row>
    <row r="462" spans="1:6" x14ac:dyDescent="0.25">
      <c r="A462" s="67" t="s">
        <v>587</v>
      </c>
      <c r="B462" s="65">
        <v>1.2110000000000001</v>
      </c>
      <c r="C462" s="68">
        <f t="shared" si="7"/>
        <v>-1.5447154471544655E-2</v>
      </c>
      <c r="D462" s="65"/>
      <c r="E462" s="65"/>
      <c r="F462" s="65"/>
    </row>
    <row r="463" spans="1:6" x14ac:dyDescent="0.25">
      <c r="A463" s="67" t="s">
        <v>588</v>
      </c>
      <c r="B463" s="65">
        <v>1.2509999999999999</v>
      </c>
      <c r="C463" s="68">
        <f t="shared" si="7"/>
        <v>3.3030553261766959E-2</v>
      </c>
      <c r="D463" s="65"/>
      <c r="E463" s="65"/>
      <c r="F463" s="65"/>
    </row>
    <row r="464" spans="1:6" x14ac:dyDescent="0.25">
      <c r="A464" s="67" t="s">
        <v>589</v>
      </c>
      <c r="B464" s="65">
        <v>1.272</v>
      </c>
      <c r="C464" s="68">
        <f t="shared" si="7"/>
        <v>1.6786570743405393E-2</v>
      </c>
      <c r="D464" s="65"/>
      <c r="E464" s="65"/>
      <c r="F464" s="65"/>
    </row>
    <row r="465" spans="1:6" x14ac:dyDescent="0.25">
      <c r="A465" s="67" t="s">
        <v>590</v>
      </c>
      <c r="B465" s="65">
        <v>1.0269999999999999</v>
      </c>
      <c r="C465" s="68">
        <f t="shared" si="7"/>
        <v>-0.1926100628930818</v>
      </c>
      <c r="D465" s="65"/>
      <c r="E465" s="65"/>
      <c r="F465" s="65"/>
    </row>
    <row r="466" spans="1:6" x14ac:dyDescent="0.25">
      <c r="A466" s="67" t="s">
        <v>591</v>
      </c>
      <c r="B466" s="65">
        <v>1.0349999999999999</v>
      </c>
      <c r="C466" s="68">
        <f t="shared" si="7"/>
        <v>7.78967867575453E-3</v>
      </c>
      <c r="D466" s="65"/>
      <c r="E466" s="65"/>
      <c r="F466" s="65"/>
    </row>
    <row r="467" spans="1:6" x14ac:dyDescent="0.25">
      <c r="A467" s="67" t="s">
        <v>592</v>
      </c>
      <c r="B467" s="65">
        <v>1.008</v>
      </c>
      <c r="C467" s="68">
        <f t="shared" si="7"/>
        <v>-2.6086956521739091E-2</v>
      </c>
      <c r="D467" s="65"/>
      <c r="E467" s="65"/>
      <c r="F467" s="65"/>
    </row>
    <row r="468" spans="1:6" x14ac:dyDescent="0.25">
      <c r="A468" s="67" t="s">
        <v>593</v>
      </c>
      <c r="B468" s="65">
        <v>0.99</v>
      </c>
      <c r="C468" s="68">
        <f t="shared" si="7"/>
        <v>-1.7857142857142905E-2</v>
      </c>
      <c r="D468" s="65"/>
      <c r="E468" s="65"/>
      <c r="F468" s="65"/>
    </row>
    <row r="469" spans="1:6" x14ac:dyDescent="0.25">
      <c r="A469" s="67" t="s">
        <v>594</v>
      </c>
      <c r="B469" s="65">
        <v>1.103</v>
      </c>
      <c r="C469" s="68">
        <f t="shared" si="7"/>
        <v>0.1141414141414141</v>
      </c>
      <c r="D469" s="65"/>
      <c r="E469" s="65"/>
      <c r="F469" s="65"/>
    </row>
    <row r="470" spans="1:6" x14ac:dyDescent="0.25">
      <c r="A470" s="67" t="s">
        <v>595</v>
      </c>
      <c r="B470" s="65">
        <v>1.2030000000000001</v>
      </c>
      <c r="C470" s="68">
        <f t="shared" si="7"/>
        <v>9.0661831368993751E-2</v>
      </c>
      <c r="D470" s="65"/>
      <c r="E470" s="65"/>
      <c r="F470" s="65"/>
    </row>
    <row r="471" spans="1:6" x14ac:dyDescent="0.25">
      <c r="A471" s="67" t="s">
        <v>596</v>
      </c>
      <c r="B471" s="65">
        <v>1.282</v>
      </c>
      <c r="C471" s="68">
        <f t="shared" si="7"/>
        <v>6.5669160432252571E-2</v>
      </c>
      <c r="D471" s="65"/>
      <c r="E471" s="65"/>
      <c r="F471" s="65"/>
    </row>
    <row r="472" spans="1:6" x14ac:dyDescent="0.25">
      <c r="A472" s="67" t="s">
        <v>597</v>
      </c>
      <c r="B472" s="65">
        <v>1.3129999999999999</v>
      </c>
      <c r="C472" s="68">
        <f t="shared" si="7"/>
        <v>2.4180967238689455E-2</v>
      </c>
      <c r="D472" s="65"/>
      <c r="E472" s="65"/>
      <c r="F472" s="65"/>
    </row>
    <row r="473" spans="1:6" x14ac:dyDescent="0.25">
      <c r="A473" s="67" t="s">
        <v>598</v>
      </c>
      <c r="B473" s="65">
        <v>1.1659999999999999</v>
      </c>
      <c r="C473" s="68">
        <f t="shared" si="7"/>
        <v>-0.11195734958111203</v>
      </c>
      <c r="D473" s="65"/>
      <c r="E473" s="65"/>
      <c r="F473" s="65"/>
    </row>
    <row r="474" spans="1:6" x14ac:dyDescent="0.25">
      <c r="A474" s="67" t="s">
        <v>599</v>
      </c>
      <c r="B474" s="65">
        <v>1.2490000000000001</v>
      </c>
      <c r="C474" s="68">
        <f t="shared" si="7"/>
        <v>7.1183533447684466E-2</v>
      </c>
      <c r="D474" s="65"/>
      <c r="E474" s="65"/>
      <c r="F474" s="65"/>
    </row>
    <row r="475" spans="1:6" x14ac:dyDescent="0.25">
      <c r="A475" s="67" t="s">
        <v>600</v>
      </c>
      <c r="B475" s="65">
        <v>1.254</v>
      </c>
      <c r="C475" s="68">
        <f t="shared" si="7"/>
        <v>4.003202562049557E-3</v>
      </c>
      <c r="D475" s="65"/>
      <c r="E475" s="65"/>
      <c r="F475" s="65"/>
    </row>
    <row r="476" spans="1:6" x14ac:dyDescent="0.25">
      <c r="A476" s="67" t="s">
        <v>601</v>
      </c>
      <c r="B476" s="65">
        <v>1.4159999999999999</v>
      </c>
      <c r="C476" s="68">
        <f t="shared" si="7"/>
        <v>0.12918660287081329</v>
      </c>
      <c r="D476" s="65"/>
      <c r="E476" s="65"/>
      <c r="F476" s="65"/>
    </row>
    <row r="477" spans="1:6" x14ac:dyDescent="0.25">
      <c r="A477" s="67" t="s">
        <v>602</v>
      </c>
      <c r="B477" s="65">
        <v>1.4410000000000001</v>
      </c>
      <c r="C477" s="68">
        <f t="shared" si="7"/>
        <v>1.7655367231638408E-2</v>
      </c>
      <c r="D477" s="65"/>
      <c r="E477" s="65"/>
      <c r="F477" s="65"/>
    </row>
    <row r="478" spans="1:6" x14ac:dyDescent="0.25">
      <c r="A478" s="67" t="s">
        <v>603</v>
      </c>
      <c r="B478" s="65">
        <v>1.5580000000000001</v>
      </c>
      <c r="C478" s="68">
        <f t="shared" si="7"/>
        <v>8.1193615544760567E-2</v>
      </c>
      <c r="D478" s="65"/>
      <c r="E478" s="65"/>
      <c r="F478" s="65"/>
    </row>
    <row r="479" spans="1:6" x14ac:dyDescent="0.25">
      <c r="A479" s="67" t="s">
        <v>604</v>
      </c>
      <c r="B479" s="65">
        <v>1.5149999999999999</v>
      </c>
      <c r="C479" s="68">
        <f t="shared" si="7"/>
        <v>-2.7599486521181049E-2</v>
      </c>
      <c r="D479" s="65"/>
      <c r="E479" s="65"/>
      <c r="F479" s="65"/>
    </row>
    <row r="480" spans="1:6" x14ac:dyDescent="0.25">
      <c r="A480" s="67" t="s">
        <v>605</v>
      </c>
      <c r="B480" s="65">
        <v>1.667</v>
      </c>
      <c r="C480" s="68">
        <f t="shared" si="7"/>
        <v>0.10033003300330035</v>
      </c>
      <c r="D480" s="65"/>
      <c r="E480" s="65"/>
      <c r="F480" s="65"/>
    </row>
    <row r="481" spans="1:6" x14ac:dyDescent="0.25">
      <c r="A481" s="67" t="s">
        <v>606</v>
      </c>
      <c r="B481" s="65">
        <v>1.506</v>
      </c>
      <c r="C481" s="68">
        <f t="shared" si="7"/>
        <v>-9.6580683863227379E-2</v>
      </c>
      <c r="D481" s="65"/>
      <c r="E481" s="65"/>
      <c r="F481" s="65"/>
    </row>
    <row r="482" spans="1:6" x14ac:dyDescent="0.25">
      <c r="A482" s="67" t="s">
        <v>607</v>
      </c>
      <c r="B482" s="65">
        <v>1.484</v>
      </c>
      <c r="C482" s="68">
        <f t="shared" si="7"/>
        <v>-1.4608233731739695E-2</v>
      </c>
      <c r="D482" s="65"/>
      <c r="E482" s="65"/>
      <c r="F482" s="65"/>
    </row>
    <row r="483" spans="1:6" x14ac:dyDescent="0.25">
      <c r="A483" s="67" t="s">
        <v>608</v>
      </c>
      <c r="B483" s="65">
        <v>1.6140000000000001</v>
      </c>
      <c r="C483" s="68">
        <f t="shared" si="7"/>
        <v>8.7601078167115931E-2</v>
      </c>
      <c r="D483" s="65"/>
      <c r="E483" s="65"/>
      <c r="F483" s="65"/>
    </row>
    <row r="484" spans="1:6" x14ac:dyDescent="0.25">
      <c r="A484" s="67" t="s">
        <v>609</v>
      </c>
      <c r="B484" s="65">
        <v>1.4590000000000001</v>
      </c>
      <c r="C484" s="68">
        <f t="shared" si="7"/>
        <v>-9.6034696406443576E-2</v>
      </c>
      <c r="D484" s="65"/>
      <c r="E484" s="65"/>
      <c r="F484" s="65"/>
    </row>
    <row r="485" spans="1:6" x14ac:dyDescent="0.25">
      <c r="A485" s="67" t="s">
        <v>610</v>
      </c>
      <c r="B485" s="65">
        <v>1.4530000000000001</v>
      </c>
      <c r="C485" s="68">
        <f t="shared" si="7"/>
        <v>-4.1124057573680428E-3</v>
      </c>
      <c r="D485" s="65"/>
      <c r="E485" s="65"/>
      <c r="F485" s="65"/>
    </row>
    <row r="486" spans="1:6" x14ac:dyDescent="0.25">
      <c r="A486" s="67" t="s">
        <v>611</v>
      </c>
      <c r="B486" s="65">
        <v>1.37</v>
      </c>
      <c r="C486" s="68">
        <f t="shared" si="7"/>
        <v>-5.7123193392979998E-2</v>
      </c>
      <c r="D486" s="65"/>
      <c r="E486" s="65"/>
      <c r="F486" s="65"/>
    </row>
    <row r="487" spans="1:6" x14ac:dyDescent="0.25">
      <c r="A487" s="67" t="s">
        <v>612</v>
      </c>
      <c r="B487" s="65">
        <v>1.3480000000000001</v>
      </c>
      <c r="C487" s="68">
        <f t="shared" si="7"/>
        <v>-1.6058394160583966E-2</v>
      </c>
      <c r="D487" s="65"/>
      <c r="E487" s="65"/>
      <c r="F487" s="65"/>
    </row>
    <row r="488" spans="1:6" x14ac:dyDescent="0.25">
      <c r="A488" s="67" t="s">
        <v>613</v>
      </c>
      <c r="B488" s="65">
        <v>1.488</v>
      </c>
      <c r="C488" s="68">
        <f t="shared" si="7"/>
        <v>0.10385756676557856</v>
      </c>
      <c r="D488" s="65"/>
      <c r="E488" s="65"/>
      <c r="F488" s="65"/>
    </row>
    <row r="489" spans="1:6" x14ac:dyDescent="0.25">
      <c r="A489" s="67" t="s">
        <v>614</v>
      </c>
      <c r="B489" s="65">
        <v>1.514</v>
      </c>
      <c r="C489" s="68">
        <f t="shared" si="7"/>
        <v>1.7473118279569988E-2</v>
      </c>
      <c r="D489" s="65"/>
      <c r="E489" s="65"/>
      <c r="F489" s="65"/>
    </row>
    <row r="490" spans="1:6" x14ac:dyDescent="0.25">
      <c r="A490" s="67" t="s">
        <v>615</v>
      </c>
      <c r="B490" s="65">
        <v>1.587</v>
      </c>
      <c r="C490" s="68">
        <f t="shared" si="7"/>
        <v>4.8216644649933915E-2</v>
      </c>
      <c r="D490" s="65"/>
      <c r="E490" s="65"/>
      <c r="F490" s="65"/>
    </row>
    <row r="491" spans="1:6" x14ac:dyDescent="0.25">
      <c r="A491" s="67" t="s">
        <v>616</v>
      </c>
      <c r="B491" s="65">
        <v>1.583</v>
      </c>
      <c r="C491" s="68">
        <f t="shared" si="7"/>
        <v>-2.520478890989275E-3</v>
      </c>
      <c r="D491" s="65"/>
      <c r="E491" s="65"/>
      <c r="F491" s="65"/>
    </row>
    <row r="492" spans="1:6" x14ac:dyDescent="0.25">
      <c r="A492" s="67" t="s">
        <v>617</v>
      </c>
      <c r="B492" s="65">
        <v>1.6359999999999999</v>
      </c>
      <c r="C492" s="68">
        <f t="shared" si="7"/>
        <v>3.348073278584951E-2</v>
      </c>
      <c r="D492" s="65"/>
      <c r="E492" s="65"/>
      <c r="F492" s="65"/>
    </row>
    <row r="493" spans="1:6" x14ac:dyDescent="0.25">
      <c r="A493" s="67" t="s">
        <v>618</v>
      </c>
      <c r="B493" s="65">
        <v>1.5349999999999999</v>
      </c>
      <c r="C493" s="68">
        <f t="shared" si="7"/>
        <v>-6.1735941320293364E-2</v>
      </c>
      <c r="D493" s="65"/>
      <c r="E493" s="65"/>
      <c r="F493" s="65"/>
    </row>
    <row r="494" spans="1:6" x14ac:dyDescent="0.25">
      <c r="A494" s="67" t="s">
        <v>619</v>
      </c>
      <c r="B494" s="65">
        <v>1.571</v>
      </c>
      <c r="C494" s="68">
        <f t="shared" si="7"/>
        <v>2.3452768729641749E-2</v>
      </c>
      <c r="D494" s="65"/>
      <c r="E494" s="65"/>
      <c r="F494" s="65"/>
    </row>
    <row r="495" spans="1:6" x14ac:dyDescent="0.25">
      <c r="A495" s="67" t="s">
        <v>620</v>
      </c>
      <c r="B495" s="65">
        <v>1.6619999999999999</v>
      </c>
      <c r="C495" s="68">
        <f t="shared" si="7"/>
        <v>5.7924888605983327E-2</v>
      </c>
      <c r="D495" s="65"/>
      <c r="E495" s="65"/>
      <c r="F495" s="65"/>
    </row>
    <row r="496" spans="1:6" x14ac:dyDescent="0.25">
      <c r="A496" s="67" t="s">
        <v>621</v>
      </c>
      <c r="B496" s="65">
        <v>1.8109999999999999</v>
      </c>
      <c r="C496" s="68">
        <f t="shared" si="7"/>
        <v>8.965102286401927E-2</v>
      </c>
      <c r="D496" s="65"/>
      <c r="E496" s="65"/>
      <c r="F496" s="65"/>
    </row>
    <row r="497" spans="1:6" x14ac:dyDescent="0.25">
      <c r="A497" s="67" t="s">
        <v>622</v>
      </c>
      <c r="B497" s="65">
        <v>2.012</v>
      </c>
      <c r="C497" s="68">
        <f t="shared" si="7"/>
        <v>0.11098840419657652</v>
      </c>
      <c r="D497" s="65"/>
      <c r="E497" s="65"/>
      <c r="F497" s="65"/>
    </row>
    <row r="498" spans="1:6" x14ac:dyDescent="0.25">
      <c r="A498" s="67" t="s">
        <v>623</v>
      </c>
      <c r="B498" s="65">
        <v>1.796</v>
      </c>
      <c r="C498" s="68">
        <f t="shared" si="7"/>
        <v>-0.10735586481113324</v>
      </c>
      <c r="D498" s="65"/>
      <c r="E498" s="65"/>
      <c r="F498" s="65"/>
    </row>
    <row r="499" spans="1:6" x14ac:dyDescent="0.25">
      <c r="A499" s="67" t="s">
        <v>624</v>
      </c>
      <c r="B499" s="65">
        <v>2.0099999999999998</v>
      </c>
      <c r="C499" s="68">
        <f t="shared" si="7"/>
        <v>0.11915367483296202</v>
      </c>
      <c r="D499" s="65"/>
      <c r="E499" s="65"/>
      <c r="F499" s="65"/>
    </row>
    <row r="500" spans="1:6" x14ac:dyDescent="0.25">
      <c r="A500" s="67" t="s">
        <v>625</v>
      </c>
      <c r="B500" s="65">
        <v>1.9339999999999999</v>
      </c>
      <c r="C500" s="68">
        <f t="shared" si="7"/>
        <v>-3.7810945273631713E-2</v>
      </c>
      <c r="D500" s="65"/>
      <c r="E500" s="65"/>
      <c r="F500" s="65"/>
    </row>
    <row r="501" spans="1:6" x14ac:dyDescent="0.25">
      <c r="A501" s="67" t="s">
        <v>626</v>
      </c>
      <c r="B501" s="65">
        <v>2.105</v>
      </c>
      <c r="C501" s="68">
        <f t="shared" si="7"/>
        <v>8.8417786970010459E-2</v>
      </c>
      <c r="D501" s="65"/>
      <c r="E501" s="65"/>
      <c r="F501" s="65"/>
    </row>
    <row r="502" spans="1:6" x14ac:dyDescent="0.25">
      <c r="A502" s="67" t="s">
        <v>627</v>
      </c>
      <c r="B502" s="65">
        <v>2.61</v>
      </c>
      <c r="C502" s="68">
        <f t="shared" si="7"/>
        <v>0.23990498812351535</v>
      </c>
      <c r="D502" s="65"/>
      <c r="E502" s="65"/>
      <c r="F502" s="65"/>
    </row>
    <row r="503" spans="1:6" x14ac:dyDescent="0.25">
      <c r="A503" s="67" t="s">
        <v>628</v>
      </c>
      <c r="B503" s="65">
        <v>2.4220000000000002</v>
      </c>
      <c r="C503" s="68">
        <f t="shared" si="7"/>
        <v>-7.2030651340996066E-2</v>
      </c>
      <c r="D503" s="65"/>
      <c r="E503" s="65"/>
      <c r="F503" s="65"/>
    </row>
    <row r="504" spans="1:6" x14ac:dyDescent="0.25">
      <c r="A504" s="67" t="s">
        <v>629</v>
      </c>
      <c r="B504" s="65">
        <v>1.861</v>
      </c>
      <c r="C504" s="68">
        <f t="shared" si="7"/>
        <v>-0.23162675474814209</v>
      </c>
      <c r="D504" s="65"/>
      <c r="E504" s="65"/>
      <c r="F504" s="65"/>
    </row>
    <row r="505" spans="1:6" x14ac:dyDescent="0.25">
      <c r="A505" s="67" t="s">
        <v>630</v>
      </c>
      <c r="B505" s="65">
        <v>1.8320000000000001</v>
      </c>
      <c r="C505" s="68">
        <f t="shared" si="7"/>
        <v>-1.5583019881783899E-2</v>
      </c>
      <c r="D505" s="65"/>
      <c r="E505" s="65"/>
      <c r="F505" s="65"/>
    </row>
    <row r="506" spans="1:6" x14ac:dyDescent="0.25">
      <c r="A506" s="67" t="s">
        <v>631</v>
      </c>
      <c r="B506" s="65">
        <v>1.5580000000000001</v>
      </c>
      <c r="C506" s="68">
        <f t="shared" si="7"/>
        <v>-0.14956331877729256</v>
      </c>
      <c r="D506" s="65"/>
      <c r="E506" s="65"/>
      <c r="F506" s="65"/>
    </row>
    <row r="507" spans="1:6" x14ac:dyDescent="0.25">
      <c r="A507" s="67" t="s">
        <v>632</v>
      </c>
      <c r="B507" s="65">
        <v>1.4910000000000001</v>
      </c>
      <c r="C507" s="68">
        <f t="shared" si="7"/>
        <v>-4.3003851091142464E-2</v>
      </c>
      <c r="D507" s="65"/>
      <c r="E507" s="65"/>
      <c r="F507" s="65"/>
    </row>
    <row r="508" spans="1:6" x14ac:dyDescent="0.25">
      <c r="A508" s="67" t="s">
        <v>633</v>
      </c>
      <c r="B508" s="65">
        <v>1.4950000000000001</v>
      </c>
      <c r="C508" s="68">
        <f t="shared" si="7"/>
        <v>2.6827632461434714E-3</v>
      </c>
      <c r="D508" s="65"/>
      <c r="E508" s="65"/>
      <c r="F508" s="65"/>
    </row>
    <row r="509" spans="1:6" x14ac:dyDescent="0.25">
      <c r="A509" s="67" t="s">
        <v>634</v>
      </c>
      <c r="B509" s="65">
        <v>1.4530000000000001</v>
      </c>
      <c r="C509" s="68">
        <f t="shared" si="7"/>
        <v>-2.8093645484949858E-2</v>
      </c>
      <c r="D509" s="65"/>
      <c r="E509" s="65"/>
      <c r="F509" s="65"/>
    </row>
    <row r="510" spans="1:6" x14ac:dyDescent="0.25">
      <c r="A510" s="67" t="s">
        <v>635</v>
      </c>
      <c r="B510" s="65">
        <v>1.4019999999999999</v>
      </c>
      <c r="C510" s="68">
        <f t="shared" si="7"/>
        <v>-3.5099793530626422E-2</v>
      </c>
      <c r="D510" s="65"/>
      <c r="E510" s="65"/>
      <c r="F510" s="65"/>
    </row>
    <row r="511" spans="1:6" x14ac:dyDescent="0.25">
      <c r="A511" s="67" t="s">
        <v>636</v>
      </c>
      <c r="B511" s="65">
        <v>1.387</v>
      </c>
      <c r="C511" s="68">
        <f t="shared" si="7"/>
        <v>-1.0699001426533461E-2</v>
      </c>
      <c r="D511" s="65"/>
      <c r="E511" s="65"/>
      <c r="F511" s="65"/>
    </row>
    <row r="512" spans="1:6" x14ac:dyDescent="0.25">
      <c r="A512" s="67" t="s">
        <v>637</v>
      </c>
      <c r="B512" s="65">
        <v>1.5449999999999999</v>
      </c>
      <c r="C512" s="68">
        <f t="shared" si="7"/>
        <v>0.11391492429704386</v>
      </c>
      <c r="D512" s="65"/>
      <c r="E512" s="65"/>
      <c r="F512" s="65"/>
    </row>
    <row r="513" spans="1:6" x14ac:dyDescent="0.25">
      <c r="A513" s="67" t="s">
        <v>638</v>
      </c>
      <c r="B513" s="65">
        <v>1.6379999999999999</v>
      </c>
      <c r="C513" s="68">
        <f t="shared" si="7"/>
        <v>6.0194174757281615E-2</v>
      </c>
      <c r="D513" s="65"/>
      <c r="E513" s="65"/>
      <c r="F513" s="65"/>
    </row>
    <row r="514" spans="1:6" x14ac:dyDescent="0.25">
      <c r="A514" s="67" t="s">
        <v>639</v>
      </c>
      <c r="B514" s="65">
        <v>1.4970000000000001</v>
      </c>
      <c r="C514" s="68">
        <f t="shared" si="7"/>
        <v>-8.6080586080585997E-2</v>
      </c>
      <c r="D514" s="65"/>
      <c r="E514" s="65"/>
      <c r="F514" s="65"/>
    </row>
    <row r="515" spans="1:6" x14ac:dyDescent="0.25">
      <c r="A515" s="67" t="s">
        <v>640</v>
      </c>
      <c r="B515" s="65">
        <v>1.7190000000000001</v>
      </c>
      <c r="C515" s="68">
        <f t="shared" si="7"/>
        <v>0.14829659318637267</v>
      </c>
      <c r="D515" s="65"/>
      <c r="E515" s="65"/>
      <c r="F515" s="65"/>
    </row>
    <row r="516" spans="1:6" x14ac:dyDescent="0.25">
      <c r="A516" s="67" t="s">
        <v>641</v>
      </c>
      <c r="B516" s="65">
        <v>1.6859999999999999</v>
      </c>
      <c r="C516" s="68">
        <f t="shared" si="7"/>
        <v>-1.919720767888311E-2</v>
      </c>
      <c r="D516" s="65"/>
      <c r="E516" s="65"/>
      <c r="F516" s="65"/>
    </row>
    <row r="517" spans="1:6" x14ac:dyDescent="0.25">
      <c r="A517" s="67" t="s">
        <v>642</v>
      </c>
      <c r="B517" s="65">
        <v>1.748</v>
      </c>
      <c r="C517" s="68">
        <f t="shared" si="7"/>
        <v>3.6773428232502958E-2</v>
      </c>
      <c r="D517" s="65"/>
      <c r="E517" s="65"/>
      <c r="F517" s="65"/>
    </row>
    <row r="518" spans="1:6" x14ac:dyDescent="0.25">
      <c r="A518" s="67" t="s">
        <v>643</v>
      </c>
      <c r="B518" s="65">
        <v>1.5660000000000001</v>
      </c>
      <c r="C518" s="68">
        <f t="shared" si="7"/>
        <v>-0.10411899313501138</v>
      </c>
      <c r="D518" s="65"/>
      <c r="E518" s="65"/>
      <c r="F518" s="65"/>
    </row>
    <row r="519" spans="1:6" x14ac:dyDescent="0.25">
      <c r="A519" s="67" t="s">
        <v>644</v>
      </c>
      <c r="B519" s="65">
        <v>1.4490000000000001</v>
      </c>
      <c r="C519" s="68">
        <f t="shared" si="7"/>
        <v>-7.4712643678160884E-2</v>
      </c>
      <c r="D519" s="65"/>
      <c r="E519" s="65"/>
      <c r="F519" s="65"/>
    </row>
    <row r="520" spans="1:6" x14ac:dyDescent="0.25">
      <c r="A520" s="67" t="s">
        <v>645</v>
      </c>
      <c r="B520" s="65">
        <v>1.585</v>
      </c>
      <c r="C520" s="68">
        <f t="shared" si="7"/>
        <v>9.3857832988267775E-2</v>
      </c>
      <c r="D520" s="65"/>
      <c r="E520" s="65"/>
      <c r="F520" s="65"/>
    </row>
    <row r="521" spans="1:6" x14ac:dyDescent="0.25">
      <c r="A521" s="67" t="s">
        <v>646</v>
      </c>
      <c r="B521" s="65">
        <v>1.6819999999999999</v>
      </c>
      <c r="C521" s="68">
        <f t="shared" si="7"/>
        <v>6.1198738170346934E-2</v>
      </c>
      <c r="D521" s="65"/>
      <c r="E521" s="65"/>
      <c r="F521" s="65"/>
    </row>
    <row r="522" spans="1:6" x14ac:dyDescent="0.25">
      <c r="A522" s="67" t="s">
        <v>647</v>
      </c>
      <c r="B522" s="65">
        <v>1.875</v>
      </c>
      <c r="C522" s="68">
        <f t="shared" si="7"/>
        <v>0.11474435196195021</v>
      </c>
      <c r="D522" s="65"/>
      <c r="E522" s="65"/>
      <c r="F522" s="65"/>
    </row>
    <row r="523" spans="1:6" x14ac:dyDescent="0.25">
      <c r="A523" s="67" t="s">
        <v>648</v>
      </c>
      <c r="B523" s="65">
        <v>1.84</v>
      </c>
      <c r="C523" s="68">
        <f t="shared" ref="C523:C586" si="8">B523/B522-1</f>
        <v>-1.8666666666666609E-2</v>
      </c>
      <c r="D523" s="65"/>
      <c r="E523" s="65"/>
      <c r="F523" s="65"/>
    </row>
    <row r="524" spans="1:6" x14ac:dyDescent="0.25">
      <c r="A524" s="67" t="s">
        <v>649</v>
      </c>
      <c r="B524" s="65">
        <v>1.88</v>
      </c>
      <c r="C524" s="68">
        <f t="shared" si="8"/>
        <v>2.1739130434782483E-2</v>
      </c>
      <c r="D524" s="65"/>
      <c r="E524" s="65"/>
      <c r="F524" s="65"/>
    </row>
    <row r="525" spans="1:6" x14ac:dyDescent="0.25">
      <c r="A525" s="67" t="s">
        <v>650</v>
      </c>
      <c r="B525" s="65">
        <v>1.9970000000000001</v>
      </c>
      <c r="C525" s="68">
        <f t="shared" si="8"/>
        <v>6.2234042553191538E-2</v>
      </c>
      <c r="D525" s="65"/>
      <c r="E525" s="65"/>
      <c r="F525" s="65"/>
    </row>
    <row r="526" spans="1:6" x14ac:dyDescent="0.25">
      <c r="A526" s="67" t="s">
        <v>651</v>
      </c>
      <c r="B526" s="65">
        <v>2.165</v>
      </c>
      <c r="C526" s="68">
        <f t="shared" si="8"/>
        <v>8.412618928392579E-2</v>
      </c>
      <c r="D526" s="65"/>
      <c r="E526" s="65"/>
      <c r="F526" s="65"/>
    </row>
    <row r="527" spans="1:6" x14ac:dyDescent="0.25">
      <c r="A527" s="67" t="s">
        <v>652</v>
      </c>
      <c r="B527" s="65">
        <v>2.2869999999999999</v>
      </c>
      <c r="C527" s="68">
        <f t="shared" si="8"/>
        <v>5.6351039260969848E-2</v>
      </c>
      <c r="D527" s="65"/>
      <c r="E527" s="65"/>
      <c r="F527" s="65"/>
    </row>
    <row r="528" spans="1:6" x14ac:dyDescent="0.25">
      <c r="A528" s="67" t="s">
        <v>653</v>
      </c>
      <c r="B528" s="65">
        <v>2.2149999999999999</v>
      </c>
      <c r="C528" s="68">
        <f t="shared" si="8"/>
        <v>-3.1482291211193725E-2</v>
      </c>
      <c r="D528" s="65"/>
      <c r="E528" s="65"/>
      <c r="F528" s="65"/>
    </row>
    <row r="529" spans="1:6" x14ac:dyDescent="0.25">
      <c r="A529" s="67" t="s">
        <v>654</v>
      </c>
      <c r="B529" s="65">
        <v>2.149</v>
      </c>
      <c r="C529" s="68">
        <f t="shared" si="8"/>
        <v>-2.9796839729119617E-2</v>
      </c>
      <c r="D529" s="65"/>
      <c r="E529" s="65"/>
      <c r="F529" s="65"/>
    </row>
    <row r="530" spans="1:6" x14ac:dyDescent="0.25">
      <c r="A530" s="67" t="s">
        <v>655</v>
      </c>
      <c r="B530" s="65">
        <v>2.0070000000000001</v>
      </c>
      <c r="C530" s="68">
        <f t="shared" si="8"/>
        <v>-6.6077245230339643E-2</v>
      </c>
      <c r="D530" s="65"/>
      <c r="E530" s="65"/>
      <c r="F530" s="65"/>
    </row>
    <row r="531" spans="1:6" x14ac:dyDescent="0.25">
      <c r="A531" s="67" t="s">
        <v>656</v>
      </c>
      <c r="B531" s="65">
        <v>2.0089999999999999</v>
      </c>
      <c r="C531" s="68">
        <f t="shared" si="8"/>
        <v>9.9651220727436929E-4</v>
      </c>
      <c r="D531" s="65"/>
      <c r="E531" s="65"/>
      <c r="F531" s="65"/>
    </row>
    <row r="532" spans="1:6" x14ac:dyDescent="0.25">
      <c r="A532" s="67" t="s">
        <v>657</v>
      </c>
      <c r="B532" s="65">
        <v>2.0150000000000001</v>
      </c>
      <c r="C532" s="68">
        <f t="shared" si="8"/>
        <v>2.9865604778498422E-3</v>
      </c>
      <c r="D532" s="65"/>
      <c r="E532" s="65"/>
      <c r="F532" s="65"/>
    </row>
    <row r="533" spans="1:6" x14ac:dyDescent="0.25">
      <c r="A533" s="67" t="s">
        <v>658</v>
      </c>
      <c r="B533" s="65">
        <v>2.1440000000000001</v>
      </c>
      <c r="C533" s="68">
        <f t="shared" si="8"/>
        <v>6.4019851116625226E-2</v>
      </c>
      <c r="D533" s="65"/>
      <c r="E533" s="65"/>
      <c r="F533" s="65"/>
    </row>
    <row r="534" spans="1:6" x14ac:dyDescent="0.25">
      <c r="A534" s="67" t="s">
        <v>659</v>
      </c>
      <c r="B534" s="65">
        <v>2.1269999999999998</v>
      </c>
      <c r="C534" s="68">
        <f t="shared" si="8"/>
        <v>-7.9291044776120811E-3</v>
      </c>
      <c r="D534" s="65"/>
      <c r="E534" s="65"/>
      <c r="F534" s="65"/>
    </row>
    <row r="535" spans="1:6" x14ac:dyDescent="0.25">
      <c r="A535" s="67" t="s">
        <v>660</v>
      </c>
      <c r="B535" s="65">
        <v>2.0059999999999998</v>
      </c>
      <c r="C535" s="68">
        <f t="shared" si="8"/>
        <v>-5.6887635166901762E-2</v>
      </c>
      <c r="D535" s="65"/>
      <c r="E535" s="65"/>
      <c r="F535" s="65"/>
    </row>
    <row r="536" spans="1:6" x14ac:dyDescent="0.25">
      <c r="A536" s="67" t="s">
        <v>661</v>
      </c>
      <c r="B536" s="65">
        <v>2.1989999999999998</v>
      </c>
      <c r="C536" s="68">
        <f t="shared" si="8"/>
        <v>9.6211365902293178E-2</v>
      </c>
      <c r="D536" s="65"/>
      <c r="E536" s="65"/>
      <c r="F536" s="65"/>
    </row>
    <row r="537" spans="1:6" x14ac:dyDescent="0.25">
      <c r="A537" s="67" t="s">
        <v>662</v>
      </c>
      <c r="B537" s="65">
        <v>2.149</v>
      </c>
      <c r="C537" s="68">
        <f t="shared" si="8"/>
        <v>-2.2737608003637888E-2</v>
      </c>
      <c r="D537" s="65"/>
      <c r="E537" s="65"/>
      <c r="F537" s="65"/>
    </row>
    <row r="538" spans="1:6" x14ac:dyDescent="0.25">
      <c r="A538" s="67" t="s">
        <v>663</v>
      </c>
      <c r="B538" s="65">
        <v>2.29</v>
      </c>
      <c r="C538" s="68">
        <f t="shared" si="8"/>
        <v>6.5611912517449911E-2</v>
      </c>
      <c r="D538" s="65"/>
      <c r="E538" s="65"/>
      <c r="F538" s="65"/>
    </row>
    <row r="539" spans="1:6" x14ac:dyDescent="0.25">
      <c r="A539" s="67" t="s">
        <v>664</v>
      </c>
      <c r="B539" s="65">
        <v>2.359</v>
      </c>
      <c r="C539" s="68">
        <f t="shared" si="8"/>
        <v>3.0131004366812153E-2</v>
      </c>
      <c r="D539" s="65"/>
      <c r="E539" s="65"/>
      <c r="F539" s="65"/>
    </row>
    <row r="540" spans="1:6" x14ac:dyDescent="0.25">
      <c r="A540" s="67" t="s">
        <v>665</v>
      </c>
      <c r="B540" s="65">
        <v>2.2589999999999999</v>
      </c>
      <c r="C540" s="68">
        <f t="shared" si="8"/>
        <v>-4.2390843577787218E-2</v>
      </c>
      <c r="D540" s="65"/>
      <c r="E540" s="65"/>
      <c r="F540" s="65"/>
    </row>
    <row r="541" spans="1:6" x14ac:dyDescent="0.25">
      <c r="A541" s="67" t="s">
        <v>666</v>
      </c>
      <c r="B541" s="65">
        <v>2.274</v>
      </c>
      <c r="C541" s="68">
        <f t="shared" si="8"/>
        <v>6.6401062416998613E-3</v>
      </c>
      <c r="D541" s="65"/>
      <c r="E541" s="65"/>
      <c r="F541" s="65"/>
    </row>
    <row r="542" spans="1:6" x14ac:dyDescent="0.25">
      <c r="A542" s="67" t="s">
        <v>667</v>
      </c>
      <c r="B542" s="65">
        <v>1.962</v>
      </c>
      <c r="C542" s="68">
        <f t="shared" si="8"/>
        <v>-0.13720316622691298</v>
      </c>
      <c r="D542" s="65"/>
      <c r="E542" s="65"/>
      <c r="F542" s="65"/>
    </row>
    <row r="543" spans="1:6" x14ac:dyDescent="0.25">
      <c r="A543" s="67" t="s">
        <v>668</v>
      </c>
      <c r="B543" s="65">
        <v>1.9279999999999999</v>
      </c>
      <c r="C543" s="68">
        <f t="shared" si="8"/>
        <v>-1.7329255861366022E-2</v>
      </c>
      <c r="D543" s="65"/>
      <c r="E543" s="65"/>
      <c r="F543" s="65"/>
    </row>
    <row r="544" spans="1:6" x14ac:dyDescent="0.25">
      <c r="A544" s="67" t="s">
        <v>669</v>
      </c>
      <c r="B544" s="65">
        <v>1.7430000000000001</v>
      </c>
      <c r="C544" s="68">
        <f t="shared" si="8"/>
        <v>-9.595435684647291E-2</v>
      </c>
      <c r="D544" s="65"/>
      <c r="E544" s="65"/>
      <c r="F544" s="65"/>
    </row>
    <row r="545" spans="1:6" x14ac:dyDescent="0.25">
      <c r="A545" s="67" t="s">
        <v>670</v>
      </c>
      <c r="B545" s="65">
        <v>1.6</v>
      </c>
      <c r="C545" s="68">
        <f t="shared" si="8"/>
        <v>-8.2042455536431413E-2</v>
      </c>
      <c r="D545" s="65"/>
      <c r="E545" s="65"/>
      <c r="F545" s="65"/>
    </row>
    <row r="546" spans="1:6" x14ac:dyDescent="0.25">
      <c r="A546" s="67" t="s">
        <v>671</v>
      </c>
      <c r="B546" s="65">
        <v>1.552</v>
      </c>
      <c r="C546" s="68">
        <f t="shared" si="8"/>
        <v>-3.0000000000000027E-2</v>
      </c>
      <c r="D546" s="65"/>
      <c r="E546" s="65"/>
      <c r="F546" s="65"/>
    </row>
    <row r="547" spans="1:6" x14ac:dyDescent="0.25">
      <c r="A547" s="67" t="s">
        <v>672</v>
      </c>
      <c r="B547" s="65">
        <v>1.5</v>
      </c>
      <c r="C547" s="68">
        <f t="shared" si="8"/>
        <v>-3.350515463917525E-2</v>
      </c>
      <c r="D547" s="65"/>
      <c r="E547" s="65"/>
      <c r="F547" s="65"/>
    </row>
    <row r="548" spans="1:6" x14ac:dyDescent="0.25">
      <c r="A548" s="67" t="s">
        <v>673</v>
      </c>
      <c r="B548" s="65">
        <v>1.53</v>
      </c>
      <c r="C548" s="68">
        <f t="shared" si="8"/>
        <v>2.0000000000000018E-2</v>
      </c>
      <c r="D548" s="65"/>
      <c r="E548" s="65"/>
      <c r="F548" s="65"/>
    </row>
    <row r="549" spans="1:6" x14ac:dyDescent="0.25">
      <c r="A549" s="67" t="s">
        <v>674</v>
      </c>
      <c r="B549" s="65">
        <v>1.5249999999999999</v>
      </c>
      <c r="C549" s="68">
        <f t="shared" si="8"/>
        <v>-3.2679738562092497E-3</v>
      </c>
      <c r="D549" s="65"/>
      <c r="E549" s="65"/>
      <c r="F549" s="65"/>
    </row>
    <row r="550" spans="1:6" x14ac:dyDescent="0.25">
      <c r="A550" s="67" t="s">
        <v>675</v>
      </c>
      <c r="B550" s="65">
        <v>1.5309999999999999</v>
      </c>
      <c r="C550" s="68">
        <f t="shared" si="8"/>
        <v>3.9344262295082366E-3</v>
      </c>
      <c r="D550" s="65"/>
      <c r="E550" s="65"/>
      <c r="F550" s="65"/>
    </row>
    <row r="551" spans="1:6" x14ac:dyDescent="0.25">
      <c r="A551" s="67" t="s">
        <v>676</v>
      </c>
      <c r="B551" s="65">
        <v>1.488</v>
      </c>
      <c r="C551" s="68">
        <f t="shared" si="8"/>
        <v>-2.8086218158066556E-2</v>
      </c>
      <c r="D551" s="65"/>
      <c r="E551" s="65"/>
      <c r="F551" s="65"/>
    </row>
    <row r="552" spans="1:6" x14ac:dyDescent="0.25">
      <c r="A552" s="67" t="s">
        <v>677</v>
      </c>
      <c r="B552" s="65">
        <v>1.45</v>
      </c>
      <c r="C552" s="68">
        <f t="shared" si="8"/>
        <v>-2.5537634408602128E-2</v>
      </c>
      <c r="D552" s="65"/>
      <c r="E552" s="65"/>
      <c r="F552" s="65"/>
    </row>
    <row r="553" spans="1:6" x14ac:dyDescent="0.25">
      <c r="A553" s="67" t="s">
        <v>678</v>
      </c>
      <c r="B553" s="65">
        <v>1.5549999999999999</v>
      </c>
      <c r="C553" s="68">
        <f t="shared" si="8"/>
        <v>7.241379310344831E-2</v>
      </c>
      <c r="D553" s="65"/>
      <c r="E553" s="65"/>
      <c r="F553" s="65"/>
    </row>
    <row r="554" spans="1:6" x14ac:dyDescent="0.25">
      <c r="A554" s="67" t="s">
        <v>679</v>
      </c>
      <c r="B554" s="65">
        <v>1.534</v>
      </c>
      <c r="C554" s="68">
        <f t="shared" si="8"/>
        <v>-1.3504823151125334E-2</v>
      </c>
      <c r="D554" s="65"/>
      <c r="E554" s="65"/>
      <c r="F554" s="65"/>
    </row>
    <row r="555" spans="1:6" x14ac:dyDescent="0.25">
      <c r="A555" s="67" t="s">
        <v>680</v>
      </c>
      <c r="B555" s="65">
        <v>1.528</v>
      </c>
      <c r="C555" s="68">
        <f t="shared" si="8"/>
        <v>-3.9113428943937656E-3</v>
      </c>
      <c r="D555" s="65"/>
      <c r="E555" s="65"/>
      <c r="F555" s="65"/>
    </row>
    <row r="556" spans="1:6" x14ac:dyDescent="0.25">
      <c r="A556" s="67" t="s">
        <v>681</v>
      </c>
      <c r="B556" s="65">
        <v>1.5549999999999999</v>
      </c>
      <c r="C556" s="68">
        <f t="shared" si="8"/>
        <v>1.7670157068062853E-2</v>
      </c>
      <c r="D556" s="65"/>
      <c r="E556" s="65"/>
      <c r="F556" s="65"/>
    </row>
    <row r="557" spans="1:6" x14ac:dyDescent="0.25">
      <c r="A557" s="67" t="s">
        <v>682</v>
      </c>
      <c r="B557" s="65">
        <v>1.629</v>
      </c>
      <c r="C557" s="68">
        <f t="shared" si="8"/>
        <v>4.7588424437299048E-2</v>
      </c>
      <c r="D557" s="65"/>
      <c r="E557" s="65"/>
      <c r="F557" s="65"/>
    </row>
    <row r="558" spans="1:6" x14ac:dyDescent="0.25">
      <c r="A558" s="67" t="s">
        <v>683</v>
      </c>
      <c r="B558" s="65">
        <v>1.5649999999999999</v>
      </c>
      <c r="C558" s="68">
        <f t="shared" si="8"/>
        <v>-3.9287906691221619E-2</v>
      </c>
      <c r="D558" s="65"/>
      <c r="E558" s="65"/>
      <c r="F558" s="65"/>
    </row>
    <row r="559" spans="1:6" x14ac:dyDescent="0.25">
      <c r="A559" s="67" t="s">
        <v>684</v>
      </c>
      <c r="B559" s="65">
        <v>1.627</v>
      </c>
      <c r="C559" s="68">
        <f t="shared" si="8"/>
        <v>3.9616613418530289E-2</v>
      </c>
      <c r="D559" s="65"/>
      <c r="E559" s="65"/>
      <c r="F559" s="65"/>
    </row>
    <row r="560" spans="1:6" x14ac:dyDescent="0.25">
      <c r="A560" s="67" t="s">
        <v>685</v>
      </c>
      <c r="B560" s="65">
        <v>1.4059999999999999</v>
      </c>
      <c r="C560" s="68">
        <f t="shared" si="8"/>
        <v>-0.13583282114320838</v>
      </c>
      <c r="D560" s="65"/>
      <c r="E560" s="65"/>
      <c r="F560" s="65"/>
    </row>
    <row r="561" spans="1:6" x14ac:dyDescent="0.25">
      <c r="A561" s="67" t="s">
        <v>686</v>
      </c>
      <c r="B561" s="65">
        <v>1.3340000000000001</v>
      </c>
      <c r="C561" s="68">
        <f t="shared" si="8"/>
        <v>-5.1209103840682668E-2</v>
      </c>
      <c r="D561" s="65"/>
      <c r="E561" s="65"/>
      <c r="F561" s="65"/>
    </row>
    <row r="562" spans="1:6" x14ac:dyDescent="0.25">
      <c r="A562" s="67" t="s">
        <v>687</v>
      </c>
      <c r="B562" s="65">
        <v>1.4159999999999999</v>
      </c>
      <c r="C562" s="68">
        <f t="shared" si="8"/>
        <v>6.1469265367316117E-2</v>
      </c>
      <c r="D562" s="65"/>
      <c r="E562" s="65"/>
      <c r="F562" s="65"/>
    </row>
    <row r="563" spans="1:6" x14ac:dyDescent="0.25">
      <c r="A563" s="67" t="s">
        <v>688</v>
      </c>
      <c r="B563" s="65">
        <v>1.4950000000000001</v>
      </c>
      <c r="C563" s="68">
        <f t="shared" si="8"/>
        <v>5.5790960451977512E-2</v>
      </c>
      <c r="D563" s="65"/>
      <c r="E563" s="65"/>
      <c r="F563" s="65"/>
    </row>
    <row r="564" spans="1:6" x14ac:dyDescent="0.25">
      <c r="A564" s="67" t="s">
        <v>689</v>
      </c>
      <c r="B564" s="65">
        <v>1.5029999999999999</v>
      </c>
      <c r="C564" s="68">
        <f t="shared" si="8"/>
        <v>5.3511705685618249E-3</v>
      </c>
      <c r="D564" s="65"/>
      <c r="E564" s="65"/>
      <c r="F564" s="65"/>
    </row>
    <row r="565" spans="1:6" x14ac:dyDescent="0.25">
      <c r="A565" s="67" t="s">
        <v>690</v>
      </c>
      <c r="B565" s="65">
        <v>1.7749999999999999</v>
      </c>
      <c r="C565" s="68">
        <f t="shared" si="8"/>
        <v>0.18097139055222899</v>
      </c>
      <c r="D565" s="65"/>
      <c r="E565" s="65"/>
      <c r="F565" s="65"/>
    </row>
    <row r="566" spans="1:6" x14ac:dyDescent="0.25">
      <c r="A566" s="67" t="s">
        <v>691</v>
      </c>
      <c r="B566" s="65">
        <v>1.7769999999999999</v>
      </c>
      <c r="C566" s="68">
        <f t="shared" si="8"/>
        <v>1.1267605633802358E-3</v>
      </c>
      <c r="D566" s="65"/>
      <c r="E566" s="65"/>
      <c r="F566" s="65"/>
    </row>
    <row r="567" spans="1:6" x14ac:dyDescent="0.25">
      <c r="A567" s="67" t="s">
        <v>692</v>
      </c>
      <c r="B567" s="65">
        <v>1.8049999999999999</v>
      </c>
      <c r="C567" s="68">
        <f t="shared" si="8"/>
        <v>1.5756893640967995E-2</v>
      </c>
      <c r="D567" s="65"/>
      <c r="E567" s="65"/>
      <c r="F567" s="65"/>
    </row>
    <row r="568" spans="1:6" x14ac:dyDescent="0.25">
      <c r="A568" s="67" t="s">
        <v>693</v>
      </c>
      <c r="B568" s="65">
        <v>1.861</v>
      </c>
      <c r="C568" s="68">
        <f t="shared" si="8"/>
        <v>3.1024930747922452E-2</v>
      </c>
      <c r="D568" s="65"/>
      <c r="E568" s="65"/>
      <c r="F568" s="65"/>
    </row>
    <row r="569" spans="1:6" x14ac:dyDescent="0.25">
      <c r="A569" s="67" t="s">
        <v>694</v>
      </c>
      <c r="B569" s="65">
        <v>1.923</v>
      </c>
      <c r="C569" s="68">
        <f t="shared" si="8"/>
        <v>3.331542181622793E-2</v>
      </c>
      <c r="D569" s="65"/>
      <c r="E569" s="65"/>
      <c r="F569" s="65"/>
    </row>
    <row r="570" spans="1:6" x14ac:dyDescent="0.25">
      <c r="A570" s="67" t="s">
        <v>695</v>
      </c>
      <c r="B570" s="65">
        <v>1.9710000000000001</v>
      </c>
      <c r="C570" s="68">
        <f t="shared" si="8"/>
        <v>2.4960998439937709E-2</v>
      </c>
      <c r="D570" s="65"/>
      <c r="E570" s="65"/>
      <c r="F570" s="65"/>
    </row>
    <row r="571" spans="1:6" x14ac:dyDescent="0.25">
      <c r="A571" s="67" t="s">
        <v>696</v>
      </c>
      <c r="B571" s="65">
        <v>2.109</v>
      </c>
      <c r="C571" s="68">
        <f t="shared" si="8"/>
        <v>7.0015220700152092E-2</v>
      </c>
      <c r="D571" s="65"/>
      <c r="E571" s="65"/>
      <c r="F571" s="65"/>
    </row>
    <row r="572" spans="1:6" x14ac:dyDescent="0.25">
      <c r="A572" s="67" t="s">
        <v>697</v>
      </c>
      <c r="B572" s="65">
        <v>2.153</v>
      </c>
      <c r="C572" s="68">
        <f t="shared" si="8"/>
        <v>2.0862968231389223E-2</v>
      </c>
      <c r="D572" s="65"/>
      <c r="E572" s="65"/>
      <c r="F572" s="65"/>
    </row>
    <row r="573" spans="1:6" x14ac:dyDescent="0.25">
      <c r="A573" s="67" t="s">
        <v>698</v>
      </c>
      <c r="B573" s="65">
        <v>2.2349999999999999</v>
      </c>
      <c r="C573" s="68">
        <f t="shared" si="8"/>
        <v>3.8086391082210902E-2</v>
      </c>
      <c r="D573" s="65"/>
      <c r="E573" s="65"/>
      <c r="F573" s="65"/>
    </row>
    <row r="574" spans="1:6" x14ac:dyDescent="0.25">
      <c r="A574" s="67" t="s">
        <v>699</v>
      </c>
      <c r="B574" s="65">
        <v>2.3050000000000002</v>
      </c>
      <c r="C574" s="68">
        <f t="shared" si="8"/>
        <v>3.1319910514541416E-2</v>
      </c>
      <c r="D574" s="65"/>
      <c r="E574" s="65"/>
      <c r="F574" s="65"/>
    </row>
    <row r="575" spans="1:6" x14ac:dyDescent="0.25">
      <c r="A575" s="67" t="s">
        <v>700</v>
      </c>
      <c r="B575" s="65">
        <v>2.2160000000000002</v>
      </c>
      <c r="C575" s="68">
        <f t="shared" si="8"/>
        <v>-3.8611713665943626E-2</v>
      </c>
      <c r="D575" s="65"/>
      <c r="E575" s="65"/>
      <c r="F575" s="65"/>
    </row>
    <row r="576" spans="1:6" x14ac:dyDescent="0.25">
      <c r="A576" s="67" t="s">
        <v>701</v>
      </c>
      <c r="B576" s="65">
        <v>2.371</v>
      </c>
      <c r="C576" s="68">
        <f t="shared" si="8"/>
        <v>6.9945848375451147E-2</v>
      </c>
      <c r="D576" s="65"/>
      <c r="E576" s="65"/>
      <c r="F576" s="65"/>
    </row>
    <row r="577" spans="1:6" x14ac:dyDescent="0.25">
      <c r="A577" s="67" t="s">
        <v>702</v>
      </c>
      <c r="B577" s="65">
        <v>2.4279999999999999</v>
      </c>
      <c r="C577" s="68">
        <f t="shared" si="8"/>
        <v>2.4040489245044316E-2</v>
      </c>
      <c r="D577" s="65"/>
      <c r="E577" s="65"/>
      <c r="F577" s="65"/>
    </row>
    <row r="578" spans="1:6" x14ac:dyDescent="0.25">
      <c r="A578" s="67" t="s">
        <v>703</v>
      </c>
      <c r="B578" s="65">
        <v>2.1930000000000001</v>
      </c>
      <c r="C578" s="68">
        <f t="shared" si="8"/>
        <v>-9.678747940691923E-2</v>
      </c>
      <c r="D578" s="65"/>
      <c r="E578" s="65"/>
      <c r="F578" s="65"/>
    </row>
    <row r="579" spans="1:6" x14ac:dyDescent="0.25">
      <c r="A579" s="67" t="s">
        <v>704</v>
      </c>
      <c r="B579" s="65">
        <v>2.101</v>
      </c>
      <c r="C579" s="68">
        <f t="shared" si="8"/>
        <v>-4.1951664386684961E-2</v>
      </c>
      <c r="D579" s="65"/>
      <c r="E579" s="65"/>
      <c r="F579" s="65"/>
    </row>
    <row r="580" spans="1:6" x14ac:dyDescent="0.25">
      <c r="A580" s="67" t="s">
        <v>705</v>
      </c>
      <c r="B580" s="65">
        <v>2.1949999999999998</v>
      </c>
      <c r="C580" s="68">
        <f t="shared" si="8"/>
        <v>4.474059971442168E-2</v>
      </c>
      <c r="D580" s="65"/>
      <c r="E580" s="65"/>
      <c r="F580" s="65"/>
    </row>
    <row r="581" spans="1:6" x14ac:dyDescent="0.25">
      <c r="A581" s="67" t="s">
        <v>706</v>
      </c>
      <c r="B581" s="65">
        <v>2.2080000000000002</v>
      </c>
      <c r="C581" s="68">
        <f t="shared" si="8"/>
        <v>5.9225512528475743E-3</v>
      </c>
      <c r="D581" s="65"/>
      <c r="E581" s="65"/>
      <c r="F581" s="65"/>
    </row>
    <row r="582" spans="1:6" x14ac:dyDescent="0.25">
      <c r="A582" s="67" t="s">
        <v>707</v>
      </c>
      <c r="B582" s="65">
        <v>2.1480000000000001</v>
      </c>
      <c r="C582" s="68">
        <f t="shared" si="8"/>
        <v>-2.7173913043478271E-2</v>
      </c>
      <c r="D582" s="65"/>
      <c r="E582" s="65"/>
      <c r="F582" s="65"/>
    </row>
    <row r="583" spans="1:6" x14ac:dyDescent="0.25">
      <c r="A583" s="67" t="s">
        <v>708</v>
      </c>
      <c r="B583" s="65">
        <v>2.3450000000000002</v>
      </c>
      <c r="C583" s="68">
        <f t="shared" si="8"/>
        <v>9.1713221601489758E-2</v>
      </c>
      <c r="D583" s="65"/>
      <c r="E583" s="65"/>
      <c r="F583" s="65"/>
    </row>
    <row r="584" spans="1:6" x14ac:dyDescent="0.25">
      <c r="A584" s="67" t="s">
        <v>709</v>
      </c>
      <c r="B584" s="65">
        <v>2.0710000000000002</v>
      </c>
      <c r="C584" s="68">
        <f t="shared" si="8"/>
        <v>-0.11684434968017055</v>
      </c>
      <c r="D584" s="65"/>
      <c r="E584" s="65"/>
      <c r="F584" s="65"/>
    </row>
    <row r="585" spans="1:6" x14ac:dyDescent="0.25">
      <c r="A585" s="67" t="s">
        <v>710</v>
      </c>
      <c r="B585" s="65">
        <v>2.0299999999999998</v>
      </c>
      <c r="C585" s="68">
        <f t="shared" si="8"/>
        <v>-1.97971994205699E-2</v>
      </c>
      <c r="D585" s="65"/>
      <c r="E585" s="65"/>
      <c r="F585" s="65"/>
    </row>
    <row r="586" spans="1:6" x14ac:dyDescent="0.25">
      <c r="A586" s="67" t="s">
        <v>711</v>
      </c>
      <c r="B586" s="65">
        <v>1.998</v>
      </c>
      <c r="C586" s="68">
        <f t="shared" si="8"/>
        <v>-1.5763546798029493E-2</v>
      </c>
      <c r="D586" s="65"/>
      <c r="E586" s="65"/>
      <c r="F586" s="65"/>
    </row>
    <row r="587" spans="1:6" x14ac:dyDescent="0.25">
      <c r="A587" s="67" t="s">
        <v>712</v>
      </c>
      <c r="B587" s="65">
        <v>1.9059999999999999</v>
      </c>
      <c r="C587" s="68">
        <f t="shared" ref="C587:C650" si="9">B587/B586-1</f>
        <v>-4.6046046046046119E-2</v>
      </c>
      <c r="D587" s="65"/>
      <c r="E587" s="65"/>
      <c r="F587" s="65"/>
    </row>
    <row r="588" spans="1:6" x14ac:dyDescent="0.25">
      <c r="A588" s="67" t="s">
        <v>713</v>
      </c>
      <c r="B588" s="65">
        <v>1.9219999999999999</v>
      </c>
      <c r="C588" s="68">
        <f t="shared" si="9"/>
        <v>8.394543546694555E-3</v>
      </c>
      <c r="D588" s="65"/>
      <c r="E588" s="65"/>
      <c r="F588" s="65"/>
    </row>
    <row r="589" spans="1:6" x14ac:dyDescent="0.25">
      <c r="A589" s="67" t="s">
        <v>714</v>
      </c>
      <c r="B589" s="65">
        <v>1.94</v>
      </c>
      <c r="C589" s="68">
        <f t="shared" si="9"/>
        <v>9.3652445369407644E-3</v>
      </c>
      <c r="D589" s="65"/>
      <c r="E589" s="65"/>
      <c r="F589" s="65"/>
    </row>
    <row r="590" spans="1:6" x14ac:dyDescent="0.25">
      <c r="A590" s="67" t="s">
        <v>715</v>
      </c>
      <c r="B590" s="65">
        <v>2.0390000000000001</v>
      </c>
      <c r="C590" s="68">
        <f t="shared" si="9"/>
        <v>5.1030927835051587E-2</v>
      </c>
      <c r="D590" s="65"/>
      <c r="E590" s="65"/>
      <c r="F590" s="65"/>
    </row>
    <row r="591" spans="1:6" x14ac:dyDescent="0.25">
      <c r="A591" s="67" t="s">
        <v>716</v>
      </c>
      <c r="B591" s="65">
        <v>2.0739999999999998</v>
      </c>
      <c r="C591" s="68">
        <f t="shared" si="9"/>
        <v>1.716527709661575E-2</v>
      </c>
      <c r="D591" s="65"/>
      <c r="E591" s="65"/>
      <c r="F591" s="65"/>
    </row>
    <row r="592" spans="1:6" x14ac:dyDescent="0.25">
      <c r="A592" s="67" t="s">
        <v>717</v>
      </c>
      <c r="B592" s="65">
        <v>2.1139999999999999</v>
      </c>
      <c r="C592" s="68">
        <f t="shared" si="9"/>
        <v>1.9286403085824411E-2</v>
      </c>
      <c r="D592" s="65"/>
      <c r="E592" s="65"/>
      <c r="F592" s="65"/>
    </row>
    <row r="593" spans="1:6" x14ac:dyDescent="0.25">
      <c r="A593" s="67" t="s">
        <v>718</v>
      </c>
      <c r="B593" s="65">
        <v>2.1120000000000001</v>
      </c>
      <c r="C593" s="68">
        <f t="shared" si="9"/>
        <v>-9.4607379375577505E-4</v>
      </c>
      <c r="D593" s="65"/>
      <c r="E593" s="65"/>
      <c r="F593" s="65"/>
    </row>
    <row r="594" spans="1:6" x14ac:dyDescent="0.25">
      <c r="A594" s="67" t="s">
        <v>719</v>
      </c>
      <c r="B594" s="65">
        <v>2</v>
      </c>
      <c r="C594" s="68">
        <f t="shared" si="9"/>
        <v>-5.3030303030303094E-2</v>
      </c>
      <c r="D594" s="65"/>
      <c r="E594" s="65"/>
      <c r="F594" s="65"/>
    </row>
    <row r="595" spans="1:6" x14ac:dyDescent="0.25">
      <c r="A595" s="67" t="s">
        <v>720</v>
      </c>
      <c r="B595" s="65">
        <v>2.0249999999999999</v>
      </c>
      <c r="C595" s="68">
        <f t="shared" si="9"/>
        <v>1.2499999999999956E-2</v>
      </c>
      <c r="D595" s="65"/>
      <c r="E595" s="65"/>
      <c r="F595" s="65"/>
    </row>
    <row r="596" spans="1:6" x14ac:dyDescent="0.25">
      <c r="A596" s="67" t="s">
        <v>721</v>
      </c>
      <c r="B596" s="65">
        <v>2.1720000000000002</v>
      </c>
      <c r="C596" s="68">
        <f t="shared" si="9"/>
        <v>7.2592592592592764E-2</v>
      </c>
      <c r="D596" s="65"/>
      <c r="E596" s="65"/>
      <c r="F596" s="65"/>
    </row>
    <row r="597" spans="1:6" x14ac:dyDescent="0.25">
      <c r="A597" s="67" t="s">
        <v>722</v>
      </c>
      <c r="B597" s="65">
        <v>2.1139999999999999</v>
      </c>
      <c r="C597" s="68">
        <f t="shared" si="9"/>
        <v>-2.6703499079189785E-2</v>
      </c>
      <c r="D597" s="65"/>
      <c r="E597" s="65"/>
      <c r="F597" s="65"/>
    </row>
    <row r="598" spans="1:6" x14ac:dyDescent="0.25">
      <c r="A598" s="67" t="s">
        <v>723</v>
      </c>
      <c r="B598" s="65">
        <v>2.2999999999999998</v>
      </c>
      <c r="C598" s="68">
        <f t="shared" si="9"/>
        <v>8.7984862819299847E-2</v>
      </c>
      <c r="D598" s="65"/>
      <c r="E598" s="65"/>
      <c r="F598" s="65"/>
    </row>
    <row r="599" spans="1:6" x14ac:dyDescent="0.25">
      <c r="A599" s="67" t="s">
        <v>724</v>
      </c>
      <c r="B599" s="65">
        <v>2.383</v>
      </c>
      <c r="C599" s="68">
        <f t="shared" si="9"/>
        <v>3.6086956521739211E-2</v>
      </c>
      <c r="D599" s="65"/>
      <c r="E599" s="65"/>
      <c r="F599" s="65"/>
    </row>
    <row r="600" spans="1:6" x14ac:dyDescent="0.25">
      <c r="A600" s="67" t="s">
        <v>725</v>
      </c>
      <c r="B600" s="65">
        <v>2.411</v>
      </c>
      <c r="C600" s="68">
        <f t="shared" si="9"/>
        <v>1.1749895090222395E-2</v>
      </c>
      <c r="D600" s="65"/>
      <c r="E600" s="65"/>
      <c r="F600" s="65"/>
    </row>
    <row r="601" spans="1:6" x14ac:dyDescent="0.25">
      <c r="A601" s="67" t="s">
        <v>726</v>
      </c>
      <c r="B601" s="65">
        <v>2.3519999999999999</v>
      </c>
      <c r="C601" s="68">
        <f t="shared" si="9"/>
        <v>-2.4471173786810518E-2</v>
      </c>
      <c r="D601" s="65"/>
      <c r="E601" s="65"/>
      <c r="F601" s="65"/>
    </row>
    <row r="602" spans="1:6" x14ac:dyDescent="0.25">
      <c r="A602" s="67" t="s">
        <v>727</v>
      </c>
      <c r="B602" s="65">
        <v>2.3879999999999999</v>
      </c>
      <c r="C602" s="68">
        <f t="shared" si="9"/>
        <v>1.5306122448979664E-2</v>
      </c>
      <c r="D602" s="65"/>
      <c r="E602" s="65"/>
      <c r="F602" s="65"/>
    </row>
    <row r="603" spans="1:6" x14ac:dyDescent="0.25">
      <c r="A603" s="67" t="s">
        <v>728</v>
      </c>
      <c r="B603" s="65">
        <v>2.1970000000000001</v>
      </c>
      <c r="C603" s="68">
        <f t="shared" si="9"/>
        <v>-7.9983249581239479E-2</v>
      </c>
      <c r="D603" s="65"/>
      <c r="E603" s="65"/>
      <c r="F603" s="65"/>
    </row>
    <row r="604" spans="1:6" x14ac:dyDescent="0.25">
      <c r="A604" s="67" t="s">
        <v>729</v>
      </c>
      <c r="B604" s="65">
        <v>2.1749999999999998</v>
      </c>
      <c r="C604" s="68">
        <f t="shared" si="9"/>
        <v>-1.0013654984069253E-2</v>
      </c>
      <c r="D604" s="65"/>
      <c r="E604" s="65"/>
      <c r="F604" s="65"/>
    </row>
    <row r="605" spans="1:6" x14ac:dyDescent="0.25">
      <c r="A605" s="67" t="s">
        <v>730</v>
      </c>
      <c r="B605" s="65">
        <v>2.254</v>
      </c>
      <c r="C605" s="68">
        <f t="shared" si="9"/>
        <v>3.6321839080459828E-2</v>
      </c>
      <c r="D605" s="65"/>
      <c r="E605" s="65"/>
      <c r="F605" s="65"/>
    </row>
    <row r="606" spans="1:6" x14ac:dyDescent="0.25">
      <c r="A606" s="67" t="s">
        <v>731</v>
      </c>
      <c r="B606" s="65">
        <v>2.3330000000000002</v>
      </c>
      <c r="C606" s="68">
        <f t="shared" si="9"/>
        <v>3.504880212954764E-2</v>
      </c>
      <c r="D606" s="65"/>
      <c r="E606" s="65"/>
      <c r="F606" s="65"/>
    </row>
    <row r="607" spans="1:6" x14ac:dyDescent="0.25">
      <c r="A607" s="67" t="s">
        <v>732</v>
      </c>
      <c r="B607" s="65">
        <v>2.4180000000000001</v>
      </c>
      <c r="C607" s="68">
        <f t="shared" si="9"/>
        <v>3.6433776253750549E-2</v>
      </c>
      <c r="D607" s="65"/>
      <c r="E607" s="65"/>
      <c r="F607" s="65"/>
    </row>
    <row r="608" spans="1:6" x14ac:dyDescent="0.25">
      <c r="A608" s="67" t="s">
        <v>733</v>
      </c>
      <c r="B608" s="65">
        <v>2.371</v>
      </c>
      <c r="C608" s="68">
        <f t="shared" si="9"/>
        <v>-1.9437551695616229E-2</v>
      </c>
      <c r="D608" s="65"/>
      <c r="E608" s="65"/>
      <c r="F608" s="65"/>
    </row>
    <row r="609" spans="1:6" x14ac:dyDescent="0.25">
      <c r="A609" s="67" t="s">
        <v>734</v>
      </c>
      <c r="B609" s="65">
        <v>2.3050000000000002</v>
      </c>
      <c r="C609" s="68">
        <f t="shared" si="9"/>
        <v>-2.783635596794598E-2</v>
      </c>
      <c r="D609" s="65"/>
      <c r="E609" s="65"/>
      <c r="F609" s="65"/>
    </row>
    <row r="610" spans="1:6" x14ac:dyDescent="0.25">
      <c r="A610" s="67" t="s">
        <v>735</v>
      </c>
      <c r="B610" s="65">
        <v>2.31</v>
      </c>
      <c r="C610" s="68">
        <f t="shared" si="9"/>
        <v>2.1691973969630851E-3</v>
      </c>
      <c r="D610" s="65"/>
      <c r="E610" s="65"/>
      <c r="F610" s="65"/>
    </row>
    <row r="611" spans="1:6" x14ac:dyDescent="0.25">
      <c r="A611" s="67" t="s">
        <v>736</v>
      </c>
      <c r="B611" s="65">
        <v>2.274</v>
      </c>
      <c r="C611" s="68">
        <f t="shared" si="9"/>
        <v>-1.558441558441559E-2</v>
      </c>
      <c r="D611" s="65"/>
      <c r="E611" s="65"/>
      <c r="F611" s="65"/>
    </row>
    <row r="612" spans="1:6" x14ac:dyDescent="0.25">
      <c r="A612" s="67" t="s">
        <v>737</v>
      </c>
      <c r="B612" s="65">
        <v>2.35</v>
      </c>
      <c r="C612" s="68">
        <f t="shared" si="9"/>
        <v>3.3421284080914715E-2</v>
      </c>
      <c r="D612" s="65"/>
      <c r="E612" s="65"/>
      <c r="F612" s="65"/>
    </row>
    <row r="613" spans="1:6" x14ac:dyDescent="0.25">
      <c r="A613" s="67" t="s">
        <v>738</v>
      </c>
      <c r="B613" s="65">
        <v>2.5329999999999999</v>
      </c>
      <c r="C613" s="68">
        <f t="shared" si="9"/>
        <v>7.7872340425531927E-2</v>
      </c>
      <c r="D613" s="65"/>
      <c r="E613" s="65"/>
      <c r="F613" s="65"/>
    </row>
    <row r="614" spans="1:6" x14ac:dyDescent="0.25">
      <c r="A614" s="67" t="s">
        <v>739</v>
      </c>
      <c r="B614" s="65">
        <v>2.569</v>
      </c>
      <c r="C614" s="68">
        <f t="shared" si="9"/>
        <v>1.4212396367943247E-2</v>
      </c>
      <c r="D614" s="65"/>
      <c r="E614" s="65"/>
      <c r="F614" s="65"/>
    </row>
    <row r="615" spans="1:6" x14ac:dyDescent="0.25">
      <c r="A615" s="67" t="s">
        <v>740</v>
      </c>
      <c r="B615" s="65">
        <v>2.6240000000000001</v>
      </c>
      <c r="C615" s="68">
        <f t="shared" si="9"/>
        <v>2.1409108602569171E-2</v>
      </c>
      <c r="D615" s="65"/>
      <c r="E615" s="65"/>
      <c r="F615" s="65"/>
    </row>
    <row r="616" spans="1:6" x14ac:dyDescent="0.25">
      <c r="A616" s="67" t="s">
        <v>741</v>
      </c>
      <c r="B616" s="65">
        <v>2.4249999999999998</v>
      </c>
      <c r="C616" s="68">
        <f t="shared" si="9"/>
        <v>-7.5838414634146423E-2</v>
      </c>
      <c r="D616" s="65"/>
      <c r="E616" s="65"/>
      <c r="F616" s="65"/>
    </row>
    <row r="617" spans="1:6" x14ac:dyDescent="0.25">
      <c r="A617" s="67" t="s">
        <v>742</v>
      </c>
      <c r="B617" s="65">
        <v>2.5529999999999999</v>
      </c>
      <c r="C617" s="68">
        <f t="shared" si="9"/>
        <v>5.2783505154639254E-2</v>
      </c>
      <c r="D617" s="65"/>
      <c r="E617" s="65"/>
      <c r="F617" s="65"/>
    </row>
    <row r="618" spans="1:6" x14ac:dyDescent="0.25">
      <c r="A618" s="67" t="s">
        <v>743</v>
      </c>
      <c r="B618" s="65">
        <v>2.5449999999999999</v>
      </c>
      <c r="C618" s="68">
        <f t="shared" si="9"/>
        <v>-3.1335683509596812E-3</v>
      </c>
      <c r="D618" s="65"/>
      <c r="E618" s="65"/>
      <c r="F618" s="65"/>
    </row>
    <row r="619" spans="1:6" x14ac:dyDescent="0.25">
      <c r="A619" s="67" t="s">
        <v>744</v>
      </c>
      <c r="B619" s="65">
        <v>2.7</v>
      </c>
      <c r="C619" s="68">
        <f t="shared" si="9"/>
        <v>6.09037328094304E-2</v>
      </c>
      <c r="D619" s="65"/>
      <c r="E619" s="65"/>
      <c r="F619" s="65"/>
    </row>
    <row r="620" spans="1:6" x14ac:dyDescent="0.25">
      <c r="A620" s="67" t="s">
        <v>745</v>
      </c>
      <c r="B620" s="65">
        <v>2.7410000000000001</v>
      </c>
      <c r="C620" s="68">
        <f t="shared" si="9"/>
        <v>1.518518518518519E-2</v>
      </c>
      <c r="D620" s="65"/>
      <c r="E620" s="65"/>
      <c r="F620" s="65"/>
    </row>
    <row r="621" spans="1:6" x14ac:dyDescent="0.25">
      <c r="A621" s="67" t="s">
        <v>746</v>
      </c>
      <c r="B621" s="65">
        <v>2.8959999999999999</v>
      </c>
      <c r="C621" s="68">
        <f t="shared" si="9"/>
        <v>5.6548704852243725E-2</v>
      </c>
      <c r="D621" s="65"/>
      <c r="E621" s="65"/>
      <c r="F621" s="65"/>
    </row>
    <row r="622" spans="1:6" x14ac:dyDescent="0.25">
      <c r="A622" s="67" t="s">
        <v>747</v>
      </c>
      <c r="B622" s="65">
        <v>2.9249999999999998</v>
      </c>
      <c r="C622" s="68">
        <f t="shared" si="9"/>
        <v>1.0013812154696211E-2</v>
      </c>
      <c r="D622" s="65"/>
      <c r="E622" s="65"/>
      <c r="F622" s="65"/>
    </row>
    <row r="623" spans="1:6" x14ac:dyDescent="0.25">
      <c r="A623" s="67" t="s">
        <v>748</v>
      </c>
      <c r="B623" s="65">
        <v>2.9369999999999998</v>
      </c>
      <c r="C623" s="68">
        <f t="shared" si="9"/>
        <v>4.1025641025640436E-3</v>
      </c>
      <c r="D623" s="65"/>
      <c r="E623" s="65"/>
      <c r="F623" s="65"/>
    </row>
    <row r="624" spans="1:6" x14ac:dyDescent="0.25">
      <c r="A624" s="67" t="s">
        <v>749</v>
      </c>
      <c r="B624" s="65">
        <v>3.073</v>
      </c>
      <c r="C624" s="68">
        <f t="shared" si="9"/>
        <v>4.6305754170922864E-2</v>
      </c>
      <c r="D624" s="65"/>
      <c r="E624" s="65"/>
      <c r="F624" s="65"/>
    </row>
    <row r="625" spans="1:6" x14ac:dyDescent="0.25">
      <c r="A625" s="67" t="s">
        <v>750</v>
      </c>
      <c r="B625" s="65">
        <v>3.133</v>
      </c>
      <c r="C625" s="68">
        <f t="shared" si="9"/>
        <v>1.9524894240156243E-2</v>
      </c>
      <c r="D625" s="65"/>
      <c r="E625" s="65"/>
      <c r="F625" s="65"/>
    </row>
    <row r="626" spans="1:6" x14ac:dyDescent="0.25">
      <c r="A626" s="67" t="s">
        <v>751</v>
      </c>
      <c r="B626" s="65">
        <v>3.2610000000000001</v>
      </c>
      <c r="C626" s="68">
        <f t="shared" si="9"/>
        <v>4.0855410150016036E-2</v>
      </c>
      <c r="D626" s="65"/>
      <c r="E626" s="65"/>
      <c r="F626" s="65"/>
    </row>
    <row r="627" spans="1:6" x14ac:dyDescent="0.25">
      <c r="A627" s="67" t="s">
        <v>752</v>
      </c>
      <c r="B627" s="65">
        <v>3.2610000000000001</v>
      </c>
      <c r="C627" s="68">
        <f t="shared" si="9"/>
        <v>0</v>
      </c>
      <c r="D627" s="65"/>
      <c r="E627" s="65"/>
      <c r="F627" s="65"/>
    </row>
    <row r="628" spans="1:6" x14ac:dyDescent="0.25">
      <c r="A628" s="67" t="s">
        <v>753</v>
      </c>
      <c r="B628" s="65">
        <v>3.2850000000000001</v>
      </c>
      <c r="C628" s="68">
        <f t="shared" si="9"/>
        <v>7.3597056117755688E-3</v>
      </c>
      <c r="D628" s="65"/>
      <c r="E628" s="65"/>
      <c r="F628" s="65"/>
    </row>
    <row r="629" spans="1:6" x14ac:dyDescent="0.25">
      <c r="A629" s="67" t="s">
        <v>754</v>
      </c>
      <c r="B629" s="65">
        <v>3.3490000000000002</v>
      </c>
      <c r="C629" s="68">
        <f t="shared" si="9"/>
        <v>1.9482496194825005E-2</v>
      </c>
      <c r="D629" s="65"/>
      <c r="E629" s="65"/>
      <c r="F629" s="65"/>
    </row>
    <row r="630" spans="1:6" x14ac:dyDescent="0.25">
      <c r="A630" s="67" t="s">
        <v>755</v>
      </c>
      <c r="B630" s="65">
        <v>3.3450000000000002</v>
      </c>
      <c r="C630" s="68">
        <f t="shared" si="9"/>
        <v>-1.1943863839952717E-3</v>
      </c>
      <c r="D630" s="65"/>
      <c r="E630" s="65"/>
      <c r="F630" s="65"/>
    </row>
    <row r="631" spans="1:6" x14ac:dyDescent="0.25">
      <c r="A631" s="67" t="s">
        <v>756</v>
      </c>
      <c r="B631" s="65">
        <v>3.3119999999999998</v>
      </c>
      <c r="C631" s="68">
        <f t="shared" si="9"/>
        <v>-9.8654708520180545E-3</v>
      </c>
      <c r="D631" s="65"/>
      <c r="E631" s="65"/>
      <c r="F631" s="65"/>
    </row>
    <row r="632" spans="1:6" x14ac:dyDescent="0.25">
      <c r="A632" s="67" t="s">
        <v>757</v>
      </c>
      <c r="B632" s="65">
        <v>3.41</v>
      </c>
      <c r="C632" s="68">
        <f t="shared" si="9"/>
        <v>2.9589371980676349E-2</v>
      </c>
      <c r="D632" s="65"/>
      <c r="E632" s="65"/>
      <c r="F632" s="65"/>
    </row>
    <row r="633" spans="1:6" x14ac:dyDescent="0.25">
      <c r="A633" s="67" t="s">
        <v>758</v>
      </c>
      <c r="B633" s="65">
        <v>3.141</v>
      </c>
      <c r="C633" s="68">
        <f t="shared" si="9"/>
        <v>-7.888563049853381E-2</v>
      </c>
      <c r="D633" s="65"/>
      <c r="E633" s="65"/>
      <c r="F633" s="65"/>
    </row>
    <row r="634" spans="1:6" x14ac:dyDescent="0.25">
      <c r="A634" s="67" t="s">
        <v>759</v>
      </c>
      <c r="B634" s="65">
        <v>2.9649999999999999</v>
      </c>
      <c r="C634" s="68">
        <f t="shared" si="9"/>
        <v>-5.6033110474371317E-2</v>
      </c>
      <c r="D634" s="65"/>
      <c r="E634" s="65"/>
      <c r="F634" s="65"/>
    </row>
    <row r="635" spans="1:6" x14ac:dyDescent="0.25">
      <c r="A635" s="67" t="s">
        <v>760</v>
      </c>
      <c r="B635" s="65">
        <v>2.9550000000000001</v>
      </c>
      <c r="C635" s="68">
        <f t="shared" si="9"/>
        <v>-3.3726812816188279E-3</v>
      </c>
      <c r="D635" s="65"/>
      <c r="E635" s="65"/>
      <c r="F635" s="65"/>
    </row>
    <row r="636" spans="1:6" x14ac:dyDescent="0.25">
      <c r="A636" s="67" t="s">
        <v>761</v>
      </c>
      <c r="B636" s="65">
        <v>2.9420000000000002</v>
      </c>
      <c r="C636" s="68">
        <f t="shared" si="9"/>
        <v>-4.3993231810490752E-3</v>
      </c>
      <c r="D636" s="65"/>
      <c r="E636" s="65"/>
      <c r="F636" s="65"/>
    </row>
    <row r="637" spans="1:6" x14ac:dyDescent="0.25">
      <c r="A637" s="67" t="s">
        <v>762</v>
      </c>
      <c r="B637" s="65">
        <v>2.774</v>
      </c>
      <c r="C637" s="68">
        <f t="shared" si="9"/>
        <v>-5.7104010876954492E-2</v>
      </c>
      <c r="D637" s="65"/>
      <c r="E637" s="65"/>
      <c r="F637" s="65"/>
    </row>
    <row r="638" spans="1:6" x14ac:dyDescent="0.25">
      <c r="A638" s="67" t="s">
        <v>763</v>
      </c>
      <c r="B638" s="65">
        <v>2.8420000000000001</v>
      </c>
      <c r="C638" s="68">
        <f t="shared" si="9"/>
        <v>2.4513338139870333E-2</v>
      </c>
      <c r="D638" s="65"/>
      <c r="E638" s="65"/>
      <c r="F638" s="65"/>
    </row>
    <row r="639" spans="1:6" x14ac:dyDescent="0.25">
      <c r="A639" s="67" t="s">
        <v>764</v>
      </c>
      <c r="B639" s="65">
        <v>3.2490000000000001</v>
      </c>
      <c r="C639" s="68">
        <f t="shared" si="9"/>
        <v>0.14320900774102752</v>
      </c>
      <c r="D639" s="65"/>
      <c r="E639" s="65"/>
      <c r="F639" s="65"/>
    </row>
    <row r="640" spans="1:6" x14ac:dyDescent="0.25">
      <c r="A640" s="67" t="s">
        <v>765</v>
      </c>
      <c r="B640" s="65">
        <v>4.633</v>
      </c>
      <c r="C640" s="68">
        <f t="shared" si="9"/>
        <v>0.42597722376115721</v>
      </c>
      <c r="D640" s="65"/>
      <c r="E640" s="65"/>
      <c r="F640" s="65"/>
    </row>
    <row r="641" spans="1:6" x14ac:dyDescent="0.25">
      <c r="A641" s="67" t="s">
        <v>766</v>
      </c>
      <c r="B641" s="65">
        <v>2.819</v>
      </c>
      <c r="C641" s="68">
        <f t="shared" si="9"/>
        <v>-0.39153895963738394</v>
      </c>
      <c r="D641" s="65"/>
      <c r="E641" s="65"/>
      <c r="F641" s="65"/>
    </row>
    <row r="642" spans="1:6" x14ac:dyDescent="0.25">
      <c r="A642" s="67" t="s">
        <v>767</v>
      </c>
      <c r="B642" s="65">
        <v>2.552</v>
      </c>
      <c r="C642" s="68">
        <f t="shared" si="9"/>
        <v>-9.4714437743880775E-2</v>
      </c>
      <c r="D642" s="65"/>
      <c r="E642" s="65"/>
      <c r="F642" s="65"/>
    </row>
    <row r="643" spans="1:6" x14ac:dyDescent="0.25">
      <c r="A643" s="67" t="s">
        <v>768</v>
      </c>
      <c r="B643" s="65">
        <v>2.1150000000000002</v>
      </c>
      <c r="C643" s="68">
        <f t="shared" si="9"/>
        <v>-0.17123824451410652</v>
      </c>
      <c r="D643" s="65"/>
      <c r="E643" s="65"/>
      <c r="F643" s="65"/>
    </row>
    <row r="644" spans="1:6" x14ac:dyDescent="0.25">
      <c r="A644" s="67" t="s">
        <v>769</v>
      </c>
      <c r="B644" s="65">
        <v>1.9530000000000001</v>
      </c>
      <c r="C644" s="68">
        <f t="shared" si="9"/>
        <v>-7.6595744680851174E-2</v>
      </c>
      <c r="D644" s="65"/>
      <c r="E644" s="65"/>
      <c r="F644" s="65"/>
    </row>
    <row r="645" spans="1:6" x14ac:dyDescent="0.25">
      <c r="A645" s="67" t="s">
        <v>770</v>
      </c>
      <c r="B645" s="65">
        <v>1.71</v>
      </c>
      <c r="C645" s="68">
        <f t="shared" si="9"/>
        <v>-0.12442396313364057</v>
      </c>
      <c r="D645" s="65"/>
      <c r="E645" s="65"/>
      <c r="F645" s="65"/>
    </row>
    <row r="646" spans="1:6" x14ac:dyDescent="0.25">
      <c r="A646" s="67" t="s">
        <v>771</v>
      </c>
      <c r="B646" s="65">
        <v>1.363</v>
      </c>
      <c r="C646" s="68">
        <f t="shared" si="9"/>
        <v>-0.20292397660818717</v>
      </c>
      <c r="D646" s="65"/>
      <c r="E646" s="65"/>
      <c r="F646" s="65"/>
    </row>
    <row r="647" spans="1:6" x14ac:dyDescent="0.25">
      <c r="A647" s="67" t="s">
        <v>772</v>
      </c>
      <c r="B647" s="65">
        <v>1.2929999999999999</v>
      </c>
      <c r="C647" s="68">
        <f t="shared" si="9"/>
        <v>-5.1357300073367584E-2</v>
      </c>
      <c r="D647" s="65"/>
      <c r="E647" s="65"/>
      <c r="F647" s="65"/>
    </row>
    <row r="648" spans="1:6" x14ac:dyDescent="0.25">
      <c r="A648" s="67" t="s">
        <v>773</v>
      </c>
      <c r="B648" s="65">
        <v>1.329</v>
      </c>
      <c r="C648" s="68">
        <f t="shared" si="9"/>
        <v>2.7842227378190199E-2</v>
      </c>
      <c r="D648" s="65"/>
      <c r="E648" s="65"/>
      <c r="F648" s="65"/>
    </row>
    <row r="649" spans="1:6" x14ac:dyDescent="0.25">
      <c r="A649" s="67" t="s">
        <v>774</v>
      </c>
      <c r="B649" s="65">
        <v>1.1419999999999999</v>
      </c>
      <c r="C649" s="68">
        <f t="shared" si="9"/>
        <v>-0.14070729872084276</v>
      </c>
      <c r="D649" s="65"/>
      <c r="E649" s="65"/>
      <c r="F649" s="65"/>
    </row>
    <row r="650" spans="1:6" x14ac:dyDescent="0.25">
      <c r="A650" s="67" t="s">
        <v>775</v>
      </c>
      <c r="B650" s="65">
        <v>1.139</v>
      </c>
      <c r="C650" s="68">
        <f t="shared" si="9"/>
        <v>-2.6269702276706663E-3</v>
      </c>
      <c r="D650" s="65"/>
      <c r="E650" s="65"/>
      <c r="F650" s="65"/>
    </row>
    <row r="651" spans="1:6" x14ac:dyDescent="0.25">
      <c r="A651" s="67" t="s">
        <v>776</v>
      </c>
      <c r="B651" s="65">
        <v>1.0569999999999999</v>
      </c>
      <c r="C651" s="68">
        <f t="shared" ref="C651:C714" si="10">B651/B650-1</f>
        <v>-7.1992976294995681E-2</v>
      </c>
      <c r="D651" s="65"/>
      <c r="E651" s="65"/>
      <c r="F651" s="65"/>
    </row>
    <row r="652" spans="1:6" x14ac:dyDescent="0.25">
      <c r="A652" s="67" t="s">
        <v>777</v>
      </c>
      <c r="B652" s="65">
        <v>0.875</v>
      </c>
      <c r="C652" s="68">
        <f t="shared" si="10"/>
        <v>-0.17218543046357615</v>
      </c>
      <c r="D652" s="65"/>
      <c r="E652" s="65"/>
      <c r="F652" s="65"/>
    </row>
    <row r="653" spans="1:6" x14ac:dyDescent="0.25">
      <c r="A653" s="67" t="s">
        <v>778</v>
      </c>
      <c r="B653" s="65">
        <v>1.0069999999999999</v>
      </c>
      <c r="C653" s="68">
        <f t="shared" si="10"/>
        <v>0.1508571428571428</v>
      </c>
      <c r="D653" s="65"/>
      <c r="E653" s="65"/>
      <c r="F653" s="65"/>
    </row>
    <row r="654" spans="1:6" x14ac:dyDescent="0.25">
      <c r="A654" s="67" t="s">
        <v>779</v>
      </c>
      <c r="B654" s="65">
        <v>0.871</v>
      </c>
      <c r="C654" s="68">
        <f t="shared" si="10"/>
        <v>-0.13505461767626603</v>
      </c>
      <c r="D654" s="65"/>
      <c r="E654" s="65"/>
      <c r="F654" s="65"/>
    </row>
    <row r="655" spans="1:6" x14ac:dyDescent="0.25">
      <c r="A655" s="67" t="s">
        <v>780</v>
      </c>
      <c r="B655" s="65">
        <v>0.872</v>
      </c>
      <c r="C655" s="68">
        <f t="shared" si="10"/>
        <v>1.1481056257176547E-3</v>
      </c>
      <c r="D655" s="65"/>
      <c r="E655" s="65"/>
      <c r="F655" s="65"/>
    </row>
    <row r="656" spans="1:6" x14ac:dyDescent="0.25">
      <c r="A656" s="67" t="s">
        <v>781</v>
      </c>
      <c r="B656" s="65">
        <v>1.165</v>
      </c>
      <c r="C656" s="68">
        <f t="shared" si="10"/>
        <v>0.33600917431192667</v>
      </c>
      <c r="D656" s="65"/>
      <c r="E656" s="65"/>
      <c r="F656" s="65"/>
    </row>
    <row r="657" spans="1:6" x14ac:dyDescent="0.25">
      <c r="A657" s="67" t="s">
        <v>782</v>
      </c>
      <c r="B657" s="65">
        <v>1.075</v>
      </c>
      <c r="C657" s="68">
        <f t="shared" si="10"/>
        <v>-7.7253218884120289E-2</v>
      </c>
      <c r="D657" s="65"/>
      <c r="E657" s="65"/>
      <c r="F657" s="65"/>
    </row>
    <row r="658" spans="1:6" x14ac:dyDescent="0.25">
      <c r="A658" s="67" t="s">
        <v>783</v>
      </c>
      <c r="B658" s="65">
        <v>1.153</v>
      </c>
      <c r="C658" s="68">
        <f t="shared" si="10"/>
        <v>7.255813953488377E-2</v>
      </c>
      <c r="D658" s="65"/>
      <c r="E658" s="65"/>
      <c r="F658" s="65"/>
    </row>
    <row r="659" spans="1:6" x14ac:dyDescent="0.25">
      <c r="A659" s="67" t="s">
        <v>784</v>
      </c>
      <c r="B659" s="65">
        <v>1.2110000000000001</v>
      </c>
      <c r="C659" s="68">
        <f t="shared" si="10"/>
        <v>5.0303555941023426E-2</v>
      </c>
      <c r="D659" s="65"/>
      <c r="E659" s="65"/>
      <c r="F659" s="65"/>
    </row>
    <row r="660" spans="1:6" x14ac:dyDescent="0.25">
      <c r="A660" s="67" t="s">
        <v>785</v>
      </c>
      <c r="B660" s="65">
        <v>1.2689999999999999</v>
      </c>
      <c r="C660" s="68">
        <f t="shared" si="10"/>
        <v>4.7894302229562147E-2</v>
      </c>
      <c r="D660" s="65"/>
      <c r="E660" s="65"/>
      <c r="F660" s="65"/>
    </row>
    <row r="661" spans="1:6" x14ac:dyDescent="0.25">
      <c r="A661" s="67" t="s">
        <v>786</v>
      </c>
      <c r="B661" s="65">
        <v>1.0409999999999999</v>
      </c>
      <c r="C661" s="68">
        <f t="shared" si="10"/>
        <v>-0.17966903073286056</v>
      </c>
      <c r="D661" s="65"/>
      <c r="E661" s="65"/>
      <c r="F661" s="65"/>
    </row>
    <row r="662" spans="1:6" x14ac:dyDescent="0.25">
      <c r="A662" s="67" t="s">
        <v>787</v>
      </c>
      <c r="B662" s="65">
        <v>1.196</v>
      </c>
      <c r="C662" s="68">
        <f t="shared" si="10"/>
        <v>0.14889529298751203</v>
      </c>
      <c r="D662" s="65"/>
      <c r="E662" s="65"/>
      <c r="F662" s="65"/>
    </row>
    <row r="663" spans="1:6" x14ac:dyDescent="0.25">
      <c r="A663" s="67" t="s">
        <v>788</v>
      </c>
      <c r="B663" s="65">
        <v>1.226</v>
      </c>
      <c r="C663" s="68">
        <f t="shared" si="10"/>
        <v>2.5083612040133874E-2</v>
      </c>
      <c r="D663" s="65"/>
      <c r="E663" s="65"/>
      <c r="F663" s="65"/>
    </row>
    <row r="664" spans="1:6" x14ac:dyDescent="0.25">
      <c r="A664" s="67" t="s">
        <v>789</v>
      </c>
      <c r="B664" s="65">
        <v>1.2470000000000001</v>
      </c>
      <c r="C664" s="68">
        <f t="shared" si="10"/>
        <v>1.71288743882545E-2</v>
      </c>
      <c r="D664" s="65"/>
      <c r="E664" s="65"/>
      <c r="F664" s="65"/>
    </row>
    <row r="665" spans="1:6" x14ac:dyDescent="0.25">
      <c r="A665" s="67" t="s">
        <v>790</v>
      </c>
      <c r="B665" s="65">
        <v>1.3819999999999999</v>
      </c>
      <c r="C665" s="68">
        <f t="shared" si="10"/>
        <v>0.1082598235765837</v>
      </c>
      <c r="D665" s="65"/>
      <c r="E665" s="65"/>
      <c r="F665" s="65"/>
    </row>
    <row r="666" spans="1:6" x14ac:dyDescent="0.25">
      <c r="A666" s="67" t="s">
        <v>791</v>
      </c>
      <c r="B666" s="65">
        <v>1.286</v>
      </c>
      <c r="C666" s="68">
        <f t="shared" si="10"/>
        <v>-6.9464544138928996E-2</v>
      </c>
      <c r="D666" s="65"/>
      <c r="E666" s="65"/>
      <c r="F666" s="65"/>
    </row>
    <row r="667" spans="1:6" x14ac:dyDescent="0.25">
      <c r="A667" s="67" t="s">
        <v>792</v>
      </c>
      <c r="B667" s="65">
        <v>1.3859999999999999</v>
      </c>
      <c r="C667" s="68">
        <f t="shared" si="10"/>
        <v>7.7760497667185069E-2</v>
      </c>
      <c r="D667" s="65"/>
      <c r="E667" s="65"/>
      <c r="F667" s="65"/>
    </row>
    <row r="668" spans="1:6" x14ac:dyDescent="0.25">
      <c r="A668" s="67" t="s">
        <v>793</v>
      </c>
      <c r="B668" s="65">
        <v>1.3839999999999999</v>
      </c>
      <c r="C668" s="68">
        <f t="shared" si="10"/>
        <v>-1.4430014430014682E-3</v>
      </c>
      <c r="D668" s="65"/>
      <c r="E668" s="65"/>
      <c r="F668" s="65"/>
    </row>
    <row r="669" spans="1:6" x14ac:dyDescent="0.25">
      <c r="A669" s="67" t="s">
        <v>794</v>
      </c>
      <c r="B669" s="65">
        <v>1.3240000000000001</v>
      </c>
      <c r="C669" s="68">
        <f t="shared" si="10"/>
        <v>-4.3352601156069204E-2</v>
      </c>
      <c r="D669" s="65"/>
      <c r="E669" s="65"/>
      <c r="F669" s="65"/>
    </row>
    <row r="670" spans="1:6" x14ac:dyDescent="0.25">
      <c r="A670" s="67" t="s">
        <v>795</v>
      </c>
      <c r="B670" s="65">
        <v>1.3129999999999999</v>
      </c>
      <c r="C670" s="68">
        <f t="shared" si="10"/>
        <v>-8.3081570996980103E-3</v>
      </c>
      <c r="D670" s="65"/>
      <c r="E670" s="65"/>
      <c r="F670" s="65"/>
    </row>
    <row r="671" spans="1:6" x14ac:dyDescent="0.25">
      <c r="A671" s="67" t="s">
        <v>796</v>
      </c>
      <c r="B671" s="65">
        <v>1.502</v>
      </c>
      <c r="C671" s="68">
        <f t="shared" si="10"/>
        <v>0.14394516374714406</v>
      </c>
      <c r="D671" s="65"/>
      <c r="E671" s="65"/>
      <c r="F671" s="65"/>
    </row>
    <row r="672" spans="1:6" x14ac:dyDescent="0.25">
      <c r="A672" s="67" t="s">
        <v>797</v>
      </c>
      <c r="B672" s="65">
        <v>1.583</v>
      </c>
      <c r="C672" s="68">
        <f t="shared" si="10"/>
        <v>5.3928095872170401E-2</v>
      </c>
      <c r="D672" s="65"/>
      <c r="E672" s="65"/>
      <c r="F672" s="65"/>
    </row>
    <row r="673" spans="1:6" x14ac:dyDescent="0.25">
      <c r="A673" s="67" t="s">
        <v>798</v>
      </c>
      <c r="B673" s="65">
        <v>1.694</v>
      </c>
      <c r="C673" s="68">
        <f t="shared" si="10"/>
        <v>7.0120025268477493E-2</v>
      </c>
      <c r="D673" s="65"/>
      <c r="E673" s="65"/>
      <c r="F673" s="65"/>
    </row>
    <row r="674" spans="1:6" x14ac:dyDescent="0.25">
      <c r="A674" s="67" t="s">
        <v>799</v>
      </c>
      <c r="B674" s="65">
        <v>1.8859999999999999</v>
      </c>
      <c r="C674" s="68">
        <f t="shared" si="10"/>
        <v>0.11334120425029504</v>
      </c>
      <c r="D674" s="65"/>
      <c r="E674" s="65"/>
      <c r="F674" s="65"/>
    </row>
    <row r="675" spans="1:6" x14ac:dyDescent="0.25">
      <c r="A675" s="67" t="s">
        <v>800</v>
      </c>
      <c r="B675" s="65">
        <v>1.901</v>
      </c>
      <c r="C675" s="68">
        <f t="shared" si="10"/>
        <v>7.9533404029692445E-3</v>
      </c>
      <c r="D675" s="65"/>
      <c r="E675" s="65"/>
      <c r="F675" s="65"/>
    </row>
    <row r="676" spans="1:6" x14ac:dyDescent="0.25">
      <c r="A676" s="67" t="s">
        <v>801</v>
      </c>
      <c r="B676" s="65">
        <v>2.012</v>
      </c>
      <c r="C676" s="68">
        <f t="shared" si="10"/>
        <v>5.8390320883745295E-2</v>
      </c>
      <c r="D676" s="65"/>
      <c r="E676" s="65"/>
      <c r="F676" s="65"/>
    </row>
    <row r="677" spans="1:6" x14ac:dyDescent="0.25">
      <c r="A677" s="67" t="s">
        <v>802</v>
      </c>
      <c r="B677" s="65">
        <v>1.756</v>
      </c>
      <c r="C677" s="68">
        <f t="shared" si="10"/>
        <v>-0.12723658051689857</v>
      </c>
      <c r="D677" s="65"/>
      <c r="E677" s="65"/>
      <c r="F677" s="65"/>
    </row>
    <row r="678" spans="1:6" x14ac:dyDescent="0.25">
      <c r="A678" s="67" t="s">
        <v>803</v>
      </c>
      <c r="B678" s="65">
        <v>1.8460000000000001</v>
      </c>
      <c r="C678" s="68">
        <f t="shared" si="10"/>
        <v>5.1252847380410138E-2</v>
      </c>
      <c r="D678" s="65"/>
      <c r="E678" s="65"/>
      <c r="F678" s="65"/>
    </row>
    <row r="679" spans="1:6" x14ac:dyDescent="0.25">
      <c r="A679" s="67" t="s">
        <v>804</v>
      </c>
      <c r="B679" s="65">
        <v>1.6679999999999999</v>
      </c>
      <c r="C679" s="68">
        <f t="shared" si="10"/>
        <v>-9.6424702058504952E-2</v>
      </c>
      <c r="D679" s="65"/>
      <c r="E679" s="65"/>
      <c r="F679" s="65"/>
    </row>
    <row r="680" spans="1:6" x14ac:dyDescent="0.25">
      <c r="A680" s="67" t="s">
        <v>805</v>
      </c>
      <c r="B680" s="65">
        <v>1.5529999999999999</v>
      </c>
      <c r="C680" s="68">
        <f t="shared" si="10"/>
        <v>-6.8944844124700255E-2</v>
      </c>
      <c r="D680" s="65"/>
      <c r="E680" s="65"/>
      <c r="F680" s="65"/>
    </row>
    <row r="681" spans="1:6" x14ac:dyDescent="0.25">
      <c r="A681" s="67" t="s">
        <v>806</v>
      </c>
      <c r="B681" s="65">
        <v>1.714</v>
      </c>
      <c r="C681" s="68">
        <f t="shared" si="10"/>
        <v>0.1036703155183516</v>
      </c>
      <c r="D681" s="65"/>
      <c r="E681" s="65"/>
      <c r="F681" s="65"/>
    </row>
    <row r="682" spans="1:6" x14ac:dyDescent="0.25">
      <c r="A682" s="67" t="s">
        <v>807</v>
      </c>
      <c r="B682" s="65">
        <v>1.8129999999999999</v>
      </c>
      <c r="C682" s="68">
        <f t="shared" si="10"/>
        <v>5.7759626604434011E-2</v>
      </c>
      <c r="D682" s="65"/>
      <c r="E682" s="65"/>
      <c r="F682" s="65"/>
    </row>
    <row r="683" spans="1:6" x14ac:dyDescent="0.25">
      <c r="A683" s="67" t="s">
        <v>808</v>
      </c>
      <c r="B683" s="65">
        <v>1.982</v>
      </c>
      <c r="C683" s="68">
        <f t="shared" si="10"/>
        <v>9.321566464423614E-2</v>
      </c>
      <c r="D683" s="65"/>
      <c r="E683" s="65"/>
      <c r="F683" s="65"/>
    </row>
    <row r="684" spans="1:6" x14ac:dyDescent="0.25">
      <c r="A684" s="67" t="s">
        <v>809</v>
      </c>
      <c r="B684" s="65">
        <v>1.944</v>
      </c>
      <c r="C684" s="68">
        <f t="shared" si="10"/>
        <v>-1.9172552976791102E-2</v>
      </c>
      <c r="D684" s="65"/>
      <c r="E684" s="65"/>
      <c r="F684" s="65"/>
    </row>
    <row r="685" spans="1:6" x14ac:dyDescent="0.25">
      <c r="A685" s="67" t="s">
        <v>810</v>
      </c>
      <c r="B685" s="65">
        <v>1.829</v>
      </c>
      <c r="C685" s="68">
        <f t="shared" si="10"/>
        <v>-5.9156378600823012E-2</v>
      </c>
      <c r="D685" s="65"/>
      <c r="E685" s="65"/>
      <c r="F685" s="65"/>
    </row>
    <row r="686" spans="1:6" x14ac:dyDescent="0.25">
      <c r="A686" s="67" t="s">
        <v>811</v>
      </c>
      <c r="B686" s="65">
        <v>1.9079999999999999</v>
      </c>
      <c r="C686" s="68">
        <f t="shared" si="10"/>
        <v>4.3193001640240647E-2</v>
      </c>
      <c r="D686" s="65"/>
      <c r="E686" s="65"/>
      <c r="F686" s="65"/>
    </row>
    <row r="687" spans="1:6" x14ac:dyDescent="0.25">
      <c r="A687" s="67" t="s">
        <v>812</v>
      </c>
      <c r="B687" s="65">
        <v>1.778</v>
      </c>
      <c r="C687" s="68">
        <f t="shared" si="10"/>
        <v>-6.8134171907756724E-2</v>
      </c>
      <c r="D687" s="65"/>
      <c r="E687" s="65"/>
      <c r="F687" s="65"/>
    </row>
    <row r="688" spans="1:6" x14ac:dyDescent="0.25">
      <c r="A688" s="67" t="s">
        <v>813</v>
      </c>
      <c r="B688" s="65">
        <v>1.7170000000000001</v>
      </c>
      <c r="C688" s="68">
        <f t="shared" si="10"/>
        <v>-3.4308211473565775E-2</v>
      </c>
      <c r="D688" s="65"/>
      <c r="E688" s="65"/>
      <c r="F688" s="65"/>
    </row>
    <row r="689" spans="1:6" x14ac:dyDescent="0.25">
      <c r="A689" s="67" t="s">
        <v>814</v>
      </c>
      <c r="B689" s="65">
        <v>1.7310000000000001</v>
      </c>
      <c r="C689" s="68">
        <f t="shared" si="10"/>
        <v>8.1537565521259125E-3</v>
      </c>
      <c r="D689" s="65"/>
      <c r="E689" s="65"/>
      <c r="F689" s="65"/>
    </row>
    <row r="690" spans="1:6" x14ac:dyDescent="0.25">
      <c r="A690" s="67" t="s">
        <v>815</v>
      </c>
      <c r="B690" s="65">
        <v>1.625</v>
      </c>
      <c r="C690" s="68">
        <f t="shared" si="10"/>
        <v>-6.1236279607163491E-2</v>
      </c>
      <c r="D690" s="65"/>
      <c r="E690" s="65"/>
      <c r="F690" s="65"/>
    </row>
    <row r="691" spans="1:6" x14ac:dyDescent="0.25">
      <c r="A691" s="67" t="s">
        <v>816</v>
      </c>
      <c r="B691" s="65">
        <v>1.7470000000000001</v>
      </c>
      <c r="C691" s="68">
        <f t="shared" si="10"/>
        <v>7.5076923076923041E-2</v>
      </c>
      <c r="D691" s="65"/>
      <c r="E691" s="65"/>
      <c r="F691" s="65"/>
    </row>
    <row r="692" spans="1:6" x14ac:dyDescent="0.25">
      <c r="A692" s="67" t="s">
        <v>817</v>
      </c>
      <c r="B692" s="65">
        <v>1.7809999999999999</v>
      </c>
      <c r="C692" s="68">
        <f t="shared" si="10"/>
        <v>1.9461934745277576E-2</v>
      </c>
      <c r="D692" s="65"/>
      <c r="E692" s="65"/>
      <c r="F692" s="65"/>
    </row>
    <row r="693" spans="1:6" x14ac:dyDescent="0.25">
      <c r="A693" s="67" t="s">
        <v>818</v>
      </c>
      <c r="B693" s="65">
        <v>1.958</v>
      </c>
      <c r="C693" s="68">
        <f t="shared" si="10"/>
        <v>9.9382369455362163E-2</v>
      </c>
      <c r="D693" s="65"/>
      <c r="E693" s="65"/>
      <c r="F693" s="65"/>
    </row>
    <row r="694" spans="1:6" x14ac:dyDescent="0.25">
      <c r="A694" s="67" t="s">
        <v>819</v>
      </c>
      <c r="B694" s="65">
        <v>2.0139999999999998</v>
      </c>
      <c r="C694" s="68">
        <f t="shared" si="10"/>
        <v>2.8600612870275599E-2</v>
      </c>
      <c r="D694" s="65"/>
      <c r="E694" s="65"/>
      <c r="F694" s="65"/>
    </row>
    <row r="695" spans="1:6" x14ac:dyDescent="0.25">
      <c r="A695" s="67" t="s">
        <v>820</v>
      </c>
      <c r="B695" s="65">
        <v>1.958</v>
      </c>
      <c r="C695" s="68">
        <f t="shared" si="10"/>
        <v>-2.7805362462760552E-2</v>
      </c>
      <c r="D695" s="65"/>
      <c r="E695" s="65"/>
      <c r="F695" s="65"/>
    </row>
    <row r="696" spans="1:6" x14ac:dyDescent="0.25">
      <c r="A696" s="67" t="s">
        <v>821</v>
      </c>
      <c r="B696" s="65">
        <v>1.9219999999999999</v>
      </c>
      <c r="C696" s="68">
        <f t="shared" si="10"/>
        <v>-1.8386108273748758E-2</v>
      </c>
      <c r="D696" s="65"/>
      <c r="E696" s="65"/>
      <c r="F696" s="65"/>
    </row>
    <row r="697" spans="1:6" x14ac:dyDescent="0.25">
      <c r="A697" s="67" t="s">
        <v>822</v>
      </c>
      <c r="B697" s="65">
        <v>1.931</v>
      </c>
      <c r="C697" s="68">
        <f t="shared" si="10"/>
        <v>4.6826222684703822E-3</v>
      </c>
      <c r="D697" s="65"/>
      <c r="E697" s="65"/>
      <c r="F697" s="65"/>
    </row>
    <row r="698" spans="1:6" x14ac:dyDescent="0.25">
      <c r="A698" s="67" t="s">
        <v>823</v>
      </c>
      <c r="B698" s="65">
        <v>1.91</v>
      </c>
      <c r="C698" s="68">
        <f t="shared" si="10"/>
        <v>-1.0875194199896465E-2</v>
      </c>
      <c r="D698" s="65"/>
      <c r="E698" s="65"/>
      <c r="F698" s="65"/>
    </row>
    <row r="699" spans="1:6" x14ac:dyDescent="0.25">
      <c r="A699" s="67" t="s">
        <v>824</v>
      </c>
      <c r="B699" s="65">
        <v>1.95</v>
      </c>
      <c r="C699" s="68">
        <f t="shared" si="10"/>
        <v>2.0942408376963373E-2</v>
      </c>
      <c r="D699" s="65"/>
      <c r="E699" s="65"/>
      <c r="F699" s="65"/>
    </row>
    <row r="700" spans="1:6" x14ac:dyDescent="0.25">
      <c r="A700" s="67" t="s">
        <v>825</v>
      </c>
      <c r="B700" s="65">
        <v>1.901</v>
      </c>
      <c r="C700" s="68">
        <f t="shared" si="10"/>
        <v>-2.5128205128205128E-2</v>
      </c>
      <c r="D700" s="65"/>
      <c r="E700" s="65"/>
      <c r="F700" s="65"/>
    </row>
    <row r="701" spans="1:6" x14ac:dyDescent="0.25">
      <c r="A701" s="67" t="s">
        <v>826</v>
      </c>
      <c r="B701" s="65">
        <v>1.792</v>
      </c>
      <c r="C701" s="68">
        <f t="shared" si="10"/>
        <v>-5.7338243029984248E-2</v>
      </c>
      <c r="D701" s="65"/>
      <c r="E701" s="65"/>
      <c r="F701" s="65"/>
    </row>
    <row r="702" spans="1:6" x14ac:dyDescent="0.25">
      <c r="A702" s="67" t="s">
        <v>827</v>
      </c>
      <c r="B702" s="65">
        <v>1.8180000000000001</v>
      </c>
      <c r="C702" s="68">
        <f t="shared" si="10"/>
        <v>1.4508928571428603E-2</v>
      </c>
      <c r="D702" s="65"/>
      <c r="E702" s="65"/>
      <c r="F702" s="65"/>
    </row>
    <row r="703" spans="1:6" x14ac:dyDescent="0.25">
      <c r="A703" s="67" t="s">
        <v>828</v>
      </c>
      <c r="B703" s="65">
        <v>1.974</v>
      </c>
      <c r="C703" s="68">
        <f t="shared" si="10"/>
        <v>8.5808580858085737E-2</v>
      </c>
      <c r="D703" s="65"/>
      <c r="E703" s="65"/>
      <c r="F703" s="65"/>
    </row>
    <row r="704" spans="1:6" x14ac:dyDescent="0.25">
      <c r="A704" s="67" t="s">
        <v>829</v>
      </c>
      <c r="B704" s="65">
        <v>2.0870000000000002</v>
      </c>
      <c r="C704" s="68">
        <f t="shared" si="10"/>
        <v>5.7244174265451031E-2</v>
      </c>
      <c r="D704" s="65"/>
      <c r="E704" s="65"/>
      <c r="F704" s="65"/>
    </row>
    <row r="705" spans="1:6" x14ac:dyDescent="0.25">
      <c r="A705" s="67" t="s">
        <v>830</v>
      </c>
      <c r="B705" s="65">
        <v>2.101</v>
      </c>
      <c r="C705" s="68">
        <f t="shared" si="10"/>
        <v>6.7081935793003034E-3</v>
      </c>
      <c r="D705" s="65"/>
      <c r="E705" s="65"/>
      <c r="F705" s="65"/>
    </row>
    <row r="706" spans="1:6" x14ac:dyDescent="0.25">
      <c r="A706" s="67" t="s">
        <v>831</v>
      </c>
      <c r="B706" s="65">
        <v>1.964</v>
      </c>
      <c r="C706" s="68">
        <f t="shared" si="10"/>
        <v>-6.5207044264635861E-2</v>
      </c>
      <c r="D706" s="65"/>
      <c r="E706" s="65"/>
      <c r="F706" s="65"/>
    </row>
    <row r="707" spans="1:6" x14ac:dyDescent="0.25">
      <c r="A707" s="67" t="s">
        <v>832</v>
      </c>
      <c r="B707" s="65">
        <v>1.9</v>
      </c>
      <c r="C707" s="68">
        <f t="shared" si="10"/>
        <v>-3.2586558044806591E-2</v>
      </c>
      <c r="D707" s="65"/>
      <c r="E707" s="65"/>
      <c r="F707" s="65"/>
    </row>
    <row r="708" spans="1:6" x14ac:dyDescent="0.25">
      <c r="A708" s="67" t="s">
        <v>833</v>
      </c>
      <c r="B708" s="65">
        <v>1.8520000000000001</v>
      </c>
      <c r="C708" s="68">
        <f t="shared" si="10"/>
        <v>-2.5263157894736765E-2</v>
      </c>
      <c r="D708" s="65"/>
      <c r="E708" s="65"/>
      <c r="F708" s="65"/>
    </row>
    <row r="709" spans="1:6" x14ac:dyDescent="0.25">
      <c r="A709" s="67" t="s">
        <v>834</v>
      </c>
      <c r="B709" s="65">
        <v>2.0859999999999999</v>
      </c>
      <c r="C709" s="68">
        <f t="shared" si="10"/>
        <v>0.12634989200863922</v>
      </c>
      <c r="D709" s="65"/>
      <c r="E709" s="65"/>
      <c r="F709" s="65"/>
    </row>
    <row r="710" spans="1:6" x14ac:dyDescent="0.25">
      <c r="A710" s="67" t="s">
        <v>835</v>
      </c>
      <c r="B710" s="65">
        <v>2.0329999999999999</v>
      </c>
      <c r="C710" s="68">
        <f t="shared" si="10"/>
        <v>-2.5407478427612595E-2</v>
      </c>
      <c r="D710" s="65"/>
      <c r="E710" s="65"/>
      <c r="F710" s="65"/>
    </row>
    <row r="711" spans="1:6" x14ac:dyDescent="0.25">
      <c r="A711" s="67" t="s">
        <v>836</v>
      </c>
      <c r="B711" s="65">
        <v>2.1659999999999999</v>
      </c>
      <c r="C711" s="68">
        <f t="shared" si="10"/>
        <v>6.5420560747663448E-2</v>
      </c>
      <c r="D711" s="65"/>
      <c r="E711" s="65"/>
      <c r="F711" s="65"/>
    </row>
    <row r="712" spans="1:6" x14ac:dyDescent="0.25">
      <c r="A712" s="67" t="s">
        <v>837</v>
      </c>
      <c r="B712" s="65">
        <v>2.1080000000000001</v>
      </c>
      <c r="C712" s="68">
        <f t="shared" si="10"/>
        <v>-2.6777469990766356E-2</v>
      </c>
      <c r="D712" s="65"/>
      <c r="E712" s="65"/>
      <c r="F712" s="65"/>
    </row>
    <row r="713" spans="1:6" x14ac:dyDescent="0.25">
      <c r="A713" s="67" t="s">
        <v>838</v>
      </c>
      <c r="B713" s="65">
        <v>2.1379999999999999</v>
      </c>
      <c r="C713" s="68">
        <f t="shared" si="10"/>
        <v>1.4231499051233332E-2</v>
      </c>
      <c r="D713" s="65"/>
      <c r="E713" s="65"/>
      <c r="F713" s="65"/>
    </row>
    <row r="714" spans="1:6" x14ac:dyDescent="0.25">
      <c r="A714" s="67" t="s">
        <v>839</v>
      </c>
      <c r="B714" s="65">
        <v>2.1419999999999999</v>
      </c>
      <c r="C714" s="68">
        <f t="shared" si="10"/>
        <v>1.8709073900842199E-3</v>
      </c>
      <c r="D714" s="65"/>
      <c r="E714" s="65"/>
      <c r="F714" s="65"/>
    </row>
    <row r="715" spans="1:6" x14ac:dyDescent="0.25">
      <c r="A715" s="67" t="s">
        <v>840</v>
      </c>
      <c r="B715" s="65">
        <v>2.2210000000000001</v>
      </c>
      <c r="C715" s="68">
        <f t="shared" ref="C715:C778" si="11">B715/B714-1</f>
        <v>3.6881419234360502E-2</v>
      </c>
      <c r="D715" s="65"/>
      <c r="E715" s="65"/>
      <c r="F715" s="65"/>
    </row>
    <row r="716" spans="1:6" x14ac:dyDescent="0.25">
      <c r="A716" s="67" t="s">
        <v>841</v>
      </c>
      <c r="B716" s="65">
        <v>2.1589999999999998</v>
      </c>
      <c r="C716" s="68">
        <f t="shared" si="11"/>
        <v>-2.7915353444394553E-2</v>
      </c>
      <c r="D716" s="65"/>
      <c r="E716" s="65"/>
      <c r="F716" s="65"/>
    </row>
    <row r="717" spans="1:6" x14ac:dyDescent="0.25">
      <c r="A717" s="67" t="s">
        <v>842</v>
      </c>
      <c r="B717" s="65">
        <v>2.1179999999999999</v>
      </c>
      <c r="C717" s="68">
        <f t="shared" si="11"/>
        <v>-1.8990273274664182E-2</v>
      </c>
      <c r="D717" s="65"/>
      <c r="E717" s="65"/>
      <c r="F717" s="65"/>
    </row>
    <row r="718" spans="1:6" x14ac:dyDescent="0.25">
      <c r="A718" s="67" t="s">
        <v>843</v>
      </c>
      <c r="B718" s="65">
        <v>2.2200000000000002</v>
      </c>
      <c r="C718" s="68">
        <f t="shared" si="11"/>
        <v>4.8158640226628968E-2</v>
      </c>
      <c r="D718" s="65"/>
      <c r="E718" s="65"/>
      <c r="F718" s="65"/>
    </row>
    <row r="719" spans="1:6" x14ac:dyDescent="0.25">
      <c r="A719" s="67" t="s">
        <v>844</v>
      </c>
      <c r="B719" s="65">
        <v>2.3069999999999999</v>
      </c>
      <c r="C719" s="68">
        <f t="shared" si="11"/>
        <v>3.9189189189189122E-2</v>
      </c>
      <c r="D719" s="65"/>
      <c r="E719" s="65"/>
      <c r="F719" s="65"/>
    </row>
    <row r="720" spans="1:6" x14ac:dyDescent="0.25">
      <c r="A720" s="67" t="s">
        <v>845</v>
      </c>
      <c r="B720" s="65">
        <v>2.069</v>
      </c>
      <c r="C720" s="68">
        <f t="shared" si="11"/>
        <v>-0.10316428261811872</v>
      </c>
      <c r="D720" s="65"/>
      <c r="E720" s="65"/>
      <c r="F720" s="65"/>
    </row>
    <row r="721" spans="1:6" x14ac:dyDescent="0.25">
      <c r="A721" s="67" t="s">
        <v>846</v>
      </c>
      <c r="B721" s="65">
        <v>1.9419999999999999</v>
      </c>
      <c r="C721" s="68">
        <f t="shared" si="11"/>
        <v>-6.1382310294828435E-2</v>
      </c>
      <c r="D721" s="65"/>
      <c r="E721" s="65"/>
      <c r="F721" s="65"/>
    </row>
    <row r="722" spans="1:6" x14ac:dyDescent="0.25">
      <c r="A722" s="67" t="s">
        <v>847</v>
      </c>
      <c r="B722" s="65">
        <v>1.8460000000000001</v>
      </c>
      <c r="C722" s="68">
        <f t="shared" si="11"/>
        <v>-4.943357363542733E-2</v>
      </c>
      <c r="D722" s="65"/>
      <c r="E722" s="65"/>
      <c r="F722" s="65"/>
    </row>
    <row r="723" spans="1:6" x14ac:dyDescent="0.25">
      <c r="A723" s="67" t="s">
        <v>848</v>
      </c>
      <c r="B723" s="65">
        <v>1.871</v>
      </c>
      <c r="C723" s="68">
        <f t="shared" si="11"/>
        <v>1.3542795232936111E-2</v>
      </c>
      <c r="D723" s="65"/>
      <c r="E723" s="65"/>
      <c r="F723" s="65"/>
    </row>
    <row r="724" spans="1:6" x14ac:dyDescent="0.25">
      <c r="A724" s="67" t="s">
        <v>849</v>
      </c>
      <c r="B724" s="65">
        <v>1.96</v>
      </c>
      <c r="C724" s="68">
        <f t="shared" si="11"/>
        <v>4.7568145376803761E-2</v>
      </c>
      <c r="D724" s="65"/>
      <c r="E724" s="65"/>
      <c r="F724" s="65"/>
    </row>
    <row r="725" spans="1:6" x14ac:dyDescent="0.25">
      <c r="A725" s="67" t="s">
        <v>850</v>
      </c>
      <c r="B725" s="65">
        <v>2.028</v>
      </c>
      <c r="C725" s="68">
        <f t="shared" si="11"/>
        <v>3.469387755102038E-2</v>
      </c>
      <c r="D725" s="65"/>
      <c r="E725" s="65"/>
      <c r="F725" s="65"/>
    </row>
    <row r="726" spans="1:6" x14ac:dyDescent="0.25">
      <c r="A726" s="67" t="s">
        <v>851</v>
      </c>
      <c r="B726" s="65">
        <v>2.0270000000000001</v>
      </c>
      <c r="C726" s="68">
        <f t="shared" si="11"/>
        <v>-4.930966469427478E-4</v>
      </c>
      <c r="D726" s="65"/>
      <c r="E726" s="65"/>
      <c r="F726" s="65"/>
    </row>
    <row r="727" spans="1:6" x14ac:dyDescent="0.25">
      <c r="A727" s="67" t="s">
        <v>852</v>
      </c>
      <c r="B727" s="65">
        <v>1.9530000000000001</v>
      </c>
      <c r="C727" s="68">
        <f t="shared" si="11"/>
        <v>-3.6507153428712358E-2</v>
      </c>
      <c r="D727" s="65"/>
      <c r="E727" s="65"/>
      <c r="F727" s="65"/>
    </row>
    <row r="728" spans="1:6" x14ac:dyDescent="0.25">
      <c r="A728" s="67" t="s">
        <v>853</v>
      </c>
      <c r="B728" s="65">
        <v>1.976</v>
      </c>
      <c r="C728" s="68">
        <f t="shared" si="11"/>
        <v>1.177675371223752E-2</v>
      </c>
      <c r="D728" s="65"/>
      <c r="E728" s="65"/>
      <c r="F728" s="65"/>
    </row>
    <row r="729" spans="1:6" x14ac:dyDescent="0.25">
      <c r="A729" s="67" t="s">
        <v>854</v>
      </c>
      <c r="B729" s="65">
        <v>2.0070000000000001</v>
      </c>
      <c r="C729" s="68">
        <f t="shared" si="11"/>
        <v>1.5688259109311709E-2</v>
      </c>
      <c r="D729" s="65"/>
      <c r="E729" s="65"/>
      <c r="F729" s="65"/>
    </row>
    <row r="730" spans="1:6" x14ac:dyDescent="0.25">
      <c r="A730" s="67" t="s">
        <v>855</v>
      </c>
      <c r="B730" s="65">
        <v>2.0790000000000002</v>
      </c>
      <c r="C730" s="68">
        <f t="shared" si="11"/>
        <v>3.5874439461883512E-2</v>
      </c>
      <c r="D730" s="65"/>
      <c r="E730" s="65"/>
      <c r="F730" s="65"/>
    </row>
    <row r="731" spans="1:6" x14ac:dyDescent="0.25">
      <c r="A731" s="67" t="s">
        <v>856</v>
      </c>
      <c r="B731" s="65">
        <v>2.0409999999999999</v>
      </c>
      <c r="C731" s="68">
        <f t="shared" si="11"/>
        <v>-1.8278018278018449E-2</v>
      </c>
      <c r="D731" s="65"/>
      <c r="E731" s="65"/>
      <c r="F731" s="65"/>
    </row>
    <row r="732" spans="1:6" x14ac:dyDescent="0.25">
      <c r="A732" s="67" t="s">
        <v>857</v>
      </c>
      <c r="B732" s="65">
        <v>1.839</v>
      </c>
      <c r="C732" s="68">
        <f t="shared" si="11"/>
        <v>-9.8971092601665811E-2</v>
      </c>
      <c r="D732" s="65"/>
      <c r="E732" s="65"/>
      <c r="F732" s="65"/>
    </row>
    <row r="733" spans="1:6" x14ac:dyDescent="0.25">
      <c r="A733" s="67" t="s">
        <v>858</v>
      </c>
      <c r="B733" s="65">
        <v>1.8049999999999999</v>
      </c>
      <c r="C733" s="68">
        <f t="shared" si="11"/>
        <v>-1.8488308863512826E-2</v>
      </c>
      <c r="D733" s="65"/>
      <c r="E733" s="65"/>
      <c r="F733" s="65"/>
    </row>
    <row r="734" spans="1:6" x14ac:dyDescent="0.25">
      <c r="A734" s="67" t="s">
        <v>859</v>
      </c>
      <c r="B734" s="65">
        <v>1.9450000000000001</v>
      </c>
      <c r="C734" s="68">
        <f t="shared" si="11"/>
        <v>7.7562326869806242E-2</v>
      </c>
      <c r="D734" s="65"/>
      <c r="E734" s="65"/>
      <c r="F734" s="65"/>
    </row>
    <row r="735" spans="1:6" x14ac:dyDescent="0.25">
      <c r="A735" s="67" t="s">
        <v>860</v>
      </c>
      <c r="B735" s="65">
        <v>2.0259999999999998</v>
      </c>
      <c r="C735" s="68">
        <f t="shared" si="11"/>
        <v>4.1645244215938071E-2</v>
      </c>
      <c r="D735" s="65"/>
      <c r="E735" s="65"/>
      <c r="F735" s="65"/>
    </row>
    <row r="736" spans="1:6" x14ac:dyDescent="0.25">
      <c r="A736" s="67" t="s">
        <v>861</v>
      </c>
      <c r="B736" s="65">
        <v>1.962</v>
      </c>
      <c r="C736" s="68">
        <f t="shared" si="11"/>
        <v>-3.1589338598222994E-2</v>
      </c>
      <c r="D736" s="65"/>
      <c r="E736" s="65"/>
      <c r="F736" s="65"/>
    </row>
    <row r="737" spans="1:6" x14ac:dyDescent="0.25">
      <c r="A737" s="67" t="s">
        <v>862</v>
      </c>
      <c r="B737" s="65">
        <v>1.9370000000000001</v>
      </c>
      <c r="C737" s="68">
        <f t="shared" si="11"/>
        <v>-1.2742099898063186E-2</v>
      </c>
      <c r="D737" s="65"/>
      <c r="E737" s="65"/>
      <c r="F737" s="65"/>
    </row>
    <row r="738" spans="1:6" x14ac:dyDescent="0.25">
      <c r="A738" s="67" t="s">
        <v>863</v>
      </c>
      <c r="B738" s="65">
        <v>2.0920000000000001</v>
      </c>
      <c r="C738" s="68">
        <f t="shared" si="11"/>
        <v>8.0020650490449263E-2</v>
      </c>
      <c r="D738" s="65"/>
      <c r="E738" s="65"/>
      <c r="F738" s="65"/>
    </row>
    <row r="739" spans="1:6" x14ac:dyDescent="0.25">
      <c r="A739" s="67" t="s">
        <v>864</v>
      </c>
      <c r="B739" s="65">
        <v>2.15</v>
      </c>
      <c r="C739" s="68">
        <f t="shared" si="11"/>
        <v>2.7724665391969383E-2</v>
      </c>
      <c r="D739" s="65"/>
      <c r="E739" s="65"/>
      <c r="F739" s="65"/>
    </row>
    <row r="740" spans="1:6" x14ac:dyDescent="0.25">
      <c r="A740" s="67" t="s">
        <v>865</v>
      </c>
      <c r="B740" s="65">
        <v>2.1030000000000002</v>
      </c>
      <c r="C740" s="68">
        <f t="shared" si="11"/>
        <v>-2.1860465116278927E-2</v>
      </c>
      <c r="D740" s="65"/>
      <c r="E740" s="65"/>
      <c r="F740" s="65"/>
    </row>
    <row r="741" spans="1:6" x14ac:dyDescent="0.25">
      <c r="A741" s="67" t="s">
        <v>866</v>
      </c>
      <c r="B741" s="65">
        <v>2.0230000000000001</v>
      </c>
      <c r="C741" s="68">
        <f t="shared" si="11"/>
        <v>-3.8040893961008071E-2</v>
      </c>
      <c r="D741" s="65"/>
      <c r="E741" s="65"/>
      <c r="F741" s="65"/>
    </row>
    <row r="742" spans="1:6" x14ac:dyDescent="0.25">
      <c r="A742" s="67" t="s">
        <v>867</v>
      </c>
      <c r="B742" s="65">
        <v>2.0299999999999998</v>
      </c>
      <c r="C742" s="68">
        <f t="shared" si="11"/>
        <v>3.4602076124565784E-3</v>
      </c>
      <c r="D742" s="65"/>
      <c r="E742" s="65"/>
      <c r="F742" s="65"/>
    </row>
    <row r="743" spans="1:6" x14ac:dyDescent="0.25">
      <c r="A743" s="67" t="s">
        <v>868</v>
      </c>
      <c r="B743" s="65">
        <v>2.117</v>
      </c>
      <c r="C743" s="68">
        <f t="shared" si="11"/>
        <v>4.2857142857142927E-2</v>
      </c>
      <c r="D743" s="65"/>
      <c r="E743" s="65"/>
      <c r="F743" s="65"/>
    </row>
    <row r="744" spans="1:6" x14ac:dyDescent="0.25">
      <c r="A744" s="67" t="s">
        <v>869</v>
      </c>
      <c r="B744" s="65">
        <v>2.1179999999999999</v>
      </c>
      <c r="C744" s="68">
        <f t="shared" si="11"/>
        <v>4.7236655644766756E-4</v>
      </c>
      <c r="D744" s="65"/>
      <c r="E744" s="65"/>
      <c r="F744" s="65"/>
    </row>
    <row r="745" spans="1:6" x14ac:dyDescent="0.25">
      <c r="A745" s="67" t="s">
        <v>870</v>
      </c>
      <c r="B745" s="65">
        <v>2.0870000000000002</v>
      </c>
      <c r="C745" s="68">
        <f t="shared" si="11"/>
        <v>-1.4636449480642022E-2</v>
      </c>
      <c r="D745" s="65"/>
      <c r="E745" s="65"/>
      <c r="F745" s="65"/>
    </row>
    <row r="746" spans="1:6" x14ac:dyDescent="0.25">
      <c r="A746" s="67" t="s">
        <v>871</v>
      </c>
      <c r="B746" s="65">
        <v>2.1720000000000002</v>
      </c>
      <c r="C746" s="68">
        <f t="shared" si="11"/>
        <v>4.0728318160038413E-2</v>
      </c>
      <c r="D746" s="65"/>
      <c r="E746" s="65"/>
      <c r="F746" s="65"/>
    </row>
    <row r="747" spans="1:6" x14ac:dyDescent="0.25">
      <c r="A747" s="67" t="s">
        <v>872</v>
      </c>
      <c r="B747" s="65">
        <v>2.2890000000000001</v>
      </c>
      <c r="C747" s="68">
        <f t="shared" si="11"/>
        <v>5.3867403314917128E-2</v>
      </c>
      <c r="D747" s="65"/>
      <c r="E747" s="65"/>
      <c r="F747" s="65"/>
    </row>
    <row r="748" spans="1:6" x14ac:dyDescent="0.25">
      <c r="A748" s="67" t="s">
        <v>873</v>
      </c>
      <c r="B748" s="65">
        <v>2.2549999999999999</v>
      </c>
      <c r="C748" s="68">
        <f t="shared" si="11"/>
        <v>-1.4853647881170939E-2</v>
      </c>
      <c r="D748" s="65"/>
      <c r="E748" s="65"/>
      <c r="F748" s="65"/>
    </row>
    <row r="749" spans="1:6" x14ac:dyDescent="0.25">
      <c r="A749" s="67" t="s">
        <v>874</v>
      </c>
      <c r="B749" s="65">
        <v>2.3359999999999999</v>
      </c>
      <c r="C749" s="68">
        <f t="shared" si="11"/>
        <v>3.5920177383591989E-2</v>
      </c>
      <c r="D749" s="65"/>
      <c r="E749" s="65"/>
      <c r="F749" s="65"/>
    </row>
    <row r="750" spans="1:6" x14ac:dyDescent="0.25">
      <c r="A750" s="67" t="s">
        <v>875</v>
      </c>
      <c r="B750" s="65">
        <v>2.371</v>
      </c>
      <c r="C750" s="68">
        <f t="shared" si="11"/>
        <v>1.4982876712328785E-2</v>
      </c>
      <c r="D750" s="65"/>
      <c r="E750" s="65"/>
      <c r="F750" s="65"/>
    </row>
    <row r="751" spans="1:6" x14ac:dyDescent="0.25">
      <c r="A751" s="67" t="s">
        <v>876</v>
      </c>
      <c r="B751" s="65">
        <v>2.387</v>
      </c>
      <c r="C751" s="68">
        <f t="shared" si="11"/>
        <v>6.7482075073808101E-3</v>
      </c>
      <c r="D751" s="65"/>
      <c r="E751" s="65"/>
      <c r="F751" s="65"/>
    </row>
    <row r="752" spans="1:6" x14ac:dyDescent="0.25">
      <c r="A752" s="67" t="s">
        <v>877</v>
      </c>
      <c r="B752" s="65">
        <v>2.4039999999999999</v>
      </c>
      <c r="C752" s="68">
        <f t="shared" si="11"/>
        <v>7.1219103477166978E-3</v>
      </c>
      <c r="D752" s="65"/>
      <c r="E752" s="65"/>
      <c r="F752" s="65"/>
    </row>
    <row r="753" spans="1:6" x14ac:dyDescent="0.25">
      <c r="A753" s="67" t="s">
        <v>878</v>
      </c>
      <c r="B753" s="65">
        <v>2.379</v>
      </c>
      <c r="C753" s="68">
        <f t="shared" si="11"/>
        <v>-1.0399334442595665E-2</v>
      </c>
      <c r="D753" s="65"/>
      <c r="E753" s="65"/>
      <c r="F753" s="65"/>
    </row>
    <row r="754" spans="1:6" x14ac:dyDescent="0.25">
      <c r="A754" s="67" t="s">
        <v>879</v>
      </c>
      <c r="B754" s="65">
        <v>2.399</v>
      </c>
      <c r="C754" s="68">
        <f t="shared" si="11"/>
        <v>8.4068936527952332E-3</v>
      </c>
      <c r="D754" s="65"/>
      <c r="E754" s="65"/>
      <c r="F754" s="65"/>
    </row>
    <row r="755" spans="1:6" x14ac:dyDescent="0.25">
      <c r="A755" s="67" t="s">
        <v>880</v>
      </c>
      <c r="B755" s="65">
        <v>2.4140000000000001</v>
      </c>
      <c r="C755" s="68">
        <f t="shared" si="11"/>
        <v>6.2526052521885145E-3</v>
      </c>
      <c r="D755" s="65"/>
      <c r="E755" s="65"/>
      <c r="F755" s="65"/>
    </row>
    <row r="756" spans="1:6" x14ac:dyDescent="0.25">
      <c r="A756" s="67" t="s">
        <v>881</v>
      </c>
      <c r="B756" s="65">
        <v>2.4700000000000002</v>
      </c>
      <c r="C756" s="68">
        <f t="shared" si="11"/>
        <v>2.3198011599005808E-2</v>
      </c>
      <c r="D756" s="65"/>
      <c r="E756" s="65"/>
      <c r="F756" s="65"/>
    </row>
    <row r="757" spans="1:6" x14ac:dyDescent="0.25">
      <c r="A757" s="67" t="s">
        <v>882</v>
      </c>
      <c r="B757" s="65">
        <v>2.7130000000000001</v>
      </c>
      <c r="C757" s="68">
        <f t="shared" si="11"/>
        <v>9.8380566801619329E-2</v>
      </c>
      <c r="D757" s="65"/>
      <c r="E757" s="65"/>
      <c r="F757" s="65"/>
    </row>
    <row r="758" spans="1:6" x14ac:dyDescent="0.25">
      <c r="A758" s="67" t="s">
        <v>883</v>
      </c>
      <c r="B758" s="65">
        <v>2.8410000000000002</v>
      </c>
      <c r="C758" s="68">
        <f t="shared" si="11"/>
        <v>4.7180243273129419E-2</v>
      </c>
      <c r="D758" s="65"/>
      <c r="E758" s="65"/>
      <c r="F758" s="65"/>
    </row>
    <row r="759" spans="1:6" x14ac:dyDescent="0.25">
      <c r="A759" s="67" t="s">
        <v>884</v>
      </c>
      <c r="B759" s="65">
        <v>2.8319999999999999</v>
      </c>
      <c r="C759" s="68">
        <f t="shared" si="11"/>
        <v>-3.1678986272440923E-3</v>
      </c>
      <c r="D759" s="65"/>
      <c r="E759" s="65"/>
      <c r="F759" s="65"/>
    </row>
    <row r="760" spans="1:6" x14ac:dyDescent="0.25">
      <c r="A760" s="67" t="s">
        <v>885</v>
      </c>
      <c r="B760" s="65">
        <v>2.8610000000000002</v>
      </c>
      <c r="C760" s="68">
        <f t="shared" si="11"/>
        <v>1.0240112994350348E-2</v>
      </c>
      <c r="D760" s="65"/>
      <c r="E760" s="65"/>
      <c r="F760" s="65"/>
    </row>
    <row r="761" spans="1:6" x14ac:dyDescent="0.25">
      <c r="A761" s="67" t="s">
        <v>886</v>
      </c>
      <c r="B761" s="65">
        <v>2.9020000000000001</v>
      </c>
      <c r="C761" s="68">
        <f t="shared" si="11"/>
        <v>1.4330653617616207E-2</v>
      </c>
      <c r="D761" s="65"/>
      <c r="E761" s="65"/>
      <c r="F761" s="65"/>
    </row>
    <row r="762" spans="1:6" x14ac:dyDescent="0.25">
      <c r="A762" s="67" t="s">
        <v>887</v>
      </c>
      <c r="B762" s="65">
        <v>3.044</v>
      </c>
      <c r="C762" s="68">
        <f t="shared" si="11"/>
        <v>4.8931771192281204E-2</v>
      </c>
      <c r="D762" s="65"/>
      <c r="E762" s="65"/>
      <c r="F762" s="65"/>
    </row>
    <row r="763" spans="1:6" x14ac:dyDescent="0.25">
      <c r="A763" s="67" t="s">
        <v>888</v>
      </c>
      <c r="B763" s="65">
        <v>3.0760000000000001</v>
      </c>
      <c r="C763" s="68">
        <f t="shared" si="11"/>
        <v>1.0512483574244502E-2</v>
      </c>
      <c r="D763" s="65"/>
      <c r="E763" s="65"/>
      <c r="F763" s="65"/>
    </row>
    <row r="764" spans="1:6" x14ac:dyDescent="0.25">
      <c r="A764" s="67" t="s">
        <v>889</v>
      </c>
      <c r="B764" s="65">
        <v>3.129</v>
      </c>
      <c r="C764" s="68">
        <f t="shared" si="11"/>
        <v>1.7230169050715283E-2</v>
      </c>
      <c r="D764" s="65"/>
      <c r="E764" s="65"/>
      <c r="F764" s="65"/>
    </row>
    <row r="765" spans="1:6" x14ac:dyDescent="0.25">
      <c r="A765" s="67" t="s">
        <v>890</v>
      </c>
      <c r="B765" s="65">
        <v>3.1629999999999998</v>
      </c>
      <c r="C765" s="68">
        <f t="shared" si="11"/>
        <v>1.0866091403004097E-2</v>
      </c>
      <c r="D765" s="65"/>
      <c r="E765" s="65"/>
      <c r="F765" s="65"/>
    </row>
    <row r="766" spans="1:6" x14ac:dyDescent="0.25">
      <c r="A766" s="67" t="s">
        <v>891</v>
      </c>
      <c r="B766" s="65">
        <v>3.2719999999999998</v>
      </c>
      <c r="C766" s="68">
        <f t="shared" si="11"/>
        <v>3.4460954789756526E-2</v>
      </c>
      <c r="D766" s="65"/>
      <c r="E766" s="65"/>
      <c r="F766" s="65"/>
    </row>
    <row r="767" spans="1:6" x14ac:dyDescent="0.25">
      <c r="A767" s="67" t="s">
        <v>892</v>
      </c>
      <c r="B767" s="65">
        <v>3.27</v>
      </c>
      <c r="C767" s="68">
        <f t="shared" si="11"/>
        <v>-6.1124694376524236E-4</v>
      </c>
      <c r="D767" s="65"/>
      <c r="E767" s="65"/>
      <c r="F767" s="65"/>
    </row>
    <row r="768" spans="1:6" x14ac:dyDescent="0.25">
      <c r="A768" s="67" t="s">
        <v>893</v>
      </c>
      <c r="B768" s="65">
        <v>2.9420000000000002</v>
      </c>
      <c r="C768" s="68">
        <f t="shared" si="11"/>
        <v>-0.10030581039755349</v>
      </c>
      <c r="D768" s="65"/>
      <c r="E768" s="65"/>
      <c r="F768" s="65"/>
    </row>
    <row r="769" spans="1:6" x14ac:dyDescent="0.25">
      <c r="A769" s="67" t="s">
        <v>894</v>
      </c>
      <c r="B769" s="65">
        <v>2.7890000000000001</v>
      </c>
      <c r="C769" s="68">
        <f t="shared" si="11"/>
        <v>-5.2005438477226384E-2</v>
      </c>
      <c r="D769" s="65"/>
      <c r="E769" s="65"/>
      <c r="F769" s="65"/>
    </row>
    <row r="770" spans="1:6" x14ac:dyDescent="0.25">
      <c r="A770" s="67" t="s">
        <v>895</v>
      </c>
      <c r="B770" s="65">
        <v>2.8079999999999998</v>
      </c>
      <c r="C770" s="68">
        <f t="shared" si="11"/>
        <v>6.8124775905340496E-3</v>
      </c>
      <c r="D770" s="65"/>
      <c r="E770" s="65"/>
      <c r="F770" s="65"/>
    </row>
    <row r="771" spans="1:6" x14ac:dyDescent="0.25">
      <c r="A771" s="67" t="s">
        <v>896</v>
      </c>
      <c r="B771" s="65">
        <v>2.855</v>
      </c>
      <c r="C771" s="68">
        <f t="shared" si="11"/>
        <v>1.6737891737891752E-2</v>
      </c>
      <c r="D771" s="65"/>
      <c r="E771" s="65"/>
      <c r="F771" s="65"/>
    </row>
    <row r="772" spans="1:6" x14ac:dyDescent="0.25">
      <c r="A772" s="67" t="s">
        <v>897</v>
      </c>
      <c r="B772" s="65">
        <v>2.6989999999999998</v>
      </c>
      <c r="C772" s="68">
        <f t="shared" si="11"/>
        <v>-5.4640980735551681E-2</v>
      </c>
      <c r="D772" s="65"/>
      <c r="E772" s="65"/>
      <c r="F772" s="65"/>
    </row>
    <row r="773" spans="1:6" x14ac:dyDescent="0.25">
      <c r="A773" s="67" t="s">
        <v>898</v>
      </c>
      <c r="B773" s="65">
        <v>2.63</v>
      </c>
      <c r="C773" s="68">
        <f t="shared" si="11"/>
        <v>-2.5565024082993659E-2</v>
      </c>
      <c r="D773" s="65"/>
      <c r="E773" s="65"/>
      <c r="F773" s="65"/>
    </row>
    <row r="774" spans="1:6" x14ac:dyDescent="0.25">
      <c r="A774" s="67" t="s">
        <v>899</v>
      </c>
      <c r="B774" s="65">
        <v>2.9540000000000002</v>
      </c>
      <c r="C774" s="68">
        <f t="shared" si="11"/>
        <v>0.12319391634980992</v>
      </c>
      <c r="D774" s="65"/>
      <c r="E774" s="65"/>
      <c r="F774" s="65"/>
    </row>
    <row r="775" spans="1:6" x14ac:dyDescent="0.25">
      <c r="A775" s="67" t="s">
        <v>900</v>
      </c>
      <c r="B775" s="65">
        <v>2.97</v>
      </c>
      <c r="C775" s="68">
        <f t="shared" si="11"/>
        <v>5.4163845633039553E-3</v>
      </c>
      <c r="D775" s="65"/>
      <c r="E775" s="65"/>
      <c r="F775" s="65"/>
    </row>
    <row r="776" spans="1:6" x14ac:dyDescent="0.25">
      <c r="A776" s="67" t="s">
        <v>901</v>
      </c>
      <c r="B776" s="65">
        <v>3</v>
      </c>
      <c r="C776" s="68">
        <f t="shared" si="11"/>
        <v>1.0101010101009944E-2</v>
      </c>
      <c r="D776" s="65"/>
      <c r="E776" s="65"/>
      <c r="F776" s="65"/>
    </row>
    <row r="777" spans="1:6" x14ac:dyDescent="0.25">
      <c r="A777" s="67" t="s">
        <v>902</v>
      </c>
      <c r="B777" s="65">
        <v>2.9630000000000001</v>
      </c>
      <c r="C777" s="68">
        <f t="shared" si="11"/>
        <v>-1.2333333333333307E-2</v>
      </c>
      <c r="D777" s="65"/>
      <c r="E777" s="65"/>
      <c r="F777" s="65"/>
    </row>
    <row r="778" spans="1:6" x14ac:dyDescent="0.25">
      <c r="A778" s="67" t="s">
        <v>903</v>
      </c>
      <c r="B778" s="65">
        <v>2.6040000000000001</v>
      </c>
      <c r="C778" s="68">
        <f t="shared" si="11"/>
        <v>-0.12116098548768139</v>
      </c>
      <c r="D778" s="65"/>
      <c r="E778" s="65"/>
      <c r="F778" s="65"/>
    </row>
    <row r="779" spans="1:6" x14ac:dyDescent="0.25">
      <c r="A779" s="67" t="s">
        <v>904</v>
      </c>
      <c r="B779" s="65">
        <v>2.7759999999999998</v>
      </c>
      <c r="C779" s="68">
        <f t="shared" ref="C779:C842" si="12">B779/B778-1</f>
        <v>6.6052227342549896E-2</v>
      </c>
      <c r="D779" s="65"/>
      <c r="E779" s="65"/>
      <c r="F779" s="65"/>
    </row>
    <row r="780" spans="1:6" x14ac:dyDescent="0.25">
      <c r="A780" s="67" t="s">
        <v>905</v>
      </c>
      <c r="B780" s="65">
        <v>2.7869999999999999</v>
      </c>
      <c r="C780" s="68">
        <f t="shared" si="12"/>
        <v>3.9625360230548523E-3</v>
      </c>
      <c r="D780" s="65"/>
      <c r="E780" s="65"/>
      <c r="F780" s="65"/>
    </row>
    <row r="781" spans="1:6" x14ac:dyDescent="0.25">
      <c r="A781" s="67" t="s">
        <v>906</v>
      </c>
      <c r="B781" s="65">
        <v>2.968</v>
      </c>
      <c r="C781" s="68">
        <f t="shared" si="12"/>
        <v>6.4944384642985353E-2</v>
      </c>
      <c r="D781" s="65"/>
      <c r="E781" s="65"/>
      <c r="F781" s="65"/>
    </row>
    <row r="782" spans="1:6" x14ac:dyDescent="0.25">
      <c r="A782" s="67" t="s">
        <v>907</v>
      </c>
      <c r="B782" s="65">
        <v>2.722</v>
      </c>
      <c r="C782" s="68">
        <f t="shared" si="12"/>
        <v>-8.2884097035040405E-2</v>
      </c>
      <c r="D782" s="65"/>
      <c r="E782" s="65"/>
      <c r="F782" s="65"/>
    </row>
    <row r="783" spans="1:6" x14ac:dyDescent="0.25">
      <c r="A783" s="67" t="s">
        <v>908</v>
      </c>
      <c r="B783" s="65">
        <v>2.645</v>
      </c>
      <c r="C783" s="68">
        <f t="shared" si="12"/>
        <v>-2.828802351212345E-2</v>
      </c>
      <c r="D783" s="65"/>
      <c r="E783" s="65"/>
      <c r="F783" s="65"/>
    </row>
    <row r="784" spans="1:6" x14ac:dyDescent="0.25">
      <c r="A784" s="67" t="s">
        <v>909</v>
      </c>
      <c r="B784" s="65">
        <v>2.5129999999999999</v>
      </c>
      <c r="C784" s="68">
        <f t="shared" si="12"/>
        <v>-4.9905482041587956E-2</v>
      </c>
      <c r="D784" s="65"/>
      <c r="E784" s="65"/>
      <c r="F784" s="65"/>
    </row>
    <row r="785" spans="1:6" x14ac:dyDescent="0.25">
      <c r="A785" s="67" t="s">
        <v>910</v>
      </c>
      <c r="B785" s="65">
        <v>2.5409999999999999</v>
      </c>
      <c r="C785" s="68">
        <f t="shared" si="12"/>
        <v>1.1142061281337101E-2</v>
      </c>
      <c r="D785" s="65"/>
      <c r="E785" s="65"/>
      <c r="F785" s="65"/>
    </row>
    <row r="786" spans="1:6" x14ac:dyDescent="0.25">
      <c r="A786" s="67" t="s">
        <v>911</v>
      </c>
      <c r="B786" s="65">
        <v>2.74</v>
      </c>
      <c r="C786" s="68">
        <f t="shared" si="12"/>
        <v>7.8315623770169429E-2</v>
      </c>
      <c r="D786" s="65"/>
      <c r="E786" s="65"/>
      <c r="F786" s="65"/>
    </row>
    <row r="787" spans="1:6" x14ac:dyDescent="0.25">
      <c r="A787" s="67" t="s">
        <v>912</v>
      </c>
      <c r="B787" s="65">
        <v>2.7090000000000001</v>
      </c>
      <c r="C787" s="68">
        <f t="shared" si="12"/>
        <v>-1.1313868613138767E-2</v>
      </c>
      <c r="D787" s="65"/>
      <c r="E787" s="65"/>
      <c r="F787" s="65"/>
    </row>
    <row r="788" spans="1:6" x14ac:dyDescent="0.25">
      <c r="A788" s="67" t="s">
        <v>913</v>
      </c>
      <c r="B788" s="65">
        <v>2.6659999999999999</v>
      </c>
      <c r="C788" s="68">
        <f t="shared" si="12"/>
        <v>-1.5873015873015928E-2</v>
      </c>
      <c r="D788" s="65"/>
      <c r="E788" s="65"/>
      <c r="F788" s="65"/>
    </row>
    <row r="789" spans="1:6" x14ac:dyDescent="0.25">
      <c r="A789" s="67" t="s">
        <v>914</v>
      </c>
      <c r="B789" s="65">
        <v>2.5760000000000001</v>
      </c>
      <c r="C789" s="68">
        <f t="shared" si="12"/>
        <v>-3.3758439609902435E-2</v>
      </c>
      <c r="D789" s="65"/>
      <c r="E789" s="65"/>
      <c r="F789" s="65"/>
    </row>
    <row r="790" spans="1:6" x14ac:dyDescent="0.25">
      <c r="A790" s="67" t="s">
        <v>915</v>
      </c>
      <c r="B790" s="65">
        <v>2.7210000000000001</v>
      </c>
      <c r="C790" s="68">
        <f t="shared" si="12"/>
        <v>5.6288819875776497E-2</v>
      </c>
      <c r="D790" s="65"/>
      <c r="E790" s="65"/>
      <c r="F790" s="65"/>
    </row>
    <row r="791" spans="1:6" x14ac:dyDescent="0.25">
      <c r="A791" s="67" t="s">
        <v>916</v>
      </c>
      <c r="B791" s="65">
        <v>2.4870000000000001</v>
      </c>
      <c r="C791" s="68">
        <f t="shared" si="12"/>
        <v>-8.5997794928335147E-2</v>
      </c>
      <c r="D791" s="65"/>
      <c r="E791" s="65"/>
      <c r="F791" s="65"/>
    </row>
    <row r="792" spans="1:6" x14ac:dyDescent="0.25">
      <c r="A792" s="67" t="s">
        <v>917</v>
      </c>
      <c r="B792" s="65">
        <v>2.4430000000000001</v>
      </c>
      <c r="C792" s="68">
        <f t="shared" si="12"/>
        <v>-1.7691998391636488E-2</v>
      </c>
      <c r="D792" s="65"/>
      <c r="E792" s="65"/>
      <c r="F792" s="65"/>
    </row>
    <row r="793" spans="1:6" x14ac:dyDescent="0.25">
      <c r="A793" s="67" t="s">
        <v>918</v>
      </c>
      <c r="B793" s="65">
        <v>2.452</v>
      </c>
      <c r="C793" s="68">
        <f t="shared" si="12"/>
        <v>3.683995088006542E-3</v>
      </c>
      <c r="D793" s="65"/>
      <c r="E793" s="65"/>
      <c r="F793" s="65"/>
    </row>
    <row r="794" spans="1:6" x14ac:dyDescent="0.25">
      <c r="A794" s="67" t="s">
        <v>919</v>
      </c>
      <c r="B794" s="65">
        <v>2.5329999999999999</v>
      </c>
      <c r="C794" s="68">
        <f t="shared" si="12"/>
        <v>3.3034257748776552E-2</v>
      </c>
      <c r="D794" s="65"/>
      <c r="E794" s="65"/>
      <c r="F794" s="65"/>
    </row>
    <row r="795" spans="1:6" x14ac:dyDescent="0.25">
      <c r="A795" s="67" t="s">
        <v>920</v>
      </c>
      <c r="B795" s="65">
        <v>2.5049999999999999</v>
      </c>
      <c r="C795" s="68">
        <f t="shared" si="12"/>
        <v>-1.1054086063955748E-2</v>
      </c>
      <c r="D795" s="65"/>
      <c r="E795" s="65"/>
      <c r="F795" s="65"/>
    </row>
    <row r="796" spans="1:6" x14ac:dyDescent="0.25">
      <c r="A796" s="67" t="s">
        <v>921</v>
      </c>
      <c r="B796" s="65">
        <v>2.4620000000000002</v>
      </c>
      <c r="C796" s="68">
        <f t="shared" si="12"/>
        <v>-1.7165668662674549E-2</v>
      </c>
      <c r="D796" s="65"/>
      <c r="E796" s="65"/>
      <c r="F796" s="65"/>
    </row>
    <row r="797" spans="1:6" x14ac:dyDescent="0.25">
      <c r="A797" s="67" t="s">
        <v>922</v>
      </c>
      <c r="B797" s="65">
        <v>2.7170000000000001</v>
      </c>
      <c r="C797" s="68">
        <f t="shared" si="12"/>
        <v>0.10357432981315995</v>
      </c>
      <c r="D797" s="65"/>
      <c r="E797" s="65"/>
      <c r="F797" s="65"/>
    </row>
    <row r="798" spans="1:6" x14ac:dyDescent="0.25">
      <c r="A798" s="67" t="s">
        <v>923</v>
      </c>
      <c r="B798" s="65">
        <v>2.7650000000000001</v>
      </c>
      <c r="C798" s="68">
        <f t="shared" si="12"/>
        <v>1.766654398233336E-2</v>
      </c>
      <c r="D798" s="65"/>
      <c r="E798" s="65"/>
      <c r="F798" s="65"/>
    </row>
    <row r="799" spans="1:6" x14ac:dyDescent="0.25">
      <c r="A799" s="67" t="s">
        <v>924</v>
      </c>
      <c r="B799" s="65">
        <v>2.86</v>
      </c>
      <c r="C799" s="68">
        <f t="shared" si="12"/>
        <v>3.4358047016274762E-2</v>
      </c>
      <c r="D799" s="65"/>
      <c r="E799" s="65"/>
      <c r="F799" s="65"/>
    </row>
    <row r="800" spans="1:6" x14ac:dyDescent="0.25">
      <c r="A800" s="67" t="s">
        <v>925</v>
      </c>
      <c r="B800" s="65">
        <v>2.919</v>
      </c>
      <c r="C800" s="68">
        <f t="shared" si="12"/>
        <v>2.0629370629370758E-2</v>
      </c>
      <c r="D800" s="65"/>
      <c r="E800" s="65"/>
      <c r="F800" s="65"/>
    </row>
    <row r="801" spans="1:6" x14ac:dyDescent="0.25">
      <c r="A801" s="67" t="s">
        <v>926</v>
      </c>
      <c r="B801" s="65">
        <v>2.9820000000000002</v>
      </c>
      <c r="C801" s="68">
        <f t="shared" si="12"/>
        <v>2.1582733812949728E-2</v>
      </c>
      <c r="D801" s="65"/>
      <c r="E801" s="65"/>
      <c r="F801" s="65"/>
    </row>
    <row r="802" spans="1:6" x14ac:dyDescent="0.25">
      <c r="A802" s="67" t="s">
        <v>927</v>
      </c>
      <c r="B802" s="65">
        <v>3.113</v>
      </c>
      <c r="C802" s="68">
        <f t="shared" si="12"/>
        <v>4.3930248155600093E-2</v>
      </c>
      <c r="D802" s="65"/>
      <c r="E802" s="65"/>
      <c r="F802" s="65"/>
    </row>
    <row r="803" spans="1:6" x14ac:dyDescent="0.25">
      <c r="A803" s="67" t="s">
        <v>928</v>
      </c>
      <c r="B803" s="65">
        <v>3.073</v>
      </c>
      <c r="C803" s="68">
        <f t="shared" si="12"/>
        <v>-1.2849341471249609E-2</v>
      </c>
      <c r="D803" s="65"/>
      <c r="E803" s="65"/>
      <c r="F803" s="65"/>
    </row>
    <row r="804" spans="1:6" x14ac:dyDescent="0.25">
      <c r="A804" s="67" t="s">
        <v>929</v>
      </c>
      <c r="B804" s="65">
        <v>3.1480000000000001</v>
      </c>
      <c r="C804" s="68">
        <f t="shared" si="12"/>
        <v>2.4406117800195304E-2</v>
      </c>
      <c r="D804" s="65"/>
      <c r="E804" s="65"/>
      <c r="F804" s="65"/>
    </row>
    <row r="805" spans="1:6" x14ac:dyDescent="0.25">
      <c r="A805" s="67" t="s">
        <v>930</v>
      </c>
      <c r="B805" s="65">
        <v>3.2029999999999998</v>
      </c>
      <c r="C805" s="68">
        <f t="shared" si="12"/>
        <v>1.747141041931366E-2</v>
      </c>
      <c r="D805" s="65"/>
      <c r="E805" s="65"/>
      <c r="F805" s="65"/>
    </row>
    <row r="806" spans="1:6" x14ac:dyDescent="0.25">
      <c r="A806" s="67" t="s">
        <v>931</v>
      </c>
      <c r="B806" s="65">
        <v>3.254</v>
      </c>
      <c r="C806" s="68">
        <f t="shared" si="12"/>
        <v>1.5922572588198625E-2</v>
      </c>
      <c r="D806" s="65"/>
      <c r="E806" s="65"/>
      <c r="F806" s="65"/>
    </row>
    <row r="807" spans="1:6" x14ac:dyDescent="0.25">
      <c r="A807" s="67" t="s">
        <v>932</v>
      </c>
      <c r="B807" s="65">
        <v>3.2719999999999998</v>
      </c>
      <c r="C807" s="68">
        <f t="shared" si="12"/>
        <v>5.5316533497233866E-3</v>
      </c>
      <c r="D807" s="65"/>
      <c r="E807" s="65"/>
      <c r="F807" s="65"/>
    </row>
    <row r="808" spans="1:6" x14ac:dyDescent="0.25">
      <c r="A808" s="67" t="s">
        <v>933</v>
      </c>
      <c r="B808" s="65">
        <v>3.1749999999999998</v>
      </c>
      <c r="C808" s="68">
        <f t="shared" si="12"/>
        <v>-2.9645476772616086E-2</v>
      </c>
      <c r="D808" s="65"/>
      <c r="E808" s="65"/>
      <c r="F808" s="65"/>
    </row>
    <row r="809" spans="1:6" x14ac:dyDescent="0.25">
      <c r="A809" s="67" t="s">
        <v>934</v>
      </c>
      <c r="B809" s="65">
        <v>3.1419999999999999</v>
      </c>
      <c r="C809" s="68">
        <f t="shared" si="12"/>
        <v>-1.0393700787401539E-2</v>
      </c>
      <c r="D809" s="65"/>
      <c r="E809" s="65"/>
      <c r="F809" s="65"/>
    </row>
    <row r="810" spans="1:6" x14ac:dyDescent="0.25">
      <c r="A810" s="67" t="s">
        <v>935</v>
      </c>
      <c r="B810" s="65">
        <v>3.0209999999999999</v>
      </c>
      <c r="C810" s="68">
        <f t="shared" si="12"/>
        <v>-3.8510502864417595E-2</v>
      </c>
      <c r="D810" s="65"/>
      <c r="E810" s="65"/>
      <c r="F810" s="65"/>
    </row>
    <row r="811" spans="1:6" x14ac:dyDescent="0.25">
      <c r="A811" s="67" t="s">
        <v>936</v>
      </c>
      <c r="B811" s="65">
        <v>2.9220000000000002</v>
      </c>
      <c r="C811" s="68">
        <f t="shared" si="12"/>
        <v>-3.2770605759682159E-2</v>
      </c>
      <c r="D811" s="65"/>
      <c r="E811" s="65"/>
      <c r="F811" s="65"/>
    </row>
    <row r="812" spans="1:6" x14ac:dyDescent="0.25">
      <c r="A812" s="67" t="s">
        <v>937</v>
      </c>
      <c r="B812" s="65">
        <v>2.8</v>
      </c>
      <c r="C812" s="68">
        <f t="shared" si="12"/>
        <v>-4.1752224503764701E-2</v>
      </c>
      <c r="D812" s="65"/>
      <c r="E812" s="65"/>
      <c r="F812" s="65"/>
    </row>
    <row r="813" spans="1:6" x14ac:dyDescent="0.25">
      <c r="A813" s="67" t="s">
        <v>938</v>
      </c>
      <c r="B813" s="65">
        <v>2.8239999999999998</v>
      </c>
      <c r="C813" s="68">
        <f t="shared" si="12"/>
        <v>8.5714285714286742E-3</v>
      </c>
      <c r="D813" s="65"/>
      <c r="E813" s="65"/>
      <c r="F813" s="65"/>
    </row>
    <row r="814" spans="1:6" x14ac:dyDescent="0.25">
      <c r="A814" s="67" t="s">
        <v>939</v>
      </c>
      <c r="B814" s="65">
        <v>2.7330000000000001</v>
      </c>
      <c r="C814" s="68">
        <f t="shared" si="12"/>
        <v>-3.2223796033994279E-2</v>
      </c>
      <c r="D814" s="65"/>
      <c r="E814" s="65"/>
      <c r="F814" s="65"/>
    </row>
    <row r="815" spans="1:6" x14ac:dyDescent="0.25">
      <c r="A815" s="67" t="s">
        <v>940</v>
      </c>
      <c r="B815" s="65">
        <v>2.5569999999999999</v>
      </c>
      <c r="C815" s="68">
        <f t="shared" si="12"/>
        <v>-6.4398097328942638E-2</v>
      </c>
      <c r="D815" s="65"/>
      <c r="E815" s="65"/>
      <c r="F815" s="65"/>
    </row>
    <row r="816" spans="1:6" x14ac:dyDescent="0.25">
      <c r="A816" s="67" t="s">
        <v>941</v>
      </c>
      <c r="B816" s="65">
        <v>2.5419999999999998</v>
      </c>
      <c r="C816" s="68">
        <f t="shared" si="12"/>
        <v>-5.8662495111458934E-3</v>
      </c>
      <c r="D816" s="65"/>
      <c r="E816" s="65"/>
      <c r="F816" s="65"/>
    </row>
    <row r="817" spans="1:6" x14ac:dyDescent="0.25">
      <c r="A817" s="67" t="s">
        <v>942</v>
      </c>
      <c r="B817" s="65">
        <v>2.5150000000000001</v>
      </c>
      <c r="C817" s="68">
        <f t="shared" si="12"/>
        <v>-1.0621557828481398E-2</v>
      </c>
      <c r="D817" s="65"/>
      <c r="E817" s="65"/>
      <c r="F817" s="65"/>
    </row>
    <row r="818" spans="1:6" x14ac:dyDescent="0.25">
      <c r="A818" s="67" t="s">
        <v>943</v>
      </c>
      <c r="B818" s="65">
        <v>2.4660000000000002</v>
      </c>
      <c r="C818" s="68">
        <f t="shared" si="12"/>
        <v>-1.9483101391650104E-2</v>
      </c>
      <c r="D818" s="65"/>
      <c r="E818" s="65"/>
      <c r="F818" s="65"/>
    </row>
    <row r="819" spans="1:6" x14ac:dyDescent="0.25">
      <c r="A819" s="67" t="s">
        <v>944</v>
      </c>
      <c r="B819" s="65">
        <v>2.5059999999999998</v>
      </c>
      <c r="C819" s="68">
        <f t="shared" si="12"/>
        <v>1.6220600162205834E-2</v>
      </c>
      <c r="D819" s="65"/>
      <c r="E819" s="65"/>
      <c r="F819" s="65"/>
    </row>
    <row r="820" spans="1:6" x14ac:dyDescent="0.25">
      <c r="A820" s="67" t="s">
        <v>945</v>
      </c>
      <c r="B820" s="65">
        <v>2.6120000000000001</v>
      </c>
      <c r="C820" s="68">
        <f t="shared" si="12"/>
        <v>4.2298483639265916E-2</v>
      </c>
      <c r="D820" s="65"/>
      <c r="E820" s="65"/>
      <c r="F820" s="65"/>
    </row>
    <row r="821" spans="1:6" x14ac:dyDescent="0.25">
      <c r="A821" s="67" t="s">
        <v>946</v>
      </c>
      <c r="B821" s="65">
        <v>2.6720000000000002</v>
      </c>
      <c r="C821" s="68">
        <f t="shared" si="12"/>
        <v>2.297090352220521E-2</v>
      </c>
      <c r="D821" s="65"/>
      <c r="E821" s="65"/>
      <c r="F821" s="65"/>
    </row>
    <row r="822" spans="1:6" x14ac:dyDescent="0.25">
      <c r="A822" s="67" t="s">
        <v>947</v>
      </c>
      <c r="B822" s="65">
        <v>2.6909999999999998</v>
      </c>
      <c r="C822" s="68">
        <f t="shared" si="12"/>
        <v>7.1107784431136967E-3</v>
      </c>
      <c r="D822" s="65"/>
      <c r="E822" s="65"/>
      <c r="F822" s="65"/>
    </row>
    <row r="823" spans="1:6" x14ac:dyDescent="0.25">
      <c r="A823" s="67" t="s">
        <v>948</v>
      </c>
      <c r="B823" s="65">
        <v>2.7130000000000001</v>
      </c>
      <c r="C823" s="68">
        <f t="shared" si="12"/>
        <v>8.1753994797473251E-3</v>
      </c>
      <c r="D823" s="65"/>
      <c r="E823" s="65"/>
      <c r="F823" s="65"/>
    </row>
    <row r="824" spans="1:6" x14ac:dyDescent="0.25">
      <c r="A824" s="67" t="s">
        <v>949</v>
      </c>
      <c r="B824" s="65">
        <v>2.891</v>
      </c>
      <c r="C824" s="68">
        <f t="shared" si="12"/>
        <v>6.5610025801695615E-2</v>
      </c>
      <c r="D824" s="65"/>
      <c r="E824" s="65"/>
      <c r="F824" s="65"/>
    </row>
    <row r="825" spans="1:6" x14ac:dyDescent="0.25">
      <c r="A825" s="67" t="s">
        <v>950</v>
      </c>
      <c r="B825" s="65">
        <v>2.9249999999999998</v>
      </c>
      <c r="C825" s="68">
        <f t="shared" si="12"/>
        <v>1.1760636457972984E-2</v>
      </c>
      <c r="D825" s="65"/>
      <c r="E825" s="65"/>
      <c r="F825" s="65"/>
    </row>
    <row r="826" spans="1:6" x14ac:dyDescent="0.25">
      <c r="A826" s="67" t="s">
        <v>951</v>
      </c>
      <c r="B826" s="65">
        <v>2.9039999999999999</v>
      </c>
      <c r="C826" s="68">
        <f t="shared" si="12"/>
        <v>-7.1794871794871318E-3</v>
      </c>
      <c r="D826" s="65"/>
      <c r="E826" s="65"/>
      <c r="F826" s="65"/>
    </row>
    <row r="827" spans="1:6" x14ac:dyDescent="0.25">
      <c r="A827" s="67" t="s">
        <v>952</v>
      </c>
      <c r="B827" s="65">
        <v>3.0979999999999999</v>
      </c>
      <c r="C827" s="68">
        <f t="shared" si="12"/>
        <v>6.6804407713498604E-2</v>
      </c>
      <c r="D827" s="65"/>
      <c r="E827" s="65"/>
      <c r="F827" s="65"/>
    </row>
    <row r="828" spans="1:6" x14ac:dyDescent="0.25">
      <c r="A828" s="67" t="s">
        <v>953</v>
      </c>
      <c r="B828" s="65">
        <v>3.137</v>
      </c>
      <c r="C828" s="68">
        <f t="shared" si="12"/>
        <v>1.2588766946417085E-2</v>
      </c>
      <c r="D828" s="65"/>
      <c r="E828" s="65"/>
      <c r="F828" s="65"/>
    </row>
    <row r="829" spans="1:6" x14ac:dyDescent="0.25">
      <c r="A829" s="67" t="s">
        <v>954</v>
      </c>
      <c r="B829" s="65">
        <v>3.0289999999999999</v>
      </c>
      <c r="C829" s="68">
        <f t="shared" si="12"/>
        <v>-3.4427797258527293E-2</v>
      </c>
      <c r="D829" s="65"/>
      <c r="E829" s="65"/>
      <c r="F829" s="65"/>
    </row>
    <row r="830" spans="1:6" x14ac:dyDescent="0.25">
      <c r="A830" s="67" t="s">
        <v>955</v>
      </c>
      <c r="B830" s="65">
        <v>2.9209999999999998</v>
      </c>
      <c r="C830" s="68">
        <f t="shared" si="12"/>
        <v>-3.5655331792670886E-2</v>
      </c>
      <c r="D830" s="65"/>
      <c r="E830" s="65"/>
      <c r="F830" s="65"/>
    </row>
    <row r="831" spans="1:6" x14ac:dyDescent="0.25">
      <c r="A831" s="67" t="s">
        <v>956</v>
      </c>
      <c r="B831" s="65">
        <v>3.032</v>
      </c>
      <c r="C831" s="68">
        <f t="shared" si="12"/>
        <v>3.8000684697021558E-2</v>
      </c>
      <c r="D831" s="65"/>
      <c r="E831" s="65"/>
      <c r="F831" s="65"/>
    </row>
    <row r="832" spans="1:6" x14ac:dyDescent="0.25">
      <c r="A832" s="67" t="s">
        <v>957</v>
      </c>
      <c r="B832" s="65">
        <v>3.0409999999999999</v>
      </c>
      <c r="C832" s="68">
        <f t="shared" si="12"/>
        <v>2.9683377308706849E-3</v>
      </c>
      <c r="D832" s="65"/>
      <c r="E832" s="65"/>
      <c r="F832" s="65"/>
    </row>
    <row r="833" spans="1:6" x14ac:dyDescent="0.25">
      <c r="A833" s="67" t="s">
        <v>958</v>
      </c>
      <c r="B833" s="65">
        <v>2.86</v>
      </c>
      <c r="C833" s="68">
        <f t="shared" si="12"/>
        <v>-5.9519894771456805E-2</v>
      </c>
      <c r="D833" s="65"/>
      <c r="E833" s="65"/>
      <c r="F833" s="65"/>
    </row>
    <row r="834" spans="1:6" x14ac:dyDescent="0.25">
      <c r="A834" s="67" t="s">
        <v>959</v>
      </c>
      <c r="B834" s="65">
        <v>2.5209999999999999</v>
      </c>
      <c r="C834" s="68">
        <f t="shared" si="12"/>
        <v>-0.11853146853146856</v>
      </c>
      <c r="D834" s="65"/>
      <c r="E834" s="65"/>
      <c r="F834" s="65"/>
    </row>
    <row r="835" spans="1:6" x14ac:dyDescent="0.25">
      <c r="A835" s="67" t="s">
        <v>960</v>
      </c>
      <c r="B835" s="65">
        <v>2.4809999999999999</v>
      </c>
      <c r="C835" s="68">
        <f t="shared" si="12"/>
        <v>-1.5866719555731823E-2</v>
      </c>
      <c r="D835" s="65"/>
      <c r="E835" s="65"/>
      <c r="F835" s="65"/>
    </row>
    <row r="836" spans="1:6" x14ac:dyDescent="0.25">
      <c r="A836" s="67" t="s">
        <v>961</v>
      </c>
      <c r="B836" s="65">
        <v>2.5350000000000001</v>
      </c>
      <c r="C836" s="68">
        <f t="shared" si="12"/>
        <v>2.176541717049596E-2</v>
      </c>
      <c r="D836" s="65"/>
      <c r="E836" s="65"/>
      <c r="F836" s="65"/>
    </row>
    <row r="837" spans="1:6" x14ac:dyDescent="0.25">
      <c r="A837" s="67" t="s">
        <v>962</v>
      </c>
      <c r="B837" s="65">
        <v>2.4990000000000001</v>
      </c>
      <c r="C837" s="68">
        <f t="shared" si="12"/>
        <v>-1.4201183431952646E-2</v>
      </c>
      <c r="D837" s="65"/>
      <c r="E837" s="65"/>
      <c r="F837" s="65"/>
    </row>
    <row r="838" spans="1:6" x14ac:dyDescent="0.25">
      <c r="A838" s="67" t="s">
        <v>963</v>
      </c>
      <c r="B838" s="65">
        <v>2.6150000000000002</v>
      </c>
      <c r="C838" s="68">
        <f t="shared" si="12"/>
        <v>4.6418567426970814E-2</v>
      </c>
      <c r="D838" s="65"/>
      <c r="E838" s="65"/>
      <c r="F838" s="65"/>
    </row>
    <row r="839" spans="1:6" x14ac:dyDescent="0.25">
      <c r="A839" s="67" t="s">
        <v>964</v>
      </c>
      <c r="B839" s="65">
        <v>2.5550000000000002</v>
      </c>
      <c r="C839" s="68">
        <f t="shared" si="12"/>
        <v>-2.2944550669216079E-2</v>
      </c>
      <c r="D839" s="65"/>
      <c r="E839" s="65"/>
      <c r="F839" s="65"/>
    </row>
    <row r="840" spans="1:6" x14ac:dyDescent="0.25">
      <c r="A840" s="67" t="s">
        <v>965</v>
      </c>
      <c r="B840" s="65">
        <v>2.472</v>
      </c>
      <c r="C840" s="68">
        <f t="shared" si="12"/>
        <v>-3.2485322896281921E-2</v>
      </c>
      <c r="D840" s="65"/>
      <c r="E840" s="65"/>
      <c r="F840" s="65"/>
    </row>
    <row r="841" spans="1:6" x14ac:dyDescent="0.25">
      <c r="A841" s="67" t="s">
        <v>966</v>
      </c>
      <c r="B841" s="65">
        <v>2.35</v>
      </c>
      <c r="C841" s="68">
        <f t="shared" si="12"/>
        <v>-4.935275080906143E-2</v>
      </c>
      <c r="D841" s="65"/>
      <c r="E841" s="65"/>
      <c r="F841" s="65"/>
    </row>
    <row r="842" spans="1:6" x14ac:dyDescent="0.25">
      <c r="A842" s="67" t="s">
        <v>967</v>
      </c>
      <c r="B842" s="65">
        <v>2.37</v>
      </c>
      <c r="C842" s="68">
        <f t="shared" si="12"/>
        <v>8.5106382978723527E-3</v>
      </c>
      <c r="D842" s="65"/>
      <c r="E842" s="65"/>
      <c r="F842" s="65"/>
    </row>
    <row r="843" spans="1:6" x14ac:dyDescent="0.25">
      <c r="A843" s="67" t="s">
        <v>968</v>
      </c>
      <c r="B843" s="65">
        <v>2.5819999999999999</v>
      </c>
      <c r="C843" s="68">
        <f t="shared" ref="C843:C887" si="13">B843/B842-1</f>
        <v>8.945147679324883E-2</v>
      </c>
      <c r="D843" s="65"/>
      <c r="E843" s="65"/>
      <c r="F843" s="65"/>
    </row>
    <row r="844" spans="1:6" x14ac:dyDescent="0.25">
      <c r="A844" s="67" t="s">
        <v>969</v>
      </c>
      <c r="B844" s="65">
        <v>2.6080000000000001</v>
      </c>
      <c r="C844" s="68">
        <f t="shared" si="13"/>
        <v>1.0069713400464808E-2</v>
      </c>
      <c r="D844" s="65"/>
      <c r="E844" s="65"/>
      <c r="F844" s="65"/>
    </row>
    <row r="845" spans="1:6" x14ac:dyDescent="0.25">
      <c r="A845" s="67" t="s">
        <v>970</v>
      </c>
      <c r="B845" s="65">
        <v>2.653</v>
      </c>
      <c r="C845" s="68">
        <f t="shared" si="13"/>
        <v>1.7254601226993849E-2</v>
      </c>
      <c r="D845" s="65"/>
      <c r="E845" s="65"/>
      <c r="F845" s="65"/>
    </row>
    <row r="846" spans="1:6" x14ac:dyDescent="0.25">
      <c r="A846" s="67" t="s">
        <v>971</v>
      </c>
      <c r="B846" s="65">
        <v>2.61</v>
      </c>
      <c r="C846" s="68">
        <f t="shared" si="13"/>
        <v>-1.62080663399925E-2</v>
      </c>
      <c r="D846" s="65"/>
      <c r="E846" s="65"/>
      <c r="F846" s="65"/>
    </row>
    <row r="847" spans="1:6" x14ac:dyDescent="0.25">
      <c r="A847" s="67" t="s">
        <v>972</v>
      </c>
      <c r="B847" s="65">
        <v>2.73</v>
      </c>
      <c r="C847" s="68">
        <f t="shared" si="13"/>
        <v>4.5977011494252817E-2</v>
      </c>
      <c r="D847" s="65"/>
      <c r="E847" s="65"/>
      <c r="F847" s="65"/>
    </row>
    <row r="848" spans="1:6" x14ac:dyDescent="0.25">
      <c r="A848" s="67" t="s">
        <v>973</v>
      </c>
      <c r="B848" s="65">
        <v>2.81</v>
      </c>
      <c r="C848" s="68">
        <f t="shared" si="13"/>
        <v>2.9304029304029422E-2</v>
      </c>
      <c r="D848" s="65"/>
      <c r="E848" s="65"/>
      <c r="F848" s="65"/>
    </row>
    <row r="849" spans="1:6" x14ac:dyDescent="0.25">
      <c r="A849" s="67" t="s">
        <v>974</v>
      </c>
      <c r="B849" s="65">
        <v>2.8730000000000002</v>
      </c>
      <c r="C849" s="68">
        <f t="shared" si="13"/>
        <v>2.2419928825622826E-2</v>
      </c>
      <c r="D849" s="65"/>
      <c r="E849" s="65"/>
      <c r="F849" s="65"/>
    </row>
    <row r="850" spans="1:6" x14ac:dyDescent="0.25">
      <c r="A850" s="67" t="s">
        <v>975</v>
      </c>
      <c r="B850" s="65">
        <v>2.956</v>
      </c>
      <c r="C850" s="68">
        <f t="shared" si="13"/>
        <v>2.8889662373825287E-2</v>
      </c>
      <c r="D850" s="65"/>
      <c r="E850" s="65"/>
      <c r="F850" s="65"/>
    </row>
    <row r="851" spans="1:6" x14ac:dyDescent="0.25">
      <c r="A851" s="67" t="s">
        <v>976</v>
      </c>
      <c r="B851" s="65">
        <v>2.851</v>
      </c>
      <c r="C851" s="68">
        <f t="shared" si="13"/>
        <v>-3.5520974289580454E-2</v>
      </c>
      <c r="D851" s="65"/>
      <c r="E851" s="65"/>
      <c r="F851" s="65"/>
    </row>
    <row r="852" spans="1:6" x14ac:dyDescent="0.25">
      <c r="A852" s="67" t="s">
        <v>977</v>
      </c>
      <c r="B852" s="65">
        <v>2.9</v>
      </c>
      <c r="C852" s="68">
        <f t="shared" si="13"/>
        <v>1.7186951946685403E-2</v>
      </c>
      <c r="D852" s="65"/>
      <c r="E852" s="65"/>
      <c r="F852" s="65"/>
    </row>
    <row r="853" spans="1:6" x14ac:dyDescent="0.25">
      <c r="A853" s="67" t="s">
        <v>978</v>
      </c>
      <c r="B853" s="65">
        <v>2.903</v>
      </c>
      <c r="C853" s="68">
        <f t="shared" si="13"/>
        <v>1.0344827586208361E-3</v>
      </c>
      <c r="D853" s="65"/>
      <c r="E853" s="65"/>
      <c r="F853" s="65"/>
    </row>
    <row r="854" spans="1:6" x14ac:dyDescent="0.25">
      <c r="A854" s="67" t="s">
        <v>979</v>
      </c>
      <c r="B854" s="65">
        <v>2.8490000000000002</v>
      </c>
      <c r="C854" s="68">
        <f t="shared" si="13"/>
        <v>-1.8601446779193842E-2</v>
      </c>
      <c r="D854" s="65"/>
      <c r="E854" s="65"/>
      <c r="F854" s="65"/>
    </row>
    <row r="855" spans="1:6" x14ac:dyDescent="0.25">
      <c r="A855" s="67" t="s">
        <v>980</v>
      </c>
      <c r="B855" s="65">
        <v>2.8919999999999999</v>
      </c>
      <c r="C855" s="68">
        <f t="shared" si="13"/>
        <v>1.5093015093015083E-2</v>
      </c>
      <c r="D855" s="65"/>
      <c r="E855" s="65"/>
      <c r="F855" s="65"/>
    </row>
    <row r="856" spans="1:6" x14ac:dyDescent="0.25">
      <c r="A856" s="67" t="s">
        <v>981</v>
      </c>
      <c r="B856" s="65">
        <v>2.7149999999999999</v>
      </c>
      <c r="C856" s="68">
        <f t="shared" si="13"/>
        <v>-6.1203319502074693E-2</v>
      </c>
      <c r="D856" s="65"/>
      <c r="E856" s="65"/>
      <c r="F856" s="65"/>
    </row>
    <row r="857" spans="1:6" x14ac:dyDescent="0.25">
      <c r="A857" s="67" t="s">
        <v>982</v>
      </c>
      <c r="B857" s="65">
        <v>2.5830000000000002</v>
      </c>
      <c r="C857" s="68">
        <f t="shared" si="13"/>
        <v>-4.8618784530386594E-2</v>
      </c>
      <c r="D857" s="65"/>
      <c r="E857" s="65"/>
      <c r="F857" s="65"/>
    </row>
    <row r="858" spans="1:6" x14ac:dyDescent="0.25">
      <c r="A858" s="67" t="s">
        <v>983</v>
      </c>
      <c r="B858" s="65">
        <v>2.6949999999999998</v>
      </c>
      <c r="C858" s="68">
        <f t="shared" si="13"/>
        <v>4.3360433604335835E-2</v>
      </c>
      <c r="D858" s="65"/>
      <c r="E858" s="65"/>
      <c r="F858" s="65"/>
    </row>
    <row r="859" spans="1:6" x14ac:dyDescent="0.25">
      <c r="A859" s="67" t="s">
        <v>984</v>
      </c>
      <c r="B859" s="65">
        <v>2.7250000000000001</v>
      </c>
      <c r="C859" s="68">
        <f t="shared" si="13"/>
        <v>1.1131725417439897E-2</v>
      </c>
      <c r="D859" s="65"/>
      <c r="E859" s="65"/>
      <c r="F859" s="65"/>
    </row>
    <row r="860" spans="1:6" x14ac:dyDescent="0.25">
      <c r="A860" s="67" t="s">
        <v>985</v>
      </c>
      <c r="B860" s="65">
        <v>2.76</v>
      </c>
      <c r="C860" s="68">
        <f t="shared" si="13"/>
        <v>1.2844036697247541E-2</v>
      </c>
      <c r="D860" s="65"/>
      <c r="E860" s="65"/>
      <c r="F860" s="65"/>
    </row>
    <row r="861" spans="1:6" x14ac:dyDescent="0.25">
      <c r="A861" s="67" t="s">
        <v>986</v>
      </c>
      <c r="B861" s="65">
        <v>2.7189999999999999</v>
      </c>
      <c r="C861" s="68">
        <f t="shared" si="13"/>
        <v>-1.4855072463768049E-2</v>
      </c>
      <c r="D861" s="65"/>
      <c r="E861" s="65"/>
      <c r="F861" s="65"/>
    </row>
    <row r="862" spans="1:6" x14ac:dyDescent="0.25">
      <c r="A862" s="67" t="s">
        <v>987</v>
      </c>
      <c r="B862" s="65">
        <v>2.7789999999999999</v>
      </c>
      <c r="C862" s="68">
        <f t="shared" si="13"/>
        <v>2.2066936373666746E-2</v>
      </c>
      <c r="D862" s="65"/>
      <c r="E862" s="65"/>
      <c r="F862" s="65"/>
    </row>
    <row r="863" spans="1:6" x14ac:dyDescent="0.25">
      <c r="A863" s="67" t="s">
        <v>988</v>
      </c>
      <c r="B863" s="65">
        <v>2.657</v>
      </c>
      <c r="C863" s="68">
        <f t="shared" si="13"/>
        <v>-4.3900683699172327E-2</v>
      </c>
      <c r="D863" s="65"/>
      <c r="E863" s="65"/>
      <c r="F863" s="65"/>
    </row>
    <row r="864" spans="1:6" x14ac:dyDescent="0.25">
      <c r="A864" s="67" t="s">
        <v>989</v>
      </c>
      <c r="B864" s="65">
        <v>2.726</v>
      </c>
      <c r="C864" s="68">
        <f t="shared" si="13"/>
        <v>2.5969138125705671E-2</v>
      </c>
      <c r="D864" s="65"/>
      <c r="E864" s="65"/>
      <c r="F864" s="65"/>
    </row>
    <row r="865" spans="1:6" x14ac:dyDescent="0.25">
      <c r="A865" s="67" t="s">
        <v>990</v>
      </c>
      <c r="B865" s="65">
        <v>2.806</v>
      </c>
      <c r="C865" s="68">
        <f t="shared" si="13"/>
        <v>2.9347028613353032E-2</v>
      </c>
      <c r="D865" s="65"/>
      <c r="E865" s="65"/>
      <c r="F865" s="65"/>
    </row>
    <row r="866" spans="1:6" x14ac:dyDescent="0.25">
      <c r="A866" s="67" t="s">
        <v>991</v>
      </c>
      <c r="B866" s="65">
        <v>2.585</v>
      </c>
      <c r="C866" s="68">
        <f t="shared" si="13"/>
        <v>-7.8759800427655069E-2</v>
      </c>
      <c r="D866" s="65"/>
      <c r="E866" s="65"/>
      <c r="F866" s="65"/>
    </row>
    <row r="867" spans="1:6" x14ac:dyDescent="0.25">
      <c r="A867" s="67" t="s">
        <v>992</v>
      </c>
      <c r="B867" s="65">
        <v>2.6030000000000002</v>
      </c>
      <c r="C867" s="68">
        <f t="shared" si="13"/>
        <v>6.9632495164411168E-3</v>
      </c>
      <c r="D867" s="65"/>
      <c r="E867" s="65"/>
      <c r="F867" s="65"/>
    </row>
    <row r="868" spans="1:6" x14ac:dyDescent="0.25">
      <c r="A868" s="67" t="s">
        <v>993</v>
      </c>
      <c r="B868" s="65">
        <v>2.73</v>
      </c>
      <c r="C868" s="68">
        <f t="shared" si="13"/>
        <v>4.8789857856319507E-2</v>
      </c>
      <c r="D868" s="65"/>
      <c r="E868" s="65"/>
      <c r="F868" s="65"/>
    </row>
    <row r="869" spans="1:6" x14ac:dyDescent="0.25">
      <c r="A869" s="67" t="s">
        <v>994</v>
      </c>
      <c r="B869" s="65">
        <v>2.9670000000000001</v>
      </c>
      <c r="C869" s="68">
        <f t="shared" si="13"/>
        <v>8.6813186813186949E-2</v>
      </c>
      <c r="D869" s="65"/>
      <c r="E869" s="65"/>
      <c r="F869" s="65"/>
    </row>
    <row r="870" spans="1:6" x14ac:dyDescent="0.25">
      <c r="A870" s="67" t="s">
        <v>995</v>
      </c>
      <c r="B870" s="65">
        <v>2.8530000000000002</v>
      </c>
      <c r="C870" s="68">
        <f t="shared" si="13"/>
        <v>-3.8422649140545939E-2</v>
      </c>
      <c r="D870" s="65"/>
      <c r="E870" s="65"/>
      <c r="F870" s="65"/>
    </row>
    <row r="871" spans="1:6" x14ac:dyDescent="0.25">
      <c r="A871" s="67" t="s">
        <v>996</v>
      </c>
      <c r="B871" s="65">
        <v>2.875</v>
      </c>
      <c r="C871" s="68">
        <f t="shared" si="13"/>
        <v>7.7111812127583779E-3</v>
      </c>
      <c r="D871" s="65"/>
      <c r="E871" s="65"/>
      <c r="F871" s="65"/>
    </row>
    <row r="872" spans="1:6" x14ac:dyDescent="0.25">
      <c r="A872" s="67" t="s">
        <v>997</v>
      </c>
      <c r="B872" s="65">
        <v>2.8119999999999998</v>
      </c>
      <c r="C872" s="68">
        <f t="shared" si="13"/>
        <v>-2.1913043478260952E-2</v>
      </c>
      <c r="D872" s="65"/>
      <c r="E872" s="65"/>
      <c r="F872" s="65"/>
    </row>
    <row r="873" spans="1:6" x14ac:dyDescent="0.25">
      <c r="A873" s="67" t="s">
        <v>998</v>
      </c>
      <c r="B873" s="65">
        <v>2.806</v>
      </c>
      <c r="C873" s="68">
        <f t="shared" si="13"/>
        <v>-2.1337126600283751E-3</v>
      </c>
      <c r="D873" s="65"/>
      <c r="E873" s="65"/>
      <c r="F873" s="65"/>
    </row>
    <row r="874" spans="1:6" x14ac:dyDescent="0.25">
      <c r="A874" s="67" t="s">
        <v>999</v>
      </c>
      <c r="B874" s="65">
        <v>2.8279999999999998</v>
      </c>
      <c r="C874" s="68">
        <f t="shared" si="13"/>
        <v>7.8403421240198501E-3</v>
      </c>
      <c r="D874" s="65"/>
      <c r="E874" s="65"/>
      <c r="F874" s="65"/>
    </row>
    <row r="875" spans="1:6" x14ac:dyDescent="0.25">
      <c r="A875" s="67" t="s">
        <v>1000</v>
      </c>
      <c r="B875" s="65">
        <v>2.883</v>
      </c>
      <c r="C875" s="68">
        <f t="shared" si="13"/>
        <v>1.9448373408769593E-2</v>
      </c>
      <c r="D875" s="65"/>
      <c r="E875" s="65"/>
      <c r="F875" s="65"/>
    </row>
    <row r="876" spans="1:6" x14ac:dyDescent="0.25">
      <c r="A876" s="67" t="s">
        <v>1001</v>
      </c>
      <c r="B876" s="65">
        <v>2.645</v>
      </c>
      <c r="C876" s="68">
        <f t="shared" si="13"/>
        <v>-8.2552896288588307E-2</v>
      </c>
      <c r="D876" s="65"/>
      <c r="E876" s="65"/>
      <c r="F876" s="65"/>
    </row>
    <row r="877" spans="1:6" x14ac:dyDescent="0.25">
      <c r="A877" s="67" t="s">
        <v>1002</v>
      </c>
      <c r="B877" s="65">
        <v>2.597</v>
      </c>
      <c r="C877" s="68">
        <f t="shared" si="13"/>
        <v>-1.8147448015122913E-2</v>
      </c>
      <c r="D877" s="65"/>
      <c r="E877" s="65"/>
      <c r="F877" s="65"/>
    </row>
    <row r="878" spans="1:6" x14ac:dyDescent="0.25">
      <c r="A878" s="67" t="s">
        <v>1003</v>
      </c>
      <c r="B878" s="65">
        <v>2.4700000000000002</v>
      </c>
      <c r="C878" s="68">
        <f t="shared" si="13"/>
        <v>-4.8902579899884446E-2</v>
      </c>
      <c r="D878" s="65"/>
      <c r="E878" s="65"/>
      <c r="F878" s="65"/>
    </row>
    <row r="879" spans="1:6" x14ac:dyDescent="0.25">
      <c r="A879" s="67" t="s">
        <v>1004</v>
      </c>
      <c r="B879" s="65">
        <v>2.5019999999999998</v>
      </c>
      <c r="C879" s="68">
        <f t="shared" si="13"/>
        <v>1.2955465587044301E-2</v>
      </c>
      <c r="D879" s="65"/>
      <c r="E879" s="65"/>
      <c r="F879" s="65"/>
    </row>
    <row r="880" spans="1:6" x14ac:dyDescent="0.25">
      <c r="A880" s="67" t="s">
        <v>1005</v>
      </c>
      <c r="B880" s="65">
        <v>2.4849999999999999</v>
      </c>
      <c r="C880" s="68">
        <f t="shared" si="13"/>
        <v>-6.7945643485211038E-3</v>
      </c>
      <c r="D880" s="65"/>
      <c r="E880" s="65"/>
      <c r="F880" s="65"/>
    </row>
    <row r="881" spans="1:6" x14ac:dyDescent="0.25">
      <c r="A881" s="67" t="s">
        <v>1006</v>
      </c>
      <c r="B881" s="65">
        <v>2.5649999999999999</v>
      </c>
      <c r="C881" s="68">
        <f t="shared" si="13"/>
        <v>3.2193158953722323E-2</v>
      </c>
      <c r="D881" s="65"/>
      <c r="E881" s="65"/>
      <c r="F881" s="65"/>
    </row>
    <row r="882" spans="1:6" x14ac:dyDescent="0.25">
      <c r="A882" s="67" t="s">
        <v>1007</v>
      </c>
      <c r="B882" s="65">
        <v>2.5089999999999999</v>
      </c>
      <c r="C882" s="68">
        <f t="shared" si="13"/>
        <v>-2.1832358674463981E-2</v>
      </c>
      <c r="D882" s="65"/>
      <c r="E882" s="65"/>
      <c r="F882" s="65"/>
    </row>
    <row r="883" spans="1:6" x14ac:dyDescent="0.25">
      <c r="A883" s="67" t="s">
        <v>1008</v>
      </c>
      <c r="B883" s="65">
        <v>2.4350000000000001</v>
      </c>
      <c r="C883" s="68">
        <f t="shared" si="13"/>
        <v>-2.9493822239936129E-2</v>
      </c>
      <c r="D883" s="65"/>
      <c r="E883" s="65"/>
      <c r="F883" s="65"/>
    </row>
    <row r="884" spans="1:6" x14ac:dyDescent="0.25">
      <c r="A884" s="67" t="s">
        <v>1009</v>
      </c>
      <c r="B884" s="65">
        <v>2.3050000000000002</v>
      </c>
      <c r="C884" s="68">
        <f t="shared" si="13"/>
        <v>-5.3388090349075878E-2</v>
      </c>
      <c r="D884" s="65"/>
      <c r="E884" s="65"/>
      <c r="F884" s="65"/>
    </row>
    <row r="885" spans="1:6" x14ac:dyDescent="0.25">
      <c r="A885" s="67" t="s">
        <v>1010</v>
      </c>
      <c r="B885" s="65">
        <v>2.4</v>
      </c>
      <c r="C885" s="68">
        <f t="shared" si="13"/>
        <v>4.1214750542299283E-2</v>
      </c>
      <c r="D885" s="65"/>
      <c r="E885" s="65"/>
      <c r="F885" s="65"/>
    </row>
    <row r="886" spans="1:6" x14ac:dyDescent="0.25">
      <c r="A886" s="67" t="s">
        <v>1011</v>
      </c>
      <c r="B886" s="65">
        <v>2.4980000000000002</v>
      </c>
      <c r="C886" s="68">
        <f t="shared" si="13"/>
        <v>4.0833333333333499E-2</v>
      </c>
      <c r="D886" s="65"/>
      <c r="E886" s="65"/>
      <c r="F886" s="65"/>
    </row>
    <row r="887" spans="1:6" x14ac:dyDescent="0.25">
      <c r="A887" s="67" t="s">
        <v>1012</v>
      </c>
      <c r="B887" s="65">
        <v>2.5590000000000002</v>
      </c>
      <c r="C887" s="68">
        <f t="shared" si="13"/>
        <v>2.4419535628502853E-2</v>
      </c>
    </row>
    <row r="888" spans="1:6" x14ac:dyDescent="0.25">
      <c r="A888" s="28"/>
    </row>
    <row r="889" spans="1:6" x14ac:dyDescent="0.25">
      <c r="A889" s="28"/>
    </row>
    <row r="890" spans="1:6" x14ac:dyDescent="0.25">
      <c r="A890" s="28"/>
    </row>
    <row r="891" spans="1:6" x14ac:dyDescent="0.25">
      <c r="A891" s="28"/>
    </row>
    <row r="892" spans="1:6" x14ac:dyDescent="0.25">
      <c r="A892" s="28"/>
    </row>
    <row r="893" spans="1:6" x14ac:dyDescent="0.25">
      <c r="A893" s="28"/>
    </row>
    <row r="894" spans="1:6" x14ac:dyDescent="0.25">
      <c r="A894" s="28"/>
    </row>
    <row r="895" spans="1:6" x14ac:dyDescent="0.25">
      <c r="A895" s="28"/>
    </row>
    <row r="896" spans="1:6" x14ac:dyDescent="0.25">
      <c r="A896" s="28"/>
    </row>
    <row r="897" spans="1:1" x14ac:dyDescent="0.25">
      <c r="A897" s="28"/>
    </row>
    <row r="898" spans="1:1" x14ac:dyDescent="0.25">
      <c r="A898" s="28"/>
    </row>
    <row r="899" spans="1:1" x14ac:dyDescent="0.25">
      <c r="A899" s="28"/>
    </row>
    <row r="900" spans="1:1" x14ac:dyDescent="0.25">
      <c r="A900" s="28"/>
    </row>
    <row r="901" spans="1:1" x14ac:dyDescent="0.25">
      <c r="A901" s="28"/>
    </row>
    <row r="902" spans="1:1" x14ac:dyDescent="0.25">
      <c r="A902" s="28"/>
    </row>
    <row r="903" spans="1:1" x14ac:dyDescent="0.25">
      <c r="A903" s="28"/>
    </row>
    <row r="904" spans="1:1" x14ac:dyDescent="0.25">
      <c r="A904" s="28"/>
    </row>
    <row r="905" spans="1:1" x14ac:dyDescent="0.25">
      <c r="A905" s="28"/>
    </row>
    <row r="906" spans="1:1" x14ac:dyDescent="0.25">
      <c r="A906" s="28"/>
    </row>
    <row r="907" spans="1:1" x14ac:dyDescent="0.25">
      <c r="A907" s="28"/>
    </row>
    <row r="908" spans="1:1" x14ac:dyDescent="0.25">
      <c r="A908" s="28"/>
    </row>
    <row r="909" spans="1:1" x14ac:dyDescent="0.25">
      <c r="A909" s="28"/>
    </row>
    <row r="910" spans="1:1" x14ac:dyDescent="0.25">
      <c r="A910" s="28"/>
    </row>
    <row r="911" spans="1:1" x14ac:dyDescent="0.25">
      <c r="A911" s="28"/>
    </row>
    <row r="912" spans="1:1" x14ac:dyDescent="0.25">
      <c r="A912" s="28"/>
    </row>
    <row r="913" spans="1:1" x14ac:dyDescent="0.25">
      <c r="A913" s="28"/>
    </row>
    <row r="914" spans="1:1" x14ac:dyDescent="0.25">
      <c r="A914" s="28"/>
    </row>
    <row r="915" spans="1:1" x14ac:dyDescent="0.25">
      <c r="A915" s="28"/>
    </row>
    <row r="916" spans="1:1" x14ac:dyDescent="0.25">
      <c r="A916" s="28"/>
    </row>
    <row r="917" spans="1:1" x14ac:dyDescent="0.25">
      <c r="A917" s="28"/>
    </row>
    <row r="918" spans="1:1" x14ac:dyDescent="0.25">
      <c r="A918" s="28"/>
    </row>
    <row r="919" spans="1:1" x14ac:dyDescent="0.25">
      <c r="A919" s="28"/>
    </row>
    <row r="920" spans="1:1" x14ac:dyDescent="0.25">
      <c r="A920" s="28"/>
    </row>
    <row r="921" spans="1:1" x14ac:dyDescent="0.25">
      <c r="A921" s="28"/>
    </row>
    <row r="922" spans="1:1" x14ac:dyDescent="0.25">
      <c r="A922" s="28"/>
    </row>
    <row r="923" spans="1:1" x14ac:dyDescent="0.25">
      <c r="A923" s="28"/>
    </row>
    <row r="924" spans="1:1" x14ac:dyDescent="0.25">
      <c r="A924" s="28"/>
    </row>
    <row r="925" spans="1:1" x14ac:dyDescent="0.25">
      <c r="A925" s="28"/>
    </row>
    <row r="926" spans="1:1" x14ac:dyDescent="0.25">
      <c r="A926" s="28"/>
    </row>
    <row r="927" spans="1:1" x14ac:dyDescent="0.25">
      <c r="A927" s="28"/>
    </row>
    <row r="928" spans="1:1" x14ac:dyDescent="0.25">
      <c r="A928" s="28"/>
    </row>
    <row r="929" spans="1:1" x14ac:dyDescent="0.25">
      <c r="A929" s="28"/>
    </row>
    <row r="930" spans="1:1" x14ac:dyDescent="0.25">
      <c r="A930" s="28"/>
    </row>
    <row r="931" spans="1:1" x14ac:dyDescent="0.25">
      <c r="A931" s="28"/>
    </row>
    <row r="932" spans="1:1" x14ac:dyDescent="0.25">
      <c r="A932" s="28"/>
    </row>
    <row r="933" spans="1:1" x14ac:dyDescent="0.25">
      <c r="A933" s="28"/>
    </row>
    <row r="934" spans="1:1" x14ac:dyDescent="0.25">
      <c r="A934" s="28"/>
    </row>
    <row r="935" spans="1:1" x14ac:dyDescent="0.25">
      <c r="A935" s="28"/>
    </row>
    <row r="936" spans="1:1" x14ac:dyDescent="0.25">
      <c r="A936" s="28"/>
    </row>
    <row r="937" spans="1:1" x14ac:dyDescent="0.25">
      <c r="A937" s="28"/>
    </row>
    <row r="938" spans="1:1" x14ac:dyDescent="0.25">
      <c r="A938" s="28"/>
    </row>
    <row r="939" spans="1:1" x14ac:dyDescent="0.25">
      <c r="A939" s="28"/>
    </row>
    <row r="940" spans="1:1" x14ac:dyDescent="0.25">
      <c r="A940" s="28"/>
    </row>
    <row r="941" spans="1:1" x14ac:dyDescent="0.25">
      <c r="A941" s="28"/>
    </row>
    <row r="942" spans="1:1" x14ac:dyDescent="0.25">
      <c r="A942" s="28"/>
    </row>
    <row r="943" spans="1:1" x14ac:dyDescent="0.25">
      <c r="A943" s="28"/>
    </row>
    <row r="944" spans="1:1" x14ac:dyDescent="0.25">
      <c r="A944" s="28"/>
    </row>
    <row r="945" spans="1:1" x14ac:dyDescent="0.25">
      <c r="A945" s="28"/>
    </row>
    <row r="946" spans="1:1" x14ac:dyDescent="0.25">
      <c r="A946" s="28"/>
    </row>
    <row r="947" spans="1:1" x14ac:dyDescent="0.25">
      <c r="A947" s="28"/>
    </row>
    <row r="948" spans="1:1" x14ac:dyDescent="0.25">
      <c r="A948" s="28"/>
    </row>
    <row r="949" spans="1:1" x14ac:dyDescent="0.25">
      <c r="A949" s="28"/>
    </row>
    <row r="950" spans="1:1" x14ac:dyDescent="0.25">
      <c r="A950" s="28"/>
    </row>
    <row r="951" spans="1:1" x14ac:dyDescent="0.25">
      <c r="A951" s="28"/>
    </row>
    <row r="952" spans="1:1" x14ac:dyDescent="0.25">
      <c r="A952" s="28"/>
    </row>
    <row r="953" spans="1:1" x14ac:dyDescent="0.25">
      <c r="A953" s="28"/>
    </row>
    <row r="954" spans="1:1" x14ac:dyDescent="0.25">
      <c r="A954" s="28"/>
    </row>
    <row r="955" spans="1:1" x14ac:dyDescent="0.25">
      <c r="A955" s="28"/>
    </row>
    <row r="956" spans="1:1" x14ac:dyDescent="0.25">
      <c r="A956" s="28"/>
    </row>
    <row r="957" spans="1:1" x14ac:dyDescent="0.25">
      <c r="A957" s="28"/>
    </row>
    <row r="958" spans="1:1" x14ac:dyDescent="0.25">
      <c r="A958" s="28"/>
    </row>
    <row r="959" spans="1:1" x14ac:dyDescent="0.25">
      <c r="A959" s="28"/>
    </row>
    <row r="960" spans="1:1" x14ac:dyDescent="0.25">
      <c r="A960" s="28"/>
    </row>
    <row r="961" spans="1:1" x14ac:dyDescent="0.25">
      <c r="A961" s="28"/>
    </row>
    <row r="962" spans="1:1" x14ac:dyDescent="0.25">
      <c r="A962" s="28"/>
    </row>
    <row r="963" spans="1:1" x14ac:dyDescent="0.25">
      <c r="A963" s="28"/>
    </row>
    <row r="964" spans="1:1" x14ac:dyDescent="0.25">
      <c r="A964" s="28"/>
    </row>
    <row r="965" spans="1:1" x14ac:dyDescent="0.25">
      <c r="A965" s="28"/>
    </row>
    <row r="966" spans="1:1" x14ac:dyDescent="0.25">
      <c r="A966" s="28"/>
    </row>
    <row r="967" spans="1:1" x14ac:dyDescent="0.25">
      <c r="A967" s="28"/>
    </row>
    <row r="968" spans="1:1" x14ac:dyDescent="0.25">
      <c r="A968" s="28"/>
    </row>
    <row r="969" spans="1:1" x14ac:dyDescent="0.25">
      <c r="A969" s="28"/>
    </row>
    <row r="970" spans="1:1" x14ac:dyDescent="0.25">
      <c r="A970" s="28"/>
    </row>
    <row r="971" spans="1:1" x14ac:dyDescent="0.25">
      <c r="A971" s="28"/>
    </row>
    <row r="972" spans="1:1" x14ac:dyDescent="0.25">
      <c r="A972" s="28"/>
    </row>
    <row r="973" spans="1:1" x14ac:dyDescent="0.25">
      <c r="A973" s="28"/>
    </row>
    <row r="974" spans="1:1" x14ac:dyDescent="0.25">
      <c r="A974" s="28"/>
    </row>
    <row r="975" spans="1:1" x14ac:dyDescent="0.25">
      <c r="A975" s="28"/>
    </row>
    <row r="976" spans="1:1" x14ac:dyDescent="0.25">
      <c r="A976" s="28"/>
    </row>
    <row r="977" spans="1:1" x14ac:dyDescent="0.25">
      <c r="A977" s="28"/>
    </row>
    <row r="978" spans="1:1" x14ac:dyDescent="0.25">
      <c r="A978" s="28"/>
    </row>
    <row r="979" spans="1:1" x14ac:dyDescent="0.25">
      <c r="A979" s="28"/>
    </row>
    <row r="980" spans="1:1" x14ac:dyDescent="0.25">
      <c r="A980" s="28"/>
    </row>
    <row r="981" spans="1:1" x14ac:dyDescent="0.25">
      <c r="A981" s="28"/>
    </row>
    <row r="982" spans="1:1" x14ac:dyDescent="0.25">
      <c r="A982" s="28"/>
    </row>
    <row r="983" spans="1:1" x14ac:dyDescent="0.25">
      <c r="A983" s="28"/>
    </row>
    <row r="984" spans="1:1" x14ac:dyDescent="0.25">
      <c r="A984" s="28"/>
    </row>
    <row r="985" spans="1:1" x14ac:dyDescent="0.25">
      <c r="A985" s="28"/>
    </row>
    <row r="986" spans="1:1" x14ac:dyDescent="0.25">
      <c r="A986" s="28"/>
    </row>
    <row r="987" spans="1:1" x14ac:dyDescent="0.25">
      <c r="A987" s="28"/>
    </row>
    <row r="988" spans="1:1" x14ac:dyDescent="0.25">
      <c r="A988" s="28"/>
    </row>
    <row r="989" spans="1:1" x14ac:dyDescent="0.25">
      <c r="A989" s="28"/>
    </row>
    <row r="990" spans="1:1" x14ac:dyDescent="0.25">
      <c r="A990" s="28"/>
    </row>
    <row r="991" spans="1:1" x14ac:dyDescent="0.25">
      <c r="A991" s="28"/>
    </row>
    <row r="992" spans="1:1" x14ac:dyDescent="0.25">
      <c r="A992" s="28"/>
    </row>
    <row r="993" spans="1:1" x14ac:dyDescent="0.25">
      <c r="A993" s="28"/>
    </row>
    <row r="994" spans="1:1" x14ac:dyDescent="0.25">
      <c r="A994" s="28"/>
    </row>
    <row r="995" spans="1:1" x14ac:dyDescent="0.25">
      <c r="A995" s="28"/>
    </row>
    <row r="996" spans="1:1" x14ac:dyDescent="0.25">
      <c r="A996" s="28"/>
    </row>
    <row r="997" spans="1:1" x14ac:dyDescent="0.25">
      <c r="A997" s="28"/>
    </row>
    <row r="998" spans="1:1" x14ac:dyDescent="0.25">
      <c r="A998" s="28"/>
    </row>
    <row r="999" spans="1:1" x14ac:dyDescent="0.25">
      <c r="A999" s="28"/>
    </row>
    <row r="1000" spans="1:1" x14ac:dyDescent="0.25">
      <c r="A1000" s="28"/>
    </row>
    <row r="1001" spans="1:1" x14ac:dyDescent="0.25">
      <c r="A1001" s="28"/>
    </row>
    <row r="1002" spans="1:1" x14ac:dyDescent="0.25">
      <c r="A1002" s="28"/>
    </row>
    <row r="1003" spans="1:1" x14ac:dyDescent="0.25">
      <c r="A1003" s="28"/>
    </row>
    <row r="1004" spans="1:1" x14ac:dyDescent="0.25">
      <c r="A1004" s="28"/>
    </row>
    <row r="1005" spans="1:1" x14ac:dyDescent="0.25">
      <c r="A1005" s="28"/>
    </row>
    <row r="1006" spans="1:1" x14ac:dyDescent="0.25">
      <c r="A1006" s="28"/>
    </row>
    <row r="1007" spans="1:1" x14ac:dyDescent="0.25">
      <c r="A1007" s="28"/>
    </row>
    <row r="1008" spans="1:1" x14ac:dyDescent="0.25">
      <c r="A1008" s="28"/>
    </row>
    <row r="1009" spans="1:1" x14ac:dyDescent="0.25">
      <c r="A1009" s="28"/>
    </row>
    <row r="1010" spans="1:1" x14ac:dyDescent="0.25">
      <c r="A1010" s="28"/>
    </row>
    <row r="1011" spans="1:1" x14ac:dyDescent="0.25">
      <c r="A1011" s="28"/>
    </row>
    <row r="1012" spans="1:1" x14ac:dyDescent="0.25">
      <c r="A1012" s="28"/>
    </row>
    <row r="1013" spans="1:1" x14ac:dyDescent="0.25">
      <c r="A1013" s="28"/>
    </row>
    <row r="1014" spans="1:1" x14ac:dyDescent="0.25">
      <c r="A1014" s="28"/>
    </row>
    <row r="1015" spans="1:1" x14ac:dyDescent="0.25">
      <c r="A1015" s="28"/>
    </row>
    <row r="1016" spans="1:1" x14ac:dyDescent="0.25">
      <c r="A1016" s="28"/>
    </row>
    <row r="1017" spans="1:1" x14ac:dyDescent="0.25">
      <c r="A1017" s="28"/>
    </row>
    <row r="1018" spans="1:1" x14ac:dyDescent="0.25">
      <c r="A1018" s="28"/>
    </row>
    <row r="1019" spans="1:1" x14ac:dyDescent="0.25">
      <c r="A1019" s="28"/>
    </row>
    <row r="1020" spans="1:1" x14ac:dyDescent="0.25">
      <c r="A1020" s="28"/>
    </row>
    <row r="1021" spans="1:1" x14ac:dyDescent="0.25">
      <c r="A1021" s="28"/>
    </row>
    <row r="1022" spans="1:1" x14ac:dyDescent="0.25">
      <c r="A1022" s="28"/>
    </row>
    <row r="1023" spans="1:1" x14ac:dyDescent="0.25">
      <c r="A1023" s="28"/>
    </row>
    <row r="1024" spans="1:1" x14ac:dyDescent="0.25">
      <c r="A1024" s="28"/>
    </row>
    <row r="1025" spans="1:1" x14ac:dyDescent="0.25">
      <c r="A1025" s="28"/>
    </row>
    <row r="1026" spans="1:1" x14ac:dyDescent="0.25">
      <c r="A1026" s="28"/>
    </row>
    <row r="1027" spans="1:1" x14ac:dyDescent="0.25">
      <c r="A1027" s="28"/>
    </row>
    <row r="1028" spans="1:1" x14ac:dyDescent="0.25">
      <c r="A1028" s="28"/>
    </row>
    <row r="1029" spans="1:1" x14ac:dyDescent="0.25">
      <c r="A1029" s="28"/>
    </row>
    <row r="1030" spans="1:1" x14ac:dyDescent="0.25">
      <c r="A1030" s="28"/>
    </row>
    <row r="1031" spans="1:1" x14ac:dyDescent="0.25">
      <c r="A1031" s="28"/>
    </row>
    <row r="1032" spans="1:1" x14ac:dyDescent="0.25">
      <c r="A1032" s="28"/>
    </row>
    <row r="1033" spans="1:1" x14ac:dyDescent="0.25">
      <c r="A1033" s="28"/>
    </row>
    <row r="1034" spans="1:1" x14ac:dyDescent="0.25">
      <c r="A1034" s="28"/>
    </row>
    <row r="1035" spans="1:1" x14ac:dyDescent="0.25">
      <c r="A1035" s="28"/>
    </row>
    <row r="1036" spans="1:1" x14ac:dyDescent="0.25">
      <c r="A1036" s="28"/>
    </row>
    <row r="1037" spans="1:1" x14ac:dyDescent="0.25">
      <c r="A1037" s="28"/>
    </row>
    <row r="1038" spans="1:1" x14ac:dyDescent="0.25">
      <c r="A1038" s="28"/>
    </row>
    <row r="1039" spans="1:1" x14ac:dyDescent="0.25">
      <c r="A1039" s="28"/>
    </row>
    <row r="1040" spans="1:1" x14ac:dyDescent="0.25">
      <c r="A1040" s="28"/>
    </row>
    <row r="1041" spans="1:1" x14ac:dyDescent="0.25">
      <c r="A1041" s="28"/>
    </row>
    <row r="1042" spans="1:1" x14ac:dyDescent="0.25">
      <c r="A1042" s="28"/>
    </row>
    <row r="1043" spans="1:1" x14ac:dyDescent="0.25">
      <c r="A1043" s="28"/>
    </row>
    <row r="1044" spans="1:1" x14ac:dyDescent="0.25">
      <c r="A1044" s="28"/>
    </row>
    <row r="1045" spans="1:1" x14ac:dyDescent="0.25">
      <c r="A1045" s="28"/>
    </row>
    <row r="1046" spans="1:1" x14ac:dyDescent="0.25">
      <c r="A1046" s="28"/>
    </row>
    <row r="1047" spans="1:1" x14ac:dyDescent="0.25">
      <c r="A1047" s="28"/>
    </row>
    <row r="1048" spans="1:1" x14ac:dyDescent="0.25">
      <c r="A1048" s="28"/>
    </row>
    <row r="1049" spans="1:1" x14ac:dyDescent="0.25">
      <c r="A1049" s="28"/>
    </row>
    <row r="1050" spans="1:1" x14ac:dyDescent="0.25">
      <c r="A1050" s="28"/>
    </row>
    <row r="1051" spans="1:1" x14ac:dyDescent="0.25">
      <c r="A1051" s="28"/>
    </row>
    <row r="1052" spans="1:1" x14ac:dyDescent="0.25">
      <c r="A1052" s="28"/>
    </row>
    <row r="1053" spans="1:1" x14ac:dyDescent="0.25">
      <c r="A1053" s="28"/>
    </row>
    <row r="1054" spans="1:1" x14ac:dyDescent="0.25">
      <c r="A1054" s="28"/>
    </row>
    <row r="1055" spans="1:1" x14ac:dyDescent="0.25">
      <c r="A1055" s="28"/>
    </row>
    <row r="1056" spans="1:1" x14ac:dyDescent="0.25">
      <c r="A1056" s="28"/>
    </row>
    <row r="1057" spans="1:1" x14ac:dyDescent="0.25">
      <c r="A1057" s="28"/>
    </row>
    <row r="1058" spans="1:1" x14ac:dyDescent="0.25">
      <c r="A1058" s="28"/>
    </row>
    <row r="1059" spans="1:1" x14ac:dyDescent="0.25">
      <c r="A1059" s="28"/>
    </row>
    <row r="1060" spans="1:1" x14ac:dyDescent="0.25">
      <c r="A1060" s="28"/>
    </row>
    <row r="1061" spans="1:1" x14ac:dyDescent="0.25">
      <c r="A1061" s="28"/>
    </row>
    <row r="1062" spans="1:1" x14ac:dyDescent="0.25">
      <c r="A1062" s="28"/>
    </row>
    <row r="1063" spans="1:1" x14ac:dyDescent="0.25">
      <c r="A1063" s="28"/>
    </row>
    <row r="1064" spans="1:1" x14ac:dyDescent="0.25">
      <c r="A1064" s="28"/>
    </row>
    <row r="1065" spans="1:1" x14ac:dyDescent="0.25">
      <c r="A1065" s="28"/>
    </row>
    <row r="1066" spans="1:1" x14ac:dyDescent="0.25">
      <c r="A1066" s="28"/>
    </row>
    <row r="1067" spans="1:1" x14ac:dyDescent="0.25">
      <c r="A1067" s="28"/>
    </row>
    <row r="1068" spans="1:1" x14ac:dyDescent="0.25">
      <c r="A1068" s="28"/>
    </row>
    <row r="1069" spans="1:1" x14ac:dyDescent="0.25">
      <c r="A1069" s="28"/>
    </row>
    <row r="1070" spans="1:1" x14ac:dyDescent="0.25">
      <c r="A1070" s="28"/>
    </row>
    <row r="1071" spans="1:1" x14ac:dyDescent="0.25">
      <c r="A1071" s="28"/>
    </row>
    <row r="1072" spans="1:1" x14ac:dyDescent="0.25">
      <c r="A1072" s="28"/>
    </row>
    <row r="1073" spans="1:1" x14ac:dyDescent="0.25">
      <c r="A1073" s="28"/>
    </row>
    <row r="1074" spans="1:1" x14ac:dyDescent="0.25">
      <c r="A1074" s="28"/>
    </row>
    <row r="1075" spans="1:1" x14ac:dyDescent="0.25">
      <c r="A1075" s="28"/>
    </row>
    <row r="1076" spans="1:1" x14ac:dyDescent="0.25">
      <c r="A1076" s="28"/>
    </row>
    <row r="1077" spans="1:1" x14ac:dyDescent="0.25">
      <c r="A1077" s="28"/>
    </row>
    <row r="1078" spans="1:1" x14ac:dyDescent="0.25">
      <c r="A1078" s="28"/>
    </row>
    <row r="1079" spans="1:1" x14ac:dyDescent="0.25">
      <c r="A1079" s="28"/>
    </row>
    <row r="1080" spans="1:1" x14ac:dyDescent="0.25">
      <c r="A1080" s="28"/>
    </row>
    <row r="1081" spans="1:1" x14ac:dyDescent="0.25">
      <c r="A1081" s="28"/>
    </row>
    <row r="1082" spans="1:1" x14ac:dyDescent="0.25">
      <c r="A1082" s="28"/>
    </row>
    <row r="1083" spans="1:1" x14ac:dyDescent="0.25">
      <c r="A1083" s="28"/>
    </row>
    <row r="1084" spans="1:1" x14ac:dyDescent="0.25">
      <c r="A1084" s="28"/>
    </row>
    <row r="1085" spans="1:1" x14ac:dyDescent="0.25">
      <c r="A1085" s="28"/>
    </row>
    <row r="1086" spans="1:1" x14ac:dyDescent="0.25">
      <c r="A1086" s="28"/>
    </row>
    <row r="1087" spans="1:1" x14ac:dyDescent="0.25">
      <c r="A1087" s="28"/>
    </row>
    <row r="1088" spans="1:1" x14ac:dyDescent="0.25">
      <c r="A1088" s="28"/>
    </row>
    <row r="1089" spans="1:1" x14ac:dyDescent="0.25">
      <c r="A1089" s="28"/>
    </row>
    <row r="1090" spans="1:1" x14ac:dyDescent="0.25">
      <c r="A1090" s="28"/>
    </row>
    <row r="1091" spans="1:1" x14ac:dyDescent="0.25">
      <c r="A1091" s="28"/>
    </row>
    <row r="1092" spans="1:1" x14ac:dyDescent="0.25">
      <c r="A1092" s="28"/>
    </row>
    <row r="1093" spans="1:1" x14ac:dyDescent="0.25">
      <c r="A1093" s="28"/>
    </row>
    <row r="1094" spans="1:1" x14ac:dyDescent="0.25">
      <c r="A1094" s="28"/>
    </row>
    <row r="1095" spans="1:1" x14ac:dyDescent="0.25">
      <c r="A1095" s="28"/>
    </row>
    <row r="1096" spans="1:1" x14ac:dyDescent="0.25">
      <c r="A1096" s="28"/>
    </row>
    <row r="1097" spans="1:1" x14ac:dyDescent="0.25">
      <c r="A1097" s="28"/>
    </row>
    <row r="1098" spans="1:1" x14ac:dyDescent="0.25">
      <c r="A1098" s="28"/>
    </row>
    <row r="1099" spans="1:1" x14ac:dyDescent="0.25">
      <c r="A1099" s="28"/>
    </row>
    <row r="1100" spans="1:1" x14ac:dyDescent="0.25">
      <c r="A1100" s="28"/>
    </row>
    <row r="1101" spans="1:1" x14ac:dyDescent="0.25">
      <c r="A1101" s="28"/>
    </row>
    <row r="1102" spans="1:1" x14ac:dyDescent="0.25">
      <c r="A1102" s="28"/>
    </row>
    <row r="1103" spans="1:1" x14ac:dyDescent="0.25">
      <c r="A1103" s="28"/>
    </row>
    <row r="1104" spans="1:1" x14ac:dyDescent="0.25">
      <c r="A1104" s="28"/>
    </row>
    <row r="1105" spans="1:1" x14ac:dyDescent="0.25">
      <c r="A1105" s="28"/>
    </row>
    <row r="1106" spans="1:1" x14ac:dyDescent="0.25">
      <c r="A1106" s="28"/>
    </row>
    <row r="1107" spans="1:1" x14ac:dyDescent="0.25">
      <c r="A1107" s="28"/>
    </row>
    <row r="1108" spans="1:1" x14ac:dyDescent="0.25">
      <c r="A1108" s="28"/>
    </row>
    <row r="1109" spans="1:1" x14ac:dyDescent="0.25">
      <c r="A1109" s="28"/>
    </row>
    <row r="1110" spans="1:1" x14ac:dyDescent="0.25">
      <c r="A1110" s="28"/>
    </row>
    <row r="1111" spans="1:1" x14ac:dyDescent="0.25">
      <c r="A1111" s="28"/>
    </row>
    <row r="1112" spans="1:1" x14ac:dyDescent="0.25">
      <c r="A1112" s="28"/>
    </row>
    <row r="1113" spans="1:1" x14ac:dyDescent="0.25">
      <c r="A1113" s="28"/>
    </row>
    <row r="1114" spans="1:1" x14ac:dyDescent="0.25">
      <c r="A1114" s="28"/>
    </row>
    <row r="1115" spans="1:1" x14ac:dyDescent="0.25">
      <c r="A1115" s="28"/>
    </row>
    <row r="1116" spans="1:1" x14ac:dyDescent="0.25">
      <c r="A1116" s="28"/>
    </row>
    <row r="1117" spans="1:1" x14ac:dyDescent="0.25">
      <c r="A1117" s="28"/>
    </row>
    <row r="1118" spans="1:1" x14ac:dyDescent="0.25">
      <c r="A1118" s="28"/>
    </row>
    <row r="1119" spans="1:1" x14ac:dyDescent="0.25">
      <c r="A1119" s="28"/>
    </row>
    <row r="1120" spans="1:1" x14ac:dyDescent="0.25">
      <c r="A1120" s="28"/>
    </row>
    <row r="1121" spans="1:1" x14ac:dyDescent="0.25">
      <c r="A1121" s="28"/>
    </row>
    <row r="1122" spans="1:1" x14ac:dyDescent="0.25">
      <c r="A1122" s="28"/>
    </row>
    <row r="1123" spans="1:1" x14ac:dyDescent="0.25">
      <c r="A1123" s="28"/>
    </row>
    <row r="1124" spans="1:1" x14ac:dyDescent="0.25">
      <c r="A1124" s="28"/>
    </row>
    <row r="1125" spans="1:1" x14ac:dyDescent="0.25">
      <c r="A1125" s="28"/>
    </row>
    <row r="1126" spans="1:1" x14ac:dyDescent="0.25">
      <c r="A1126" s="28"/>
    </row>
    <row r="1127" spans="1:1" x14ac:dyDescent="0.25">
      <c r="A1127" s="28"/>
    </row>
    <row r="1128" spans="1:1" x14ac:dyDescent="0.25">
      <c r="A1128" s="28"/>
    </row>
    <row r="1129" spans="1:1" x14ac:dyDescent="0.25">
      <c r="A1129" s="28"/>
    </row>
    <row r="1130" spans="1:1" x14ac:dyDescent="0.25">
      <c r="A1130" s="28"/>
    </row>
    <row r="1131" spans="1:1" x14ac:dyDescent="0.25">
      <c r="A1131" s="28"/>
    </row>
    <row r="1132" spans="1:1" x14ac:dyDescent="0.25">
      <c r="A1132" s="28"/>
    </row>
    <row r="1133" spans="1:1" x14ac:dyDescent="0.25">
      <c r="A1133" s="28"/>
    </row>
    <row r="1134" spans="1:1" x14ac:dyDescent="0.25">
      <c r="A1134" s="28"/>
    </row>
    <row r="1135" spans="1:1" x14ac:dyDescent="0.25">
      <c r="A1135" s="28"/>
    </row>
    <row r="1136" spans="1:1" x14ac:dyDescent="0.25">
      <c r="A1136" s="28"/>
    </row>
    <row r="1137" spans="1:1" x14ac:dyDescent="0.25">
      <c r="A1137" s="28"/>
    </row>
    <row r="1138" spans="1:1" x14ac:dyDescent="0.25">
      <c r="A1138" s="28"/>
    </row>
    <row r="1139" spans="1:1" x14ac:dyDescent="0.25">
      <c r="A1139" s="28"/>
    </row>
    <row r="1140" spans="1:1" x14ac:dyDescent="0.25">
      <c r="A1140" s="28"/>
    </row>
    <row r="1141" spans="1:1" x14ac:dyDescent="0.25">
      <c r="A1141" s="28"/>
    </row>
    <row r="1142" spans="1:1" x14ac:dyDescent="0.25">
      <c r="A1142" s="28"/>
    </row>
    <row r="1143" spans="1:1" x14ac:dyDescent="0.25">
      <c r="A1143" s="28"/>
    </row>
    <row r="1144" spans="1:1" x14ac:dyDescent="0.25">
      <c r="A1144" s="28"/>
    </row>
    <row r="1145" spans="1:1" x14ac:dyDescent="0.25">
      <c r="A1145" s="28"/>
    </row>
    <row r="1146" spans="1:1" x14ac:dyDescent="0.25">
      <c r="A1146" s="28"/>
    </row>
    <row r="1147" spans="1:1" x14ac:dyDescent="0.25">
      <c r="A1147" s="28"/>
    </row>
    <row r="1148" spans="1:1" x14ac:dyDescent="0.25">
      <c r="A1148" s="28"/>
    </row>
    <row r="1149" spans="1:1" x14ac:dyDescent="0.25">
      <c r="A1149" s="28"/>
    </row>
    <row r="1150" spans="1:1" x14ac:dyDescent="0.25">
      <c r="A1150" s="28"/>
    </row>
    <row r="1151" spans="1:1" x14ac:dyDescent="0.25">
      <c r="A1151" s="28"/>
    </row>
    <row r="1152" spans="1:1" x14ac:dyDescent="0.25">
      <c r="A1152" s="28"/>
    </row>
    <row r="1153" spans="1:1" x14ac:dyDescent="0.25">
      <c r="A1153" s="28"/>
    </row>
    <row r="1154" spans="1:1" x14ac:dyDescent="0.25">
      <c r="A1154" s="28"/>
    </row>
    <row r="1155" spans="1:1" x14ac:dyDescent="0.25">
      <c r="A1155" s="28"/>
    </row>
    <row r="1156" spans="1:1" x14ac:dyDescent="0.25">
      <c r="A1156" s="28"/>
    </row>
    <row r="1157" spans="1:1" x14ac:dyDescent="0.25">
      <c r="A1157" s="28"/>
    </row>
    <row r="1158" spans="1:1" x14ac:dyDescent="0.25">
      <c r="A1158" s="28"/>
    </row>
    <row r="1159" spans="1:1" x14ac:dyDescent="0.25">
      <c r="A1159" s="28"/>
    </row>
    <row r="1160" spans="1:1" x14ac:dyDescent="0.25">
      <c r="A1160" s="28"/>
    </row>
    <row r="1161" spans="1:1" x14ac:dyDescent="0.25">
      <c r="A1161" s="28"/>
    </row>
    <row r="1162" spans="1:1" x14ac:dyDescent="0.25">
      <c r="A1162" s="28"/>
    </row>
    <row r="1163" spans="1:1" x14ac:dyDescent="0.25">
      <c r="A1163" s="28"/>
    </row>
    <row r="1164" spans="1:1" x14ac:dyDescent="0.25">
      <c r="A1164" s="28"/>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S23"/>
  <sheetViews>
    <sheetView workbookViewId="0">
      <selection activeCell="M7" sqref="M7"/>
    </sheetView>
  </sheetViews>
  <sheetFormatPr defaultRowHeight="15" x14ac:dyDescent="0.25"/>
  <cols>
    <col min="2" max="3" width="21.140625" bestFit="1" customWidth="1"/>
    <col min="4" max="4" width="22.5703125" bestFit="1" customWidth="1"/>
    <col min="12" max="12" width="16.28515625" bestFit="1" customWidth="1"/>
  </cols>
  <sheetData>
    <row r="2" spans="2:19" x14ac:dyDescent="0.25">
      <c r="C2" s="17" t="s">
        <v>18</v>
      </c>
      <c r="D2" s="31" t="s">
        <v>114</v>
      </c>
      <c r="E2" s="11"/>
      <c r="F2" s="11"/>
      <c r="G2" s="11"/>
      <c r="H2" s="11"/>
      <c r="I2" s="11"/>
      <c r="J2" s="11"/>
      <c r="K2" s="11"/>
      <c r="L2" s="11"/>
      <c r="M2" s="11"/>
      <c r="N2" s="11"/>
      <c r="O2" s="11"/>
      <c r="P2" s="11"/>
      <c r="Q2" s="11"/>
      <c r="R2" s="11"/>
      <c r="S2" s="11"/>
    </row>
    <row r="3" spans="2:19" s="11" customFormat="1" x14ac:dyDescent="0.25">
      <c r="B3" s="103" t="s">
        <v>118</v>
      </c>
      <c r="C3" s="103"/>
      <c r="D3" s="103"/>
    </row>
    <row r="4" spans="2:19" x14ac:dyDescent="0.25">
      <c r="B4" t="s">
        <v>19</v>
      </c>
      <c r="C4" s="20">
        <v>4</v>
      </c>
      <c r="D4" s="36">
        <f>$M$5*H5</f>
        <v>2.3333333333333334E-2</v>
      </c>
      <c r="E4" s="20"/>
      <c r="F4" s="20"/>
      <c r="G4" s="106" t="s">
        <v>103</v>
      </c>
      <c r="H4" s="106"/>
      <c r="I4" s="20"/>
      <c r="J4" s="21"/>
      <c r="K4" s="21"/>
      <c r="L4" s="107" t="s">
        <v>115</v>
      </c>
      <c r="M4" s="107"/>
      <c r="N4" s="21"/>
      <c r="O4" s="21"/>
      <c r="P4" s="21"/>
      <c r="Q4" s="21"/>
      <c r="R4" s="21"/>
      <c r="S4" s="21"/>
    </row>
    <row r="5" spans="2:19" x14ac:dyDescent="0.25">
      <c r="B5" t="s">
        <v>20</v>
      </c>
      <c r="C5" s="20">
        <v>4</v>
      </c>
      <c r="D5" s="36">
        <f t="shared" ref="D5:D7" si="0">$M$5*H6</f>
        <v>7.3333333333333334E-2</v>
      </c>
      <c r="G5" t="s">
        <v>102</v>
      </c>
      <c r="H5" s="16">
        <v>7.0000000000000007E-2</v>
      </c>
      <c r="L5" t="s">
        <v>105</v>
      </c>
      <c r="M5" s="62">
        <f>1/3</f>
        <v>0.33333333333333331</v>
      </c>
    </row>
    <row r="6" spans="2:19" x14ac:dyDescent="0.25">
      <c r="B6" t="s">
        <v>21</v>
      </c>
      <c r="C6" s="20">
        <v>5</v>
      </c>
      <c r="D6" s="36">
        <f t="shared" si="0"/>
        <v>0.16999999999999998</v>
      </c>
      <c r="G6" t="s">
        <v>100</v>
      </c>
      <c r="H6" s="16">
        <v>0.22</v>
      </c>
      <c r="L6" t="s">
        <v>107</v>
      </c>
      <c r="M6" s="62">
        <f>1/3</f>
        <v>0.33333333333333331</v>
      </c>
    </row>
    <row r="7" spans="2:19" x14ac:dyDescent="0.25">
      <c r="B7" t="s">
        <v>22</v>
      </c>
      <c r="C7" s="20">
        <v>5</v>
      </c>
      <c r="D7" s="36">
        <f t="shared" si="0"/>
        <v>6.6666666666666666E-2</v>
      </c>
      <c r="G7" s="20" t="s">
        <v>99</v>
      </c>
      <c r="H7" s="35">
        <v>0.51</v>
      </c>
      <c r="L7" t="s">
        <v>108</v>
      </c>
      <c r="M7" s="62">
        <f>1/3</f>
        <v>0.33333333333333331</v>
      </c>
    </row>
    <row r="8" spans="2:19" x14ac:dyDescent="0.25">
      <c r="B8" t="s">
        <v>26</v>
      </c>
      <c r="C8" s="96">
        <v>8</v>
      </c>
      <c r="D8" s="29">
        <f>$M$6*H5</f>
        <v>2.3333333333333334E-2</v>
      </c>
      <c r="G8" t="s">
        <v>101</v>
      </c>
      <c r="H8" s="16">
        <v>0.2</v>
      </c>
    </row>
    <row r="9" spans="2:19" x14ac:dyDescent="0.25">
      <c r="B9" t="s">
        <v>27</v>
      </c>
      <c r="C9" s="96">
        <v>8</v>
      </c>
      <c r="D9" s="29">
        <f t="shared" ref="D9:D11" si="1">$M$6*H6</f>
        <v>7.3333333333333334E-2</v>
      </c>
      <c r="L9" t="s">
        <v>109</v>
      </c>
    </row>
    <row r="10" spans="2:19" x14ac:dyDescent="0.25">
      <c r="B10" t="s">
        <v>28</v>
      </c>
      <c r="C10" s="96">
        <v>8</v>
      </c>
      <c r="D10" s="29">
        <f t="shared" si="1"/>
        <v>0.16999999999999998</v>
      </c>
      <c r="G10" t="s">
        <v>45</v>
      </c>
      <c r="H10" s="16">
        <f>SUM(H5:H8)</f>
        <v>1</v>
      </c>
      <c r="L10" t="s">
        <v>106</v>
      </c>
    </row>
    <row r="11" spans="2:19" x14ac:dyDescent="0.25">
      <c r="B11" t="s">
        <v>29</v>
      </c>
      <c r="C11" s="96">
        <v>8</v>
      </c>
      <c r="D11" s="29">
        <f t="shared" si="1"/>
        <v>6.6666666666666666E-2</v>
      </c>
    </row>
    <row r="12" spans="2:19" x14ac:dyDescent="0.25">
      <c r="B12" t="s">
        <v>30</v>
      </c>
      <c r="C12" s="96">
        <v>9</v>
      </c>
      <c r="D12" s="29">
        <f>$M$7*H5</f>
        <v>2.3333333333333334E-2</v>
      </c>
      <c r="G12" t="s">
        <v>104</v>
      </c>
    </row>
    <row r="13" spans="2:19" x14ac:dyDescent="0.25">
      <c r="B13" t="s">
        <v>31</v>
      </c>
      <c r="C13" s="96">
        <v>9</v>
      </c>
      <c r="D13" s="29">
        <f t="shared" ref="D13:D15" si="2">$M$7*H6</f>
        <v>7.3333333333333334E-2</v>
      </c>
    </row>
    <row r="14" spans="2:19" x14ac:dyDescent="0.25">
      <c r="B14" t="s">
        <v>32</v>
      </c>
      <c r="C14" s="21">
        <v>9</v>
      </c>
      <c r="D14" s="29">
        <f t="shared" si="2"/>
        <v>0.16999999999999998</v>
      </c>
    </row>
    <row r="15" spans="2:19" x14ac:dyDescent="0.25">
      <c r="B15" t="s">
        <v>33</v>
      </c>
      <c r="C15" s="21">
        <v>9</v>
      </c>
      <c r="D15" s="29">
        <f t="shared" si="2"/>
        <v>6.6666666666666666E-2</v>
      </c>
    </row>
    <row r="17" spans="2:4" x14ac:dyDescent="0.25">
      <c r="B17" s="103" t="s">
        <v>117</v>
      </c>
      <c r="C17" s="103"/>
      <c r="D17" s="103"/>
    </row>
    <row r="18" spans="2:4" x14ac:dyDescent="0.25">
      <c r="B18" t="s">
        <v>23</v>
      </c>
      <c r="C18">
        <v>5</v>
      </c>
      <c r="D18" s="16">
        <f>H5</f>
        <v>7.0000000000000007E-2</v>
      </c>
    </row>
    <row r="19" spans="2:4" x14ac:dyDescent="0.25">
      <c r="B19" t="s">
        <v>24</v>
      </c>
      <c r="C19">
        <v>5</v>
      </c>
      <c r="D19" s="16">
        <f>SUM(H6:H7)</f>
        <v>0.73</v>
      </c>
    </row>
    <row r="20" spans="2:4" x14ac:dyDescent="0.25">
      <c r="B20" t="s">
        <v>25</v>
      </c>
      <c r="C20">
        <v>5</v>
      </c>
      <c r="D20" s="16">
        <f>H8</f>
        <v>0.2</v>
      </c>
    </row>
    <row r="22" spans="2:4" x14ac:dyDescent="0.25">
      <c r="B22" s="103" t="s">
        <v>119</v>
      </c>
      <c r="C22" s="103"/>
      <c r="D22" s="103"/>
    </row>
    <row r="23" spans="2:4" x14ac:dyDescent="0.25">
      <c r="B23" t="s">
        <v>34</v>
      </c>
      <c r="C23" s="21">
        <v>2</v>
      </c>
    </row>
  </sheetData>
  <mergeCells count="5">
    <mergeCell ref="G4:H4"/>
    <mergeCell ref="L4:M4"/>
    <mergeCell ref="B17:D17"/>
    <mergeCell ref="B3:D3"/>
    <mergeCell ref="B22:D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M55"/>
  <sheetViews>
    <sheetView workbookViewId="0">
      <selection activeCell="F17" sqref="F17"/>
    </sheetView>
  </sheetViews>
  <sheetFormatPr defaultRowHeight="15" x14ac:dyDescent="0.25"/>
  <cols>
    <col min="2" max="2" width="14.5703125" bestFit="1" customWidth="1"/>
    <col min="3" max="3" width="14" customWidth="1"/>
    <col min="4" max="4" width="10.85546875" customWidth="1"/>
    <col min="5" max="6" width="10.85546875" style="11" customWidth="1"/>
    <col min="7" max="7" width="15.7109375" customWidth="1"/>
    <col min="10" max="10" width="26.7109375" customWidth="1"/>
    <col min="11" max="11" width="26.7109375" style="11" customWidth="1"/>
    <col min="12" max="12" width="11.140625" bestFit="1" customWidth="1"/>
  </cols>
  <sheetData>
    <row r="2" spans="1:13" x14ac:dyDescent="0.25">
      <c r="B2" s="103"/>
      <c r="C2" s="103"/>
      <c r="J2" s="17" t="s">
        <v>98</v>
      </c>
      <c r="K2" s="31" t="s">
        <v>1022</v>
      </c>
      <c r="L2" s="17" t="s">
        <v>43</v>
      </c>
    </row>
    <row r="3" spans="1:13" s="11" customFormat="1" x14ac:dyDescent="0.25">
      <c r="B3" s="31"/>
      <c r="C3" s="31" t="s">
        <v>43</v>
      </c>
      <c r="D3" s="31" t="s">
        <v>44</v>
      </c>
      <c r="E3" s="72"/>
      <c r="F3" s="31" t="s">
        <v>1039</v>
      </c>
      <c r="G3" s="31" t="s">
        <v>42</v>
      </c>
      <c r="J3" s="32" t="s">
        <v>74</v>
      </c>
      <c r="K3" s="32">
        <v>2</v>
      </c>
      <c r="L3" s="33">
        <v>3590347</v>
      </c>
      <c r="M3" s="22">
        <f>L3/$L$55</f>
        <v>5.7186785911200405E-3</v>
      </c>
    </row>
    <row r="4" spans="1:13" x14ac:dyDescent="0.25">
      <c r="A4">
        <v>2</v>
      </c>
      <c r="B4" t="s">
        <v>41</v>
      </c>
      <c r="C4" s="18">
        <f>SUMIF($K$3:$K$54,A4,$L$3:$L$54)</f>
        <v>33992582</v>
      </c>
      <c r="D4" s="95">
        <v>0.10828627480312764</v>
      </c>
      <c r="E4" s="62">
        <f>10.8286274803128%-D4</f>
        <v>3.6082248300317588E-16</v>
      </c>
      <c r="F4" s="62">
        <f>D4</f>
        <v>0.10828627480312764</v>
      </c>
      <c r="G4" s="24" t="s">
        <v>3</v>
      </c>
      <c r="J4" s="32" t="s">
        <v>90</v>
      </c>
      <c r="K4" s="32">
        <v>2</v>
      </c>
      <c r="L4" s="33">
        <v>917092</v>
      </c>
      <c r="M4" s="22">
        <f t="shared" ref="M4:M54" si="0">L4/$L$55</f>
        <v>1.4607374681298102E-3</v>
      </c>
    </row>
    <row r="5" spans="1:13" x14ac:dyDescent="0.25">
      <c r="A5">
        <v>3</v>
      </c>
      <c r="B5" s="11" t="s">
        <v>35</v>
      </c>
      <c r="C5" s="18">
        <f t="shared" ref="C5:C10" si="1">SUMIF($K$3:$K$54,A5,$L$3:$L$54)</f>
        <v>27873295</v>
      </c>
      <c r="D5" s="62">
        <f t="shared" ref="D5:D10" si="2">C5/$C$12</f>
        <v>8.8792763139871028E-2</v>
      </c>
      <c r="E5" s="62">
        <f>D5*$E$4</f>
        <v>3.2038425268841133E-17</v>
      </c>
      <c r="F5" s="62">
        <f>D5+E5</f>
        <v>8.8792763139871056E-2</v>
      </c>
      <c r="G5" s="24" t="s">
        <v>4</v>
      </c>
      <c r="J5" s="32" t="s">
        <v>56</v>
      </c>
      <c r="K5" s="32">
        <v>2</v>
      </c>
      <c r="L5" s="33">
        <v>8864590</v>
      </c>
      <c r="M5" s="22">
        <f t="shared" si="0"/>
        <v>1.4119454485055844E-2</v>
      </c>
    </row>
    <row r="6" spans="1:13" x14ac:dyDescent="0.25">
      <c r="A6">
        <v>4</v>
      </c>
      <c r="B6" s="11" t="s">
        <v>36</v>
      </c>
      <c r="C6" s="18">
        <f t="shared" si="1"/>
        <v>32666770</v>
      </c>
      <c r="D6" s="62">
        <f t="shared" si="2"/>
        <v>0.10406278737962787</v>
      </c>
      <c r="E6" s="62">
        <f t="shared" ref="E6:E10" si="3">D6*$E$4</f>
        <v>3.7548193330548882E-17</v>
      </c>
      <c r="F6" s="62">
        <f t="shared" ref="F6:F10" si="4">D6+E6</f>
        <v>0.10406278737962792</v>
      </c>
      <c r="G6" s="24" t="s">
        <v>5</v>
      </c>
      <c r="J6" s="32" t="s">
        <v>48</v>
      </c>
      <c r="K6" s="32">
        <v>2</v>
      </c>
      <c r="L6" s="33">
        <v>19570261</v>
      </c>
      <c r="M6" s="22">
        <f t="shared" si="0"/>
        <v>3.1171369397813491E-2</v>
      </c>
    </row>
    <row r="7" spans="1:13" x14ac:dyDescent="0.25">
      <c r="A7">
        <v>5</v>
      </c>
      <c r="B7" s="11" t="s">
        <v>37</v>
      </c>
      <c r="C7" s="18">
        <f t="shared" si="1"/>
        <v>90021403</v>
      </c>
      <c r="D7" s="62">
        <f t="shared" si="2"/>
        <v>0.28677087205146989</v>
      </c>
      <c r="E7" s="62">
        <f t="shared" si="3"/>
        <v>1.0347337810659742E-16</v>
      </c>
      <c r="F7" s="62">
        <f t="shared" si="4"/>
        <v>0.28677087205147</v>
      </c>
      <c r="G7" s="24" t="s">
        <v>6</v>
      </c>
      <c r="J7" s="32" t="s">
        <v>88</v>
      </c>
      <c r="K7" s="32">
        <v>2</v>
      </c>
      <c r="L7" s="33">
        <v>1050292</v>
      </c>
      <c r="M7" s="22">
        <f t="shared" si="0"/>
        <v>1.6728974594446301E-3</v>
      </c>
    </row>
    <row r="8" spans="1:13" x14ac:dyDescent="0.25">
      <c r="A8">
        <v>6</v>
      </c>
      <c r="B8" s="11" t="s">
        <v>38</v>
      </c>
      <c r="C8" s="18">
        <f t="shared" si="1"/>
        <v>29721356</v>
      </c>
      <c r="D8" s="62">
        <f t="shared" si="2"/>
        <v>9.467991938175177E-2</v>
      </c>
      <c r="E8" s="62">
        <f t="shared" si="3"/>
        <v>3.4162643601864188E-17</v>
      </c>
      <c r="F8" s="62">
        <f t="shared" si="4"/>
        <v>9.4679919381751798E-2</v>
      </c>
      <c r="G8" s="24" t="s">
        <v>7</v>
      </c>
      <c r="J8" s="32" t="s">
        <v>94</v>
      </c>
      <c r="K8" s="32">
        <v>3</v>
      </c>
      <c r="L8" s="33">
        <v>632323</v>
      </c>
      <c r="M8" s="22">
        <f t="shared" si="0"/>
        <v>1.0071594758870931E-3</v>
      </c>
    </row>
    <row r="9" spans="1:13" x14ac:dyDescent="0.25">
      <c r="A9">
        <v>7</v>
      </c>
      <c r="B9" s="11" t="s">
        <v>39</v>
      </c>
      <c r="C9" s="18">
        <f t="shared" si="1"/>
        <v>29726294</v>
      </c>
      <c r="D9" s="62">
        <f t="shared" si="2"/>
        <v>9.4695649802729431E-2</v>
      </c>
      <c r="E9" s="62">
        <f t="shared" si="3"/>
        <v>3.4168319491420034E-17</v>
      </c>
      <c r="F9" s="62">
        <f t="shared" si="4"/>
        <v>9.4695649802729459E-2</v>
      </c>
      <c r="G9" s="24" t="s">
        <v>8</v>
      </c>
      <c r="J9" s="32" t="s">
        <v>64</v>
      </c>
      <c r="K9" s="32">
        <v>3</v>
      </c>
      <c r="L9" s="33">
        <v>5884563</v>
      </c>
      <c r="M9" s="22">
        <f t="shared" si="0"/>
        <v>9.3728891514377622E-3</v>
      </c>
    </row>
    <row r="10" spans="1:13" x14ac:dyDescent="0.25">
      <c r="A10">
        <v>8</v>
      </c>
      <c r="B10" s="11" t="s">
        <v>40</v>
      </c>
      <c r="C10" s="18">
        <f t="shared" si="1"/>
        <v>69912340</v>
      </c>
      <c r="D10" s="62">
        <f t="shared" si="2"/>
        <v>0.22271173344142237</v>
      </c>
      <c r="E10" s="62">
        <f t="shared" si="3"/>
        <v>8.0359400654275464E-17</v>
      </c>
      <c r="F10" s="62">
        <f t="shared" si="4"/>
        <v>0.22271173344142245</v>
      </c>
      <c r="G10" s="24" t="s">
        <v>9</v>
      </c>
      <c r="J10" s="32" t="s">
        <v>59</v>
      </c>
      <c r="K10" s="32">
        <v>3</v>
      </c>
      <c r="L10" s="33">
        <v>6646144</v>
      </c>
      <c r="M10" s="22">
        <f t="shared" si="0"/>
        <v>1.0585929829707521E-2</v>
      </c>
    </row>
    <row r="11" spans="1:13" x14ac:dyDescent="0.25">
      <c r="J11" s="32" t="s">
        <v>87</v>
      </c>
      <c r="K11" s="32">
        <v>3</v>
      </c>
      <c r="L11" s="33">
        <v>1320718</v>
      </c>
      <c r="M11" s="22">
        <f t="shared" si="0"/>
        <v>2.1036300255955422E-3</v>
      </c>
    </row>
    <row r="12" spans="1:13" x14ac:dyDescent="0.25">
      <c r="B12" t="s">
        <v>45</v>
      </c>
      <c r="C12" s="18">
        <f>SUM(C4:C10)</f>
        <v>313914040</v>
      </c>
      <c r="F12" s="62"/>
      <c r="J12" s="32" t="s">
        <v>51</v>
      </c>
      <c r="K12" s="32">
        <v>3</v>
      </c>
      <c r="L12" s="33">
        <v>12763536</v>
      </c>
      <c r="M12" s="22">
        <f t="shared" si="0"/>
        <v>2.0329667319117041E-2</v>
      </c>
    </row>
    <row r="13" spans="1:13" x14ac:dyDescent="0.25">
      <c r="J13" s="32" t="s">
        <v>95</v>
      </c>
      <c r="K13" s="32">
        <v>3</v>
      </c>
      <c r="L13" s="33">
        <v>626011</v>
      </c>
      <c r="M13" s="22">
        <f t="shared" si="0"/>
        <v>9.9710576819055314E-4</v>
      </c>
    </row>
    <row r="14" spans="1:13" x14ac:dyDescent="0.25">
      <c r="D14" t="s">
        <v>1040</v>
      </c>
      <c r="E14" s="11" t="s">
        <v>1041</v>
      </c>
      <c r="J14" s="32" t="s">
        <v>86</v>
      </c>
      <c r="K14" s="32">
        <v>4</v>
      </c>
      <c r="L14" s="33">
        <v>1329192</v>
      </c>
      <c r="M14" s="22">
        <f t="shared" si="0"/>
        <v>2.1171273511691288E-3</v>
      </c>
    </row>
    <row r="15" spans="1:13" x14ac:dyDescent="0.25">
      <c r="J15" s="32" t="s">
        <v>55</v>
      </c>
      <c r="K15" s="32">
        <v>4</v>
      </c>
      <c r="L15" s="33">
        <v>9752073</v>
      </c>
      <c r="M15" s="22">
        <f t="shared" si="0"/>
        <v>1.5533030953314481E-2</v>
      </c>
    </row>
    <row r="16" spans="1:13" x14ac:dyDescent="0.25">
      <c r="J16" s="32" t="s">
        <v>52</v>
      </c>
      <c r="K16" s="32">
        <v>4</v>
      </c>
      <c r="L16" s="33">
        <v>11544225</v>
      </c>
      <c r="M16" s="22">
        <f t="shared" si="0"/>
        <v>1.8387557625648091E-2</v>
      </c>
    </row>
    <row r="17" spans="10:13" x14ac:dyDescent="0.25">
      <c r="J17" s="32" t="s">
        <v>57</v>
      </c>
      <c r="K17" s="32">
        <v>4</v>
      </c>
      <c r="L17" s="33">
        <v>8185867</v>
      </c>
      <c r="M17" s="22">
        <f t="shared" si="0"/>
        <v>1.3038389426608635E-2</v>
      </c>
    </row>
    <row r="18" spans="10:13" x14ac:dyDescent="0.25">
      <c r="J18" s="32" t="s">
        <v>83</v>
      </c>
      <c r="K18" s="32">
        <v>4</v>
      </c>
      <c r="L18" s="33">
        <v>1855413</v>
      </c>
      <c r="M18" s="22">
        <f t="shared" si="0"/>
        <v>2.955288333073602E-3</v>
      </c>
    </row>
    <row r="19" spans="10:13" x14ac:dyDescent="0.25">
      <c r="J19" s="32" t="s">
        <v>68</v>
      </c>
      <c r="K19" s="32">
        <v>5</v>
      </c>
      <c r="L19" s="33">
        <v>4822023</v>
      </c>
      <c r="M19" s="22">
        <f t="shared" si="0"/>
        <v>7.6804831666656258E-3</v>
      </c>
    </row>
    <row r="20" spans="10:13" x14ac:dyDescent="0.25">
      <c r="J20" s="32" t="s">
        <v>49</v>
      </c>
      <c r="K20" s="32">
        <v>5</v>
      </c>
      <c r="L20" s="33">
        <v>19317568</v>
      </c>
      <c r="M20" s="22">
        <f t="shared" si="0"/>
        <v>3.0768881825100909E-2</v>
      </c>
    </row>
    <row r="21" spans="10:13" x14ac:dyDescent="0.25">
      <c r="J21" s="32" t="s">
        <v>53</v>
      </c>
      <c r="K21" s="32">
        <v>5</v>
      </c>
      <c r="L21" s="33">
        <v>9919945</v>
      </c>
      <c r="M21" s="22">
        <f t="shared" si="0"/>
        <v>1.5800416254080258E-2</v>
      </c>
    </row>
    <row r="22" spans="10:13" x14ac:dyDescent="0.25">
      <c r="J22" s="32" t="s">
        <v>50</v>
      </c>
      <c r="K22" s="32">
        <v>5</v>
      </c>
      <c r="L22" s="33">
        <v>12875255</v>
      </c>
      <c r="M22" s="22">
        <f t="shared" si="0"/>
        <v>2.0507612529850529E-2</v>
      </c>
    </row>
    <row r="23" spans="10:13" x14ac:dyDescent="0.25">
      <c r="J23" s="32" t="s">
        <v>61</v>
      </c>
      <c r="K23" s="32">
        <v>5</v>
      </c>
      <c r="L23" s="33">
        <v>6537334</v>
      </c>
      <c r="M23" s="22">
        <f t="shared" si="0"/>
        <v>1.0412618053018591E-2</v>
      </c>
    </row>
    <row r="24" spans="10:13" x14ac:dyDescent="0.25">
      <c r="J24" s="32" t="s">
        <v>71</v>
      </c>
      <c r="K24" s="32">
        <v>5</v>
      </c>
      <c r="L24" s="33">
        <v>4380415</v>
      </c>
      <c r="M24" s="22">
        <f t="shared" si="0"/>
        <v>6.9770931558206187E-3</v>
      </c>
    </row>
    <row r="25" spans="10:13" x14ac:dyDescent="0.25">
      <c r="J25" s="32" t="s">
        <v>54</v>
      </c>
      <c r="K25" s="32">
        <v>5</v>
      </c>
      <c r="L25" s="33">
        <v>9883360</v>
      </c>
      <c r="M25" s="22">
        <f t="shared" si="0"/>
        <v>1.5742143932141423E-2</v>
      </c>
    </row>
    <row r="26" spans="10:13" x14ac:dyDescent="0.25">
      <c r="J26" s="32" t="s">
        <v>66</v>
      </c>
      <c r="K26" s="32">
        <v>5</v>
      </c>
      <c r="L26" s="33">
        <v>5379139</v>
      </c>
      <c r="M26" s="22">
        <f t="shared" si="0"/>
        <v>8.5678534798889535E-3</v>
      </c>
    </row>
    <row r="27" spans="10:13" x14ac:dyDescent="0.25">
      <c r="J27" s="32" t="s">
        <v>69</v>
      </c>
      <c r="K27" s="32">
        <v>5</v>
      </c>
      <c r="L27" s="33">
        <v>4723723</v>
      </c>
      <c r="M27" s="22">
        <f t="shared" si="0"/>
        <v>7.5239116415436536E-3</v>
      </c>
    </row>
    <row r="28" spans="10:13" x14ac:dyDescent="0.25">
      <c r="J28" s="32" t="s">
        <v>62</v>
      </c>
      <c r="K28" s="32">
        <v>5</v>
      </c>
      <c r="L28" s="33">
        <v>6456243</v>
      </c>
      <c r="M28" s="22">
        <f t="shared" si="0"/>
        <v>1.0283456897945692E-2</v>
      </c>
    </row>
    <row r="29" spans="10:13" x14ac:dyDescent="0.25">
      <c r="J29" s="32" t="s">
        <v>65</v>
      </c>
      <c r="K29" s="32">
        <v>5</v>
      </c>
      <c r="L29" s="33">
        <v>5726398</v>
      </c>
      <c r="M29" s="22">
        <f t="shared" si="0"/>
        <v>9.1209650896786898E-3</v>
      </c>
    </row>
    <row r="30" spans="10:13" x14ac:dyDescent="0.25">
      <c r="J30" s="32" t="s">
        <v>77</v>
      </c>
      <c r="K30" s="32">
        <v>6</v>
      </c>
      <c r="L30" s="33">
        <v>2949131</v>
      </c>
      <c r="M30" s="22">
        <f t="shared" si="0"/>
        <v>4.6973544095065007E-3</v>
      </c>
    </row>
    <row r="31" spans="10:13" x14ac:dyDescent="0.25">
      <c r="J31" s="32" t="s">
        <v>75</v>
      </c>
      <c r="K31" s="32">
        <v>6</v>
      </c>
      <c r="L31" s="33">
        <v>3074186</v>
      </c>
      <c r="M31" s="22">
        <f t="shared" si="0"/>
        <v>4.8965411040551099E-3</v>
      </c>
    </row>
    <row r="32" spans="10:13" x14ac:dyDescent="0.25">
      <c r="J32" s="32" t="s">
        <v>78</v>
      </c>
      <c r="K32" s="32">
        <v>6</v>
      </c>
      <c r="L32" s="33">
        <v>2885905</v>
      </c>
      <c r="M32" s="22">
        <f t="shared" si="0"/>
        <v>4.5966484965119748E-3</v>
      </c>
    </row>
    <row r="33" spans="10:13" x14ac:dyDescent="0.25">
      <c r="J33" s="32" t="s">
        <v>70</v>
      </c>
      <c r="K33" s="32">
        <v>6</v>
      </c>
      <c r="L33" s="33">
        <v>4601893</v>
      </c>
      <c r="M33" s="22">
        <f t="shared" si="0"/>
        <v>7.3298617035415176E-3</v>
      </c>
    </row>
    <row r="34" spans="10:13" x14ac:dyDescent="0.25">
      <c r="J34" s="32" t="s">
        <v>76</v>
      </c>
      <c r="K34" s="32">
        <v>6</v>
      </c>
      <c r="L34" s="33">
        <v>2984926</v>
      </c>
      <c r="M34" s="22">
        <f t="shared" si="0"/>
        <v>4.7543684251905392E-3</v>
      </c>
    </row>
    <row r="35" spans="10:13" x14ac:dyDescent="0.25">
      <c r="J35" s="32" t="s">
        <v>63</v>
      </c>
      <c r="K35" s="32">
        <v>6</v>
      </c>
      <c r="L35" s="33">
        <v>6021988</v>
      </c>
      <c r="M35" s="22">
        <f t="shared" si="0"/>
        <v>9.5917786920266448E-3</v>
      </c>
    </row>
    <row r="36" spans="10:13" x14ac:dyDescent="0.25">
      <c r="J36" s="32" t="s">
        <v>82</v>
      </c>
      <c r="K36" s="32">
        <v>6</v>
      </c>
      <c r="L36" s="33">
        <v>1855525</v>
      </c>
      <c r="M36" s="22">
        <f t="shared" si="0"/>
        <v>2.9554667258590919E-3</v>
      </c>
    </row>
    <row r="37" spans="10:13" x14ac:dyDescent="0.25">
      <c r="J37" s="32" t="s">
        <v>93</v>
      </c>
      <c r="K37" s="32">
        <v>6</v>
      </c>
      <c r="L37" s="33">
        <v>699628</v>
      </c>
      <c r="M37" s="22">
        <f t="shared" si="0"/>
        <v>1.1143623904174532E-3</v>
      </c>
    </row>
    <row r="38" spans="10:13" x14ac:dyDescent="0.25">
      <c r="J38" s="32" t="s">
        <v>73</v>
      </c>
      <c r="K38" s="32">
        <v>6</v>
      </c>
      <c r="L38" s="33">
        <v>3814820</v>
      </c>
      <c r="M38" s="22">
        <f t="shared" si="0"/>
        <v>6.0762175530600674E-3</v>
      </c>
    </row>
    <row r="39" spans="10:13" x14ac:dyDescent="0.25">
      <c r="J39" s="32" t="s">
        <v>91</v>
      </c>
      <c r="K39" s="32">
        <v>6</v>
      </c>
      <c r="L39" s="33">
        <v>833354</v>
      </c>
      <c r="M39" s="22">
        <f t="shared" si="0"/>
        <v>1.3273601907069846E-3</v>
      </c>
    </row>
    <row r="40" spans="10:13" x14ac:dyDescent="0.25">
      <c r="J40" s="32" t="s">
        <v>89</v>
      </c>
      <c r="K40" s="32">
        <v>7</v>
      </c>
      <c r="L40" s="33">
        <v>1005141</v>
      </c>
      <c r="M40" s="22">
        <f t="shared" si="0"/>
        <v>1.6009812750012711E-3</v>
      </c>
    </row>
    <row r="41" spans="10:13" x14ac:dyDescent="0.25">
      <c r="J41" s="32" t="s">
        <v>81</v>
      </c>
      <c r="K41" s="32">
        <v>7</v>
      </c>
      <c r="L41" s="33">
        <v>2085538</v>
      </c>
      <c r="M41" s="22">
        <f t="shared" si="0"/>
        <v>3.3218297595099602E-3</v>
      </c>
    </row>
    <row r="42" spans="10:13" x14ac:dyDescent="0.25">
      <c r="J42" s="32" t="s">
        <v>47</v>
      </c>
      <c r="K42" s="32">
        <v>7</v>
      </c>
      <c r="L42" s="33">
        <v>26059203</v>
      </c>
      <c r="M42" s="22">
        <f t="shared" si="0"/>
        <v>4.1506909025158606E-2</v>
      </c>
    </row>
    <row r="43" spans="10:13" x14ac:dyDescent="0.25">
      <c r="J43" s="32" t="s">
        <v>96</v>
      </c>
      <c r="K43" s="32">
        <v>7</v>
      </c>
      <c r="L43" s="33">
        <v>576412</v>
      </c>
      <c r="M43" s="22">
        <f t="shared" si="0"/>
        <v>9.1810484169487926E-4</v>
      </c>
    </row>
    <row r="44" spans="10:13" x14ac:dyDescent="0.25">
      <c r="J44" s="32" t="s">
        <v>92</v>
      </c>
      <c r="K44" s="32">
        <v>8</v>
      </c>
      <c r="L44" s="33">
        <v>731449</v>
      </c>
      <c r="M44" s="22">
        <f t="shared" si="0"/>
        <v>1.1650466478020543E-3</v>
      </c>
    </row>
    <row r="45" spans="10:13" x14ac:dyDescent="0.25">
      <c r="J45" s="32" t="s">
        <v>60</v>
      </c>
      <c r="K45" s="32">
        <v>8</v>
      </c>
      <c r="L45" s="33">
        <v>6553255</v>
      </c>
      <c r="M45" s="22">
        <f t="shared" si="0"/>
        <v>1.043797690603453E-2</v>
      </c>
    </row>
    <row r="46" spans="10:13" x14ac:dyDescent="0.25">
      <c r="J46" s="32" t="s">
        <v>46</v>
      </c>
      <c r="K46" s="32">
        <v>8</v>
      </c>
      <c r="L46" s="33">
        <v>38041430</v>
      </c>
      <c r="M46" s="22">
        <f t="shared" si="0"/>
        <v>6.0592113051076021E-2</v>
      </c>
    </row>
    <row r="47" spans="10:13" x14ac:dyDescent="0.25">
      <c r="J47" s="32" t="s">
        <v>67</v>
      </c>
      <c r="K47" s="32">
        <v>8</v>
      </c>
      <c r="L47" s="33">
        <v>5187582</v>
      </c>
      <c r="M47" s="22">
        <f t="shared" si="0"/>
        <v>8.2627428833702381E-3</v>
      </c>
    </row>
    <row r="48" spans="10:13" x14ac:dyDescent="0.25">
      <c r="J48" s="32" t="s">
        <v>85</v>
      </c>
      <c r="K48" s="32">
        <v>8</v>
      </c>
      <c r="L48" s="33">
        <v>1392313</v>
      </c>
      <c r="M48" s="22">
        <f t="shared" si="0"/>
        <v>2.2176660209272578E-3</v>
      </c>
    </row>
    <row r="49" spans="10:13" x14ac:dyDescent="0.25">
      <c r="J49" s="32" t="s">
        <v>84</v>
      </c>
      <c r="K49" s="32">
        <v>8</v>
      </c>
      <c r="L49" s="33">
        <v>1595728</v>
      </c>
      <c r="M49" s="22">
        <f t="shared" si="0"/>
        <v>2.5416639536097207E-3</v>
      </c>
    </row>
    <row r="50" spans="10:13" x14ac:dyDescent="0.25">
      <c r="J50" s="32" t="s">
        <v>80</v>
      </c>
      <c r="K50" s="32">
        <v>8</v>
      </c>
      <c r="L50" s="33">
        <v>2758931</v>
      </c>
      <c r="M50" s="22">
        <f t="shared" si="0"/>
        <v>4.3944052327191232E-3</v>
      </c>
    </row>
    <row r="51" spans="10:13" x14ac:dyDescent="0.25">
      <c r="J51" s="32" t="s">
        <v>72</v>
      </c>
      <c r="K51" s="32">
        <v>8</v>
      </c>
      <c r="L51" s="33">
        <v>3899353</v>
      </c>
      <c r="M51" s="22">
        <f t="shared" si="0"/>
        <v>6.2108611007013256E-3</v>
      </c>
    </row>
    <row r="52" spans="10:13" x14ac:dyDescent="0.25">
      <c r="J52" s="32" t="s">
        <v>79</v>
      </c>
      <c r="K52" s="32">
        <v>8</v>
      </c>
      <c r="L52" s="33">
        <v>2855287</v>
      </c>
      <c r="M52" s="22">
        <f t="shared" si="0"/>
        <v>4.5478803687786628E-3</v>
      </c>
    </row>
    <row r="53" spans="10:13" x14ac:dyDescent="0.25">
      <c r="J53" s="32" t="s">
        <v>58</v>
      </c>
      <c r="K53" s="32">
        <v>8</v>
      </c>
      <c r="L53" s="33">
        <v>6897012</v>
      </c>
      <c r="M53" s="22">
        <f t="shared" si="0"/>
        <v>1.0985510555692253E-2</v>
      </c>
    </row>
    <row r="54" spans="10:13" x14ac:dyDescent="0.25">
      <c r="J54" s="34" t="s">
        <v>97</v>
      </c>
      <c r="K54" s="34"/>
      <c r="L54" s="33">
        <f>SUM(L3:L53)</f>
        <v>313914040</v>
      </c>
      <c r="M54" s="22">
        <f t="shared" si="0"/>
        <v>0.5</v>
      </c>
    </row>
    <row r="55" spans="10:13" x14ac:dyDescent="0.25">
      <c r="J55" s="34" t="s">
        <v>97</v>
      </c>
      <c r="K55" s="34"/>
      <c r="L55" s="33">
        <f>SUM(L3:L54)</f>
        <v>627828080</v>
      </c>
    </row>
  </sheetData>
  <mergeCells count="1">
    <mergeCell ref="B2:C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F27"/>
  <sheetViews>
    <sheetView workbookViewId="0">
      <selection activeCell="J24" sqref="J24"/>
    </sheetView>
  </sheetViews>
  <sheetFormatPr defaultRowHeight="15" x14ac:dyDescent="0.25"/>
  <cols>
    <col min="2" max="2" width="21.5703125" bestFit="1" customWidth="1"/>
  </cols>
  <sheetData>
    <row r="1" spans="2:6" x14ac:dyDescent="0.25">
      <c r="C1" s="17" t="s">
        <v>1021</v>
      </c>
    </row>
    <row r="2" spans="2:6" x14ac:dyDescent="0.25">
      <c r="B2" t="s">
        <v>110</v>
      </c>
      <c r="C2" s="63">
        <v>4000</v>
      </c>
      <c r="D2" t="s">
        <v>116</v>
      </c>
      <c r="F2" s="17" t="s">
        <v>1042</v>
      </c>
    </row>
    <row r="3" spans="2:6" x14ac:dyDescent="0.25">
      <c r="B3" t="s">
        <v>111</v>
      </c>
      <c r="C3" s="28">
        <f>C2*0.125</f>
        <v>500</v>
      </c>
      <c r="D3" t="s">
        <v>116</v>
      </c>
      <c r="F3" s="17" t="s">
        <v>1043</v>
      </c>
    </row>
    <row r="4" spans="2:6" x14ac:dyDescent="0.25">
      <c r="B4" t="s">
        <v>112</v>
      </c>
      <c r="C4" s="28">
        <f>C2*0.05</f>
        <v>200</v>
      </c>
      <c r="D4" t="s">
        <v>116</v>
      </c>
      <c r="F4" s="17" t="s">
        <v>1044</v>
      </c>
    </row>
    <row r="6" spans="2:6" x14ac:dyDescent="0.25">
      <c r="C6" s="31" t="s">
        <v>121</v>
      </c>
      <c r="E6" s="31" t="s">
        <v>120</v>
      </c>
    </row>
    <row r="7" spans="2:6" x14ac:dyDescent="0.25">
      <c r="B7" s="19" t="s">
        <v>118</v>
      </c>
      <c r="C7" s="19"/>
      <c r="D7" s="19"/>
      <c r="E7" s="19"/>
    </row>
    <row r="8" spans="2:6" x14ac:dyDescent="0.25">
      <c r="B8" t="s">
        <v>19</v>
      </c>
      <c r="C8">
        <v>4</v>
      </c>
      <c r="D8" s="25">
        <f>'SKUs and weights'!D4</f>
        <v>2.3333333333333334E-2</v>
      </c>
      <c r="E8" s="18">
        <f>ROUND($C$2*D8,0)</f>
        <v>93</v>
      </c>
    </row>
    <row r="9" spans="2:6" x14ac:dyDescent="0.25">
      <c r="B9" t="s">
        <v>20</v>
      </c>
      <c r="C9">
        <v>4</v>
      </c>
      <c r="D9" s="25">
        <f>'SKUs and weights'!D5</f>
        <v>7.3333333333333334E-2</v>
      </c>
      <c r="E9" s="18">
        <f t="shared" ref="E9:E19" si="0">ROUND($C$2*D9,0)</f>
        <v>293</v>
      </c>
    </row>
    <row r="10" spans="2:6" x14ac:dyDescent="0.25">
      <c r="B10" t="s">
        <v>21</v>
      </c>
      <c r="C10">
        <v>5</v>
      </c>
      <c r="D10" s="25">
        <f>'SKUs and weights'!D6</f>
        <v>0.16999999999999998</v>
      </c>
      <c r="E10" s="18">
        <f t="shared" si="0"/>
        <v>680</v>
      </c>
    </row>
    <row r="11" spans="2:6" x14ac:dyDescent="0.25">
      <c r="B11" t="s">
        <v>22</v>
      </c>
      <c r="C11">
        <v>5</v>
      </c>
      <c r="D11" s="25">
        <f>'SKUs and weights'!D7</f>
        <v>6.6666666666666666E-2</v>
      </c>
      <c r="E11" s="18">
        <f t="shared" si="0"/>
        <v>267</v>
      </c>
    </row>
    <row r="12" spans="2:6" x14ac:dyDescent="0.25">
      <c r="B12" t="s">
        <v>26</v>
      </c>
      <c r="C12">
        <v>6</v>
      </c>
      <c r="D12" s="25">
        <f>'SKUs and weights'!D8</f>
        <v>2.3333333333333334E-2</v>
      </c>
      <c r="E12" s="18">
        <f t="shared" si="0"/>
        <v>93</v>
      </c>
    </row>
    <row r="13" spans="2:6" x14ac:dyDescent="0.25">
      <c r="B13" t="s">
        <v>27</v>
      </c>
      <c r="C13">
        <v>6</v>
      </c>
      <c r="D13" s="25">
        <f>'SKUs and weights'!D9</f>
        <v>7.3333333333333334E-2</v>
      </c>
      <c r="E13" s="18">
        <f t="shared" si="0"/>
        <v>293</v>
      </c>
    </row>
    <row r="14" spans="2:6" x14ac:dyDescent="0.25">
      <c r="B14" t="s">
        <v>28</v>
      </c>
      <c r="C14">
        <v>7</v>
      </c>
      <c r="D14" s="25">
        <f>'SKUs and weights'!D10</f>
        <v>0.16999999999999998</v>
      </c>
      <c r="E14" s="18">
        <f t="shared" si="0"/>
        <v>680</v>
      </c>
    </row>
    <row r="15" spans="2:6" x14ac:dyDescent="0.25">
      <c r="B15" t="s">
        <v>29</v>
      </c>
      <c r="C15">
        <v>7</v>
      </c>
      <c r="D15" s="25">
        <f>'SKUs and weights'!D11</f>
        <v>6.6666666666666666E-2</v>
      </c>
      <c r="E15" s="18">
        <f t="shared" si="0"/>
        <v>267</v>
      </c>
    </row>
    <row r="16" spans="2:6" x14ac:dyDescent="0.25">
      <c r="B16" t="s">
        <v>30</v>
      </c>
      <c r="C16">
        <v>8</v>
      </c>
      <c r="D16" s="25">
        <f>'SKUs and weights'!D12</f>
        <v>2.3333333333333334E-2</v>
      </c>
      <c r="E16" s="18">
        <f t="shared" si="0"/>
        <v>93</v>
      </c>
    </row>
    <row r="17" spans="2:5" x14ac:dyDescent="0.25">
      <c r="B17" t="s">
        <v>31</v>
      </c>
      <c r="C17">
        <v>8</v>
      </c>
      <c r="D17" s="25">
        <f>'SKUs and weights'!D13</f>
        <v>7.3333333333333334E-2</v>
      </c>
      <c r="E17" s="18">
        <f t="shared" si="0"/>
        <v>293</v>
      </c>
    </row>
    <row r="18" spans="2:5" x14ac:dyDescent="0.25">
      <c r="B18" t="s">
        <v>32</v>
      </c>
      <c r="C18">
        <v>9</v>
      </c>
      <c r="D18" s="25">
        <f>'SKUs and weights'!D14</f>
        <v>0.16999999999999998</v>
      </c>
      <c r="E18" s="18">
        <f t="shared" si="0"/>
        <v>680</v>
      </c>
    </row>
    <row r="19" spans="2:5" x14ac:dyDescent="0.25">
      <c r="B19" t="s">
        <v>33</v>
      </c>
      <c r="C19">
        <v>9</v>
      </c>
      <c r="D19" s="25">
        <f>'SKUs and weights'!D15</f>
        <v>6.6666666666666666E-2</v>
      </c>
      <c r="E19" s="18">
        <f t="shared" si="0"/>
        <v>267</v>
      </c>
    </row>
    <row r="20" spans="2:5" x14ac:dyDescent="0.25">
      <c r="D20" s="25"/>
      <c r="E20" s="25"/>
    </row>
    <row r="21" spans="2:5" x14ac:dyDescent="0.25">
      <c r="B21" s="19" t="s">
        <v>117</v>
      </c>
      <c r="C21" s="19"/>
      <c r="D21" s="19"/>
      <c r="E21" s="19"/>
    </row>
    <row r="22" spans="2:5" x14ac:dyDescent="0.25">
      <c r="B22" t="s">
        <v>23</v>
      </c>
      <c r="C22">
        <v>5</v>
      </c>
      <c r="D22" s="25">
        <f>'SKUs and weights'!D18</f>
        <v>7.0000000000000007E-2</v>
      </c>
      <c r="E22" s="18">
        <f>$C$4*D22</f>
        <v>14.000000000000002</v>
      </c>
    </row>
    <row r="23" spans="2:5" x14ac:dyDescent="0.25">
      <c r="B23" t="s">
        <v>24</v>
      </c>
      <c r="C23">
        <v>5</v>
      </c>
      <c r="D23" s="25">
        <f>'SKUs and weights'!D19</f>
        <v>0.73</v>
      </c>
      <c r="E23" s="18">
        <f t="shared" ref="E23:E24" si="1">$C$4*D23</f>
        <v>146</v>
      </c>
    </row>
    <row r="24" spans="2:5" x14ac:dyDescent="0.25">
      <c r="B24" t="s">
        <v>25</v>
      </c>
      <c r="C24">
        <v>5</v>
      </c>
      <c r="D24" s="25">
        <f>'SKUs and weights'!D20</f>
        <v>0.2</v>
      </c>
      <c r="E24" s="18">
        <f t="shared" si="1"/>
        <v>40</v>
      </c>
    </row>
    <row r="26" spans="2:5" x14ac:dyDescent="0.25">
      <c r="B26" t="s">
        <v>119</v>
      </c>
    </row>
    <row r="27" spans="2:5" x14ac:dyDescent="0.25">
      <c r="B27" t="s">
        <v>34</v>
      </c>
      <c r="C27">
        <v>2</v>
      </c>
      <c r="E27">
        <f>$C$3</f>
        <v>500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B61"/>
  <sheetViews>
    <sheetView tabSelected="1" topLeftCell="K1" workbookViewId="0">
      <selection activeCell="W13" sqref="W13"/>
    </sheetView>
  </sheetViews>
  <sheetFormatPr defaultRowHeight="15" x14ac:dyDescent="0.25"/>
  <cols>
    <col min="5" max="5" width="31.42578125" customWidth="1"/>
    <col min="6" max="6" width="29.7109375" customWidth="1"/>
    <col min="12" max="14" width="9.7109375" bestFit="1" customWidth="1"/>
    <col min="15" max="15" width="11.5703125" bestFit="1" customWidth="1"/>
    <col min="16" max="17" width="9.7109375" bestFit="1" customWidth="1"/>
    <col min="18" max="18" width="11.85546875" bestFit="1" customWidth="1"/>
    <col min="20" max="20" width="9.28515625" bestFit="1" customWidth="1"/>
    <col min="21" max="22" width="9.42578125" bestFit="1" customWidth="1"/>
    <col min="23" max="23" width="10.5703125" bestFit="1" customWidth="1"/>
    <col min="24" max="24" width="10.7109375" bestFit="1" customWidth="1"/>
    <col min="25" max="25" width="13" bestFit="1" customWidth="1"/>
    <col min="26" max="26" width="10.5703125" bestFit="1" customWidth="1"/>
    <col min="27" max="27" width="11.7109375" bestFit="1" customWidth="1"/>
    <col min="28" max="28" width="11.5703125" bestFit="1" customWidth="1"/>
    <col min="29" max="29" width="11.7109375" customWidth="1"/>
    <col min="31" max="31" width="10.5703125" bestFit="1" customWidth="1"/>
    <col min="36" max="36" width="11.5703125" bestFit="1" customWidth="1"/>
    <col min="45" max="45" width="14" customWidth="1"/>
  </cols>
  <sheetData>
    <row r="1" spans="2:54" s="11" customFormat="1" x14ac:dyDescent="0.25">
      <c r="L1" s="111" t="s">
        <v>1034</v>
      </c>
      <c r="M1" s="112"/>
      <c r="N1" s="112"/>
      <c r="O1" s="112"/>
      <c r="P1" s="112"/>
      <c r="Q1" s="112"/>
      <c r="R1" s="113"/>
      <c r="U1" s="111" t="s">
        <v>1032</v>
      </c>
      <c r="V1" s="112"/>
      <c r="W1" s="112"/>
      <c r="X1" s="112"/>
      <c r="Y1" s="112"/>
      <c r="Z1" s="112"/>
      <c r="AA1" s="113"/>
      <c r="AD1" s="111" t="s">
        <v>124</v>
      </c>
      <c r="AE1" s="112"/>
      <c r="AF1" s="112"/>
      <c r="AG1" s="112"/>
      <c r="AH1" s="112"/>
      <c r="AI1" s="112"/>
      <c r="AJ1" s="113"/>
      <c r="AM1" s="111" t="s">
        <v>129</v>
      </c>
      <c r="AN1" s="112"/>
      <c r="AO1" s="112"/>
      <c r="AP1" s="112"/>
      <c r="AQ1" s="112"/>
      <c r="AR1" s="112"/>
      <c r="AS1" s="113"/>
      <c r="AV1" s="111" t="s">
        <v>1031</v>
      </c>
      <c r="AW1" s="112"/>
      <c r="AX1" s="112"/>
      <c r="AY1" s="112"/>
      <c r="AZ1" s="112"/>
      <c r="BA1" s="112"/>
      <c r="BB1" s="113"/>
    </row>
    <row r="2" spans="2:54" s="11" customFormat="1" x14ac:dyDescent="0.25">
      <c r="B2" s="103" t="s">
        <v>122</v>
      </c>
      <c r="C2" s="103"/>
      <c r="L2" s="108" t="s">
        <v>16</v>
      </c>
      <c r="M2" s="109"/>
      <c r="N2" s="109"/>
      <c r="O2" s="109"/>
      <c r="P2" s="109"/>
      <c r="Q2" s="109"/>
      <c r="R2" s="110"/>
      <c r="U2" s="108" t="s">
        <v>16</v>
      </c>
      <c r="V2" s="109"/>
      <c r="W2" s="109"/>
      <c r="X2" s="109"/>
      <c r="Y2" s="109"/>
      <c r="Z2" s="109"/>
      <c r="AA2" s="110"/>
      <c r="AB2"/>
      <c r="AD2" s="108" t="s">
        <v>16</v>
      </c>
      <c r="AE2" s="109"/>
      <c r="AF2" s="109"/>
      <c r="AG2" s="109"/>
      <c r="AH2" s="109"/>
      <c r="AI2" s="109"/>
      <c r="AJ2" s="110"/>
      <c r="AM2" s="108" t="s">
        <v>16</v>
      </c>
      <c r="AN2" s="109"/>
      <c r="AO2" s="109"/>
      <c r="AP2" s="109"/>
      <c r="AQ2" s="109"/>
      <c r="AR2" s="109"/>
      <c r="AS2" s="110"/>
      <c r="AV2" s="108" t="s">
        <v>16</v>
      </c>
      <c r="AW2" s="109"/>
      <c r="AX2" s="109"/>
      <c r="AY2" s="109"/>
      <c r="AZ2" s="109"/>
      <c r="BA2" s="109"/>
      <c r="BB2" s="110"/>
    </row>
    <row r="3" spans="2:54" x14ac:dyDescent="0.25">
      <c r="B3" s="72" t="s">
        <v>121</v>
      </c>
      <c r="C3" s="72" t="s">
        <v>45</v>
      </c>
      <c r="K3" s="73" t="s">
        <v>121</v>
      </c>
      <c r="L3" s="82" t="s">
        <v>123</v>
      </c>
      <c r="M3" s="74">
        <v>3</v>
      </c>
      <c r="N3" s="74">
        <v>4</v>
      </c>
      <c r="O3" s="74">
        <v>5</v>
      </c>
      <c r="P3" s="74">
        <v>6</v>
      </c>
      <c r="Q3" s="74">
        <v>7</v>
      </c>
      <c r="R3" s="75">
        <v>8</v>
      </c>
      <c r="T3" s="45" t="s">
        <v>121</v>
      </c>
      <c r="U3" s="48" t="s">
        <v>123</v>
      </c>
      <c r="V3" s="30">
        <v>3</v>
      </c>
      <c r="W3" s="30">
        <v>4</v>
      </c>
      <c r="X3" s="30">
        <v>5</v>
      </c>
      <c r="Y3" s="30">
        <v>6</v>
      </c>
      <c r="Z3" s="30">
        <v>7</v>
      </c>
      <c r="AA3" s="49">
        <v>8</v>
      </c>
      <c r="AC3" s="45" t="s">
        <v>121</v>
      </c>
      <c r="AD3" s="48" t="s">
        <v>123</v>
      </c>
      <c r="AE3" s="30">
        <v>3</v>
      </c>
      <c r="AF3" s="30">
        <v>4</v>
      </c>
      <c r="AG3" s="30">
        <v>5</v>
      </c>
      <c r="AH3" s="30">
        <v>6</v>
      </c>
      <c r="AI3" s="30">
        <v>7</v>
      </c>
      <c r="AJ3" s="49">
        <v>8</v>
      </c>
      <c r="AL3" s="45" t="s">
        <v>121</v>
      </c>
      <c r="AM3" s="48" t="s">
        <v>123</v>
      </c>
      <c r="AN3" s="30">
        <v>3</v>
      </c>
      <c r="AO3" s="30">
        <v>4</v>
      </c>
      <c r="AP3" s="30">
        <v>5</v>
      </c>
      <c r="AQ3" s="30">
        <v>6</v>
      </c>
      <c r="AR3" s="30">
        <v>7</v>
      </c>
      <c r="AS3" s="49">
        <v>8</v>
      </c>
      <c r="AU3" s="45" t="s">
        <v>121</v>
      </c>
      <c r="AV3" s="48" t="s">
        <v>123</v>
      </c>
      <c r="AW3" s="30">
        <v>3</v>
      </c>
      <c r="AX3" s="30">
        <v>4</v>
      </c>
      <c r="AY3" s="30">
        <v>5</v>
      </c>
      <c r="AZ3" s="30">
        <v>6</v>
      </c>
      <c r="BA3" s="30">
        <v>7</v>
      </c>
      <c r="BB3" s="49">
        <v>8</v>
      </c>
    </row>
    <row r="4" spans="2:54" x14ac:dyDescent="0.25">
      <c r="B4" s="11">
        <v>2</v>
      </c>
      <c r="C4" s="11">
        <f>SUMIF('Sales Forecast'!$C$8:$C$27,B4,'Sales Forecast'!$E$8:$E$27)</f>
        <v>500</v>
      </c>
      <c r="E4" t="s">
        <v>1038</v>
      </c>
      <c r="F4" s="59">
        <f>MIN(N13,W13,AJ15,AS15,BB15)</f>
        <v>31186.987898724416</v>
      </c>
      <c r="K4" s="46">
        <v>2</v>
      </c>
      <c r="L4" s="85">
        <f>AD4</f>
        <v>297.80272756645655</v>
      </c>
      <c r="M4" s="86">
        <f t="shared" ref="M4:N6" si="0">AE4</f>
        <v>258.89470133438522</v>
      </c>
      <c r="N4" s="86">
        <f t="shared" si="0"/>
        <v>330.80507124544562</v>
      </c>
      <c r="O4" s="87">
        <f>AP4</f>
        <v>836.55</v>
      </c>
      <c r="P4" s="87">
        <f t="shared" ref="P4:R4" si="1">AQ4</f>
        <v>274.95</v>
      </c>
      <c r="Q4" s="87">
        <f t="shared" si="1"/>
        <v>274.95</v>
      </c>
      <c r="R4" s="88">
        <f t="shared" si="1"/>
        <v>649.34999999999991</v>
      </c>
      <c r="T4" s="46">
        <v>2</v>
      </c>
      <c r="U4" s="50">
        <f>C25*MIN('Shipping Rates'!C6,'Shipping Rates'!L6,'Shipping Rates'!U6,'Shipping Rates'!AH6)</f>
        <v>287.28000000000003</v>
      </c>
      <c r="V4" s="51">
        <f>D25*MIN('Shipping Rates'!D6,'Shipping Rates'!M6,'Shipping Rates'!V6,'Shipping Rates'!AI6)</f>
        <v>239.36</v>
      </c>
      <c r="W4" s="51">
        <f>E25*MIN('Shipping Rates'!E6,'Shipping Rates'!N6,'Shipping Rates'!W6,'Shipping Rates'!AJ6)</f>
        <v>303.68</v>
      </c>
      <c r="X4" s="51">
        <f>F25*MIN('Shipping Rates'!F6,'Shipping Rates'!O6,'Shipping Rates'!X6,'Shipping Rates'!AK6)</f>
        <v>836.55</v>
      </c>
      <c r="Y4" s="51">
        <f>G25*MIN('Shipping Rates'!G6,'Shipping Rates'!P6,'Shipping Rates'!Y6,'Shipping Rates'!AL6)</f>
        <v>274.95</v>
      </c>
      <c r="Z4" s="51">
        <f>H25*MIN('Shipping Rates'!H6,'Shipping Rates'!Q6,'Shipping Rates'!Z6,'Shipping Rates'!AM6)</f>
        <v>274.95</v>
      </c>
      <c r="AA4" s="52">
        <f>I25*MIN('Shipping Rates'!I6,'Shipping Rates'!R6,'Shipping Rates'!AA6,'Shipping Rates'!AN6)</f>
        <v>649.34999999999991</v>
      </c>
      <c r="AC4" s="46">
        <v>2</v>
      </c>
      <c r="AD4" s="50">
        <f>C25*'Shipping Rates'!U6</f>
        <v>297.80272756645655</v>
      </c>
      <c r="AE4" s="51">
        <f>D25*'Shipping Rates'!V6</f>
        <v>258.89470133438522</v>
      </c>
      <c r="AF4" s="51">
        <f>E25*'Shipping Rates'!W6</f>
        <v>330.80507124544562</v>
      </c>
      <c r="AG4" s="51">
        <f>F25*'Shipping Rates'!X6</f>
        <v>929.89531332604156</v>
      </c>
      <c r="AH4" s="51">
        <f>G25*'Shipping Rates'!Y6</f>
        <v>321.44716984699545</v>
      </c>
      <c r="AI4" s="51">
        <f>H25*'Shipping Rates'!Z6</f>
        <v>325.52903867044932</v>
      </c>
      <c r="AJ4" s="52">
        <f>I25*'Shipping Rates'!AA6</f>
        <v>797.72309809851129</v>
      </c>
      <c r="AL4" s="46">
        <v>2</v>
      </c>
      <c r="AM4" s="50">
        <f>C25*MIN('Shipping Rates'!C6,'Shipping Rates'!L6)</f>
        <v>287.28000000000003</v>
      </c>
      <c r="AN4" s="51">
        <f>D25*MIN('Shipping Rates'!D6,'Shipping Rates'!M6)</f>
        <v>239.36</v>
      </c>
      <c r="AO4" s="51">
        <f>E25*MIN('Shipping Rates'!E6,'Shipping Rates'!N6)</f>
        <v>303.68</v>
      </c>
      <c r="AP4" s="51">
        <f>F25*MIN('Shipping Rates'!F6,'Shipping Rates'!O6)</f>
        <v>836.55</v>
      </c>
      <c r="AQ4" s="51">
        <f>G25*MIN('Shipping Rates'!G6,'Shipping Rates'!P6)</f>
        <v>274.95</v>
      </c>
      <c r="AR4" s="51">
        <f>H25*MIN('Shipping Rates'!H6,'Shipping Rates'!Q6)</f>
        <v>274.95</v>
      </c>
      <c r="AS4" s="52">
        <f>I25*MIN('Shipping Rates'!I6,'Shipping Rates'!R6)</f>
        <v>649.34999999999991</v>
      </c>
      <c r="AU4" s="46">
        <v>2</v>
      </c>
      <c r="AV4" s="50">
        <f>C25*'Shipping Rates'!AH6</f>
        <v>292.54136378322835</v>
      </c>
      <c r="AW4" s="51">
        <f>D25*'Shipping Rates'!AI6</f>
        <v>250.27343715670455</v>
      </c>
      <c r="AX4" s="51">
        <f>E25*'Shipping Rates'!AJ6</f>
        <v>309.84889845792355</v>
      </c>
      <c r="AY4" s="51">
        <f>F25*'Shipping Rates'!AK6</f>
        <v>890.78027075928981</v>
      </c>
      <c r="AZ4" s="51">
        <f>G25*'Shipping Rates'!AL6</f>
        <v>305.49213514466169</v>
      </c>
      <c r="BA4" s="51">
        <f>H25*'Shipping Rates'!AM6</f>
        <v>318.21033514466166</v>
      </c>
      <c r="BB4" s="52">
        <f>I25*'Shipping Rates'!AN6</f>
        <v>781.55462555441375</v>
      </c>
    </row>
    <row r="5" spans="2:54" x14ac:dyDescent="0.25">
      <c r="B5" s="11">
        <v>3</v>
      </c>
      <c r="C5" s="11">
        <f>SUMIF('Sales Forecast'!$C$8:$C$27,B5,'Sales Forecast'!$E$8:$E$27)</f>
        <v>0</v>
      </c>
      <c r="E5" t="s">
        <v>1037</v>
      </c>
      <c r="F5" s="100">
        <f>F4/SUM(C4:C11)</f>
        <v>6.6369414553573982</v>
      </c>
      <c r="K5" s="46">
        <v>3</v>
      </c>
      <c r="L5" s="89">
        <f t="shared" ref="L5:L6" si="2">AD5</f>
        <v>0</v>
      </c>
      <c r="M5" s="83">
        <f t="shared" si="0"/>
        <v>0</v>
      </c>
      <c r="N5" s="83">
        <f t="shared" si="0"/>
        <v>0</v>
      </c>
      <c r="O5" s="83">
        <f t="shared" ref="O5:R5" si="3">AG5</f>
        <v>0</v>
      </c>
      <c r="P5" s="83">
        <f t="shared" si="3"/>
        <v>0</v>
      </c>
      <c r="Q5" s="83">
        <f t="shared" si="3"/>
        <v>0</v>
      </c>
      <c r="R5" s="90">
        <f t="shared" si="3"/>
        <v>0</v>
      </c>
      <c r="T5" s="46">
        <v>3</v>
      </c>
      <c r="U5" s="53">
        <f>C26*MIN('Shipping Rates'!C7,'Shipping Rates'!L7,'Shipping Rates'!U7,'Shipping Rates'!AH7)</f>
        <v>0</v>
      </c>
      <c r="V5" s="54">
        <f>D26*MIN('Shipping Rates'!D7,'Shipping Rates'!M7,'Shipping Rates'!V7,'Shipping Rates'!AI7)</f>
        <v>0</v>
      </c>
      <c r="W5" s="54">
        <f>E26*MIN('Shipping Rates'!E7,'Shipping Rates'!N7,'Shipping Rates'!W7,'Shipping Rates'!AJ7)</f>
        <v>0</v>
      </c>
      <c r="X5" s="54">
        <f>F26*MIN('Shipping Rates'!F7,'Shipping Rates'!O7,'Shipping Rates'!X7,'Shipping Rates'!AK7)</f>
        <v>0</v>
      </c>
      <c r="Y5" s="54">
        <f>G26*MIN('Shipping Rates'!G7,'Shipping Rates'!P7,'Shipping Rates'!Y7,'Shipping Rates'!AL7)</f>
        <v>0</v>
      </c>
      <c r="Z5" s="54">
        <f>H26*MIN('Shipping Rates'!H7,'Shipping Rates'!Q7,'Shipping Rates'!Z7,'Shipping Rates'!AM7)</f>
        <v>0</v>
      </c>
      <c r="AA5" s="55">
        <f>I26*MIN('Shipping Rates'!I7,'Shipping Rates'!R7,'Shipping Rates'!AA7,'Shipping Rates'!AN7)</f>
        <v>0</v>
      </c>
      <c r="AC5" s="46">
        <v>3</v>
      </c>
      <c r="AD5" s="53">
        <f>C26*'Shipping Rates'!U7</f>
        <v>0</v>
      </c>
      <c r="AE5" s="54">
        <f>D26*'Shipping Rates'!V7</f>
        <v>0</v>
      </c>
      <c r="AF5" s="54">
        <f>E26*'Shipping Rates'!W7</f>
        <v>0</v>
      </c>
      <c r="AG5" s="54">
        <f>F26*'Shipping Rates'!X7</f>
        <v>0</v>
      </c>
      <c r="AH5" s="54">
        <f>G26*'Shipping Rates'!Y7</f>
        <v>0</v>
      </c>
      <c r="AI5" s="54">
        <f>H26*'Shipping Rates'!Z7</f>
        <v>0</v>
      </c>
      <c r="AJ5" s="55">
        <f>I26*'Shipping Rates'!AA7</f>
        <v>0</v>
      </c>
      <c r="AL5" s="46">
        <v>3</v>
      </c>
      <c r="AM5" s="53">
        <f>C26*MIN('Shipping Rates'!C7,'Shipping Rates'!L7)</f>
        <v>0</v>
      </c>
      <c r="AN5" s="54">
        <f>D26*MIN('Shipping Rates'!D7,'Shipping Rates'!M7)</f>
        <v>0</v>
      </c>
      <c r="AO5" s="54">
        <f>E26*MIN('Shipping Rates'!E7,'Shipping Rates'!N7)</f>
        <v>0</v>
      </c>
      <c r="AP5" s="54">
        <f>F26*MIN('Shipping Rates'!F7,'Shipping Rates'!O7)</f>
        <v>0</v>
      </c>
      <c r="AQ5" s="54">
        <f>G26*MIN('Shipping Rates'!G7,'Shipping Rates'!P7)</f>
        <v>0</v>
      </c>
      <c r="AR5" s="54">
        <f>H26*MIN('Shipping Rates'!H7,'Shipping Rates'!Q7)</f>
        <v>0</v>
      </c>
      <c r="AS5" s="55">
        <f>I26*MIN('Shipping Rates'!I7,'Shipping Rates'!R7)</f>
        <v>0</v>
      </c>
      <c r="AU5" s="46">
        <v>3</v>
      </c>
      <c r="AV5" s="53">
        <f>C26*'Shipping Rates'!AH7</f>
        <v>0</v>
      </c>
      <c r="AW5" s="54">
        <f>D26*'Shipping Rates'!AI7</f>
        <v>0</v>
      </c>
      <c r="AX5" s="54">
        <f>E26*'Shipping Rates'!AJ7</f>
        <v>0</v>
      </c>
      <c r="AY5" s="54">
        <f>F26*'Shipping Rates'!AK7</f>
        <v>0</v>
      </c>
      <c r="AZ5" s="54">
        <f>G26*'Shipping Rates'!AL7</f>
        <v>0</v>
      </c>
      <c r="BA5" s="54">
        <f>H26*'Shipping Rates'!AM7</f>
        <v>0</v>
      </c>
      <c r="BB5" s="55">
        <f>I26*'Shipping Rates'!AN7</f>
        <v>0</v>
      </c>
    </row>
    <row r="6" spans="2:54" x14ac:dyDescent="0.25">
      <c r="B6" s="11">
        <v>4</v>
      </c>
      <c r="C6" s="11">
        <f>SUMIF('Sales Forecast'!$C$8:$C$27,B6,'Sales Forecast'!$E$8:$E$27)</f>
        <v>386</v>
      </c>
      <c r="E6" t="s">
        <v>1035</v>
      </c>
      <c r="F6" s="101">
        <f>F5/6.5-1</f>
        <v>2.1067916208830528E-2</v>
      </c>
      <c r="K6" s="46">
        <v>4</v>
      </c>
      <c r="L6" s="89">
        <f t="shared" si="2"/>
        <v>240.74341231094127</v>
      </c>
      <c r="M6" s="83">
        <f t="shared" si="0"/>
        <v>214.08099254923167</v>
      </c>
      <c r="N6" s="84">
        <f t="shared" ref="N6:R7" si="4">AO6</f>
        <v>234</v>
      </c>
      <c r="O6" s="84">
        <f t="shared" si="4"/>
        <v>649.34999999999991</v>
      </c>
      <c r="P6" s="84">
        <f t="shared" si="4"/>
        <v>216.45</v>
      </c>
      <c r="Q6" s="84">
        <f t="shared" si="4"/>
        <v>216.45</v>
      </c>
      <c r="R6" s="91">
        <f t="shared" si="4"/>
        <v>503.09999999999997</v>
      </c>
      <c r="T6" s="46">
        <v>4</v>
      </c>
      <c r="U6" s="53">
        <f>C27*MIN('Shipping Rates'!C8,'Shipping Rates'!L8,'Shipping Rates'!U8,'Shipping Rates'!AH8)</f>
        <v>240.74341231094127</v>
      </c>
      <c r="V6" s="54">
        <f>D27*MIN('Shipping Rates'!D8,'Shipping Rates'!M8,'Shipping Rates'!V8,'Shipping Rates'!AI8)</f>
        <v>198.89999999999998</v>
      </c>
      <c r="W6" s="54">
        <f>E27*MIN('Shipping Rates'!E8,'Shipping Rates'!N8,'Shipping Rates'!W8,'Shipping Rates'!AJ8)</f>
        <v>234</v>
      </c>
      <c r="X6" s="54">
        <f>F27*MIN('Shipping Rates'!F8,'Shipping Rates'!O8,'Shipping Rates'!X8,'Shipping Rates'!AK8)</f>
        <v>649.34999999999991</v>
      </c>
      <c r="Y6" s="54">
        <f>G27*MIN('Shipping Rates'!G8,'Shipping Rates'!P8,'Shipping Rates'!Y8,'Shipping Rates'!AL8)</f>
        <v>216.45</v>
      </c>
      <c r="Z6" s="54">
        <f>H27*MIN('Shipping Rates'!H8,'Shipping Rates'!Q8,'Shipping Rates'!Z8,'Shipping Rates'!AM8)</f>
        <v>216.45</v>
      </c>
      <c r="AA6" s="55">
        <f>I27*MIN('Shipping Rates'!I8,'Shipping Rates'!R8,'Shipping Rates'!AA8,'Shipping Rates'!AN8)</f>
        <v>503.09999999999997</v>
      </c>
      <c r="AC6" s="46">
        <v>4</v>
      </c>
      <c r="AD6" s="53">
        <f>C27*'Shipping Rates'!U8</f>
        <v>240.74341231094127</v>
      </c>
      <c r="AE6" s="54">
        <f>D27*'Shipping Rates'!V8</f>
        <v>214.08099254923167</v>
      </c>
      <c r="AF6" s="54">
        <f>E27*'Shipping Rates'!W8</f>
        <v>281.38840399980148</v>
      </c>
      <c r="AG6" s="54">
        <f>F27*'Shipping Rates'!X8</f>
        <v>817.003414668868</v>
      </c>
      <c r="AH6" s="54">
        <f>G27*'Shipping Rates'!Y8</f>
        <v>282.37630310335015</v>
      </c>
      <c r="AI6" s="54">
        <f>H27*'Shipping Rates'!Z8</f>
        <v>293.22148117417584</v>
      </c>
      <c r="AJ6" s="55">
        <f>I27*'Shipping Rates'!AA8</f>
        <v>731.95724349084151</v>
      </c>
      <c r="AL6" s="46">
        <v>4</v>
      </c>
      <c r="AM6" s="53">
        <f>C27*MIN('Shipping Rates'!C8,'Shipping Rates'!L8)</f>
        <v>245.7</v>
      </c>
      <c r="AN6" s="54">
        <f>D27*MIN('Shipping Rates'!D8,'Shipping Rates'!M8)</f>
        <v>198.89999999999998</v>
      </c>
      <c r="AO6" s="54">
        <f>E27*MIN('Shipping Rates'!E8,'Shipping Rates'!N8)</f>
        <v>234</v>
      </c>
      <c r="AP6" s="54">
        <f>F27*MIN('Shipping Rates'!F8,'Shipping Rates'!O8)</f>
        <v>649.34999999999991</v>
      </c>
      <c r="AQ6" s="54">
        <f>G27*MIN('Shipping Rates'!G8,'Shipping Rates'!P8)</f>
        <v>216.45</v>
      </c>
      <c r="AR6" s="54">
        <f>H27*MIN('Shipping Rates'!H8,'Shipping Rates'!Q8)</f>
        <v>216.45</v>
      </c>
      <c r="AS6" s="55">
        <f>I27*MIN('Shipping Rates'!I8,'Shipping Rates'!R8)</f>
        <v>503.09999999999997</v>
      </c>
      <c r="AU6" s="46">
        <v>4</v>
      </c>
      <c r="AV6" s="53">
        <f>C27*'Shipping Rates'!AH8</f>
        <v>243.22170615547063</v>
      </c>
      <c r="AW6" s="54">
        <f>D27*'Shipping Rates'!AI8</f>
        <v>206.0941621258572</v>
      </c>
      <c r="AX6" s="54">
        <f>E27*'Shipping Rates'!AJ8</f>
        <v>253.28772014806728</v>
      </c>
      <c r="AY6" s="54">
        <f>F27*'Shipping Rates'!AK8</f>
        <v>732.91002341088665</v>
      </c>
      <c r="AZ6" s="54">
        <f>G27*'Shipping Rates'!AL8</f>
        <v>254.31554113696222</v>
      </c>
      <c r="BA6" s="54">
        <f>H27*'Shipping Rates'!AM8</f>
        <v>264.32774113696223</v>
      </c>
      <c r="BB6" s="55">
        <f>I27*'Shipping Rates'!AN8</f>
        <v>637.65499831834461</v>
      </c>
    </row>
    <row r="7" spans="2:54" x14ac:dyDescent="0.25">
      <c r="B7" s="11">
        <v>5</v>
      </c>
      <c r="C7" s="11">
        <f>SUMIF('Sales Forecast'!$C$8:$C$27,B7,'Sales Forecast'!$E$8:$E$27)</f>
        <v>1147</v>
      </c>
      <c r="E7" t="s">
        <v>1036</v>
      </c>
      <c r="F7" s="102">
        <f>IF(F4=N13,1,IF(F4=W13,2,IF(F4=AJ15,3,IF(F4=AS15,4,5))))</f>
        <v>2</v>
      </c>
      <c r="K7" s="46">
        <v>5</v>
      </c>
      <c r="L7" s="89">
        <f>AD7</f>
        <v>729.61234012417663</v>
      </c>
      <c r="M7" s="84">
        <f t="shared" ref="M7" si="5">AN7</f>
        <v>596.69999999999993</v>
      </c>
      <c r="N7" s="84">
        <f t="shared" si="4"/>
        <v>696.15</v>
      </c>
      <c r="O7" s="84">
        <f t="shared" si="4"/>
        <v>1924.6499999999999</v>
      </c>
      <c r="P7" s="84">
        <f t="shared" si="4"/>
        <v>637.65</v>
      </c>
      <c r="Q7" s="84">
        <f t="shared" si="4"/>
        <v>637.65</v>
      </c>
      <c r="R7" s="91">
        <f t="shared" si="4"/>
        <v>1491.75</v>
      </c>
      <c r="T7" s="46">
        <v>5</v>
      </c>
      <c r="U7" s="53">
        <f>C28*MIN('Shipping Rates'!C9,'Shipping Rates'!L9,'Shipping Rates'!U9,'Shipping Rates'!AH9)</f>
        <v>725.4</v>
      </c>
      <c r="V7" s="54">
        <f>D28*MIN('Shipping Rates'!D9,'Shipping Rates'!M9,'Shipping Rates'!V9,'Shipping Rates'!AI9)</f>
        <v>596.69999999999993</v>
      </c>
      <c r="W7" s="54">
        <f>E28*MIN('Shipping Rates'!E9,'Shipping Rates'!N9,'Shipping Rates'!W9,'Shipping Rates'!AJ9)</f>
        <v>696.15</v>
      </c>
      <c r="X7" s="54">
        <f>F28*MIN('Shipping Rates'!F9,'Shipping Rates'!O9,'Shipping Rates'!X9,'Shipping Rates'!AK9)</f>
        <v>1924.6499999999999</v>
      </c>
      <c r="Y7" s="54">
        <f>G28*MIN('Shipping Rates'!G9,'Shipping Rates'!P9,'Shipping Rates'!Y9,'Shipping Rates'!AL9)</f>
        <v>637.65</v>
      </c>
      <c r="Z7" s="54">
        <f>H28*MIN('Shipping Rates'!H9,'Shipping Rates'!Q9,'Shipping Rates'!Z9,'Shipping Rates'!AM9)</f>
        <v>637.65</v>
      </c>
      <c r="AA7" s="55">
        <f>I28*MIN('Shipping Rates'!I9,'Shipping Rates'!R9,'Shipping Rates'!AA9,'Shipping Rates'!AN9)</f>
        <v>1491.75</v>
      </c>
      <c r="AC7" s="46">
        <v>5</v>
      </c>
      <c r="AD7" s="53">
        <f>C28*'Shipping Rates'!U9</f>
        <v>729.61234012417663</v>
      </c>
      <c r="AE7" s="54">
        <f>D28*'Shipping Rates'!V9</f>
        <v>648.88687051991258</v>
      </c>
      <c r="AF7" s="54">
        <f>E28*'Shipping Rates'!W9</f>
        <v>870.71907142006467</v>
      </c>
      <c r="AG7" s="54">
        <f>F28*'Shipping Rates'!X9</f>
        <v>2518.0028304681309</v>
      </c>
      <c r="AH7" s="54">
        <f>G28*'Shipping Rates'!Y9</f>
        <v>862.63132601189136</v>
      </c>
      <c r="AI7" s="54">
        <f>H28*'Shipping Rates'!Z9</f>
        <v>899.31386525245182</v>
      </c>
      <c r="AJ7" s="55">
        <f>I28*'Shipping Rates'!AA9</f>
        <v>2286.6064635215348</v>
      </c>
      <c r="AL7" s="46">
        <v>5</v>
      </c>
      <c r="AM7" s="53">
        <f>C28*MIN('Shipping Rates'!C9,'Shipping Rates'!L9)</f>
        <v>725.4</v>
      </c>
      <c r="AN7" s="54">
        <f>D28*MIN('Shipping Rates'!D9,'Shipping Rates'!M9)</f>
        <v>596.69999999999993</v>
      </c>
      <c r="AO7" s="54">
        <f>E28*MIN('Shipping Rates'!E9,'Shipping Rates'!N9)</f>
        <v>696.15</v>
      </c>
      <c r="AP7" s="54">
        <f>F28*MIN('Shipping Rates'!F9,'Shipping Rates'!O9)</f>
        <v>1924.6499999999999</v>
      </c>
      <c r="AQ7" s="54">
        <f>G28*MIN('Shipping Rates'!G9,'Shipping Rates'!P9)</f>
        <v>637.65</v>
      </c>
      <c r="AR7" s="54">
        <f>H28*MIN('Shipping Rates'!H9,'Shipping Rates'!Q9)</f>
        <v>637.65</v>
      </c>
      <c r="AS7" s="55">
        <f>I28*MIN('Shipping Rates'!I9,'Shipping Rates'!R9)</f>
        <v>1491.75</v>
      </c>
      <c r="AU7" s="46">
        <v>5</v>
      </c>
      <c r="AV7" s="53">
        <f>C28*'Shipping Rates'!AH9</f>
        <v>727.50617006208836</v>
      </c>
      <c r="AW7" s="54">
        <f>D28*'Shipping Rates'!AI9</f>
        <v>626.03369472849204</v>
      </c>
      <c r="AX7" s="54">
        <f>E28*'Shipping Rates'!AJ9</f>
        <v>762.5740438499073</v>
      </c>
      <c r="AY7" s="54">
        <f>F28*'Shipping Rates'!AK9</f>
        <v>2197.3203447615083</v>
      </c>
      <c r="AZ7" s="54">
        <f>G28*'Shipping Rates'!AL9</f>
        <v>757.48299142554538</v>
      </c>
      <c r="BA7" s="54">
        <f>H28*'Shipping Rates'!AM9</f>
        <v>786.9783914255454</v>
      </c>
      <c r="BB7" s="55">
        <f>I28*'Shipping Rates'!AN9</f>
        <v>1910.0992368212299</v>
      </c>
    </row>
    <row r="8" spans="2:54" x14ac:dyDescent="0.25">
      <c r="B8" s="11">
        <v>6</v>
      </c>
      <c r="C8" s="11">
        <f>SUMIF('Sales Forecast'!$C$8:$C$27,B8,'Sales Forecast'!$E$8:$E$27)</f>
        <v>386</v>
      </c>
      <c r="K8" s="46">
        <v>6</v>
      </c>
      <c r="L8" s="89">
        <f t="shared" ref="L8:L11" si="6">AD8</f>
        <v>253.51010841833966</v>
      </c>
      <c r="M8" s="83">
        <f t="shared" ref="M8:M11" si="7">AE8</f>
        <v>222.93951637885505</v>
      </c>
      <c r="N8" s="83">
        <f t="shared" ref="N8:N11" si="8">AF8</f>
        <v>297.02109311090157</v>
      </c>
      <c r="O8" s="83">
        <f t="shared" ref="O8:O11" si="9">AG8</f>
        <v>868.81926545170188</v>
      </c>
      <c r="P8" s="83">
        <f t="shared" ref="P8:P11" si="10">AH8</f>
        <v>298.04156031676501</v>
      </c>
      <c r="Q8" s="83">
        <f t="shared" ref="Q8:Q11" si="11">AI8</f>
        <v>314.10849079206236</v>
      </c>
      <c r="R8" s="90">
        <f t="shared" ref="R8:R11" si="12">AJ8</f>
        <v>787.97437947228354</v>
      </c>
      <c r="T8" s="46">
        <v>6</v>
      </c>
      <c r="U8" s="53">
        <f>C29*MIN('Shipping Rates'!C10,'Shipping Rates'!L10,'Shipping Rates'!U10,'Shipping Rates'!AH10)</f>
        <v>253.51010841833966</v>
      </c>
      <c r="V8" s="54">
        <f>D29*MIN('Shipping Rates'!D10,'Shipping Rates'!M10,'Shipping Rates'!V10,'Shipping Rates'!AI10)</f>
        <v>222.93951637885505</v>
      </c>
      <c r="W8" s="54">
        <f>E29*MIN('Shipping Rates'!E10,'Shipping Rates'!N10,'Shipping Rates'!W10,'Shipping Rates'!AJ10)</f>
        <v>297.02109311090157</v>
      </c>
      <c r="X8" s="54">
        <f>F29*MIN('Shipping Rates'!F10,'Shipping Rates'!O10,'Shipping Rates'!X10,'Shipping Rates'!AK10)</f>
        <v>868.81926545170188</v>
      </c>
      <c r="Y8" s="54">
        <f>G29*MIN('Shipping Rates'!G10,'Shipping Rates'!P10,'Shipping Rates'!Y10,'Shipping Rates'!AL10)</f>
        <v>298.04156031676501</v>
      </c>
      <c r="Z8" s="54">
        <f>H29*MIN('Shipping Rates'!H10,'Shipping Rates'!Q10,'Shipping Rates'!Z10,'Shipping Rates'!AM10)</f>
        <v>311.39116680331625</v>
      </c>
      <c r="AA8" s="55">
        <f>I29*MIN('Shipping Rates'!I10,'Shipping Rates'!R10,'Shipping Rates'!AA10,'Shipping Rates'!AN10)</f>
        <v>747.04566338068105</v>
      </c>
      <c r="AC8" s="46">
        <v>6</v>
      </c>
      <c r="AD8" s="53">
        <f>C29*'Shipping Rates'!U10</f>
        <v>253.51010841833966</v>
      </c>
      <c r="AE8" s="54">
        <f>D29*'Shipping Rates'!V10</f>
        <v>222.93951637885505</v>
      </c>
      <c r="AF8" s="54">
        <f>E29*'Shipping Rates'!W10</f>
        <v>297.02109311090157</v>
      </c>
      <c r="AG8" s="54">
        <f>F29*'Shipping Rates'!X10</f>
        <v>868.81926545170188</v>
      </c>
      <c r="AH8" s="54">
        <f>G29*'Shipping Rates'!Y10</f>
        <v>298.04156031676501</v>
      </c>
      <c r="AI8" s="54">
        <f>H29*'Shipping Rates'!Z10</f>
        <v>314.10849079206236</v>
      </c>
      <c r="AJ8" s="55">
        <f>I29*'Shipping Rates'!AA10</f>
        <v>787.97437947228354</v>
      </c>
      <c r="AL8" s="46">
        <v>6</v>
      </c>
      <c r="AM8" s="53">
        <f>C29*MIN('Shipping Rates'!C10,'Shipping Rates'!L10)</f>
        <v>339.78</v>
      </c>
      <c r="AN8" s="54">
        <f>D29*MIN('Shipping Rates'!D10,'Shipping Rates'!M10)</f>
        <v>324.35999999999996</v>
      </c>
      <c r="AO8" s="54">
        <f>E29*MIN('Shipping Rates'!E10,'Shipping Rates'!N10)</f>
        <v>423.6</v>
      </c>
      <c r="AP8" s="54">
        <f>F29*MIN('Shipping Rates'!F10,'Shipping Rates'!O10)</f>
        <v>1284.27</v>
      </c>
      <c r="AQ8" s="54">
        <f>G29*MIN('Shipping Rates'!G10,'Shipping Rates'!P10)</f>
        <v>456.95</v>
      </c>
      <c r="AR8" s="54">
        <f>H29*MIN('Shipping Rates'!H10,'Shipping Rates'!Q10)</f>
        <v>456.95</v>
      </c>
      <c r="AS8" s="55">
        <f>I29*MIN('Shipping Rates'!I10,'Shipping Rates'!R10)</f>
        <v>1062.0999999999999</v>
      </c>
      <c r="AU8" s="46">
        <v>6</v>
      </c>
      <c r="AV8" s="53">
        <f>C29*'Shipping Rates'!AH10</f>
        <v>296.64505420916981</v>
      </c>
      <c r="AW8" s="54">
        <f>D29*'Shipping Rates'!AI10</f>
        <v>249.34163435980415</v>
      </c>
      <c r="AX8" s="54">
        <f>E29*'Shipping Rates'!AJ10</f>
        <v>304.1670992468284</v>
      </c>
      <c r="AY8" s="54">
        <f>F29*'Shipping Rates'!AK10</f>
        <v>874.10030040994889</v>
      </c>
      <c r="AZ8" s="54">
        <f>G29*'Shipping Rates'!AL10</f>
        <v>301.3789668033163</v>
      </c>
      <c r="BA8" s="54">
        <f>H29*'Shipping Rates'!AM10</f>
        <v>311.39116680331625</v>
      </c>
      <c r="BB8" s="55">
        <f>I29*'Shipping Rates'!AN10</f>
        <v>747.04566338068105</v>
      </c>
    </row>
    <row r="9" spans="2:54" x14ac:dyDescent="0.25">
      <c r="B9" s="11">
        <v>7</v>
      </c>
      <c r="C9" s="11">
        <f>SUMIF('Sales Forecast'!$C$8:$C$27,B9,'Sales Forecast'!$E$8:$E$27)</f>
        <v>947</v>
      </c>
      <c r="K9" s="46">
        <v>7</v>
      </c>
      <c r="L9" s="89">
        <f t="shared" si="6"/>
        <v>650.77582045417046</v>
      </c>
      <c r="M9" s="83">
        <f t="shared" si="7"/>
        <v>565.38225618478634</v>
      </c>
      <c r="N9" s="83">
        <f t="shared" si="8"/>
        <v>748.02417396613896</v>
      </c>
      <c r="O9" s="83">
        <f t="shared" si="9"/>
        <v>2179.1968620873513</v>
      </c>
      <c r="P9" s="83">
        <f t="shared" si="10"/>
        <v>745.48386198558512</v>
      </c>
      <c r="Q9" s="83">
        <f t="shared" si="11"/>
        <v>784.56558476333521</v>
      </c>
      <c r="R9" s="90">
        <f t="shared" si="12"/>
        <v>1988.2609342498315</v>
      </c>
      <c r="T9" s="46">
        <v>7</v>
      </c>
      <c r="U9" s="53">
        <f>C30*MIN('Shipping Rates'!C11,'Shipping Rates'!L11,'Shipping Rates'!U11,'Shipping Rates'!AH11)</f>
        <v>650.77582045417046</v>
      </c>
      <c r="V9" s="54">
        <f>D30*MIN('Shipping Rates'!D11,'Shipping Rates'!M11,'Shipping Rates'!V11,'Shipping Rates'!AI11)</f>
        <v>565.38225618478634</v>
      </c>
      <c r="W9" s="54">
        <f>E30*MIN('Shipping Rates'!E11,'Shipping Rates'!N11,'Shipping Rates'!W11,'Shipping Rates'!AJ11)</f>
        <v>748.02417396613896</v>
      </c>
      <c r="X9" s="54">
        <f>F30*MIN('Shipping Rates'!F11,'Shipping Rates'!O11,'Shipping Rates'!X11,'Shipping Rates'!AK11)</f>
        <v>2179.1968620873513</v>
      </c>
      <c r="Y9" s="54">
        <f>G30*MIN('Shipping Rates'!G11,'Shipping Rates'!P11,'Shipping Rates'!Y11,'Shipping Rates'!AL11)</f>
        <v>745.48386198558512</v>
      </c>
      <c r="Z9" s="54">
        <f>H30*MIN('Shipping Rates'!H11,'Shipping Rates'!Q11,'Shipping Rates'!Z11,'Shipping Rates'!AM11)</f>
        <v>784.56558476333521</v>
      </c>
      <c r="AA9" s="55">
        <f>I30*MIN('Shipping Rates'!I11,'Shipping Rates'!R11,'Shipping Rates'!AA11,'Shipping Rates'!AN11)</f>
        <v>1919.6159500768447</v>
      </c>
      <c r="AC9" s="46">
        <v>7</v>
      </c>
      <c r="AD9" s="53">
        <f>C30*'Shipping Rates'!U11</f>
        <v>650.77582045417046</v>
      </c>
      <c r="AE9" s="54">
        <f>D30*'Shipping Rates'!V11</f>
        <v>565.38225618478634</v>
      </c>
      <c r="AF9" s="54">
        <f>E30*'Shipping Rates'!W11</f>
        <v>748.02417396613896</v>
      </c>
      <c r="AG9" s="54">
        <f>F30*'Shipping Rates'!X11</f>
        <v>2179.1968620873513</v>
      </c>
      <c r="AH9" s="54">
        <f>G30*'Shipping Rates'!Y11</f>
        <v>745.48386198558512</v>
      </c>
      <c r="AI9" s="54">
        <f>H30*'Shipping Rates'!Z11</f>
        <v>784.56558476333521</v>
      </c>
      <c r="AJ9" s="55">
        <f>I30*'Shipping Rates'!AA11</f>
        <v>1988.2609342498315</v>
      </c>
      <c r="AL9" s="46">
        <v>7</v>
      </c>
      <c r="AM9" s="53">
        <f>C30*MIN('Shipping Rates'!C11,'Shipping Rates'!L11)</f>
        <v>888.8900000000001</v>
      </c>
      <c r="AN9" s="54">
        <f>D30*MIN('Shipping Rates'!D11,'Shipping Rates'!M11)</f>
        <v>871.92000000000007</v>
      </c>
      <c r="AO9" s="54">
        <f>E30*MIN('Shipping Rates'!E11,'Shipping Rates'!N11)</f>
        <v>1101.8700000000001</v>
      </c>
      <c r="AP9" s="54">
        <f>F30*MIN('Shipping Rates'!F11,'Shipping Rates'!O11)</f>
        <v>3359.2</v>
      </c>
      <c r="AQ9" s="54">
        <f>G30*MIN('Shipping Rates'!G11,'Shipping Rates'!P11)</f>
        <v>1111.5</v>
      </c>
      <c r="AR9" s="54">
        <f>H30*MIN('Shipping Rates'!H11,'Shipping Rates'!Q11)</f>
        <v>1111.5</v>
      </c>
      <c r="AS9" s="55">
        <f>I30*MIN('Shipping Rates'!I11,'Shipping Rates'!R11)</f>
        <v>2605.85</v>
      </c>
      <c r="AU9" s="46">
        <v>7</v>
      </c>
      <c r="AV9" s="53">
        <f>C30*'Shipping Rates'!AH11</f>
        <v>769.83291022708534</v>
      </c>
      <c r="AW9" s="54">
        <f>D30*'Shipping Rates'!AI11</f>
        <v>650.555297660924</v>
      </c>
      <c r="AX9" s="54">
        <f>E30*'Shipping Rates'!AJ11</f>
        <v>793.51528652894615</v>
      </c>
      <c r="AY9" s="54">
        <f>F30*'Shipping Rates'!AK11</f>
        <v>2253.766411473468</v>
      </c>
      <c r="AZ9" s="54">
        <f>G30*'Shipping Rates'!AL11</f>
        <v>770.0855332081328</v>
      </c>
      <c r="BA9" s="54">
        <f>H30*'Shipping Rates'!AM11</f>
        <v>794.43953320813284</v>
      </c>
      <c r="BB9" s="55">
        <f>I30*'Shipping Rates'!AN11</f>
        <v>1919.6159500768447</v>
      </c>
    </row>
    <row r="10" spans="2:54" x14ac:dyDescent="0.25">
      <c r="B10">
        <v>8</v>
      </c>
      <c r="C10" s="11">
        <f>SUMIF('Sales Forecast'!$C$8:$C$27,B10,'Sales Forecast'!$E$8:$E$27)</f>
        <v>386</v>
      </c>
      <c r="K10" s="46">
        <v>8</v>
      </c>
      <c r="L10" s="89">
        <f t="shared" si="6"/>
        <v>274.93991974147269</v>
      </c>
      <c r="M10" s="83">
        <f t="shared" si="7"/>
        <v>234.38177632545191</v>
      </c>
      <c r="N10" s="83">
        <f t="shared" si="8"/>
        <v>310.04833403681823</v>
      </c>
      <c r="O10" s="83">
        <f t="shared" si="9"/>
        <v>904.96985902112078</v>
      </c>
      <c r="P10" s="83">
        <f t="shared" si="10"/>
        <v>315.71518383959204</v>
      </c>
      <c r="Q10" s="83">
        <f t="shared" si="11"/>
        <v>333.38880736241913</v>
      </c>
      <c r="R10" s="90">
        <f t="shared" si="12"/>
        <v>849.59322905186968</v>
      </c>
      <c r="T10" s="46">
        <v>8</v>
      </c>
      <c r="U10" s="53">
        <f>C31*MIN('Shipping Rates'!C12,'Shipping Rates'!L12,'Shipping Rates'!U12,'Shipping Rates'!AH12)</f>
        <v>274.93991974147269</v>
      </c>
      <c r="V10" s="54">
        <f>D31*MIN('Shipping Rates'!D12,'Shipping Rates'!M12,'Shipping Rates'!V12,'Shipping Rates'!AI12)</f>
        <v>234.38177632545191</v>
      </c>
      <c r="W10" s="54">
        <f>E31*MIN('Shipping Rates'!E12,'Shipping Rates'!N12,'Shipping Rates'!W12,'Shipping Rates'!AJ12)</f>
        <v>310.04833403681823</v>
      </c>
      <c r="X10" s="54">
        <f>F31*MIN('Shipping Rates'!F12,'Shipping Rates'!O12,'Shipping Rates'!X12,'Shipping Rates'!AK12)</f>
        <v>904.96985902112078</v>
      </c>
      <c r="Y10" s="54">
        <f>G31*MIN('Shipping Rates'!G12,'Shipping Rates'!P12,'Shipping Rates'!Y12,'Shipping Rates'!AL12)</f>
        <v>315.71518383959204</v>
      </c>
      <c r="Z10" s="54">
        <f>H31*MIN('Shipping Rates'!H12,'Shipping Rates'!Q12,'Shipping Rates'!Z12,'Shipping Rates'!AM12)</f>
        <v>333.38880736241913</v>
      </c>
      <c r="AA10" s="55">
        <f>I31*MIN('Shipping Rates'!I12,'Shipping Rates'!R12,'Shipping Rates'!AA12,'Shipping Rates'!AN12)</f>
        <v>819.29570830674584</v>
      </c>
      <c r="AC10" s="46">
        <v>8</v>
      </c>
      <c r="AD10" s="53">
        <f>C31*'Shipping Rates'!U12</f>
        <v>274.93991974147269</v>
      </c>
      <c r="AE10" s="54">
        <f>D31*'Shipping Rates'!V12</f>
        <v>234.38177632545191</v>
      </c>
      <c r="AF10" s="54">
        <f>E31*'Shipping Rates'!W12</f>
        <v>310.04833403681823</v>
      </c>
      <c r="AG10" s="54">
        <f>F31*'Shipping Rates'!X12</f>
        <v>904.96985902112078</v>
      </c>
      <c r="AH10" s="54">
        <f>G31*'Shipping Rates'!Y12</f>
        <v>315.71518383959204</v>
      </c>
      <c r="AI10" s="54">
        <f>H31*'Shipping Rates'!Z12</f>
        <v>333.38880736241913</v>
      </c>
      <c r="AJ10" s="55">
        <f>I31*'Shipping Rates'!AA12</f>
        <v>849.59322905186968</v>
      </c>
      <c r="AL10" s="46">
        <v>8</v>
      </c>
      <c r="AM10" s="53">
        <f>C31*MIN('Shipping Rates'!C12,'Shipping Rates'!L12)</f>
        <v>388.92</v>
      </c>
      <c r="AN10" s="54">
        <f>D31*MIN('Shipping Rates'!D12,'Shipping Rates'!M12)</f>
        <v>373.66</v>
      </c>
      <c r="AO10" s="54">
        <f>E31*MIN('Shipping Rates'!E12,'Shipping Rates'!N12)</f>
        <v>473.6</v>
      </c>
      <c r="AP10" s="54">
        <f>F31*MIN('Shipping Rates'!F12,'Shipping Rates'!O12)</f>
        <v>1370.85</v>
      </c>
      <c r="AQ10" s="54">
        <f>G31*MIN('Shipping Rates'!G12,'Shipping Rates'!P12)</f>
        <v>456.95</v>
      </c>
      <c r="AR10" s="54">
        <f>H31*MIN('Shipping Rates'!H12,'Shipping Rates'!Q12)</f>
        <v>456.95</v>
      </c>
      <c r="AS10" s="55">
        <f>I31*MIN('Shipping Rates'!I12,'Shipping Rates'!R12)</f>
        <v>1062.0999999999999</v>
      </c>
      <c r="AU10" s="46">
        <v>8</v>
      </c>
      <c r="AV10" s="53">
        <f>C31*'Shipping Rates'!AH12</f>
        <v>331.92995987073635</v>
      </c>
      <c r="AW10" s="54">
        <f>D31*'Shipping Rates'!AI12</f>
        <v>277.90560560964371</v>
      </c>
      <c r="AX10" s="54">
        <f>E31*'Shipping Rates'!AJ12</f>
        <v>337.77177130546318</v>
      </c>
      <c r="AY10" s="54">
        <f>F31*'Shipping Rates'!AK12</f>
        <v>967.35326537266042</v>
      </c>
      <c r="AZ10" s="54">
        <f>G31*'Shipping Rates'!AL12</f>
        <v>332.46328845755346</v>
      </c>
      <c r="BA10" s="54">
        <f>H31*'Shipping Rates'!AM12</f>
        <v>342.47548845755347</v>
      </c>
      <c r="BB10" s="55">
        <f>I31*'Shipping Rates'!AN12</f>
        <v>819.29570830674584</v>
      </c>
    </row>
    <row r="11" spans="2:54" x14ac:dyDescent="0.25">
      <c r="B11">
        <v>9</v>
      </c>
      <c r="C11" s="11">
        <f>SUMIF('Sales Forecast'!$C$8:$C$27,B11,'Sales Forecast'!$E$8:$E$27)</f>
        <v>947</v>
      </c>
      <c r="K11" s="47">
        <v>9</v>
      </c>
      <c r="L11" s="92">
        <f t="shared" si="6"/>
        <v>687.67548037682957</v>
      </c>
      <c r="M11" s="93">
        <f t="shared" si="7"/>
        <v>592.73946212921135</v>
      </c>
      <c r="N11" s="93">
        <f t="shared" si="8"/>
        <v>779.19184788139466</v>
      </c>
      <c r="O11" s="93">
        <f t="shared" si="9"/>
        <v>2255.9707352774208</v>
      </c>
      <c r="P11" s="93">
        <f t="shared" si="10"/>
        <v>784.56558476333521</v>
      </c>
      <c r="Q11" s="93">
        <f t="shared" si="11"/>
        <v>852.95859962439818</v>
      </c>
      <c r="R11" s="94">
        <f t="shared" si="12"/>
        <v>2215.0326306677271</v>
      </c>
      <c r="T11" s="47">
        <v>9</v>
      </c>
      <c r="U11" s="56">
        <f>C32*MIN('Shipping Rates'!C13,'Shipping Rates'!L13,'Shipping Rates'!U13,'Shipping Rates'!AH13)</f>
        <v>687.67548037682957</v>
      </c>
      <c r="V11" s="57">
        <f>D32*MIN('Shipping Rates'!D13,'Shipping Rates'!M13,'Shipping Rates'!V13,'Shipping Rates'!AI13)</f>
        <v>592.73946212921135</v>
      </c>
      <c r="W11" s="57">
        <f>E32*MIN('Shipping Rates'!E13,'Shipping Rates'!N13,'Shipping Rates'!W13,'Shipping Rates'!AJ13)</f>
        <v>779.19184788139466</v>
      </c>
      <c r="X11" s="57">
        <f>F32*MIN('Shipping Rates'!F13,'Shipping Rates'!O13,'Shipping Rates'!X13,'Shipping Rates'!AK13)</f>
        <v>2255.9707352774208</v>
      </c>
      <c r="Y11" s="57">
        <f>G32*MIN('Shipping Rates'!G13,'Shipping Rates'!P13,'Shipping Rates'!Y13,'Shipping Rates'!AL13)</f>
        <v>784.56558476333521</v>
      </c>
      <c r="Z11" s="57">
        <f>H32*MIN('Shipping Rates'!H13,'Shipping Rates'!Q13,'Shipping Rates'!Z13,'Shipping Rates'!AM13)</f>
        <v>852.95859962439818</v>
      </c>
      <c r="AA11" s="58">
        <f>I32*MIN('Shipping Rates'!I13,'Shipping Rates'!R13,'Shipping Rates'!AA13,'Shipping Rates'!AN13)</f>
        <v>2068.1862328131606</v>
      </c>
      <c r="AC11" s="47">
        <v>9</v>
      </c>
      <c r="AD11" s="56">
        <f>C32*'Shipping Rates'!U13</f>
        <v>687.67548037682957</v>
      </c>
      <c r="AE11" s="57">
        <f>D32*'Shipping Rates'!V13</f>
        <v>592.73946212921135</v>
      </c>
      <c r="AF11" s="57">
        <f>E32*'Shipping Rates'!W13</f>
        <v>779.19184788139466</v>
      </c>
      <c r="AG11" s="57">
        <f>F32*'Shipping Rates'!X13</f>
        <v>2255.9707352774208</v>
      </c>
      <c r="AH11" s="57">
        <f>G32*'Shipping Rates'!Y13</f>
        <v>784.56558476333521</v>
      </c>
      <c r="AI11" s="57">
        <f>H32*'Shipping Rates'!Z13</f>
        <v>852.95859962439818</v>
      </c>
      <c r="AJ11" s="58">
        <f>I32*'Shipping Rates'!AA13</f>
        <v>2215.0326306677271</v>
      </c>
      <c r="AL11" s="47">
        <v>9</v>
      </c>
      <c r="AM11" s="56">
        <f>C32*MIN('Shipping Rates'!C13,'Shipping Rates'!L13)</f>
        <v>997.04</v>
      </c>
      <c r="AN11" s="57">
        <f>D32*MIN('Shipping Rates'!D13,'Shipping Rates'!M13)</f>
        <v>973.56</v>
      </c>
      <c r="AO11" s="57">
        <f>E32*MIN('Shipping Rates'!E13,'Shipping Rates'!N13)</f>
        <v>1222.6499999999999</v>
      </c>
      <c r="AP11" s="57">
        <f>F32*MIN('Shipping Rates'!F13,'Shipping Rates'!O13)</f>
        <v>3359.2</v>
      </c>
      <c r="AQ11" s="57">
        <f>G32*MIN('Shipping Rates'!G13,'Shipping Rates'!P13)</f>
        <v>1111.5</v>
      </c>
      <c r="AR11" s="57">
        <f>H32*MIN('Shipping Rates'!H13,'Shipping Rates'!Q13)</f>
        <v>1111.5</v>
      </c>
      <c r="AS11" s="58">
        <f>I32*MIN('Shipping Rates'!I13,'Shipping Rates'!R13)</f>
        <v>2605.85</v>
      </c>
      <c r="AU11" s="47">
        <v>9</v>
      </c>
      <c r="AV11" s="56">
        <f>C32*'Shipping Rates'!AH13</f>
        <v>842.35774018841494</v>
      </c>
      <c r="AW11" s="57">
        <f>D32*'Shipping Rates'!AI13</f>
        <v>709.70176093035775</v>
      </c>
      <c r="AX11" s="57">
        <f>E32*'Shipping Rates'!AJ13</f>
        <v>863.22361823935023</v>
      </c>
      <c r="AY11" s="57">
        <f>F32*'Shipping Rates'!AK13</f>
        <v>2445.2882925363965</v>
      </c>
      <c r="AZ11" s="57">
        <f>G32*'Shipping Rates'!AL13</f>
        <v>833.45674385395478</v>
      </c>
      <c r="BA11" s="57">
        <f>H32*'Shipping Rates'!AM13</f>
        <v>857.81074385395482</v>
      </c>
      <c r="BB11" s="58">
        <f>I32*'Shipping Rates'!AN13</f>
        <v>2068.1862328131606</v>
      </c>
    </row>
    <row r="12" spans="2:54" x14ac:dyDescent="0.25">
      <c r="AU12" s="11"/>
      <c r="AV12" s="11"/>
      <c r="AW12" s="11"/>
      <c r="AX12" s="11"/>
      <c r="AY12" s="11"/>
      <c r="AZ12" s="11"/>
      <c r="BA12" s="11"/>
      <c r="BB12" s="11"/>
    </row>
    <row r="13" spans="2:54" s="11" customFormat="1" x14ac:dyDescent="0.25">
      <c r="K13" s="81"/>
      <c r="L13" s="11" t="s">
        <v>1029</v>
      </c>
      <c r="N13" s="59">
        <f>Q14*(1-R14)+Q15*(1-R15)+Q16*(1-R16)</f>
        <v>31590.193142575627</v>
      </c>
      <c r="P13" s="11" t="s">
        <v>1028</v>
      </c>
      <c r="Q13" s="59"/>
      <c r="T13"/>
      <c r="U13" t="s">
        <v>1029</v>
      </c>
      <c r="V13"/>
      <c r="W13" s="59">
        <f>Z14*(1-AA14)+Z15*(1-AA15)+Z16*(1-AA16)</f>
        <v>31186.987898724416</v>
      </c>
      <c r="X13"/>
      <c r="Y13" t="s">
        <v>1028</v>
      </c>
      <c r="Z13" s="59">
        <f>SUM(U4:AA11)</f>
        <v>33640.903827189075</v>
      </c>
      <c r="AA13"/>
      <c r="AC13"/>
      <c r="AD13"/>
      <c r="AE13"/>
      <c r="AF13"/>
      <c r="AG13"/>
      <c r="AH13" t="s">
        <v>125</v>
      </c>
      <c r="AI13"/>
      <c r="AJ13" s="59">
        <f>SUM(AD4:AJ11)</f>
        <v>37033.916496434831</v>
      </c>
      <c r="AL13"/>
      <c r="AM13"/>
      <c r="AN13"/>
      <c r="AO13"/>
      <c r="AP13"/>
      <c r="AQ13" s="11" t="s">
        <v>125</v>
      </c>
      <c r="AR13"/>
      <c r="AS13" s="59">
        <f>SUM(AM4:AS11)</f>
        <v>43203.089999999989</v>
      </c>
      <c r="AZ13" s="11" t="s">
        <v>125</v>
      </c>
      <c r="BB13" s="59">
        <f>SUM(AV4:BB11)</f>
        <v>36573.608858900297</v>
      </c>
    </row>
    <row r="14" spans="2:54" s="11" customFormat="1" x14ac:dyDescent="0.25">
      <c r="K14" s="81"/>
      <c r="P14" s="11" t="s">
        <v>1027</v>
      </c>
      <c r="Q14" s="61">
        <f>SUM(L4:N4,L5:R5,L6:M6,L7,L8:R11)</f>
        <v>24167.214602861804</v>
      </c>
      <c r="R14" s="26">
        <f>IF(Q14&gt;'Shipping Rates'!$AC$7,'Shipping Rates'!$AE$7,IF(Q14&gt;'Shipping Rates'!$AC$6,'Shipping Rates'!$AE$6,IF(Q14&gt;'Shipping Rates'!$AC$5,'Shipping Rates'!$AE$5,IF(Q14&gt;'Shipping Rates'!$AC$4,'Shipping Rates'!$AE$4,0))))</f>
        <v>0.1</v>
      </c>
      <c r="T14"/>
      <c r="U14"/>
      <c r="V14"/>
      <c r="W14"/>
      <c r="X14"/>
      <c r="Y14" t="s">
        <v>1027</v>
      </c>
      <c r="Z14" s="61">
        <f>SUM(L43:R50)</f>
        <v>16181.049105808333</v>
      </c>
      <c r="AA14" s="26">
        <f>IF(Z14&gt;'Shipping Rates'!$AC$7,'Shipping Rates'!$AE$7,IF(Z14&gt;'Shipping Rates'!$AC$6,'Shipping Rates'!$AE$6,IF(Z14&gt;'Shipping Rates'!$AC$5,'Shipping Rates'!$AE$5,IF(Z14&gt;'Shipping Rates'!$AC$4,'Shipping Rates'!$AE$4,0))))</f>
        <v>0.08</v>
      </c>
      <c r="AC14"/>
      <c r="AD14"/>
      <c r="AE14"/>
      <c r="AF14"/>
      <c r="AG14"/>
      <c r="AH14" t="s">
        <v>127</v>
      </c>
      <c r="AI14"/>
      <c r="AJ14" s="26">
        <f>IF(AJ13&gt;'Shipping Rates'!$AC$7,'Shipping Rates'!$AE$7,IF(AJ13&gt;'Shipping Rates'!$AC$6,'Shipping Rates'!$AE$6,IF(AJ13&gt;'Shipping Rates'!$AC$5,'Shipping Rates'!$AE$5,IF(AJ13&gt;'Shipping Rates'!$AC$4,'Shipping Rates'!$AE$4,0))))</f>
        <v>0.125</v>
      </c>
      <c r="AL14"/>
      <c r="AM14"/>
      <c r="AN14"/>
      <c r="AO14"/>
      <c r="AP14"/>
      <c r="AQ14" s="11" t="s">
        <v>127</v>
      </c>
      <c r="AR14"/>
      <c r="AS14" s="26">
        <f>IF(AS13&gt;'Shipping Rates'!$C$21,'Shipping Rates'!$E$21,IF(AS13&gt;'Shipping Rates'!$C$20,'Shipping Rates'!$E$20,IF(AS13&gt;'Shipping Rates'!$C$19,'Shipping Rates'!$E$19,IF(AS13&gt;'Shipping Rates'!$C$18,'Shipping Rates'!$E$18,IF(AS13&gt;'Shipping Rates'!$C$17,'Shipping Rates'!$E$17,0)))))</f>
        <v>0.15</v>
      </c>
      <c r="AZ14" s="11" t="s">
        <v>127</v>
      </c>
      <c r="BB14" s="26">
        <f>IF(BB13&gt;'Shipping Rates'!$AP$7,'Shipping Rates'!$AR$7,IF(BB13&gt;'Shipping Rates'!$AP$6,'Shipping Rates'!$AR$6,IF(BB13&gt;'Shipping Rates'!$AP$5,'Shipping Rates'!$AR$5,IF(BB13&gt;'Shipping Rates'!$AP$4,'Shipping Rates'!$AR$4,0))))</f>
        <v>0.08</v>
      </c>
    </row>
    <row r="15" spans="2:54" s="11" customFormat="1" x14ac:dyDescent="0.25">
      <c r="K15" s="81"/>
      <c r="P15" s="11" t="s">
        <v>131</v>
      </c>
      <c r="Q15" s="59">
        <f>SUM(O4:R4,N6:R6,M7:R7)</f>
        <v>9839.6999999999989</v>
      </c>
      <c r="R15" s="26">
        <f>IF(Q15&gt;'Shipping Rates'!$C$21,'Shipping Rates'!$E$21,IF(Q15&gt;'Shipping Rates'!$C$20,'Shipping Rates'!$E$20,IF(Q15&gt;'Shipping Rates'!$C$19,'Shipping Rates'!$E$19,IF(Q15&gt;'Shipping Rates'!$C$18,'Shipping Rates'!$E$18,IF(Q15&gt;'Shipping Rates'!$C$17,'Shipping Rates'!$E$17,0)))))</f>
        <v>0</v>
      </c>
      <c r="T15"/>
      <c r="U15"/>
      <c r="V15"/>
      <c r="W15"/>
      <c r="X15"/>
      <c r="Y15" t="s">
        <v>131</v>
      </c>
      <c r="Z15" s="59">
        <f>SUM(U43:AA50)</f>
        <v>11594.319999999998</v>
      </c>
      <c r="AA15" s="26">
        <f>IF(Z15&gt;'Shipping Rates'!$C$21,'Shipping Rates'!$E$21,IF(Z15&gt;'Shipping Rates'!$C$20,'Shipping Rates'!$E$20,IF(Z15&gt;'Shipping Rates'!$C$19,'Shipping Rates'!$E$19,IF(Z15&gt;'Shipping Rates'!$C$18,'Shipping Rates'!$E$18,IF(Z15&gt;'Shipping Rates'!$C$17,'Shipping Rates'!$E$17,0)))))</f>
        <v>0.1</v>
      </c>
      <c r="AC15"/>
      <c r="AD15"/>
      <c r="AE15"/>
      <c r="AF15"/>
      <c r="AG15"/>
      <c r="AH15" t="s">
        <v>126</v>
      </c>
      <c r="AI15"/>
      <c r="AJ15" s="61">
        <f>AJ13*(1-AJ14)</f>
        <v>32404.676934380477</v>
      </c>
      <c r="AL15"/>
      <c r="AM15"/>
      <c r="AN15"/>
      <c r="AO15"/>
      <c r="AP15"/>
      <c r="AQ15" s="11" t="s">
        <v>126</v>
      </c>
      <c r="AR15"/>
      <c r="AS15" s="61">
        <f>AS13*(1-AS14)</f>
        <v>36722.626499999991</v>
      </c>
      <c r="AZ15" s="11" t="s">
        <v>126</v>
      </c>
      <c r="BB15" s="61">
        <f>BB13*(1-BB14)</f>
        <v>33647.720150188274</v>
      </c>
    </row>
    <row r="16" spans="2:54" s="11" customFormat="1" x14ac:dyDescent="0.25">
      <c r="K16" s="81"/>
      <c r="P16" s="11" t="s">
        <v>1030</v>
      </c>
      <c r="Q16" s="59">
        <v>0</v>
      </c>
      <c r="R16" s="26">
        <f>IF(Q16&gt;'Shipping Rates'!$AP$7,'Shipping Rates'!$AR$7,IF(Q16&gt;'Shipping Rates'!$AP$6,'Shipping Rates'!$AR$6,IF(Q16&gt;'Shipping Rates'!$AP$5,'Shipping Rates'!$AR$5,IF(Q16&gt;'Shipping Rates'!$AP$4,'Shipping Rates'!$AR$4,0))))</f>
        <v>0</v>
      </c>
      <c r="T16"/>
      <c r="U16"/>
      <c r="V16"/>
      <c r="W16"/>
      <c r="X16"/>
      <c r="Y16" t="s">
        <v>1030</v>
      </c>
      <c r="Z16" s="59">
        <f>SUM(L54:R61)</f>
        <v>5865.534721380749</v>
      </c>
      <c r="AA16" s="26">
        <f>IF(Z16&gt;'Shipping Rates'!$AP$7,'Shipping Rates'!$AR$7,IF(Z16&gt;'Shipping Rates'!$AP$6,'Shipping Rates'!$AR$6,IF(Z16&gt;'Shipping Rates'!$AP$5,'Shipping Rates'!$AR$5,IF(Z16&gt;'Shipping Rates'!$AP$4,'Shipping Rates'!$AR$4,0))))</f>
        <v>0</v>
      </c>
      <c r="AC16"/>
      <c r="AD16"/>
      <c r="AE16"/>
      <c r="AF16"/>
      <c r="AG16"/>
      <c r="AH16"/>
      <c r="AI16"/>
      <c r="AJ16"/>
      <c r="AL16"/>
      <c r="AM16"/>
      <c r="AN16"/>
      <c r="AO16"/>
      <c r="AP16"/>
      <c r="AQ16"/>
      <c r="AR16"/>
      <c r="AS16"/>
      <c r="AU16"/>
      <c r="AV16"/>
      <c r="AW16"/>
      <c r="AX16"/>
      <c r="AY16"/>
      <c r="AZ16"/>
      <c r="BA16"/>
      <c r="BB16"/>
    </row>
    <row r="17" spans="2:54" s="11" customFormat="1" x14ac:dyDescent="0.25">
      <c r="K17" s="81"/>
      <c r="L17" s="80"/>
      <c r="M17" s="80"/>
      <c r="N17" s="80"/>
      <c r="O17" s="80"/>
      <c r="P17" s="80"/>
      <c r="Q17" s="80"/>
      <c r="R17" s="80"/>
      <c r="T17"/>
      <c r="U17"/>
      <c r="V17"/>
      <c r="W17"/>
      <c r="X17"/>
      <c r="Y17"/>
      <c r="Z17"/>
      <c r="AA17"/>
      <c r="AB17"/>
      <c r="AC17"/>
      <c r="AD17"/>
      <c r="AE17"/>
      <c r="AF17"/>
      <c r="AG17"/>
      <c r="AH17"/>
      <c r="AI17"/>
      <c r="AJ17"/>
      <c r="AL17"/>
      <c r="AM17"/>
      <c r="AN17"/>
      <c r="AO17"/>
      <c r="AP17"/>
      <c r="AQ17"/>
      <c r="AR17"/>
      <c r="AS17"/>
      <c r="AU17"/>
      <c r="AV17"/>
      <c r="AW17"/>
      <c r="AX17"/>
      <c r="AY17"/>
      <c r="AZ17"/>
      <c r="BA17"/>
      <c r="BB17"/>
    </row>
    <row r="18" spans="2:54" s="11" customFormat="1" x14ac:dyDescent="0.25">
      <c r="K18" s="81"/>
      <c r="L18" s="80"/>
      <c r="M18" s="80"/>
      <c r="N18" s="80"/>
      <c r="O18" s="80"/>
      <c r="P18" s="80"/>
      <c r="Q18" s="80"/>
      <c r="R18" s="80"/>
      <c r="T18"/>
      <c r="U18"/>
      <c r="V18"/>
      <c r="W18"/>
      <c r="X18"/>
      <c r="Y18"/>
      <c r="Z18"/>
      <c r="AA18"/>
      <c r="AB18"/>
      <c r="AC18"/>
      <c r="AD18"/>
      <c r="AE18"/>
      <c r="AF18"/>
      <c r="AG18"/>
      <c r="AH18"/>
      <c r="AI18"/>
      <c r="AJ18"/>
      <c r="AL18"/>
      <c r="AM18"/>
      <c r="AN18"/>
      <c r="AO18"/>
      <c r="AP18"/>
      <c r="AQ18"/>
      <c r="AR18"/>
      <c r="AS18"/>
      <c r="AU18"/>
      <c r="AV18"/>
      <c r="AW18"/>
      <c r="AX18"/>
      <c r="AY18"/>
      <c r="AZ18"/>
      <c r="BA18"/>
      <c r="BB18"/>
    </row>
    <row r="19" spans="2:54" s="11" customFormat="1" x14ac:dyDescent="0.25">
      <c r="K19" s="81"/>
      <c r="L19" s="80"/>
      <c r="M19" s="80"/>
      <c r="N19" s="80"/>
      <c r="O19" s="80"/>
      <c r="P19" s="80"/>
      <c r="Q19" s="80"/>
      <c r="R19" s="80"/>
      <c r="T19"/>
      <c r="U19"/>
      <c r="V19"/>
      <c r="W19"/>
      <c r="X19"/>
      <c r="Y19"/>
      <c r="Z19"/>
      <c r="AA19"/>
      <c r="AB19"/>
      <c r="AL19"/>
      <c r="AM19"/>
      <c r="AN19"/>
      <c r="AO19"/>
      <c r="AP19"/>
      <c r="AQ19"/>
      <c r="AR19"/>
      <c r="AS19"/>
      <c r="AU19"/>
      <c r="AV19"/>
      <c r="AW19"/>
      <c r="AX19"/>
      <c r="AY19"/>
      <c r="AZ19"/>
      <c r="BA19"/>
      <c r="BB19"/>
    </row>
    <row r="20" spans="2:54" s="11" customFormat="1" x14ac:dyDescent="0.25">
      <c r="K20" s="81"/>
      <c r="L20" s="80"/>
      <c r="M20" s="80"/>
      <c r="N20" s="80"/>
      <c r="O20" s="80"/>
      <c r="P20" s="80"/>
      <c r="Q20" s="80"/>
      <c r="R20" s="80"/>
      <c r="AL20"/>
      <c r="AM20"/>
      <c r="AN20"/>
      <c r="AO20"/>
      <c r="AP20"/>
      <c r="AQ20"/>
      <c r="AR20"/>
      <c r="AS20"/>
    </row>
    <row r="22" spans="2:54" s="11" customFormat="1" x14ac:dyDescent="0.25"/>
    <row r="23" spans="2:54" x14ac:dyDescent="0.25">
      <c r="B23" s="11"/>
      <c r="C23" s="108" t="s">
        <v>16</v>
      </c>
      <c r="D23" s="109"/>
      <c r="E23" s="109"/>
      <c r="F23" s="109"/>
      <c r="G23" s="109"/>
      <c r="H23" s="109"/>
      <c r="I23" s="110"/>
    </row>
    <row r="24" spans="2:54" x14ac:dyDescent="0.25">
      <c r="B24" s="45" t="s">
        <v>121</v>
      </c>
      <c r="C24" s="48" t="s">
        <v>123</v>
      </c>
      <c r="D24" s="30">
        <v>3</v>
      </c>
      <c r="E24" s="30">
        <v>4</v>
      </c>
      <c r="F24" s="30">
        <v>5</v>
      </c>
      <c r="G24" s="30">
        <v>6</v>
      </c>
      <c r="H24" s="30">
        <v>7</v>
      </c>
      <c r="I24" s="49">
        <v>8</v>
      </c>
    </row>
    <row r="25" spans="2:54" x14ac:dyDescent="0.25">
      <c r="B25" s="46">
        <v>2</v>
      </c>
      <c r="C25" s="12">
        <f>ROUND('Geographic Distribution'!$D$4*'Simulation Pages'!C4,0)</f>
        <v>54</v>
      </c>
      <c r="D25" s="40">
        <f>ROUND('Geographic Distribution'!$D$5*'Simulation Pages'!C4,0)</f>
        <v>44</v>
      </c>
      <c r="E25" s="40">
        <f>ROUND('Geographic Distribution'!$D$6*'Simulation Pages'!C4,0)</f>
        <v>52</v>
      </c>
      <c r="F25" s="40">
        <f>ROUND('Geographic Distribution'!$D$7*'Simulation Pages'!C4,0)</f>
        <v>143</v>
      </c>
      <c r="G25" s="40">
        <f>ROUND('Geographic Distribution'!$D$8*'Simulation Pages'!C4,0)</f>
        <v>47</v>
      </c>
      <c r="H25" s="40">
        <f>ROUND('Geographic Distribution'!$D$9*'Simulation Pages'!C4,0)</f>
        <v>47</v>
      </c>
      <c r="I25" s="41">
        <f>ROUND('Geographic Distribution'!$D$10*'Simulation Pages'!C4,0)</f>
        <v>111</v>
      </c>
    </row>
    <row r="26" spans="2:54" x14ac:dyDescent="0.25">
      <c r="B26" s="46">
        <v>3</v>
      </c>
      <c r="C26" s="13">
        <f>ROUND('Geographic Distribution'!$D$4*'Simulation Pages'!C5,0)</f>
        <v>0</v>
      </c>
      <c r="D26" s="20">
        <f>ROUND('Geographic Distribution'!$D$5*'Simulation Pages'!C5,0)</f>
        <v>0</v>
      </c>
      <c r="E26" s="20">
        <f>ROUND('Geographic Distribution'!$D$6*'Simulation Pages'!C5,0)</f>
        <v>0</v>
      </c>
      <c r="F26" s="20">
        <f>ROUND('Geographic Distribution'!$D$7*'Simulation Pages'!C5,0)</f>
        <v>0</v>
      </c>
      <c r="G26" s="20">
        <f>ROUND('Geographic Distribution'!$D$8*'Simulation Pages'!C5,0)</f>
        <v>0</v>
      </c>
      <c r="H26" s="20">
        <f>ROUND('Geographic Distribution'!$D$9*'Simulation Pages'!C5,0)</f>
        <v>0</v>
      </c>
      <c r="I26" s="42">
        <f>ROUND('Geographic Distribution'!$D$10*'Simulation Pages'!C5,0)</f>
        <v>0</v>
      </c>
    </row>
    <row r="27" spans="2:54" x14ac:dyDescent="0.25">
      <c r="B27" s="46">
        <v>4</v>
      </c>
      <c r="C27" s="13">
        <f>ROUND('Geographic Distribution'!$D$4*'Simulation Pages'!C6,0)</f>
        <v>42</v>
      </c>
      <c r="D27" s="20">
        <f>ROUND('Geographic Distribution'!$D$5*'Simulation Pages'!C6,0)</f>
        <v>34</v>
      </c>
      <c r="E27" s="20">
        <f>ROUND('Geographic Distribution'!$D$6*'Simulation Pages'!C6,0)</f>
        <v>40</v>
      </c>
      <c r="F27" s="20">
        <f>ROUND('Geographic Distribution'!$D$7*'Simulation Pages'!C6,0)</f>
        <v>111</v>
      </c>
      <c r="G27" s="20">
        <f>ROUND('Geographic Distribution'!$D$8*'Simulation Pages'!C6,0)</f>
        <v>37</v>
      </c>
      <c r="H27" s="20">
        <f>ROUND('Geographic Distribution'!$D$9*'Simulation Pages'!C6,0)</f>
        <v>37</v>
      </c>
      <c r="I27" s="42">
        <f>ROUND('Geographic Distribution'!$D$10*'Simulation Pages'!C6,0)</f>
        <v>86</v>
      </c>
    </row>
    <row r="28" spans="2:54" x14ac:dyDescent="0.25">
      <c r="B28" s="46">
        <v>5</v>
      </c>
      <c r="C28" s="13">
        <f>ROUND('Geographic Distribution'!$D$4*'Simulation Pages'!C7,0)</f>
        <v>124</v>
      </c>
      <c r="D28" s="20">
        <f>ROUND('Geographic Distribution'!$D$5*'Simulation Pages'!C7,0)</f>
        <v>102</v>
      </c>
      <c r="E28" s="20">
        <f>ROUND('Geographic Distribution'!$D$6*'Simulation Pages'!C7,0)</f>
        <v>119</v>
      </c>
      <c r="F28" s="20">
        <f>ROUND('Geographic Distribution'!$D$7*'Simulation Pages'!C7,0)</f>
        <v>329</v>
      </c>
      <c r="G28" s="20">
        <f>ROUND('Geographic Distribution'!$D$8*'Simulation Pages'!C7,0)</f>
        <v>109</v>
      </c>
      <c r="H28" s="20">
        <f>ROUND('Geographic Distribution'!$D$9*'Simulation Pages'!C7,0)</f>
        <v>109</v>
      </c>
      <c r="I28" s="42">
        <f>ROUND('Geographic Distribution'!$D$10*'Simulation Pages'!C7,0)</f>
        <v>255</v>
      </c>
    </row>
    <row r="29" spans="2:54" x14ac:dyDescent="0.25">
      <c r="B29" s="46">
        <v>6</v>
      </c>
      <c r="C29" s="13">
        <f>ROUND('Geographic Distribution'!$D$4*'Simulation Pages'!C8,0)</f>
        <v>42</v>
      </c>
      <c r="D29" s="20">
        <f>ROUND('Geographic Distribution'!$D$5*'Simulation Pages'!C8,0)</f>
        <v>34</v>
      </c>
      <c r="E29" s="20">
        <f>ROUND('Geographic Distribution'!$D$6*'Simulation Pages'!C8,0)</f>
        <v>40</v>
      </c>
      <c r="F29" s="20">
        <f>ROUND('Geographic Distribution'!$D$7*'Simulation Pages'!C8,0)</f>
        <v>111</v>
      </c>
      <c r="G29" s="20">
        <f>ROUND('Geographic Distribution'!$D$8*'Simulation Pages'!C8,0)</f>
        <v>37</v>
      </c>
      <c r="H29" s="20">
        <f>ROUND('Geographic Distribution'!$D$9*'Simulation Pages'!C8,0)</f>
        <v>37</v>
      </c>
      <c r="I29" s="42">
        <f>ROUND('Geographic Distribution'!$D$10*'Simulation Pages'!C8,0)</f>
        <v>86</v>
      </c>
    </row>
    <row r="30" spans="2:54" x14ac:dyDescent="0.25">
      <c r="B30" s="46">
        <v>7</v>
      </c>
      <c r="C30" s="13">
        <f>ROUND('Geographic Distribution'!$D$4*'Simulation Pages'!C9,0)</f>
        <v>103</v>
      </c>
      <c r="D30" s="20">
        <f>ROUND('Geographic Distribution'!$D$5*'Simulation Pages'!C9,0)</f>
        <v>84</v>
      </c>
      <c r="E30" s="20">
        <f>ROUND('Geographic Distribution'!$D$6*'Simulation Pages'!C9,0)</f>
        <v>99</v>
      </c>
      <c r="F30" s="20">
        <f>ROUND('Geographic Distribution'!$D$7*'Simulation Pages'!C9,0)</f>
        <v>272</v>
      </c>
      <c r="G30" s="20">
        <f>ROUND('Geographic Distribution'!$D$8*'Simulation Pages'!C9,0)</f>
        <v>90</v>
      </c>
      <c r="H30" s="20">
        <f>ROUND('Geographic Distribution'!$D$9*'Simulation Pages'!C9,0)</f>
        <v>90</v>
      </c>
      <c r="I30" s="42">
        <f>ROUND('Geographic Distribution'!$D$10*'Simulation Pages'!C9,0)</f>
        <v>211</v>
      </c>
    </row>
    <row r="31" spans="2:54" x14ac:dyDescent="0.25">
      <c r="B31" s="46">
        <v>8</v>
      </c>
      <c r="C31" s="13">
        <f>ROUND('Geographic Distribution'!$D$4*'Simulation Pages'!C10,0)</f>
        <v>42</v>
      </c>
      <c r="D31" s="20">
        <f>ROUND('Geographic Distribution'!$D$5*'Simulation Pages'!C10,0)</f>
        <v>34</v>
      </c>
      <c r="E31" s="20">
        <f>ROUND('Geographic Distribution'!$D$6*'Simulation Pages'!C10,0)</f>
        <v>40</v>
      </c>
      <c r="F31" s="20">
        <f>ROUND('Geographic Distribution'!$D$7*'Simulation Pages'!C10,0)</f>
        <v>111</v>
      </c>
      <c r="G31" s="20">
        <f>ROUND('Geographic Distribution'!$D$8*'Simulation Pages'!C10,0)</f>
        <v>37</v>
      </c>
      <c r="H31" s="20">
        <f>ROUND('Geographic Distribution'!$D$9*'Simulation Pages'!C10,0)</f>
        <v>37</v>
      </c>
      <c r="I31" s="42">
        <f>ROUND('Geographic Distribution'!$D$10*'Simulation Pages'!C10,0)</f>
        <v>86</v>
      </c>
    </row>
    <row r="32" spans="2:54" x14ac:dyDescent="0.25">
      <c r="B32" s="47">
        <v>9</v>
      </c>
      <c r="C32" s="14">
        <f>ROUND('Geographic Distribution'!$D$4*'Simulation Pages'!C11,0)</f>
        <v>103</v>
      </c>
      <c r="D32" s="43">
        <f>ROUND('Geographic Distribution'!$D$5*'Simulation Pages'!C11,0)</f>
        <v>84</v>
      </c>
      <c r="E32" s="43">
        <f>ROUND('Geographic Distribution'!$D$6*'Simulation Pages'!C11,0)</f>
        <v>99</v>
      </c>
      <c r="F32" s="43">
        <f>ROUND('Geographic Distribution'!$D$7*'Simulation Pages'!C11,0)</f>
        <v>272</v>
      </c>
      <c r="G32" s="43">
        <f>ROUND('Geographic Distribution'!$D$8*'Simulation Pages'!C11,0)</f>
        <v>90</v>
      </c>
      <c r="H32" s="43">
        <f>ROUND('Geographic Distribution'!$D$9*'Simulation Pages'!C11,0)</f>
        <v>90</v>
      </c>
      <c r="I32" s="44">
        <f>ROUND('Geographic Distribution'!$D$10*'Simulation Pages'!C11,0)</f>
        <v>211</v>
      </c>
    </row>
    <row r="41" spans="11:27" x14ac:dyDescent="0.25">
      <c r="L41" t="s">
        <v>128</v>
      </c>
      <c r="T41" t="s">
        <v>131</v>
      </c>
    </row>
    <row r="42" spans="11:27" x14ac:dyDescent="0.25">
      <c r="L42" s="79" t="s">
        <v>123</v>
      </c>
      <c r="M42" s="30">
        <v>3</v>
      </c>
      <c r="N42" s="30">
        <v>4</v>
      </c>
      <c r="O42" s="30">
        <v>5</v>
      </c>
      <c r="P42" s="30">
        <v>6</v>
      </c>
      <c r="Q42" s="30">
        <v>7</v>
      </c>
      <c r="R42" s="30">
        <v>8</v>
      </c>
      <c r="U42" s="79" t="s">
        <v>123</v>
      </c>
      <c r="V42" s="30">
        <v>3</v>
      </c>
      <c r="W42" s="30">
        <v>4</v>
      </c>
      <c r="X42" s="30">
        <v>5</v>
      </c>
      <c r="Y42" s="30">
        <v>6</v>
      </c>
      <c r="Z42" s="30">
        <v>7</v>
      </c>
      <c r="AA42" s="30">
        <v>8</v>
      </c>
    </row>
    <row r="43" spans="11:27" x14ac:dyDescent="0.25">
      <c r="K43" s="17">
        <v>2</v>
      </c>
      <c r="L43" s="61">
        <f t="shared" ref="L43:R50" si="13">IF(U4=AD4,AD4,0)</f>
        <v>0</v>
      </c>
      <c r="M43" s="61">
        <f t="shared" si="13"/>
        <v>0</v>
      </c>
      <c r="N43" s="61">
        <f t="shared" si="13"/>
        <v>0</v>
      </c>
      <c r="O43" s="61">
        <f t="shared" si="13"/>
        <v>0</v>
      </c>
      <c r="P43" s="61">
        <f t="shared" si="13"/>
        <v>0</v>
      </c>
      <c r="Q43" s="61">
        <f t="shared" si="13"/>
        <v>0</v>
      </c>
      <c r="R43" s="61">
        <f t="shared" si="13"/>
        <v>0</v>
      </c>
      <c r="T43" s="17">
        <v>2</v>
      </c>
      <c r="U43" s="61">
        <f t="shared" ref="U43:AA50" si="14">IF(U4=AM4,AM4,0)</f>
        <v>287.28000000000003</v>
      </c>
      <c r="V43" s="61">
        <f t="shared" si="14"/>
        <v>239.36</v>
      </c>
      <c r="W43" s="61">
        <f t="shared" si="14"/>
        <v>303.68</v>
      </c>
      <c r="X43" s="61">
        <f t="shared" si="14"/>
        <v>836.55</v>
      </c>
      <c r="Y43" s="61">
        <f t="shared" si="14"/>
        <v>274.95</v>
      </c>
      <c r="Z43" s="61">
        <f t="shared" si="14"/>
        <v>274.95</v>
      </c>
      <c r="AA43" s="61">
        <f t="shared" si="14"/>
        <v>649.34999999999991</v>
      </c>
    </row>
    <row r="44" spans="11:27" x14ac:dyDescent="0.25">
      <c r="K44" s="17">
        <v>3</v>
      </c>
      <c r="L44" s="61">
        <f t="shared" si="13"/>
        <v>0</v>
      </c>
      <c r="M44" s="61">
        <f t="shared" si="13"/>
        <v>0</v>
      </c>
      <c r="N44" s="61">
        <f t="shared" si="13"/>
        <v>0</v>
      </c>
      <c r="O44" s="61">
        <f t="shared" si="13"/>
        <v>0</v>
      </c>
      <c r="P44" s="61">
        <f t="shared" si="13"/>
        <v>0</v>
      </c>
      <c r="Q44" s="61">
        <f t="shared" si="13"/>
        <v>0</v>
      </c>
      <c r="R44" s="61">
        <f t="shared" si="13"/>
        <v>0</v>
      </c>
      <c r="T44" s="17">
        <v>3</v>
      </c>
      <c r="U44" s="61">
        <f t="shared" si="14"/>
        <v>0</v>
      </c>
      <c r="V44" s="61">
        <f t="shared" si="14"/>
        <v>0</v>
      </c>
      <c r="W44" s="61">
        <f t="shared" si="14"/>
        <v>0</v>
      </c>
      <c r="X44" s="61">
        <f t="shared" si="14"/>
        <v>0</v>
      </c>
      <c r="Y44" s="61">
        <f t="shared" si="14"/>
        <v>0</v>
      </c>
      <c r="Z44" s="61">
        <f t="shared" si="14"/>
        <v>0</v>
      </c>
      <c r="AA44" s="61">
        <f t="shared" si="14"/>
        <v>0</v>
      </c>
    </row>
    <row r="45" spans="11:27" x14ac:dyDescent="0.25">
      <c r="K45" s="17">
        <v>4</v>
      </c>
      <c r="L45" s="61">
        <f t="shared" si="13"/>
        <v>240.74341231094127</v>
      </c>
      <c r="M45" s="61">
        <f t="shared" si="13"/>
        <v>0</v>
      </c>
      <c r="N45" s="61">
        <f t="shared" si="13"/>
        <v>0</v>
      </c>
      <c r="O45" s="61">
        <f t="shared" si="13"/>
        <v>0</v>
      </c>
      <c r="P45" s="61">
        <f t="shared" si="13"/>
        <v>0</v>
      </c>
      <c r="Q45" s="61">
        <f t="shared" si="13"/>
        <v>0</v>
      </c>
      <c r="R45" s="61">
        <f t="shared" si="13"/>
        <v>0</v>
      </c>
      <c r="T45" s="17">
        <v>4</v>
      </c>
      <c r="U45" s="61">
        <f t="shared" si="14"/>
        <v>0</v>
      </c>
      <c r="V45" s="61">
        <f t="shared" si="14"/>
        <v>198.89999999999998</v>
      </c>
      <c r="W45" s="61">
        <f t="shared" si="14"/>
        <v>234</v>
      </c>
      <c r="X45" s="61">
        <f t="shared" si="14"/>
        <v>649.34999999999991</v>
      </c>
      <c r="Y45" s="61">
        <f t="shared" si="14"/>
        <v>216.45</v>
      </c>
      <c r="Z45" s="61">
        <f t="shared" si="14"/>
        <v>216.45</v>
      </c>
      <c r="AA45" s="61">
        <f t="shared" si="14"/>
        <v>503.09999999999997</v>
      </c>
    </row>
    <row r="46" spans="11:27" x14ac:dyDescent="0.25">
      <c r="K46" s="17">
        <v>5</v>
      </c>
      <c r="L46" s="61">
        <f t="shared" si="13"/>
        <v>0</v>
      </c>
      <c r="M46" s="61">
        <f t="shared" si="13"/>
        <v>0</v>
      </c>
      <c r="N46" s="61">
        <f t="shared" si="13"/>
        <v>0</v>
      </c>
      <c r="O46" s="61">
        <f t="shared" si="13"/>
        <v>0</v>
      </c>
      <c r="P46" s="61">
        <f t="shared" si="13"/>
        <v>0</v>
      </c>
      <c r="Q46" s="61">
        <f t="shared" si="13"/>
        <v>0</v>
      </c>
      <c r="R46" s="61">
        <f t="shared" si="13"/>
        <v>0</v>
      </c>
      <c r="T46" s="17">
        <v>5</v>
      </c>
      <c r="U46" s="61">
        <f t="shared" si="14"/>
        <v>725.4</v>
      </c>
      <c r="V46" s="61">
        <f t="shared" si="14"/>
        <v>596.69999999999993</v>
      </c>
      <c r="W46" s="61">
        <f t="shared" si="14"/>
        <v>696.15</v>
      </c>
      <c r="X46" s="61">
        <f t="shared" si="14"/>
        <v>1924.6499999999999</v>
      </c>
      <c r="Y46" s="61">
        <f t="shared" si="14"/>
        <v>637.65</v>
      </c>
      <c r="Z46" s="61">
        <f t="shared" si="14"/>
        <v>637.65</v>
      </c>
      <c r="AA46" s="61">
        <f t="shared" si="14"/>
        <v>1491.75</v>
      </c>
    </row>
    <row r="47" spans="11:27" x14ac:dyDescent="0.25">
      <c r="K47" s="17">
        <v>6</v>
      </c>
      <c r="L47" s="61">
        <f t="shared" si="13"/>
        <v>253.51010841833966</v>
      </c>
      <c r="M47" s="61">
        <f t="shared" si="13"/>
        <v>222.93951637885505</v>
      </c>
      <c r="N47" s="61">
        <f t="shared" si="13"/>
        <v>297.02109311090157</v>
      </c>
      <c r="O47" s="61">
        <f t="shared" si="13"/>
        <v>868.81926545170188</v>
      </c>
      <c r="P47" s="61">
        <f t="shared" si="13"/>
        <v>298.04156031676501</v>
      </c>
      <c r="Q47" s="61">
        <f t="shared" si="13"/>
        <v>0</v>
      </c>
      <c r="R47" s="61">
        <f t="shared" si="13"/>
        <v>0</v>
      </c>
      <c r="T47" s="17">
        <v>6</v>
      </c>
      <c r="U47" s="61">
        <f t="shared" si="14"/>
        <v>0</v>
      </c>
      <c r="V47" s="61">
        <f t="shared" si="14"/>
        <v>0</v>
      </c>
      <c r="W47" s="61">
        <f t="shared" si="14"/>
        <v>0</v>
      </c>
      <c r="X47" s="61">
        <f t="shared" si="14"/>
        <v>0</v>
      </c>
      <c r="Y47" s="61">
        <f t="shared" si="14"/>
        <v>0</v>
      </c>
      <c r="Z47" s="61">
        <f t="shared" si="14"/>
        <v>0</v>
      </c>
      <c r="AA47" s="61">
        <f t="shared" si="14"/>
        <v>0</v>
      </c>
    </row>
    <row r="48" spans="11:27" x14ac:dyDescent="0.25">
      <c r="K48" s="17">
        <v>7</v>
      </c>
      <c r="L48" s="61">
        <f t="shared" si="13"/>
        <v>650.77582045417046</v>
      </c>
      <c r="M48" s="61">
        <f t="shared" si="13"/>
        <v>565.38225618478634</v>
      </c>
      <c r="N48" s="61">
        <f t="shared" si="13"/>
        <v>748.02417396613896</v>
      </c>
      <c r="O48" s="61">
        <f t="shared" si="13"/>
        <v>2179.1968620873513</v>
      </c>
      <c r="P48" s="61">
        <f t="shared" si="13"/>
        <v>745.48386198558512</v>
      </c>
      <c r="Q48" s="61">
        <f t="shared" si="13"/>
        <v>784.56558476333521</v>
      </c>
      <c r="R48" s="61">
        <f t="shared" si="13"/>
        <v>0</v>
      </c>
      <c r="T48" s="17">
        <v>7</v>
      </c>
      <c r="U48" s="61">
        <f t="shared" si="14"/>
        <v>0</v>
      </c>
      <c r="V48" s="61">
        <f t="shared" si="14"/>
        <v>0</v>
      </c>
      <c r="W48" s="61">
        <f t="shared" si="14"/>
        <v>0</v>
      </c>
      <c r="X48" s="61">
        <f t="shared" si="14"/>
        <v>0</v>
      </c>
      <c r="Y48" s="61">
        <f t="shared" si="14"/>
        <v>0</v>
      </c>
      <c r="Z48" s="61">
        <f t="shared" si="14"/>
        <v>0</v>
      </c>
      <c r="AA48" s="61">
        <f t="shared" si="14"/>
        <v>0</v>
      </c>
    </row>
    <row r="49" spans="11:27" x14ac:dyDescent="0.25">
      <c r="K49" s="17">
        <v>8</v>
      </c>
      <c r="L49" s="61">
        <f t="shared" si="13"/>
        <v>274.93991974147269</v>
      </c>
      <c r="M49" s="61">
        <f t="shared" si="13"/>
        <v>234.38177632545191</v>
      </c>
      <c r="N49" s="61">
        <f t="shared" si="13"/>
        <v>310.04833403681823</v>
      </c>
      <c r="O49" s="61">
        <f t="shared" si="13"/>
        <v>904.96985902112078</v>
      </c>
      <c r="P49" s="61">
        <f t="shared" si="13"/>
        <v>315.71518383959204</v>
      </c>
      <c r="Q49" s="61">
        <f t="shared" si="13"/>
        <v>333.38880736241913</v>
      </c>
      <c r="R49" s="61">
        <f t="shared" si="13"/>
        <v>0</v>
      </c>
      <c r="T49" s="17">
        <v>8</v>
      </c>
      <c r="U49" s="61">
        <f t="shared" si="14"/>
        <v>0</v>
      </c>
      <c r="V49" s="61">
        <f t="shared" si="14"/>
        <v>0</v>
      </c>
      <c r="W49" s="61">
        <f t="shared" si="14"/>
        <v>0</v>
      </c>
      <c r="X49" s="61">
        <f t="shared" si="14"/>
        <v>0</v>
      </c>
      <c r="Y49" s="61">
        <f t="shared" si="14"/>
        <v>0</v>
      </c>
      <c r="Z49" s="61">
        <f t="shared" si="14"/>
        <v>0</v>
      </c>
      <c r="AA49" s="61">
        <f t="shared" si="14"/>
        <v>0</v>
      </c>
    </row>
    <row r="50" spans="11:27" x14ac:dyDescent="0.25">
      <c r="K50" s="17">
        <v>9</v>
      </c>
      <c r="L50" s="61">
        <f t="shared" si="13"/>
        <v>687.67548037682957</v>
      </c>
      <c r="M50" s="61">
        <f t="shared" si="13"/>
        <v>592.73946212921135</v>
      </c>
      <c r="N50" s="61">
        <f t="shared" si="13"/>
        <v>779.19184788139466</v>
      </c>
      <c r="O50" s="61">
        <f t="shared" si="13"/>
        <v>2255.9707352774208</v>
      </c>
      <c r="P50" s="61">
        <f t="shared" si="13"/>
        <v>784.56558476333521</v>
      </c>
      <c r="Q50" s="61">
        <f t="shared" si="13"/>
        <v>852.95859962439818</v>
      </c>
      <c r="R50" s="61">
        <f t="shared" si="13"/>
        <v>0</v>
      </c>
      <c r="T50" s="17">
        <v>9</v>
      </c>
      <c r="U50" s="61">
        <f t="shared" si="14"/>
        <v>0</v>
      </c>
      <c r="V50" s="61">
        <f t="shared" si="14"/>
        <v>0</v>
      </c>
      <c r="W50" s="61">
        <f t="shared" si="14"/>
        <v>0</v>
      </c>
      <c r="X50" s="61">
        <f t="shared" si="14"/>
        <v>0</v>
      </c>
      <c r="Y50" s="61">
        <f t="shared" si="14"/>
        <v>0</v>
      </c>
      <c r="Z50" s="61">
        <f t="shared" si="14"/>
        <v>0</v>
      </c>
      <c r="AA50" s="61">
        <f t="shared" si="14"/>
        <v>0</v>
      </c>
    </row>
    <row r="51" spans="11:27" x14ac:dyDescent="0.25">
      <c r="K51" s="11"/>
      <c r="L51" s="11"/>
      <c r="M51" s="11"/>
      <c r="N51" s="11"/>
      <c r="O51" s="11"/>
      <c r="P51" s="11"/>
      <c r="Q51" s="11"/>
      <c r="R51" s="11"/>
    </row>
    <row r="52" spans="11:27" x14ac:dyDescent="0.25">
      <c r="K52" s="11"/>
      <c r="L52" s="11" t="s">
        <v>1030</v>
      </c>
      <c r="M52" s="11"/>
      <c r="N52" s="11"/>
      <c r="O52" s="11"/>
      <c r="P52" s="11"/>
      <c r="Q52" s="11"/>
      <c r="R52" s="11"/>
    </row>
    <row r="53" spans="11:27" x14ac:dyDescent="0.25">
      <c r="K53" s="11"/>
      <c r="L53" s="79" t="s">
        <v>123</v>
      </c>
      <c r="M53" s="30">
        <v>3</v>
      </c>
      <c r="N53" s="30">
        <v>4</v>
      </c>
      <c r="O53" s="30">
        <v>5</v>
      </c>
      <c r="P53" s="30">
        <v>6</v>
      </c>
      <c r="Q53" s="30">
        <v>7</v>
      </c>
      <c r="R53" s="30">
        <v>8</v>
      </c>
    </row>
    <row r="54" spans="11:27" x14ac:dyDescent="0.25">
      <c r="K54" s="17">
        <v>2</v>
      </c>
      <c r="L54" s="61">
        <f t="shared" ref="L54:R61" si="15">IF(U4=AV4,AV4,0)</f>
        <v>0</v>
      </c>
      <c r="M54" s="61">
        <f t="shared" si="15"/>
        <v>0</v>
      </c>
      <c r="N54" s="61">
        <f t="shared" si="15"/>
        <v>0</v>
      </c>
      <c r="O54" s="61">
        <f t="shared" si="15"/>
        <v>0</v>
      </c>
      <c r="P54" s="61">
        <f t="shared" si="15"/>
        <v>0</v>
      </c>
      <c r="Q54" s="61">
        <f t="shared" si="15"/>
        <v>0</v>
      </c>
      <c r="R54" s="61">
        <f t="shared" si="15"/>
        <v>0</v>
      </c>
    </row>
    <row r="55" spans="11:27" x14ac:dyDescent="0.25">
      <c r="K55" s="17">
        <v>3</v>
      </c>
      <c r="L55" s="61">
        <f t="shared" si="15"/>
        <v>0</v>
      </c>
      <c r="M55" s="61">
        <f t="shared" si="15"/>
        <v>0</v>
      </c>
      <c r="N55" s="61">
        <f t="shared" si="15"/>
        <v>0</v>
      </c>
      <c r="O55" s="61">
        <f t="shared" si="15"/>
        <v>0</v>
      </c>
      <c r="P55" s="61">
        <f t="shared" si="15"/>
        <v>0</v>
      </c>
      <c r="Q55" s="61">
        <f t="shared" si="15"/>
        <v>0</v>
      </c>
      <c r="R55" s="61">
        <f t="shared" si="15"/>
        <v>0</v>
      </c>
    </row>
    <row r="56" spans="11:27" x14ac:dyDescent="0.25">
      <c r="K56" s="17">
        <v>4</v>
      </c>
      <c r="L56" s="61">
        <f t="shared" si="15"/>
        <v>0</v>
      </c>
      <c r="M56" s="61">
        <f t="shared" si="15"/>
        <v>0</v>
      </c>
      <c r="N56" s="61">
        <f t="shared" si="15"/>
        <v>0</v>
      </c>
      <c r="O56" s="61">
        <f t="shared" si="15"/>
        <v>0</v>
      </c>
      <c r="P56" s="61">
        <f t="shared" si="15"/>
        <v>0</v>
      </c>
      <c r="Q56" s="61">
        <f t="shared" si="15"/>
        <v>0</v>
      </c>
      <c r="R56" s="61">
        <f t="shared" si="15"/>
        <v>0</v>
      </c>
    </row>
    <row r="57" spans="11:27" x14ac:dyDescent="0.25">
      <c r="K57" s="17">
        <v>5</v>
      </c>
      <c r="L57" s="61">
        <f t="shared" si="15"/>
        <v>0</v>
      </c>
      <c r="M57" s="61">
        <f t="shared" si="15"/>
        <v>0</v>
      </c>
      <c r="N57" s="61">
        <f t="shared" si="15"/>
        <v>0</v>
      </c>
      <c r="O57" s="61">
        <f t="shared" si="15"/>
        <v>0</v>
      </c>
      <c r="P57" s="61">
        <f t="shared" si="15"/>
        <v>0</v>
      </c>
      <c r="Q57" s="61">
        <f t="shared" si="15"/>
        <v>0</v>
      </c>
      <c r="R57" s="61">
        <f t="shared" si="15"/>
        <v>0</v>
      </c>
    </row>
    <row r="58" spans="11:27" x14ac:dyDescent="0.25">
      <c r="K58" s="17">
        <v>6</v>
      </c>
      <c r="L58" s="61">
        <f t="shared" si="15"/>
        <v>0</v>
      </c>
      <c r="M58" s="61">
        <f t="shared" si="15"/>
        <v>0</v>
      </c>
      <c r="N58" s="61">
        <f t="shared" si="15"/>
        <v>0</v>
      </c>
      <c r="O58" s="61">
        <f t="shared" si="15"/>
        <v>0</v>
      </c>
      <c r="P58" s="61">
        <f t="shared" si="15"/>
        <v>0</v>
      </c>
      <c r="Q58" s="61">
        <f t="shared" si="15"/>
        <v>311.39116680331625</v>
      </c>
      <c r="R58" s="61">
        <f t="shared" si="15"/>
        <v>747.04566338068105</v>
      </c>
    </row>
    <row r="59" spans="11:27" x14ac:dyDescent="0.25">
      <c r="K59" s="17">
        <v>7</v>
      </c>
      <c r="L59" s="61">
        <f t="shared" si="15"/>
        <v>0</v>
      </c>
      <c r="M59" s="61">
        <f t="shared" si="15"/>
        <v>0</v>
      </c>
      <c r="N59" s="61">
        <f t="shared" si="15"/>
        <v>0</v>
      </c>
      <c r="O59" s="61">
        <f t="shared" si="15"/>
        <v>0</v>
      </c>
      <c r="P59" s="61">
        <f t="shared" si="15"/>
        <v>0</v>
      </c>
      <c r="Q59" s="61">
        <f t="shared" si="15"/>
        <v>0</v>
      </c>
      <c r="R59" s="61">
        <f t="shared" si="15"/>
        <v>1919.6159500768447</v>
      </c>
    </row>
    <row r="60" spans="11:27" x14ac:dyDescent="0.25">
      <c r="K60" s="17">
        <v>8</v>
      </c>
      <c r="L60" s="61">
        <f t="shared" si="15"/>
        <v>0</v>
      </c>
      <c r="M60" s="61">
        <f t="shared" si="15"/>
        <v>0</v>
      </c>
      <c r="N60" s="61">
        <f t="shared" si="15"/>
        <v>0</v>
      </c>
      <c r="O60" s="61">
        <f t="shared" si="15"/>
        <v>0</v>
      </c>
      <c r="P60" s="61">
        <f t="shared" si="15"/>
        <v>0</v>
      </c>
      <c r="Q60" s="61">
        <f t="shared" si="15"/>
        <v>0</v>
      </c>
      <c r="R60" s="61">
        <f t="shared" si="15"/>
        <v>819.29570830674584</v>
      </c>
    </row>
    <row r="61" spans="11:27" x14ac:dyDescent="0.25">
      <c r="K61" s="17">
        <v>9</v>
      </c>
      <c r="L61" s="61">
        <f t="shared" si="15"/>
        <v>0</v>
      </c>
      <c r="M61" s="61">
        <f t="shared" si="15"/>
        <v>0</v>
      </c>
      <c r="N61" s="61">
        <f t="shared" si="15"/>
        <v>0</v>
      </c>
      <c r="O61" s="61">
        <f t="shared" si="15"/>
        <v>0</v>
      </c>
      <c r="P61" s="61">
        <f t="shared" si="15"/>
        <v>0</v>
      </c>
      <c r="Q61" s="61">
        <f t="shared" si="15"/>
        <v>0</v>
      </c>
      <c r="R61" s="61">
        <f t="shared" si="15"/>
        <v>2068.1862328131606</v>
      </c>
    </row>
  </sheetData>
  <mergeCells count="12">
    <mergeCell ref="AV1:BB1"/>
    <mergeCell ref="AV2:BB2"/>
    <mergeCell ref="L1:R1"/>
    <mergeCell ref="L2:R2"/>
    <mergeCell ref="B2:C2"/>
    <mergeCell ref="C23:I23"/>
    <mergeCell ref="AM1:AS1"/>
    <mergeCell ref="AM2:AS2"/>
    <mergeCell ref="U2:AA2"/>
    <mergeCell ref="U1:AA1"/>
    <mergeCell ref="AD1:AJ1"/>
    <mergeCell ref="AD2:A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Shipping Rates</vt:lpstr>
      <vt:lpstr>Fuel Surcharge</vt:lpstr>
      <vt:lpstr>SKUs and weights</vt:lpstr>
      <vt:lpstr>Geographic Distribution</vt:lpstr>
      <vt:lpstr>Sales Forecast</vt:lpstr>
      <vt:lpstr>Simulation Pages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Domingo7</dc:creator>
  <cp:lastModifiedBy>Domingo7</cp:lastModifiedBy>
  <dcterms:created xsi:type="dcterms:W3CDTF">2013-12-03T16:30:01Z</dcterms:created>
  <dcterms:modified xsi:type="dcterms:W3CDTF">2013-12-06T19:52:09Z</dcterms:modified>
</cp:coreProperties>
</file>