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640" windowHeight="5955"/>
  </bookViews>
  <sheets>
    <sheet name="Shipping Rates" sheetId="2" r:id="rId1"/>
    <sheet name="Fuel Surcharge" sheetId="7" r:id="rId2"/>
    <sheet name="SKUs and weights" sheetId="3" r:id="rId3"/>
    <sheet name="Geographic Distribution" sheetId="4" r:id="rId4"/>
    <sheet name="Sales Forecast" sheetId="5" r:id="rId5"/>
    <sheet name="Estimated Shipping Needs" sheetId="6" r:id="rId6"/>
  </sheets>
  <definedNames>
    <definedName name="_xlnm._FilterDatabase" localSheetId="1" hidden="1">'Fuel Surcharge'!$A$8:$C$887</definedName>
    <definedName name="solver_adj" localSheetId="5" hidden="1">'Estimated Shipping Needs'!$L$4:$R$11</definedName>
    <definedName name="solver_cvg" localSheetId="5" hidden="1">0.0001</definedName>
    <definedName name="solver_drv" localSheetId="5" hidden="1">1</definedName>
    <definedName name="solver_eng" localSheetId="5" hidden="1">3</definedName>
    <definedName name="solver_est" localSheetId="5" hidden="1">1</definedName>
    <definedName name="solver_itr" localSheetId="5" hidden="1">2147483647</definedName>
    <definedName name="solver_lhs1" localSheetId="5" hidden="1">'Estimated Shipping Needs'!$L$4:$R$11</definedName>
    <definedName name="solver_lhs2" localSheetId="5" hidden="1">'Estimated Shipping Needs'!$L$4:$R$11</definedName>
    <definedName name="solver_lhs3" localSheetId="5" hidden="1">'Estimated Shipping Needs'!$L$4:$R$11</definedName>
    <definedName name="solver_mip" localSheetId="5" hidden="1">2147483647</definedName>
    <definedName name="solver_mni" localSheetId="5" hidden="1">30</definedName>
    <definedName name="solver_mrt" localSheetId="5" hidden="1">0.075</definedName>
    <definedName name="solver_msl" localSheetId="5" hidden="1">2</definedName>
    <definedName name="solver_neg" localSheetId="5" hidden="1">1</definedName>
    <definedName name="solver_nod" localSheetId="5" hidden="1">2147483647</definedName>
    <definedName name="solver_num" localSheetId="5" hidden="1">3</definedName>
    <definedName name="solver_nwt" localSheetId="5" hidden="1">1</definedName>
    <definedName name="solver_opt" localSheetId="5" hidden="1">'Estimated Shipping Needs'!$AE$9</definedName>
    <definedName name="solver_pre" localSheetId="5" hidden="1">0.000001</definedName>
    <definedName name="solver_rbv" localSheetId="5" hidden="1">1</definedName>
    <definedName name="solver_rel1" localSheetId="5" hidden="1">1</definedName>
    <definedName name="solver_rel2" localSheetId="5" hidden="1">4</definedName>
    <definedName name="solver_rel3" localSheetId="5" hidden="1">3</definedName>
    <definedName name="solver_rhs1" localSheetId="5" hidden="1">2</definedName>
    <definedName name="solver_rhs2" localSheetId="5" hidden="1">integer</definedName>
    <definedName name="solver_rhs3" localSheetId="5" hidden="1">0</definedName>
    <definedName name="solver_rlx" localSheetId="5" hidden="1">2</definedName>
    <definedName name="solver_rsd" localSheetId="5" hidden="1">0</definedName>
    <definedName name="solver_scl" localSheetId="5" hidden="1">1</definedName>
    <definedName name="solver_sho" localSheetId="5" hidden="1">2</definedName>
    <definedName name="solver_ssz" localSheetId="5" hidden="1">100</definedName>
    <definedName name="solver_tim" localSheetId="5" hidden="1">2147483647</definedName>
    <definedName name="solver_tol" localSheetId="5" hidden="1">0.01</definedName>
    <definedName name="solver_typ" localSheetId="5" hidden="1">2</definedName>
    <definedName name="solver_val" localSheetId="5" hidden="1">0</definedName>
    <definedName name="solver_ver" localSheetId="5" hidden="1">3</definedName>
  </definedNames>
  <calcPr calcId="145621"/>
</workbook>
</file>

<file path=xl/calcChain.xml><?xml version="1.0" encoding="utf-8"?>
<calcChain xmlns="http://schemas.openxmlformats.org/spreadsheetml/2006/main">
  <c r="E4" i="7" l="1"/>
  <c r="E27" i="5" l="1"/>
  <c r="E24" i="5"/>
  <c r="E23" i="5"/>
  <c r="E22" i="5"/>
  <c r="E19" i="5"/>
  <c r="E18" i="5"/>
  <c r="E17" i="5"/>
  <c r="E16" i="5"/>
  <c r="E15" i="5"/>
  <c r="E14" i="5"/>
  <c r="E13" i="5"/>
  <c r="E12" i="5"/>
  <c r="E11" i="5"/>
  <c r="E10" i="5"/>
  <c r="E9" i="5"/>
  <c r="E8" i="5"/>
  <c r="Z21" i="2" l="1"/>
  <c r="AA21" i="2" s="1"/>
  <c r="AB21" i="2" s="1"/>
  <c r="AC21" i="2" s="1"/>
  <c r="AD21" i="2" s="1"/>
  <c r="AE21" i="2" s="1"/>
  <c r="Z20" i="2"/>
  <c r="AA20" i="2" s="1"/>
  <c r="AB20" i="2" s="1"/>
  <c r="AC20" i="2" s="1"/>
  <c r="AD20" i="2" s="1"/>
  <c r="AE20" i="2" s="1"/>
  <c r="Z19" i="2"/>
  <c r="AA19" i="2" s="1"/>
  <c r="AB19" i="2" s="1"/>
  <c r="AC19" i="2" s="1"/>
  <c r="AD19" i="2" s="1"/>
  <c r="AE19" i="2" s="1"/>
  <c r="Z18" i="2"/>
  <c r="AA18" i="2" s="1"/>
  <c r="AB18" i="2" s="1"/>
  <c r="AC18" i="2" s="1"/>
  <c r="AD18" i="2" s="1"/>
  <c r="AE18" i="2" s="1"/>
  <c r="Z17" i="2"/>
  <c r="AA17" i="2" s="1"/>
  <c r="AB17" i="2" s="1"/>
  <c r="AC17" i="2" s="1"/>
  <c r="AD17" i="2" s="1"/>
  <c r="AE17" i="2" s="1"/>
  <c r="Z16" i="2"/>
  <c r="AA16" i="2" s="1"/>
  <c r="AB16" i="2" s="1"/>
  <c r="AC16" i="2" s="1"/>
  <c r="AD16" i="2" s="1"/>
  <c r="AE16" i="2" s="1"/>
  <c r="Z15" i="2"/>
  <c r="AA15" i="2" s="1"/>
  <c r="AB15" i="2" s="1"/>
  <c r="AC15" i="2" s="1"/>
  <c r="AD15" i="2" s="1"/>
  <c r="AE15" i="2" s="1"/>
  <c r="Z14" i="2"/>
  <c r="AA14" i="2" s="1"/>
  <c r="AB14" i="2" s="1"/>
  <c r="AC14" i="2" s="1"/>
  <c r="AD14" i="2" s="1"/>
  <c r="AE14" i="2" s="1"/>
  <c r="I20" i="2" l="1"/>
  <c r="H20" i="2"/>
  <c r="G20" i="2"/>
  <c r="F20" i="2"/>
  <c r="E20" i="2"/>
  <c r="D20" i="2"/>
  <c r="C20" i="2"/>
  <c r="I19" i="2"/>
  <c r="H19" i="2"/>
  <c r="G19" i="2"/>
  <c r="F19" i="2"/>
  <c r="E19" i="2"/>
  <c r="D19" i="2"/>
  <c r="C19" i="2"/>
  <c r="I18" i="2"/>
  <c r="H18" i="2"/>
  <c r="G18" i="2"/>
  <c r="F18" i="2"/>
  <c r="E18" i="2"/>
  <c r="D18" i="2"/>
  <c r="C18" i="2"/>
  <c r="I17" i="2"/>
  <c r="H17" i="2"/>
  <c r="G17" i="2"/>
  <c r="F17" i="2"/>
  <c r="E17" i="2"/>
  <c r="D17" i="2"/>
  <c r="C17" i="2"/>
  <c r="I16" i="2"/>
  <c r="H16" i="2"/>
  <c r="G16" i="2"/>
  <c r="F16" i="2"/>
  <c r="E16" i="2"/>
  <c r="D16" i="2"/>
  <c r="C16" i="2"/>
  <c r="I15" i="2"/>
  <c r="H15" i="2"/>
  <c r="G15" i="2"/>
  <c r="F15" i="2"/>
  <c r="E15" i="2"/>
  <c r="D15" i="2"/>
  <c r="C15" i="2"/>
  <c r="I14" i="2"/>
  <c r="H14" i="2"/>
  <c r="G14" i="2"/>
  <c r="F14" i="2"/>
  <c r="E14" i="2"/>
  <c r="D14" i="2"/>
  <c r="C14" i="2"/>
  <c r="I13" i="2"/>
  <c r="H13" i="2"/>
  <c r="G13" i="2"/>
  <c r="F13" i="2"/>
  <c r="E13" i="2"/>
  <c r="D13" i="2"/>
  <c r="C13" i="2"/>
  <c r="O54" i="4"/>
  <c r="L25" i="2" l="1"/>
  <c r="L24" i="2"/>
  <c r="C10" i="4" l="1"/>
  <c r="C9" i="4"/>
  <c r="C8" i="4"/>
  <c r="C7" i="4"/>
  <c r="C6" i="4"/>
  <c r="C5" i="4"/>
  <c r="C4" i="4"/>
  <c r="C5" i="7"/>
  <c r="C6" i="7"/>
  <c r="B6" i="7"/>
  <c r="C4" i="7"/>
  <c r="B5" i="7"/>
  <c r="B4" i="7"/>
  <c r="C887" i="7"/>
  <c r="C886" i="7"/>
  <c r="C885" i="7"/>
  <c r="C884" i="7"/>
  <c r="C883" i="7"/>
  <c r="C882" i="7"/>
  <c r="C881" i="7"/>
  <c r="C880" i="7"/>
  <c r="C879" i="7"/>
  <c r="C878" i="7"/>
  <c r="C877" i="7"/>
  <c r="C876" i="7"/>
  <c r="C875" i="7"/>
  <c r="C874" i="7"/>
  <c r="C873" i="7"/>
  <c r="C872" i="7"/>
  <c r="C871" i="7"/>
  <c r="C870" i="7"/>
  <c r="C869" i="7"/>
  <c r="C868" i="7"/>
  <c r="C867" i="7"/>
  <c r="C866" i="7"/>
  <c r="C865" i="7"/>
  <c r="C864" i="7"/>
  <c r="C863" i="7"/>
  <c r="C862" i="7"/>
  <c r="C861" i="7"/>
  <c r="C860" i="7"/>
  <c r="C859" i="7"/>
  <c r="C858" i="7"/>
  <c r="C857" i="7"/>
  <c r="C856" i="7"/>
  <c r="C855" i="7"/>
  <c r="C854" i="7"/>
  <c r="C853" i="7"/>
  <c r="C852" i="7"/>
  <c r="C851" i="7"/>
  <c r="C850" i="7"/>
  <c r="C849" i="7"/>
  <c r="C848" i="7"/>
  <c r="C847" i="7"/>
  <c r="C846" i="7"/>
  <c r="C845" i="7"/>
  <c r="C844" i="7"/>
  <c r="C843" i="7"/>
  <c r="C842" i="7"/>
  <c r="C841" i="7"/>
  <c r="C840" i="7"/>
  <c r="C839" i="7"/>
  <c r="C838" i="7"/>
  <c r="C837" i="7"/>
  <c r="C836" i="7"/>
  <c r="C835" i="7"/>
  <c r="C834" i="7"/>
  <c r="C833" i="7"/>
  <c r="C832" i="7"/>
  <c r="C831" i="7"/>
  <c r="C830" i="7"/>
  <c r="C829" i="7"/>
  <c r="C828" i="7"/>
  <c r="C827" i="7"/>
  <c r="C826" i="7"/>
  <c r="C825" i="7"/>
  <c r="C824" i="7"/>
  <c r="C823" i="7"/>
  <c r="C822" i="7"/>
  <c r="C821" i="7"/>
  <c r="C820" i="7"/>
  <c r="C819" i="7"/>
  <c r="C818" i="7"/>
  <c r="C817" i="7"/>
  <c r="C816" i="7"/>
  <c r="C815" i="7"/>
  <c r="C814" i="7"/>
  <c r="C813" i="7"/>
  <c r="C812" i="7"/>
  <c r="C811" i="7"/>
  <c r="C810" i="7"/>
  <c r="C809" i="7"/>
  <c r="C808" i="7"/>
  <c r="C807" i="7"/>
  <c r="C806" i="7"/>
  <c r="C805" i="7"/>
  <c r="C804" i="7"/>
  <c r="C803" i="7"/>
  <c r="C802" i="7"/>
  <c r="C801" i="7"/>
  <c r="C800" i="7"/>
  <c r="C799" i="7"/>
  <c r="C798" i="7"/>
  <c r="C797" i="7"/>
  <c r="C796" i="7"/>
  <c r="C795" i="7"/>
  <c r="C794" i="7"/>
  <c r="C793" i="7"/>
  <c r="C792" i="7"/>
  <c r="C791" i="7"/>
  <c r="C790" i="7"/>
  <c r="C789" i="7"/>
  <c r="C788" i="7"/>
  <c r="C787" i="7"/>
  <c r="C786" i="7"/>
  <c r="C785" i="7"/>
  <c r="C784" i="7"/>
  <c r="C783" i="7"/>
  <c r="C782" i="7"/>
  <c r="C781" i="7"/>
  <c r="C780" i="7"/>
  <c r="C779" i="7"/>
  <c r="C778" i="7"/>
  <c r="C777" i="7"/>
  <c r="C776" i="7"/>
  <c r="C775" i="7"/>
  <c r="C774" i="7"/>
  <c r="C773" i="7"/>
  <c r="C772" i="7"/>
  <c r="C771" i="7"/>
  <c r="C770" i="7"/>
  <c r="C769" i="7"/>
  <c r="C768" i="7"/>
  <c r="C767" i="7"/>
  <c r="C766" i="7"/>
  <c r="C765" i="7"/>
  <c r="C764" i="7"/>
  <c r="C763" i="7"/>
  <c r="C762" i="7"/>
  <c r="C761" i="7"/>
  <c r="C760" i="7"/>
  <c r="C759" i="7"/>
  <c r="C758" i="7"/>
  <c r="C757" i="7"/>
  <c r="C756" i="7"/>
  <c r="C755" i="7"/>
  <c r="C754" i="7"/>
  <c r="C753" i="7"/>
  <c r="C752" i="7"/>
  <c r="C751" i="7"/>
  <c r="C750" i="7"/>
  <c r="C749" i="7"/>
  <c r="C748" i="7"/>
  <c r="C747" i="7"/>
  <c r="C746" i="7"/>
  <c r="C745" i="7"/>
  <c r="C744" i="7"/>
  <c r="C743" i="7"/>
  <c r="C742" i="7"/>
  <c r="C741" i="7"/>
  <c r="C740" i="7"/>
  <c r="C739" i="7"/>
  <c r="C738" i="7"/>
  <c r="C737" i="7"/>
  <c r="C736" i="7"/>
  <c r="C735" i="7"/>
  <c r="C734" i="7"/>
  <c r="C733" i="7"/>
  <c r="C732" i="7"/>
  <c r="C731" i="7"/>
  <c r="C730" i="7"/>
  <c r="C729" i="7"/>
  <c r="C728" i="7"/>
  <c r="C727" i="7"/>
  <c r="C726" i="7"/>
  <c r="C725" i="7"/>
  <c r="C724" i="7"/>
  <c r="C723" i="7"/>
  <c r="C722" i="7"/>
  <c r="C721" i="7"/>
  <c r="C720" i="7"/>
  <c r="C719" i="7"/>
  <c r="C718" i="7"/>
  <c r="C717" i="7"/>
  <c r="C716" i="7"/>
  <c r="C715" i="7"/>
  <c r="C714" i="7"/>
  <c r="C713" i="7"/>
  <c r="C712" i="7"/>
  <c r="C711" i="7"/>
  <c r="C710" i="7"/>
  <c r="C709" i="7"/>
  <c r="C708" i="7"/>
  <c r="C707" i="7"/>
  <c r="C706" i="7"/>
  <c r="C705" i="7"/>
  <c r="C704" i="7"/>
  <c r="C703" i="7"/>
  <c r="C702" i="7"/>
  <c r="C701" i="7"/>
  <c r="C700" i="7"/>
  <c r="C699" i="7"/>
  <c r="C698" i="7"/>
  <c r="C697" i="7"/>
  <c r="C696" i="7"/>
  <c r="C695" i="7"/>
  <c r="C694" i="7"/>
  <c r="C693" i="7"/>
  <c r="C692" i="7"/>
  <c r="C691" i="7"/>
  <c r="C690" i="7"/>
  <c r="C689" i="7"/>
  <c r="C688" i="7"/>
  <c r="C687" i="7"/>
  <c r="C686" i="7"/>
  <c r="C685" i="7"/>
  <c r="C684" i="7"/>
  <c r="C683" i="7"/>
  <c r="C682" i="7"/>
  <c r="C681" i="7"/>
  <c r="C680" i="7"/>
  <c r="C679" i="7"/>
  <c r="C678" i="7"/>
  <c r="C677" i="7"/>
  <c r="C676" i="7"/>
  <c r="C675" i="7"/>
  <c r="C674" i="7"/>
  <c r="C673" i="7"/>
  <c r="C672" i="7"/>
  <c r="C671" i="7"/>
  <c r="C670" i="7"/>
  <c r="C669" i="7"/>
  <c r="C668" i="7"/>
  <c r="C667" i="7"/>
  <c r="C666" i="7"/>
  <c r="C665" i="7"/>
  <c r="C664" i="7"/>
  <c r="C663" i="7"/>
  <c r="C662" i="7"/>
  <c r="C661" i="7"/>
  <c r="C660" i="7"/>
  <c r="C659" i="7"/>
  <c r="C658" i="7"/>
  <c r="C657" i="7"/>
  <c r="C656" i="7"/>
  <c r="C655" i="7"/>
  <c r="C654" i="7"/>
  <c r="C653" i="7"/>
  <c r="C652" i="7"/>
  <c r="C651" i="7"/>
  <c r="C650" i="7"/>
  <c r="C649" i="7"/>
  <c r="C648" i="7"/>
  <c r="C647" i="7"/>
  <c r="C646" i="7"/>
  <c r="C645" i="7"/>
  <c r="C644" i="7"/>
  <c r="C643" i="7"/>
  <c r="C642" i="7"/>
  <c r="C641" i="7"/>
  <c r="C640" i="7"/>
  <c r="C639" i="7"/>
  <c r="C638" i="7"/>
  <c r="C637" i="7"/>
  <c r="C636" i="7"/>
  <c r="C635" i="7"/>
  <c r="C634" i="7"/>
  <c r="C633" i="7"/>
  <c r="C632" i="7"/>
  <c r="C631" i="7"/>
  <c r="C630" i="7"/>
  <c r="C629" i="7"/>
  <c r="C628" i="7"/>
  <c r="C627" i="7"/>
  <c r="C626" i="7"/>
  <c r="C625" i="7"/>
  <c r="C624" i="7"/>
  <c r="C623" i="7"/>
  <c r="C622" i="7"/>
  <c r="C621" i="7"/>
  <c r="C620" i="7"/>
  <c r="C619" i="7"/>
  <c r="C618" i="7"/>
  <c r="C617" i="7"/>
  <c r="C616" i="7"/>
  <c r="C615" i="7"/>
  <c r="C614" i="7"/>
  <c r="C613" i="7"/>
  <c r="C612" i="7"/>
  <c r="C611" i="7"/>
  <c r="C610" i="7"/>
  <c r="C609" i="7"/>
  <c r="C608" i="7"/>
  <c r="C607" i="7"/>
  <c r="C606" i="7"/>
  <c r="C605" i="7"/>
  <c r="C604" i="7"/>
  <c r="C603" i="7"/>
  <c r="C602" i="7"/>
  <c r="C601" i="7"/>
  <c r="C600" i="7"/>
  <c r="C599" i="7"/>
  <c r="C598" i="7"/>
  <c r="C597" i="7"/>
  <c r="C596" i="7"/>
  <c r="C595" i="7"/>
  <c r="C594" i="7"/>
  <c r="C593" i="7"/>
  <c r="C592" i="7"/>
  <c r="C591" i="7"/>
  <c r="C590" i="7"/>
  <c r="C589" i="7"/>
  <c r="C588" i="7"/>
  <c r="C587" i="7"/>
  <c r="C586" i="7"/>
  <c r="C585" i="7"/>
  <c r="C584" i="7"/>
  <c r="C583" i="7"/>
  <c r="C582" i="7"/>
  <c r="C581" i="7"/>
  <c r="C580" i="7"/>
  <c r="C579" i="7"/>
  <c r="C578" i="7"/>
  <c r="C577" i="7"/>
  <c r="C576" i="7"/>
  <c r="C575" i="7"/>
  <c r="C574" i="7"/>
  <c r="C573" i="7"/>
  <c r="C572" i="7"/>
  <c r="C571" i="7"/>
  <c r="C570" i="7"/>
  <c r="C569" i="7"/>
  <c r="C568" i="7"/>
  <c r="C567" i="7"/>
  <c r="C566" i="7"/>
  <c r="C565" i="7"/>
  <c r="C564" i="7"/>
  <c r="C563" i="7"/>
  <c r="C562" i="7"/>
  <c r="C561" i="7"/>
  <c r="C560" i="7"/>
  <c r="C559" i="7"/>
  <c r="C558" i="7"/>
  <c r="C557" i="7"/>
  <c r="C556" i="7"/>
  <c r="C555" i="7"/>
  <c r="C554" i="7"/>
  <c r="C553" i="7"/>
  <c r="C552" i="7"/>
  <c r="C551" i="7"/>
  <c r="C550" i="7"/>
  <c r="C549" i="7"/>
  <c r="C548" i="7"/>
  <c r="C547" i="7"/>
  <c r="C546" i="7"/>
  <c r="C545" i="7"/>
  <c r="C544" i="7"/>
  <c r="C543" i="7"/>
  <c r="C542" i="7"/>
  <c r="C541" i="7"/>
  <c r="C540" i="7"/>
  <c r="C539" i="7"/>
  <c r="C538" i="7"/>
  <c r="C537" i="7"/>
  <c r="C536" i="7"/>
  <c r="C535" i="7"/>
  <c r="C534" i="7"/>
  <c r="C533" i="7"/>
  <c r="C532" i="7"/>
  <c r="C531" i="7"/>
  <c r="C530" i="7"/>
  <c r="C529" i="7"/>
  <c r="C528" i="7"/>
  <c r="C527" i="7"/>
  <c r="C526" i="7"/>
  <c r="C525" i="7"/>
  <c r="C524" i="7"/>
  <c r="C523" i="7"/>
  <c r="C522" i="7"/>
  <c r="C521" i="7"/>
  <c r="C520" i="7"/>
  <c r="C519" i="7"/>
  <c r="C518" i="7"/>
  <c r="C517" i="7"/>
  <c r="C516" i="7"/>
  <c r="C515" i="7"/>
  <c r="C514" i="7"/>
  <c r="C513" i="7"/>
  <c r="C512" i="7"/>
  <c r="C511" i="7"/>
  <c r="C510" i="7"/>
  <c r="C509" i="7"/>
  <c r="C508" i="7"/>
  <c r="C507" i="7"/>
  <c r="C506" i="7"/>
  <c r="C505" i="7"/>
  <c r="C504" i="7"/>
  <c r="C503" i="7"/>
  <c r="C502" i="7"/>
  <c r="C501" i="7"/>
  <c r="C500" i="7"/>
  <c r="C499" i="7"/>
  <c r="C498" i="7"/>
  <c r="C497" i="7"/>
  <c r="C496" i="7"/>
  <c r="C495" i="7"/>
  <c r="C494" i="7"/>
  <c r="C493" i="7"/>
  <c r="C492" i="7"/>
  <c r="C491" i="7"/>
  <c r="C490" i="7"/>
  <c r="C489" i="7"/>
  <c r="C488" i="7"/>
  <c r="C487" i="7"/>
  <c r="C486" i="7"/>
  <c r="C485" i="7"/>
  <c r="C484" i="7"/>
  <c r="C483" i="7"/>
  <c r="C482" i="7"/>
  <c r="C481" i="7"/>
  <c r="C480" i="7"/>
  <c r="C479" i="7"/>
  <c r="C478" i="7"/>
  <c r="C477" i="7"/>
  <c r="C476" i="7"/>
  <c r="C475" i="7"/>
  <c r="C474" i="7"/>
  <c r="C473" i="7"/>
  <c r="C472" i="7"/>
  <c r="C471" i="7"/>
  <c r="C470" i="7"/>
  <c r="C469" i="7"/>
  <c r="C468" i="7"/>
  <c r="C467" i="7"/>
  <c r="C466" i="7"/>
  <c r="C465" i="7"/>
  <c r="C464" i="7"/>
  <c r="C463" i="7"/>
  <c r="C462" i="7"/>
  <c r="C461" i="7"/>
  <c r="C460" i="7"/>
  <c r="C459" i="7"/>
  <c r="C458" i="7"/>
  <c r="C457" i="7"/>
  <c r="C456" i="7"/>
  <c r="C455" i="7"/>
  <c r="C454" i="7"/>
  <c r="C453" i="7"/>
  <c r="C452" i="7"/>
  <c r="C451" i="7"/>
  <c r="C450" i="7"/>
  <c r="C449" i="7"/>
  <c r="C448" i="7"/>
  <c r="C447" i="7"/>
  <c r="C446" i="7"/>
  <c r="C445" i="7"/>
  <c r="C444" i="7"/>
  <c r="C443" i="7"/>
  <c r="C442" i="7"/>
  <c r="C441" i="7"/>
  <c r="C440" i="7"/>
  <c r="C439" i="7"/>
  <c r="C438" i="7"/>
  <c r="C437" i="7"/>
  <c r="C436" i="7"/>
  <c r="C435" i="7"/>
  <c r="C434" i="7"/>
  <c r="C433" i="7"/>
  <c r="C432" i="7"/>
  <c r="C431" i="7"/>
  <c r="C430" i="7"/>
  <c r="C429" i="7"/>
  <c r="C428" i="7"/>
  <c r="C427" i="7"/>
  <c r="C426" i="7"/>
  <c r="C425" i="7"/>
  <c r="C424" i="7"/>
  <c r="C423" i="7"/>
  <c r="C422" i="7"/>
  <c r="C421" i="7"/>
  <c r="C420" i="7"/>
  <c r="C419" i="7"/>
  <c r="C418" i="7"/>
  <c r="C417" i="7"/>
  <c r="C416" i="7"/>
  <c r="C415" i="7"/>
  <c r="C414" i="7"/>
  <c r="C413" i="7"/>
  <c r="C412" i="7"/>
  <c r="C411" i="7"/>
  <c r="C410" i="7"/>
  <c r="C409" i="7"/>
  <c r="C408" i="7"/>
  <c r="C407" i="7"/>
  <c r="C406" i="7"/>
  <c r="C405" i="7"/>
  <c r="C404" i="7"/>
  <c r="C403" i="7"/>
  <c r="C402" i="7"/>
  <c r="C401" i="7"/>
  <c r="C400" i="7"/>
  <c r="C399" i="7"/>
  <c r="C398" i="7"/>
  <c r="C397" i="7"/>
  <c r="C396" i="7"/>
  <c r="C395" i="7"/>
  <c r="C394" i="7"/>
  <c r="C393" i="7"/>
  <c r="C392" i="7"/>
  <c r="C391" i="7"/>
  <c r="C390" i="7"/>
  <c r="C389" i="7"/>
  <c r="C388" i="7"/>
  <c r="C387" i="7"/>
  <c r="C386" i="7"/>
  <c r="C385" i="7"/>
  <c r="C384" i="7"/>
  <c r="C383" i="7"/>
  <c r="C382" i="7"/>
  <c r="C381" i="7"/>
  <c r="C380" i="7"/>
  <c r="C379" i="7"/>
  <c r="C378" i="7"/>
  <c r="C377" i="7"/>
  <c r="C376" i="7"/>
  <c r="C375" i="7"/>
  <c r="C374" i="7"/>
  <c r="C373" i="7"/>
  <c r="C372" i="7"/>
  <c r="C371" i="7"/>
  <c r="C370" i="7"/>
  <c r="C369" i="7"/>
  <c r="C368" i="7"/>
  <c r="C367" i="7"/>
  <c r="C366" i="7"/>
  <c r="C365" i="7"/>
  <c r="C364" i="7"/>
  <c r="C363" i="7"/>
  <c r="C362" i="7"/>
  <c r="C361" i="7"/>
  <c r="C360" i="7"/>
  <c r="C359" i="7"/>
  <c r="C358" i="7"/>
  <c r="C357" i="7"/>
  <c r="C356" i="7"/>
  <c r="C355" i="7"/>
  <c r="C354" i="7"/>
  <c r="C353" i="7"/>
  <c r="C352" i="7"/>
  <c r="C351" i="7"/>
  <c r="C350" i="7"/>
  <c r="C349" i="7"/>
  <c r="C348" i="7"/>
  <c r="C347" i="7"/>
  <c r="C346" i="7"/>
  <c r="C345" i="7"/>
  <c r="C344" i="7"/>
  <c r="C343" i="7"/>
  <c r="C342" i="7"/>
  <c r="C341" i="7"/>
  <c r="C340" i="7"/>
  <c r="C339" i="7"/>
  <c r="C338" i="7"/>
  <c r="C337" i="7"/>
  <c r="C336" i="7"/>
  <c r="C335" i="7"/>
  <c r="C334" i="7"/>
  <c r="C333" i="7"/>
  <c r="C332" i="7"/>
  <c r="C331" i="7"/>
  <c r="C330" i="7"/>
  <c r="C329" i="7"/>
  <c r="C328" i="7"/>
  <c r="C327" i="7"/>
  <c r="C326" i="7"/>
  <c r="C325" i="7"/>
  <c r="C324" i="7"/>
  <c r="C323" i="7"/>
  <c r="C322" i="7"/>
  <c r="C321" i="7"/>
  <c r="C320" i="7"/>
  <c r="C319" i="7"/>
  <c r="C318" i="7"/>
  <c r="C317" i="7"/>
  <c r="C316" i="7"/>
  <c r="C315" i="7"/>
  <c r="C314" i="7"/>
  <c r="C313" i="7"/>
  <c r="C312" i="7"/>
  <c r="C311" i="7"/>
  <c r="C310" i="7"/>
  <c r="C309" i="7"/>
  <c r="C308" i="7"/>
  <c r="C307" i="7"/>
  <c r="C306" i="7"/>
  <c r="C305" i="7"/>
  <c r="C304" i="7"/>
  <c r="C303" i="7"/>
  <c r="C302" i="7"/>
  <c r="C301" i="7"/>
  <c r="C300" i="7"/>
  <c r="C299" i="7"/>
  <c r="C298" i="7"/>
  <c r="C297" i="7"/>
  <c r="C296" i="7"/>
  <c r="C295" i="7"/>
  <c r="C294" i="7"/>
  <c r="C293" i="7"/>
  <c r="C292" i="7"/>
  <c r="C291" i="7"/>
  <c r="C290" i="7"/>
  <c r="C289" i="7"/>
  <c r="C288" i="7"/>
  <c r="C287" i="7"/>
  <c r="C286" i="7"/>
  <c r="C285" i="7"/>
  <c r="C284" i="7"/>
  <c r="C283" i="7"/>
  <c r="C282" i="7"/>
  <c r="C281" i="7"/>
  <c r="C280" i="7"/>
  <c r="C279" i="7"/>
  <c r="C278" i="7"/>
  <c r="C277" i="7"/>
  <c r="C276" i="7"/>
  <c r="C275" i="7"/>
  <c r="C274" i="7"/>
  <c r="C273" i="7"/>
  <c r="C272" i="7"/>
  <c r="C271" i="7"/>
  <c r="C270" i="7"/>
  <c r="C269" i="7"/>
  <c r="C268" i="7"/>
  <c r="C267" i="7"/>
  <c r="C266" i="7"/>
  <c r="C265" i="7"/>
  <c r="C264" i="7"/>
  <c r="C263" i="7"/>
  <c r="C262" i="7"/>
  <c r="C261" i="7"/>
  <c r="C260" i="7"/>
  <c r="C259" i="7"/>
  <c r="C258" i="7"/>
  <c r="C257" i="7"/>
  <c r="C256" i="7"/>
  <c r="C255" i="7"/>
  <c r="C254" i="7"/>
  <c r="C253" i="7"/>
  <c r="C252" i="7"/>
  <c r="C251" i="7"/>
  <c r="C250" i="7"/>
  <c r="C249" i="7"/>
  <c r="C248" i="7"/>
  <c r="C247" i="7"/>
  <c r="C246" i="7"/>
  <c r="C245" i="7"/>
  <c r="C244" i="7"/>
  <c r="C243" i="7"/>
  <c r="C242" i="7"/>
  <c r="C241" i="7"/>
  <c r="C240" i="7"/>
  <c r="C239" i="7"/>
  <c r="C238" i="7"/>
  <c r="C237" i="7"/>
  <c r="C236" i="7"/>
  <c r="C235" i="7"/>
  <c r="C234" i="7"/>
  <c r="C233" i="7"/>
  <c r="C232" i="7"/>
  <c r="C231" i="7"/>
  <c r="C230" i="7"/>
  <c r="C229" i="7"/>
  <c r="C228" i="7"/>
  <c r="C227" i="7"/>
  <c r="C226" i="7"/>
  <c r="C225" i="7"/>
  <c r="C224" i="7"/>
  <c r="C223" i="7"/>
  <c r="C222" i="7"/>
  <c r="C221" i="7"/>
  <c r="C220" i="7"/>
  <c r="C219" i="7"/>
  <c r="C218" i="7"/>
  <c r="C217" i="7"/>
  <c r="C216" i="7"/>
  <c r="C215" i="7"/>
  <c r="C214" i="7"/>
  <c r="C213" i="7"/>
  <c r="C212" i="7"/>
  <c r="C211" i="7"/>
  <c r="C210" i="7"/>
  <c r="C209" i="7"/>
  <c r="C208" i="7"/>
  <c r="C207" i="7"/>
  <c r="C206" i="7"/>
  <c r="C205" i="7"/>
  <c r="C204" i="7"/>
  <c r="C203" i="7"/>
  <c r="C202" i="7"/>
  <c r="C201" i="7"/>
  <c r="C200" i="7"/>
  <c r="C199" i="7"/>
  <c r="C198" i="7"/>
  <c r="C197" i="7"/>
  <c r="C196" i="7"/>
  <c r="C195" i="7"/>
  <c r="C194" i="7"/>
  <c r="C193" i="7"/>
  <c r="C192" i="7"/>
  <c r="C191" i="7"/>
  <c r="C190" i="7"/>
  <c r="C189" i="7"/>
  <c r="C188" i="7"/>
  <c r="C187" i="7"/>
  <c r="C186" i="7"/>
  <c r="C185" i="7"/>
  <c r="C184" i="7"/>
  <c r="C183" i="7"/>
  <c r="C182" i="7"/>
  <c r="C181" i="7"/>
  <c r="C180" i="7"/>
  <c r="C179" i="7"/>
  <c r="C178" i="7"/>
  <c r="C177" i="7"/>
  <c r="C176" i="7"/>
  <c r="C175" i="7"/>
  <c r="C174" i="7"/>
  <c r="C173" i="7"/>
  <c r="C172" i="7"/>
  <c r="C171" i="7"/>
  <c r="C170" i="7"/>
  <c r="C169" i="7"/>
  <c r="C168" i="7"/>
  <c r="C167" i="7"/>
  <c r="C166" i="7"/>
  <c r="C165" i="7"/>
  <c r="C164" i="7"/>
  <c r="C163" i="7"/>
  <c r="C162" i="7"/>
  <c r="C161" i="7"/>
  <c r="C160" i="7"/>
  <c r="C159" i="7"/>
  <c r="C158" i="7"/>
  <c r="C157" i="7"/>
  <c r="C156" i="7"/>
  <c r="C155" i="7"/>
  <c r="C154" i="7"/>
  <c r="C153" i="7"/>
  <c r="C152" i="7"/>
  <c r="C151" i="7"/>
  <c r="C150" i="7"/>
  <c r="C149" i="7"/>
  <c r="C148" i="7"/>
  <c r="C147" i="7"/>
  <c r="C146" i="7"/>
  <c r="C145" i="7"/>
  <c r="C144" i="7"/>
  <c r="C143" i="7"/>
  <c r="C142" i="7"/>
  <c r="C141" i="7"/>
  <c r="C140" i="7"/>
  <c r="C139" i="7"/>
  <c r="C138" i="7"/>
  <c r="C137" i="7"/>
  <c r="C136" i="7"/>
  <c r="C135" i="7"/>
  <c r="C134" i="7"/>
  <c r="C133" i="7"/>
  <c r="C132" i="7"/>
  <c r="C131" i="7"/>
  <c r="C130" i="7"/>
  <c r="C129" i="7"/>
  <c r="C128" i="7"/>
  <c r="C127" i="7"/>
  <c r="C126" i="7"/>
  <c r="C125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93" i="7"/>
  <c r="C92" i="7"/>
  <c r="C91" i="7"/>
  <c r="C90" i="7"/>
  <c r="C89" i="7"/>
  <c r="C88" i="7"/>
  <c r="C87" i="7"/>
  <c r="C86" i="7"/>
  <c r="C85" i="7"/>
  <c r="C84" i="7"/>
  <c r="C83" i="7"/>
  <c r="C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R21" i="2"/>
  <c r="Q21" i="2"/>
  <c r="P21" i="2"/>
  <c r="O21" i="2"/>
  <c r="N21" i="2"/>
  <c r="M21" i="2"/>
  <c r="L21" i="2"/>
  <c r="R20" i="2"/>
  <c r="Q20" i="2"/>
  <c r="P20" i="2"/>
  <c r="O20" i="2"/>
  <c r="N20" i="2"/>
  <c r="M20" i="2"/>
  <c r="L20" i="2"/>
  <c r="R19" i="2"/>
  <c r="Q19" i="2"/>
  <c r="P19" i="2"/>
  <c r="O19" i="2"/>
  <c r="N19" i="2"/>
  <c r="M19" i="2"/>
  <c r="L19" i="2"/>
  <c r="R18" i="2"/>
  <c r="Q18" i="2"/>
  <c r="P18" i="2"/>
  <c r="O18" i="2"/>
  <c r="N18" i="2"/>
  <c r="M18" i="2"/>
  <c r="L18" i="2"/>
  <c r="R17" i="2"/>
  <c r="Q17" i="2"/>
  <c r="P17" i="2"/>
  <c r="O17" i="2"/>
  <c r="N17" i="2"/>
  <c r="M17" i="2"/>
  <c r="L17" i="2"/>
  <c r="R16" i="2"/>
  <c r="Q16" i="2"/>
  <c r="P16" i="2"/>
  <c r="O16" i="2"/>
  <c r="N16" i="2"/>
  <c r="M16" i="2"/>
  <c r="L16" i="2"/>
  <c r="R15" i="2"/>
  <c r="Q15" i="2"/>
  <c r="P15" i="2"/>
  <c r="O15" i="2"/>
  <c r="N15" i="2"/>
  <c r="M15" i="2"/>
  <c r="L15" i="2"/>
  <c r="R14" i="2"/>
  <c r="Q14" i="2"/>
  <c r="P14" i="2"/>
  <c r="O14" i="2"/>
  <c r="N14" i="2"/>
  <c r="M14" i="2"/>
  <c r="L14" i="2"/>
  <c r="C9" i="6"/>
  <c r="C8" i="6"/>
  <c r="D20" i="3"/>
  <c r="D24" i="5" s="1"/>
  <c r="D19" i="3"/>
  <c r="D23" i="5" s="1"/>
  <c r="D18" i="3"/>
  <c r="D22" i="5" s="1"/>
  <c r="D15" i="3"/>
  <c r="D19" i="5" s="1"/>
  <c r="D14" i="3"/>
  <c r="D18" i="5" s="1"/>
  <c r="D13" i="3"/>
  <c r="D17" i="5" s="1"/>
  <c r="D12" i="3"/>
  <c r="D16" i="5" s="1"/>
  <c r="D11" i="3"/>
  <c r="D15" i="5" s="1"/>
  <c r="D10" i="3"/>
  <c r="D14" i="5" s="1"/>
  <c r="D9" i="3"/>
  <c r="D13" i="5" s="1"/>
  <c r="D8" i="3"/>
  <c r="D12" i="5" s="1"/>
  <c r="D7" i="3"/>
  <c r="D11" i="5" s="1"/>
  <c r="D6" i="3"/>
  <c r="D10" i="5" s="1"/>
  <c r="D5" i="3"/>
  <c r="D9" i="5" s="1"/>
  <c r="D4" i="3"/>
  <c r="D8" i="5" s="1"/>
  <c r="G18" i="3"/>
  <c r="G17" i="3"/>
  <c r="G16" i="3"/>
  <c r="G10" i="3"/>
  <c r="P52" i="4"/>
  <c r="P51" i="4"/>
  <c r="P48" i="4"/>
  <c r="P47" i="4"/>
  <c r="P44" i="4"/>
  <c r="P43" i="4"/>
  <c r="P40" i="4"/>
  <c r="P39" i="4"/>
  <c r="P37" i="4"/>
  <c r="P36" i="4"/>
  <c r="P35" i="4"/>
  <c r="P33" i="4"/>
  <c r="P32" i="4"/>
  <c r="P31" i="4"/>
  <c r="P29" i="4"/>
  <c r="P28" i="4"/>
  <c r="P27" i="4"/>
  <c r="P25" i="4"/>
  <c r="P24" i="4"/>
  <c r="P23" i="4"/>
  <c r="P21" i="4"/>
  <c r="P20" i="4"/>
  <c r="P19" i="4"/>
  <c r="P17" i="4"/>
  <c r="P16" i="4"/>
  <c r="P15" i="4"/>
  <c r="P13" i="4"/>
  <c r="P12" i="4"/>
  <c r="P11" i="4"/>
  <c r="P9" i="4"/>
  <c r="P8" i="4"/>
  <c r="P7" i="4"/>
  <c r="P5" i="4"/>
  <c r="P4" i="4"/>
  <c r="P3" i="4"/>
  <c r="O55" i="4"/>
  <c r="P54" i="4" s="1"/>
  <c r="P41" i="4" l="1"/>
  <c r="P45" i="4"/>
  <c r="P49" i="4"/>
  <c r="P53" i="4"/>
  <c r="C12" i="4"/>
  <c r="D7" i="4" s="1"/>
  <c r="F25" i="6" s="1"/>
  <c r="P6" i="4"/>
  <c r="P10" i="4"/>
  <c r="P14" i="4"/>
  <c r="P18" i="4"/>
  <c r="P22" i="4"/>
  <c r="P26" i="4"/>
  <c r="P30" i="4"/>
  <c r="P34" i="4"/>
  <c r="P38" i="4"/>
  <c r="P42" i="4"/>
  <c r="P46" i="4"/>
  <c r="P50" i="4"/>
  <c r="C11" i="6"/>
  <c r="C19" i="6"/>
  <c r="C21" i="6"/>
  <c r="C18" i="6"/>
  <c r="C20" i="6"/>
  <c r="C10" i="6"/>
  <c r="D6" i="4"/>
  <c r="D10" i="4"/>
  <c r="O25" i="6" l="1"/>
  <c r="AP25" i="6"/>
  <c r="D5" i="4"/>
  <c r="D26" i="6" s="1"/>
  <c r="D8" i="4"/>
  <c r="G26" i="6" s="1"/>
  <c r="D9" i="4"/>
  <c r="H29" i="6" s="1"/>
  <c r="D4" i="4"/>
  <c r="C26" i="6" s="1"/>
  <c r="X25" i="6"/>
  <c r="AG25" i="6"/>
  <c r="W4" i="6" s="1"/>
  <c r="E30" i="6"/>
  <c r="I29" i="6"/>
  <c r="H31" i="6"/>
  <c r="H30" i="6"/>
  <c r="I26" i="6"/>
  <c r="H32" i="6"/>
  <c r="I27" i="6"/>
  <c r="I30" i="6"/>
  <c r="I31" i="6"/>
  <c r="E29" i="6"/>
  <c r="I25" i="6"/>
  <c r="I28" i="6"/>
  <c r="H25" i="6"/>
  <c r="I32" i="6"/>
  <c r="H27" i="6"/>
  <c r="G28" i="6"/>
  <c r="G27" i="6"/>
  <c r="D29" i="6"/>
  <c r="F29" i="6"/>
  <c r="E25" i="6"/>
  <c r="D25" i="6"/>
  <c r="F31" i="6"/>
  <c r="F32" i="6"/>
  <c r="E32" i="6"/>
  <c r="D28" i="6"/>
  <c r="E27" i="6"/>
  <c r="D30" i="6"/>
  <c r="F30" i="6"/>
  <c r="G25" i="6"/>
  <c r="G31" i="6"/>
  <c r="G32" i="6"/>
  <c r="G30" i="6"/>
  <c r="F26" i="6"/>
  <c r="E26" i="6"/>
  <c r="E31" i="6"/>
  <c r="D31" i="6"/>
  <c r="D32" i="6"/>
  <c r="F28" i="6"/>
  <c r="E28" i="6"/>
  <c r="F27" i="6"/>
  <c r="G29" i="6"/>
  <c r="C27" i="6"/>
  <c r="C29" i="6"/>
  <c r="C28" i="6"/>
  <c r="O27" i="6" l="1"/>
  <c r="AP27" i="6"/>
  <c r="P30" i="6"/>
  <c r="AQ30" i="6"/>
  <c r="N32" i="6"/>
  <c r="AO32" i="6"/>
  <c r="P28" i="6"/>
  <c r="AQ28" i="6"/>
  <c r="R30" i="6"/>
  <c r="AS30" i="6"/>
  <c r="Q30" i="6"/>
  <c r="AR30" i="6"/>
  <c r="P26" i="6"/>
  <c r="AQ26" i="6"/>
  <c r="L29" i="6"/>
  <c r="AM29" i="6"/>
  <c r="N28" i="6"/>
  <c r="AO28" i="6"/>
  <c r="N31" i="6"/>
  <c r="AO31" i="6"/>
  <c r="P32" i="6"/>
  <c r="AQ32" i="6"/>
  <c r="M30" i="6"/>
  <c r="AN30" i="6"/>
  <c r="O32" i="6"/>
  <c r="AP32" i="6"/>
  <c r="O29" i="6"/>
  <c r="AP29" i="6"/>
  <c r="Q27" i="6"/>
  <c r="AR27" i="6"/>
  <c r="R25" i="6"/>
  <c r="AS25" i="6"/>
  <c r="R27" i="6"/>
  <c r="AS27" i="6"/>
  <c r="Q31" i="6"/>
  <c r="AR31" i="6"/>
  <c r="M26" i="6"/>
  <c r="AN26" i="6"/>
  <c r="M31" i="6"/>
  <c r="AN31" i="6"/>
  <c r="N25" i="6"/>
  <c r="AO25" i="6"/>
  <c r="R28" i="6"/>
  <c r="AS28" i="6"/>
  <c r="AM27" i="6"/>
  <c r="L27" i="6"/>
  <c r="O28" i="6"/>
  <c r="AP28" i="6"/>
  <c r="N26" i="6"/>
  <c r="AO26" i="6"/>
  <c r="AQ31" i="6"/>
  <c r="P31" i="6"/>
  <c r="N27" i="6"/>
  <c r="AO27" i="6"/>
  <c r="O31" i="6"/>
  <c r="AP31" i="6"/>
  <c r="M29" i="6"/>
  <c r="AN29" i="6"/>
  <c r="R32" i="6"/>
  <c r="AS32" i="6"/>
  <c r="AO29" i="6"/>
  <c r="N29" i="6"/>
  <c r="AR32" i="6"/>
  <c r="Q32" i="6"/>
  <c r="AS29" i="6"/>
  <c r="R29" i="6"/>
  <c r="L26" i="6"/>
  <c r="AM26" i="6"/>
  <c r="L28" i="6"/>
  <c r="AM28" i="6"/>
  <c r="AP30" i="6"/>
  <c r="O30" i="6"/>
  <c r="P29" i="6"/>
  <c r="AQ29" i="6"/>
  <c r="AN32" i="6"/>
  <c r="M32" i="6"/>
  <c r="O26" i="6"/>
  <c r="AP26" i="6"/>
  <c r="P25" i="6"/>
  <c r="AQ25" i="6"/>
  <c r="AN28" i="6"/>
  <c r="M28" i="6"/>
  <c r="M25" i="6"/>
  <c r="AN25" i="6"/>
  <c r="AQ27" i="6"/>
  <c r="P27" i="6"/>
  <c r="Q25" i="6"/>
  <c r="AR25" i="6"/>
  <c r="R31" i="6"/>
  <c r="AS31" i="6"/>
  <c r="R26" i="6"/>
  <c r="AS26" i="6"/>
  <c r="Z5" i="6" s="1"/>
  <c r="N30" i="6"/>
  <c r="AO30" i="6"/>
  <c r="Q29" i="6"/>
  <c r="AR29" i="6"/>
  <c r="O43" i="6"/>
  <c r="O54" i="6"/>
  <c r="X43" i="6"/>
  <c r="Y26" i="6"/>
  <c r="X5" i="6" s="1"/>
  <c r="AH26" i="6"/>
  <c r="V26" i="6"/>
  <c r="U5" i="6" s="1"/>
  <c r="AE26" i="6"/>
  <c r="AD26" i="6"/>
  <c r="C25" i="6"/>
  <c r="C32" i="6"/>
  <c r="C30" i="6"/>
  <c r="C31" i="6"/>
  <c r="D27" i="6"/>
  <c r="H26" i="6"/>
  <c r="H28" i="6"/>
  <c r="U26" i="6"/>
  <c r="T5" i="6" s="1"/>
  <c r="AE30" i="6"/>
  <c r="V30" i="6"/>
  <c r="U9" i="6" s="1"/>
  <c r="AH28" i="6"/>
  <c r="X7" i="6" s="1"/>
  <c r="Y28" i="6"/>
  <c r="AJ29" i="6"/>
  <c r="AA29" i="6"/>
  <c r="Z8" i="6" s="1"/>
  <c r="AD28" i="6"/>
  <c r="U28" i="6"/>
  <c r="T7" i="6" s="1"/>
  <c r="AD27" i="6"/>
  <c r="U27" i="6"/>
  <c r="T6" i="6" s="1"/>
  <c r="AG27" i="6"/>
  <c r="W6" i="6" s="1"/>
  <c r="X27" i="6"/>
  <c r="AE31" i="6"/>
  <c r="V31" i="6"/>
  <c r="U10" i="6" s="1"/>
  <c r="AH30" i="6"/>
  <c r="Y30" i="6"/>
  <c r="X9" i="6" s="1"/>
  <c r="AG30" i="6"/>
  <c r="X30" i="6"/>
  <c r="W9" i="6" s="1"/>
  <c r="AE28" i="6"/>
  <c r="V28" i="6"/>
  <c r="AE25" i="6"/>
  <c r="V25" i="6"/>
  <c r="U4" i="6" s="1"/>
  <c r="AH27" i="6"/>
  <c r="X6" i="6" s="1"/>
  <c r="Y27" i="6"/>
  <c r="AJ32" i="6"/>
  <c r="AA32" i="6"/>
  <c r="Z11" i="6" s="1"/>
  <c r="AF29" i="6"/>
  <c r="W29" i="6"/>
  <c r="V8" i="6" s="1"/>
  <c r="AI32" i="6"/>
  <c r="Z32" i="6"/>
  <c r="Y11" i="6" s="1"/>
  <c r="AI31" i="6"/>
  <c r="Z31" i="6"/>
  <c r="Y10" i="6" s="1"/>
  <c r="AF28" i="6"/>
  <c r="V7" i="6" s="1"/>
  <c r="W28" i="6"/>
  <c r="AH32" i="6"/>
  <c r="Y32" i="6"/>
  <c r="X11" i="6" s="1"/>
  <c r="AJ31" i="6"/>
  <c r="AA31" i="6"/>
  <c r="Z10" i="6" s="1"/>
  <c r="AF30" i="6"/>
  <c r="W30" i="6"/>
  <c r="V9" i="6" s="1"/>
  <c r="AG28" i="6"/>
  <c r="W7" i="6" s="1"/>
  <c r="X28" i="6"/>
  <c r="AF26" i="6"/>
  <c r="W26" i="6"/>
  <c r="V5" i="6" s="1"/>
  <c r="AH31" i="6"/>
  <c r="Y31" i="6"/>
  <c r="X10" i="6" s="1"/>
  <c r="AG32" i="6"/>
  <c r="X32" i="6"/>
  <c r="W11" i="6" s="1"/>
  <c r="AG29" i="6"/>
  <c r="X29" i="6"/>
  <c r="W8" i="6" s="1"/>
  <c r="AJ28" i="6"/>
  <c r="Z7" i="6" s="1"/>
  <c r="AA28" i="6"/>
  <c r="AJ30" i="6"/>
  <c r="AA30" i="6"/>
  <c r="Z9" i="6" s="1"/>
  <c r="AI29" i="6"/>
  <c r="Z29" i="6"/>
  <c r="Y8" i="6" s="1"/>
  <c r="AF31" i="6"/>
  <c r="W31" i="6"/>
  <c r="V10" i="6" s="1"/>
  <c r="W32" i="6"/>
  <c r="V11" i="6" s="1"/>
  <c r="AF32" i="6"/>
  <c r="AF25" i="6"/>
  <c r="W25" i="6"/>
  <c r="AI25" i="6"/>
  <c r="Y4" i="6" s="1"/>
  <c r="Z25" i="6"/>
  <c r="AJ26" i="6"/>
  <c r="AA26" i="6"/>
  <c r="AD29" i="6"/>
  <c r="U29" i="6"/>
  <c r="T8" i="6" s="1"/>
  <c r="AH29" i="6"/>
  <c r="Y29" i="6"/>
  <c r="X8" i="6" s="1"/>
  <c r="AE32" i="6"/>
  <c r="V32" i="6"/>
  <c r="U11" i="6" s="1"/>
  <c r="AG26" i="6"/>
  <c r="X26" i="6"/>
  <c r="AH25" i="6"/>
  <c r="X4" i="6" s="1"/>
  <c r="Y25" i="6"/>
  <c r="AF27" i="6"/>
  <c r="V6" i="6" s="1"/>
  <c r="W27" i="6"/>
  <c r="AG31" i="6"/>
  <c r="X31" i="6"/>
  <c r="W10" i="6" s="1"/>
  <c r="AE29" i="6"/>
  <c r="V29" i="6"/>
  <c r="U8" i="6" s="1"/>
  <c r="Z27" i="6"/>
  <c r="AI27" i="6"/>
  <c r="Y6" i="6" s="1"/>
  <c r="AJ25" i="6"/>
  <c r="Z4" i="6" s="1"/>
  <c r="AA25" i="6"/>
  <c r="AJ27" i="6"/>
  <c r="Z6" i="6" s="1"/>
  <c r="AA27" i="6"/>
  <c r="AI30" i="6"/>
  <c r="Z30" i="6"/>
  <c r="Y9" i="6" s="1"/>
  <c r="W5" i="6" l="1"/>
  <c r="U7" i="6"/>
  <c r="V4" i="6"/>
  <c r="O59" i="6"/>
  <c r="X48" i="6"/>
  <c r="O48" i="6"/>
  <c r="P60" i="6"/>
  <c r="Y49" i="6"/>
  <c r="P49" i="6"/>
  <c r="AR28" i="6"/>
  <c r="Q28" i="6"/>
  <c r="Q47" i="6"/>
  <c r="Q58" i="6"/>
  <c r="Z47" i="6"/>
  <c r="R44" i="6"/>
  <c r="R55" i="6"/>
  <c r="AA44" i="6"/>
  <c r="M43" i="6"/>
  <c r="M54" i="6"/>
  <c r="V43" i="6"/>
  <c r="P43" i="6"/>
  <c r="P54" i="6"/>
  <c r="Y43" i="6"/>
  <c r="L55" i="6"/>
  <c r="U44" i="6"/>
  <c r="L44" i="6"/>
  <c r="AA50" i="6"/>
  <c r="R50" i="6"/>
  <c r="R61" i="6"/>
  <c r="O49" i="6"/>
  <c r="O60" i="6"/>
  <c r="X49" i="6"/>
  <c r="O46" i="6"/>
  <c r="O57" i="6"/>
  <c r="X46" i="6"/>
  <c r="R46" i="6"/>
  <c r="R57" i="6"/>
  <c r="AA46" i="6"/>
  <c r="M49" i="6"/>
  <c r="M60" i="6"/>
  <c r="V49" i="6"/>
  <c r="Q60" i="6"/>
  <c r="Z49" i="6"/>
  <c r="Q49" i="6"/>
  <c r="R54" i="6"/>
  <c r="AA43" i="6"/>
  <c r="R43" i="6"/>
  <c r="O58" i="6"/>
  <c r="X47" i="6"/>
  <c r="O47" i="6"/>
  <c r="M48" i="6"/>
  <c r="M59" i="6"/>
  <c r="V48" i="6"/>
  <c r="N49" i="6"/>
  <c r="N60" i="6"/>
  <c r="W49" i="6"/>
  <c r="L47" i="6"/>
  <c r="L58" i="6"/>
  <c r="U47" i="6"/>
  <c r="Q48" i="6"/>
  <c r="Q59" i="6"/>
  <c r="Z48" i="6"/>
  <c r="P46" i="6"/>
  <c r="P57" i="6"/>
  <c r="Y46" i="6"/>
  <c r="P59" i="6"/>
  <c r="Y48" i="6"/>
  <c r="P48" i="6"/>
  <c r="AM31" i="6"/>
  <c r="L31" i="6"/>
  <c r="M61" i="6"/>
  <c r="V50" i="6"/>
  <c r="M50" i="6"/>
  <c r="Q61" i="6"/>
  <c r="Z50" i="6"/>
  <c r="Q50" i="6"/>
  <c r="L30" i="6"/>
  <c r="AM30" i="6"/>
  <c r="Q43" i="6"/>
  <c r="Q54" i="6"/>
  <c r="Z43" i="6"/>
  <c r="Z26" i="6"/>
  <c r="Y5" i="6" s="1"/>
  <c r="Q26" i="6"/>
  <c r="AR26" i="6"/>
  <c r="L32" i="6"/>
  <c r="AM32" i="6"/>
  <c r="P56" i="6"/>
  <c r="Y45" i="6"/>
  <c r="P45" i="6"/>
  <c r="M57" i="6"/>
  <c r="V46" i="6"/>
  <c r="M46" i="6"/>
  <c r="R58" i="6"/>
  <c r="AA47" i="6"/>
  <c r="R47" i="6"/>
  <c r="N58" i="6"/>
  <c r="W47" i="6"/>
  <c r="N47" i="6"/>
  <c r="L56" i="6"/>
  <c r="U45" i="6"/>
  <c r="L45" i="6"/>
  <c r="M27" i="6"/>
  <c r="AN27" i="6"/>
  <c r="U25" i="6"/>
  <c r="T4" i="6" s="1"/>
  <c r="L25" i="6"/>
  <c r="AM25" i="6"/>
  <c r="N48" i="6"/>
  <c r="N59" i="6"/>
  <c r="W48" i="6"/>
  <c r="R49" i="6"/>
  <c r="R60" i="6"/>
  <c r="AA49" i="6"/>
  <c r="O55" i="6"/>
  <c r="X44" i="6"/>
  <c r="O44" i="6"/>
  <c r="P47" i="6"/>
  <c r="P58" i="6"/>
  <c r="Y47" i="6"/>
  <c r="L46" i="6"/>
  <c r="L57" i="6"/>
  <c r="U46" i="6"/>
  <c r="M47" i="6"/>
  <c r="M58" i="6"/>
  <c r="V47" i="6"/>
  <c r="N45" i="6"/>
  <c r="N56" i="6"/>
  <c r="W45" i="6"/>
  <c r="N44" i="6"/>
  <c r="N55" i="6"/>
  <c r="W44" i="6"/>
  <c r="N54" i="6"/>
  <c r="W43" i="6"/>
  <c r="N43" i="6"/>
  <c r="M44" i="6"/>
  <c r="M55" i="6"/>
  <c r="V44" i="6"/>
  <c r="R45" i="6"/>
  <c r="R56" i="6"/>
  <c r="AA45" i="6"/>
  <c r="Q45" i="6"/>
  <c r="Q56" i="6"/>
  <c r="Z45" i="6"/>
  <c r="O50" i="6"/>
  <c r="O61" i="6"/>
  <c r="X50" i="6"/>
  <c r="P50" i="6"/>
  <c r="P61" i="6"/>
  <c r="Y50" i="6"/>
  <c r="N57" i="6"/>
  <c r="W46" i="6"/>
  <c r="N46" i="6"/>
  <c r="P44" i="6"/>
  <c r="P55" i="6"/>
  <c r="Y44" i="6"/>
  <c r="R48" i="6"/>
  <c r="R59" i="6"/>
  <c r="AA48" i="6"/>
  <c r="N61" i="6"/>
  <c r="N50" i="6"/>
  <c r="W50" i="6"/>
  <c r="O45" i="6"/>
  <c r="O56" i="6"/>
  <c r="X45" i="6"/>
  <c r="U31" i="6"/>
  <c r="T10" i="6" s="1"/>
  <c r="AD31" i="6"/>
  <c r="V27" i="6"/>
  <c r="U6" i="6" s="1"/>
  <c r="AD25" i="6"/>
  <c r="U32" i="6"/>
  <c r="T11" i="6" s="1"/>
  <c r="AE27" i="6"/>
  <c r="U30" i="6"/>
  <c r="T9" i="6" s="1"/>
  <c r="AI26" i="6"/>
  <c r="AD32" i="6"/>
  <c r="Z28" i="6"/>
  <c r="AI28" i="6"/>
  <c r="Y7" i="6" s="1"/>
  <c r="AD30" i="6"/>
  <c r="AC7" i="6" l="1"/>
  <c r="AD7" i="6" s="1"/>
  <c r="AE7" i="6" s="1"/>
  <c r="AC8" i="6"/>
  <c r="AD8" i="6" s="1"/>
  <c r="AE8" i="6" s="1"/>
  <c r="AC6" i="6"/>
  <c r="AD6" i="6" s="1"/>
  <c r="AE6" i="6" s="1"/>
  <c r="Q57" i="6"/>
  <c r="Z46" i="6"/>
  <c r="Q46" i="6"/>
  <c r="M56" i="6"/>
  <c r="V45" i="6"/>
  <c r="M45" i="6"/>
  <c r="L60" i="6"/>
  <c r="U49" i="6"/>
  <c r="L49" i="6"/>
  <c r="L43" i="6"/>
  <c r="L54" i="6"/>
  <c r="L50" i="6"/>
  <c r="L61" i="6"/>
  <c r="U50" i="6"/>
  <c r="L48" i="6"/>
  <c r="L59" i="6"/>
  <c r="U48" i="6"/>
  <c r="Q44" i="6"/>
  <c r="Q55" i="6"/>
  <c r="Z44" i="6"/>
  <c r="AS34" i="6"/>
  <c r="AA34" i="6"/>
  <c r="AA35" i="6" s="1"/>
  <c r="AA36" i="6" s="1"/>
  <c r="U43" i="6"/>
  <c r="AJ34" i="6"/>
  <c r="R34" i="6"/>
  <c r="AE9" i="6" l="1"/>
  <c r="R37" i="6"/>
  <c r="S37" i="6" s="1"/>
  <c r="AS35" i="6"/>
  <c r="AS36" i="6" s="1"/>
  <c r="R36" i="6"/>
  <c r="S36" i="6" s="1"/>
  <c r="R35" i="6"/>
  <c r="AJ35" i="6"/>
  <c r="AJ36" i="6" s="1"/>
  <c r="S35" i="6" l="1"/>
  <c r="O34" i="6" s="1"/>
</calcChain>
</file>

<file path=xl/comments1.xml><?xml version="1.0" encoding="utf-8"?>
<comments xmlns="http://schemas.openxmlformats.org/spreadsheetml/2006/main">
  <authors>
    <author>Domingo7</author>
  </authors>
  <commentList>
    <comment ref="Z4" authorId="0">
      <text>
        <r>
          <rPr>
            <b/>
            <sz val="10"/>
            <color indexed="81"/>
            <rFont val="Arial"/>
            <family val="2"/>
          </rPr>
          <t>=IF(R4=1,AA19,IF(R4=2,AJ19,AS19))</t>
        </r>
      </text>
    </comment>
    <comment ref="AE6" authorId="0">
      <text>
        <r>
          <rPr>
            <b/>
            <sz val="10"/>
            <color indexed="81"/>
            <rFont val="Arial"/>
            <family val="2"/>
          </rPr>
          <t>=AC5*(1-AD5)</t>
        </r>
      </text>
    </comment>
    <comment ref="AE7" authorId="0">
      <text>
        <r>
          <rPr>
            <b/>
            <sz val="10"/>
            <color indexed="81"/>
            <rFont val="Arial"/>
            <family val="2"/>
          </rPr>
          <t>=AC6*(1-AD6)</t>
        </r>
      </text>
    </comment>
    <comment ref="C8" authorId="0">
      <text>
        <r>
          <rPr>
            <b/>
            <sz val="10"/>
            <color indexed="81"/>
            <rFont val="Arial"/>
            <family val="2"/>
          </rPr>
          <t>=SUMIF('Sales Forecast'!$C$8:$C$27,B8,'Sales Forecast'!$E$8:$E$27)</t>
        </r>
      </text>
    </comment>
    <comment ref="AE8" authorId="0">
      <text>
        <r>
          <rPr>
            <b/>
            <sz val="10"/>
            <color indexed="81"/>
            <rFont val="Arial"/>
            <family val="2"/>
          </rPr>
          <t>=AC7*(1-AD7)</t>
        </r>
      </text>
    </comment>
    <comment ref="AE9" authorId="0">
      <text>
        <r>
          <rPr>
            <b/>
            <sz val="10"/>
            <color indexed="81"/>
            <rFont val="Arial"/>
            <family val="2"/>
          </rPr>
          <t>=SUM(AE5:AE7)</t>
        </r>
      </text>
    </comment>
    <comment ref="I32" authorId="0">
      <text>
        <r>
          <rPr>
            <b/>
            <sz val="10"/>
            <color indexed="81"/>
            <rFont val="Arial"/>
            <family val="2"/>
          </rPr>
          <t>=ROUND('Geographic Distribution'!$D$10*'Estimated Shipping Needs'!C15,0)</t>
        </r>
      </text>
    </comment>
  </commentList>
</comments>
</file>

<file path=xl/sharedStrings.xml><?xml version="1.0" encoding="utf-8"?>
<sst xmlns="http://schemas.openxmlformats.org/spreadsheetml/2006/main" count="1137" uniqueCount="1041">
  <si>
    <t>SmartPost</t>
  </si>
  <si>
    <t>Fedex With Surcharge</t>
  </si>
  <si>
    <t>Zones (mileage)</t>
  </si>
  <si>
    <t>0-150</t>
  </si>
  <si>
    <t>151-300</t>
  </si>
  <si>
    <t>301-600</t>
  </si>
  <si>
    <t>601-1000</t>
  </si>
  <si>
    <t>1001-1400</t>
  </si>
  <si>
    <t>1401-1800</t>
  </si>
  <si>
    <t>1800+</t>
  </si>
  <si>
    <t>Weight</t>
  </si>
  <si>
    <t>Volume Discount</t>
  </si>
  <si>
    <t>+</t>
  </si>
  <si>
    <t>Fuel surcharge</t>
  </si>
  <si>
    <t>USPS - Priority Mail</t>
  </si>
  <si>
    <t>USPS - Parcel Select</t>
  </si>
  <si>
    <t>Zones</t>
  </si>
  <si>
    <t>L, 1 &amp; 2</t>
  </si>
  <si>
    <t>Estimated weight (lbs)</t>
  </si>
  <si>
    <t>Twin sheet set</t>
  </si>
  <si>
    <t>Full sheet set</t>
  </si>
  <si>
    <t>Queen sheet set</t>
  </si>
  <si>
    <t>King sheet set</t>
  </si>
  <si>
    <t>Twin duvet</t>
  </si>
  <si>
    <t>F/Q Duvet</t>
  </si>
  <si>
    <t>K Duvet</t>
  </si>
  <si>
    <t>T Duvet Set</t>
  </si>
  <si>
    <t>F Duvet Set</t>
  </si>
  <si>
    <t>Q Duvet Set</t>
  </si>
  <si>
    <t>K Duvet Set</t>
  </si>
  <si>
    <t>T Everything Set</t>
  </si>
  <si>
    <t>F Everything Set</t>
  </si>
  <si>
    <t>Q Everything Set</t>
  </si>
  <si>
    <t>K Everything Set</t>
  </si>
  <si>
    <t>2 Pillowcases</t>
  </si>
  <si>
    <t>Zone 3</t>
  </si>
  <si>
    <t>Zone 4</t>
  </si>
  <si>
    <t>Zone 5</t>
  </si>
  <si>
    <t>Zone 6</t>
  </si>
  <si>
    <t>Zone 7</t>
  </si>
  <si>
    <t>Zone 8</t>
  </si>
  <si>
    <t>Zones 1 &amp; 2</t>
  </si>
  <si>
    <t>Miles</t>
  </si>
  <si>
    <t>Population</t>
  </si>
  <si>
    <t>%</t>
  </si>
  <si>
    <t>Total</t>
  </si>
  <si>
    <t> California</t>
  </si>
  <si>
    <t> Texas</t>
  </si>
  <si>
    <t> New York</t>
  </si>
  <si>
    <t> Florida</t>
  </si>
  <si>
    <t> Illinois</t>
  </si>
  <si>
    <t> Pennsylvania</t>
  </si>
  <si>
    <t> Ohio</t>
  </si>
  <si>
    <t> Georgia</t>
  </si>
  <si>
    <t> Michigan</t>
  </si>
  <si>
    <t> North Carolina</t>
  </si>
  <si>
    <t> New Jersey</t>
  </si>
  <si>
    <t> Virginia</t>
  </si>
  <si>
    <t> Washington</t>
  </si>
  <si>
    <t> Massachusetts</t>
  </si>
  <si>
    <t> Arizona</t>
  </si>
  <si>
    <t> Indiana</t>
  </si>
  <si>
    <t> Tennessee</t>
  </si>
  <si>
    <t> Missouri</t>
  </si>
  <si>
    <t> Maryland</t>
  </si>
  <si>
    <t> Wisconsin</t>
  </si>
  <si>
    <t> Minnesota</t>
  </si>
  <si>
    <t> Colorado</t>
  </si>
  <si>
    <t> Alabama</t>
  </si>
  <si>
    <t> South Carolina</t>
  </si>
  <si>
    <t> Louisiana</t>
  </si>
  <si>
    <t> Kentucky</t>
  </si>
  <si>
    <t> Oregon</t>
  </si>
  <si>
    <t> Oklahoma</t>
  </si>
  <si>
    <t> Connecticut</t>
  </si>
  <si>
    <t> Iowa</t>
  </si>
  <si>
    <t> Mississippi</t>
  </si>
  <si>
    <t> Arkansas</t>
  </si>
  <si>
    <t> Kansas</t>
  </si>
  <si>
    <t> Utah</t>
  </si>
  <si>
    <t> Nevada</t>
  </si>
  <si>
    <t> New Mexico</t>
  </si>
  <si>
    <t> Nebraska</t>
  </si>
  <si>
    <t> West Virginia</t>
  </si>
  <si>
    <t> Idaho</t>
  </si>
  <si>
    <t> Hawaii</t>
  </si>
  <si>
    <t> Maine</t>
  </si>
  <si>
    <t> New Hampshire</t>
  </si>
  <si>
    <t> Rhode Island</t>
  </si>
  <si>
    <t> Montana</t>
  </si>
  <si>
    <t> Delaware</t>
  </si>
  <si>
    <t> South Dakota</t>
  </si>
  <si>
    <t> Alaska</t>
  </si>
  <si>
    <t> North Dakota</t>
  </si>
  <si>
    <t> District of Columbia</t>
  </si>
  <si>
    <t> Vermont</t>
  </si>
  <si>
    <t> Wyoming</t>
  </si>
  <si>
    <t>50 States + D.C.</t>
  </si>
  <si>
    <t>State</t>
  </si>
  <si>
    <t>Queen</t>
  </si>
  <si>
    <t>Full</t>
  </si>
  <si>
    <t>King</t>
  </si>
  <si>
    <t>Twin</t>
  </si>
  <si>
    <t>US Mattress Sizes</t>
  </si>
  <si>
    <t>Sheet set</t>
  </si>
  <si>
    <t>Duvet (only)</t>
  </si>
  <si>
    <t>Duvet set</t>
  </si>
  <si>
    <t>Everything Set</t>
  </si>
  <si>
    <t>Extra Pillowcases</t>
  </si>
  <si>
    <t>Total sets of sheets</t>
  </si>
  <si>
    <t>Total extra pillowcases</t>
  </si>
  <si>
    <t>Total duvet (solo)</t>
  </si>
  <si>
    <t>Note:</t>
  </si>
  <si>
    <t>Estimated Mix</t>
  </si>
  <si>
    <t>Sales Mix</t>
  </si>
  <si>
    <t>units</t>
  </si>
  <si>
    <t>Duvets</t>
  </si>
  <si>
    <t>Sets</t>
  </si>
  <si>
    <t>Other</t>
  </si>
  <si>
    <t>Units</t>
  </si>
  <si>
    <t>Lbs</t>
  </si>
  <si>
    <t>Total Shipping</t>
  </si>
  <si>
    <t>1-2</t>
  </si>
  <si>
    <t>All Fed Ex</t>
  </si>
  <si>
    <t>Base price</t>
  </si>
  <si>
    <t>Net price</t>
  </si>
  <si>
    <t>Discount rate</t>
  </si>
  <si>
    <t>FedEx</t>
  </si>
  <si>
    <t>All USPS</t>
  </si>
  <si>
    <t>Volume discounts</t>
  </si>
  <si>
    <t>USPS</t>
  </si>
  <si>
    <t>Gasoline price volatility</t>
  </si>
  <si>
    <t>  1995 May- 1 to May- 5</t>
  </si>
  <si>
    <t>  1995 May- 8 to May-12</t>
  </si>
  <si>
    <t>  1995 May-15 to May-19</t>
  </si>
  <si>
    <t>  1995 May-22 to May-26</t>
  </si>
  <si>
    <t>  1995 Jun- 5 to Jun- 9</t>
  </si>
  <si>
    <t>  1995 Jun-12 to Jun-16</t>
  </si>
  <si>
    <t>  1995 Jun-19 to Jun-23</t>
  </si>
  <si>
    <t>  1995 Jun-26 to Jun-30</t>
  </si>
  <si>
    <t>  1995 Jul- 3 to Jul- 7</t>
  </si>
  <si>
    <t>  1995 Jul-10 to Jul-14</t>
  </si>
  <si>
    <t>  1995 Jul-17 to Jul-21</t>
  </si>
  <si>
    <t>  1995 Jul-24 to Jul-28</t>
  </si>
  <si>
    <t>  1995 Jul-31 to Aug- 4</t>
  </si>
  <si>
    <t>  1995 Aug- 7 to Aug-11</t>
  </si>
  <si>
    <t>  1995 Aug-14 to Aug-18</t>
  </si>
  <si>
    <t>  1995 Aug-21 to Aug-25</t>
  </si>
  <si>
    <t>  1995 Aug-28 to Sep- 1</t>
  </si>
  <si>
    <t>  1995 Sep-11 to Sep-15</t>
  </si>
  <si>
    <t>  1995 Sep-18 to Sep-22</t>
  </si>
  <si>
    <t>  1995 Sep-25 to Sep-29</t>
  </si>
  <si>
    <t>  1995 Oct- 2 to Oct- 6</t>
  </si>
  <si>
    <t>  1995 Oct- 9 to Oct-13</t>
  </si>
  <si>
    <t>  1995 Oct-16 to Oct-20</t>
  </si>
  <si>
    <t>  1995 Oct-23 to Oct-27</t>
  </si>
  <si>
    <t>  1995 Oct-30 to Nov- 3</t>
  </si>
  <si>
    <t>  1995 Nov- 6 to Nov-10</t>
  </si>
  <si>
    <t>  1995 Nov-13 to Nov-17</t>
  </si>
  <si>
    <t>  1995 Nov-20 to Nov-24</t>
  </si>
  <si>
    <t>  1995 Nov-27 to Dec- 1</t>
  </si>
  <si>
    <t>  1995 Dec- 4 to Dec- 8</t>
  </si>
  <si>
    <t>  1995 Dec-11 to Dec-15</t>
  </si>
  <si>
    <t>  1995 Dec-18 to Dec-22</t>
  </si>
  <si>
    <t>  1996 Jan- 8 to Jan-12</t>
  </si>
  <si>
    <t>  1996 Jan-15 to Jan-19</t>
  </si>
  <si>
    <t>  1996 Jan-22 to Jan-26</t>
  </si>
  <si>
    <t>  1996 Jan-29 to Feb- 2</t>
  </si>
  <si>
    <t>  1996 Feb- 5 to Feb- 9</t>
  </si>
  <si>
    <t>  1996 Feb-12 to Feb-16</t>
  </si>
  <si>
    <t>  1996 Feb-26 to Mar- 1</t>
  </si>
  <si>
    <t>  1996 Mar- 4 to Mar- 8</t>
  </si>
  <si>
    <t>  1996 Mar-11 to Mar-15</t>
  </si>
  <si>
    <t>  1996 Mar-18 to Mar-22</t>
  </si>
  <si>
    <t>  1996 Mar-25 to Mar-29</t>
  </si>
  <si>
    <t>  1996 Apr- 1 to Apr- 5</t>
  </si>
  <si>
    <t>  1996 Apr- 8 to Apr-12</t>
  </si>
  <si>
    <t>  1996 Apr-15 to Apr-19</t>
  </si>
  <si>
    <t>  1996 Apr-22 to Apr-26</t>
  </si>
  <si>
    <t>  1996 Apr-29 to May- 3</t>
  </si>
  <si>
    <t>  1996 May- 6 to May-10</t>
  </si>
  <si>
    <t>  1996 May-13 to May-17</t>
  </si>
  <si>
    <t>  1996 May-20 to May-24</t>
  </si>
  <si>
    <t>  1996 Jun- 3 to Jun- 7</t>
  </si>
  <si>
    <t>  1996 Jun-10 to Jun-14</t>
  </si>
  <si>
    <t>  1996 Jun-17 to Jun-21</t>
  </si>
  <si>
    <t>  1996 Jun-24 to Jun-28</t>
  </si>
  <si>
    <t>  1996 Jul- 1 to Jul- 5</t>
  </si>
  <si>
    <t>  1996 Jul- 8 to Jul-12</t>
  </si>
  <si>
    <t>  1996 Jul-15 to Jul-19</t>
  </si>
  <si>
    <t>  1996 Jul-22 to Jul-26</t>
  </si>
  <si>
    <t>  1996 Jul-29 to Aug- 2</t>
  </si>
  <si>
    <t>  1996 Aug- 5 to Aug- 9</t>
  </si>
  <si>
    <t>  1996 Aug-12 to Aug-16</t>
  </si>
  <si>
    <t>  1996 Aug-19 to Aug-23</t>
  </si>
  <si>
    <t>  1996 Aug-26 to Aug-30</t>
  </si>
  <si>
    <t>  1996 Sep- 9 to Sep-13</t>
  </si>
  <si>
    <t>  1996 Sep-16 to Sep-20</t>
  </si>
  <si>
    <t>  1996 Sep-23 to Sep-27</t>
  </si>
  <si>
    <t>  1996 Sep-30 to Oct- 4</t>
  </si>
  <si>
    <t>  1996 Oct- 7 to Oct-11</t>
  </si>
  <si>
    <t>  1996 Oct-14 to Oct-18</t>
  </si>
  <si>
    <t>  1996 Oct-21 to Oct-25</t>
  </si>
  <si>
    <t>  1996 Oct-28 to Nov- 1</t>
  </si>
  <si>
    <t>  1996 Nov- 4 to Nov- 8</t>
  </si>
  <si>
    <t>  1996 Nov-11 to Nov-15</t>
  </si>
  <si>
    <t>  1996 Nov-18 to Nov-22</t>
  </si>
  <si>
    <t>  1996 Nov-25 to Nov-29</t>
  </si>
  <si>
    <t>  1996 Dec- 2 to Dec- 6</t>
  </si>
  <si>
    <t>  1996 Dec- 9 to Dec-13</t>
  </si>
  <si>
    <t>  1996 Dec-16 to Dec-20</t>
  </si>
  <si>
    <t>  1996 Dec-23 to Dec-27</t>
  </si>
  <si>
    <t>  1996 Dec-30 to Jan- 3</t>
  </si>
  <si>
    <t>  1997 Jan- 6 to Jan-10</t>
  </si>
  <si>
    <t>  1997 Jan-13 to Jan-17</t>
  </si>
  <si>
    <t>  1997 Jan-20 to Jan-24</t>
  </si>
  <si>
    <t>  1997 Jan-27 to Jan-31</t>
  </si>
  <si>
    <t>  1997 Feb- 3 to Feb- 7</t>
  </si>
  <si>
    <t>  1997 Feb-10 to Feb-14</t>
  </si>
  <si>
    <t>  1997 Feb-24 to Feb-28</t>
  </si>
  <si>
    <t>  1997 Mar- 3 to Mar- 7</t>
  </si>
  <si>
    <t>  1997 Mar-10 to Mar-14</t>
  </si>
  <si>
    <t>  1997 Mar-17 to Mar-21</t>
  </si>
  <si>
    <t>  1997 Mar-24 to Mar-28</t>
  </si>
  <si>
    <t>  1997 Mar-31 to Apr- 4</t>
  </si>
  <si>
    <t>  1997 Apr- 7 to Apr-11</t>
  </si>
  <si>
    <t>  1997 Apr-14 to Apr-18</t>
  </si>
  <si>
    <t>  1997 Apr-21 to Apr-25</t>
  </si>
  <si>
    <t>  1997 Apr-28 to May- 2</t>
  </si>
  <si>
    <t>  1997 May- 5 to May- 9</t>
  </si>
  <si>
    <t>  1997 May-12 to May-16</t>
  </si>
  <si>
    <t>  1997 May-19 to May-23</t>
  </si>
  <si>
    <t>  1997 Jun- 2 to Jun- 6</t>
  </si>
  <si>
    <t>  1997 Jun- 9 to Jun-13</t>
  </si>
  <si>
    <t>  1997 Jun-16 to Jun-20</t>
  </si>
  <si>
    <t>  1997 Jun-23 to Jun-27</t>
  </si>
  <si>
    <t>  1997 Jun-30 to Jul- 4</t>
  </si>
  <si>
    <t>  1997 Jul- 7 to Jul-11</t>
  </si>
  <si>
    <t>  1997 Jul-14 to Jul-18</t>
  </si>
  <si>
    <t>  1997 Jul-21 to Jul-25</t>
  </si>
  <si>
    <t>  1997 Jul-28 to Aug- 1</t>
  </si>
  <si>
    <t>  1997 Aug- 4 to Aug- 8</t>
  </si>
  <si>
    <t>  1997 Aug-11 to Aug-15</t>
  </si>
  <si>
    <t>  1997 Aug-18 to Aug-22</t>
  </si>
  <si>
    <t>  1997 Aug-25 to Aug-29</t>
  </si>
  <si>
    <t>  1997 Sep- 8 to Sep-12</t>
  </si>
  <si>
    <t>  1997 Sep-15 to Sep-19</t>
  </si>
  <si>
    <t>  1997 Sep-22 to Sep-26</t>
  </si>
  <si>
    <t>  1997 Sep-29 to Oct- 3</t>
  </si>
  <si>
    <t>  1997 Oct- 6 to Oct-10</t>
  </si>
  <si>
    <t>  1997 Oct-13 to Oct-17</t>
  </si>
  <si>
    <t>  1997 Oct-20 to Oct-24</t>
  </si>
  <si>
    <t>  1997 Oct-27 to Oct-31</t>
  </si>
  <si>
    <t>  1997 Nov- 3 to Nov- 7</t>
  </si>
  <si>
    <t>  1997 Nov-10 to Nov-14</t>
  </si>
  <si>
    <t>  1997 Nov-17 to Nov-21</t>
  </si>
  <si>
    <t>  1997 Nov-24 to Nov-28</t>
  </si>
  <si>
    <t>  1997 Dec- 1 to Dec- 5</t>
  </si>
  <si>
    <t>  1997 Dec- 8 to Dec-12</t>
  </si>
  <si>
    <t>  1997 Dec-15 to Dec-19</t>
  </si>
  <si>
    <t>  1997 Dec-22 to Dec-26</t>
  </si>
  <si>
    <t>  1997 Dec-29 to Jan- 2</t>
  </si>
  <si>
    <t>  1998 Jan- 5 to Jan- 9</t>
  </si>
  <si>
    <t>  1998 Jan-12 to Jan-16</t>
  </si>
  <si>
    <t>  1998 Jan-26 to Jan-30</t>
  </si>
  <si>
    <t>  1998 Feb- 2 to Feb- 6</t>
  </si>
  <si>
    <t>  1998 Feb- 9 to Feb-13</t>
  </si>
  <si>
    <t>  1998 Feb-23 to Feb-27</t>
  </si>
  <si>
    <t>  1998 Mar- 2 to Mar- 6</t>
  </si>
  <si>
    <t>  1998 Mar- 9 to Mar-13</t>
  </si>
  <si>
    <t>  1998 Mar-16 to Mar-20</t>
  </si>
  <si>
    <t>  1998 Mar-23 to Mar-27</t>
  </si>
  <si>
    <t>  1998 Mar-30 to Apr- 3</t>
  </si>
  <si>
    <t>  1998 Apr- 6 to Apr-10</t>
  </si>
  <si>
    <t>  1998 Apr-13 to Apr-17</t>
  </si>
  <si>
    <t>  1998 Apr-20 to Apr-24</t>
  </si>
  <si>
    <t>  1998 Apr-27 to May- 1</t>
  </si>
  <si>
    <t>  1998 May- 4 to May- 8</t>
  </si>
  <si>
    <t>  1998 May-11 to May-15</t>
  </si>
  <si>
    <t>  1998 May-18 to May-22</t>
  </si>
  <si>
    <t>  1998 Jun- 1 to Jun- 5</t>
  </si>
  <si>
    <t>  1998 Jun- 8 to Jun-12</t>
  </si>
  <si>
    <t>  1998 Jun-15 to Jun-19</t>
  </si>
  <si>
    <t>  1998 Jun-22 to Jun-26</t>
  </si>
  <si>
    <t>  1998 Jun-29 to Jul- 3</t>
  </si>
  <si>
    <t>  1998 Jul- 6 to Jul-10</t>
  </si>
  <si>
    <t>  1998 Jul-13 to Jul-17</t>
  </si>
  <si>
    <t>  1998 Jul-20 to Jul-24</t>
  </si>
  <si>
    <t>  1998 Jul-27 to Jul-31</t>
  </si>
  <si>
    <t>  1998 Aug- 3 to Aug- 7</t>
  </si>
  <si>
    <t>  1998 Aug-10 to Aug-14</t>
  </si>
  <si>
    <t>  1998 Aug-17 to Aug-21</t>
  </si>
  <si>
    <t>  1998 Aug-24 to Aug-28</t>
  </si>
  <si>
    <t>  1998 Aug-31 to Sep- 4</t>
  </si>
  <si>
    <t>  1998 Sep-14 to Sep-18</t>
  </si>
  <si>
    <t>  1998 Sep-21 to Sep-25</t>
  </si>
  <si>
    <t>  1998 Sep-28 to Oct- 2</t>
  </si>
  <si>
    <t>  1998 Oct- 5 to Oct- 9</t>
  </si>
  <si>
    <t>  1998 Oct-12 to Oct-16</t>
  </si>
  <si>
    <t>  1998 Oct-19 to Oct-23</t>
  </si>
  <si>
    <t>  1998 Oct-26 to Oct-30</t>
  </si>
  <si>
    <t>  1998 Nov- 2 to Nov- 6</t>
  </si>
  <si>
    <t>  1998 Nov- 9 to Nov-13</t>
  </si>
  <si>
    <t>  1998 Nov-16 to Nov-20</t>
  </si>
  <si>
    <t>  1998 Nov-23 to Nov-27</t>
  </si>
  <si>
    <t>  1998 Nov-30 to Dec- 4</t>
  </si>
  <si>
    <t>  1998 Dec- 7 to Dec-11</t>
  </si>
  <si>
    <t>  1998 Dec-14 to Dec-18</t>
  </si>
  <si>
    <t>  1998 Dec-21 to Dec-25</t>
  </si>
  <si>
    <t>  1998 Dec-28 to Jan- 1</t>
  </si>
  <si>
    <t>  1999 Jan- 4 to Jan- 8</t>
  </si>
  <si>
    <t>  1999 Jan-11 to Jan-15</t>
  </si>
  <si>
    <t>  1999 Jan-25 to Jan-29</t>
  </si>
  <si>
    <t>  1999 Feb- 1 to Feb- 5</t>
  </si>
  <si>
    <t>  1999 Feb- 8 to Feb-12</t>
  </si>
  <si>
    <t>  1999 Feb-22 to Feb-26</t>
  </si>
  <si>
    <t>  1999 Mar- 1 to Mar- 5</t>
  </si>
  <si>
    <t>  1999 Mar- 8 to Mar-12</t>
  </si>
  <si>
    <t>  1999 Mar-15 to Mar-19</t>
  </si>
  <si>
    <t>  1999 Mar-22 to Mar-26</t>
  </si>
  <si>
    <t>  1999 Mar-29 to Apr- 2</t>
  </si>
  <si>
    <t>  1999 Apr- 5 to Apr- 9</t>
  </si>
  <si>
    <t>  1999 Apr-12 to Apr-16</t>
  </si>
  <si>
    <t>  1999 Apr-19 to Apr-23</t>
  </si>
  <si>
    <t>  1999 Apr-26 to Apr-30</t>
  </si>
  <si>
    <t>  1999 May- 3 to May- 7</t>
  </si>
  <si>
    <t>  1999 May-10 to May-14</t>
  </si>
  <si>
    <t>  1999 May-17 to May-21</t>
  </si>
  <si>
    <t>  1999 May-24 to May-28</t>
  </si>
  <si>
    <t>  1999 Jun- 7 to Jun-11</t>
  </si>
  <si>
    <t>  1999 Jun-14 to Jun-18</t>
  </si>
  <si>
    <t>  1999 Jun-21 to Jun-25</t>
  </si>
  <si>
    <t>  1999 Jun-28 to Jul- 2</t>
  </si>
  <si>
    <t>  1999 Jul-12 to Jul-16</t>
  </si>
  <si>
    <t>  1999 Jul-19 to Jul-23</t>
  </si>
  <si>
    <t>  1999 Jul-26 to Jul-30</t>
  </si>
  <si>
    <t>  1999 Aug- 2 to Aug- 6</t>
  </si>
  <si>
    <t>  1999 Aug- 9 to Aug-13</t>
  </si>
  <si>
    <t>  1999 Aug-16 to Aug-20</t>
  </si>
  <si>
    <t>  1999 Aug-23 to Aug-27</t>
  </si>
  <si>
    <t>  1999 Aug-30 to Sep- 3</t>
  </si>
  <si>
    <t>  1999 Sep-13 to Sep-17</t>
  </si>
  <si>
    <t>  1999 Sep-20 to Sep-24</t>
  </si>
  <si>
    <t>  1999 Sep-27 to Oct- 1</t>
  </si>
  <si>
    <t>  1999 Oct- 4 to Oct- 8</t>
  </si>
  <si>
    <t>  1999 Oct-11 to Oct-15</t>
  </si>
  <si>
    <t>  1999 Oct-18 to Oct-22</t>
  </si>
  <si>
    <t>  1999 Oct-25 to Oct-29</t>
  </si>
  <si>
    <t>  1999 Nov- 1 to Nov- 5</t>
  </si>
  <si>
    <t>  1999 Nov- 8 to Nov-12</t>
  </si>
  <si>
    <t>  1999 Nov-15 to Nov-19</t>
  </si>
  <si>
    <t>  1999 Nov-22 to Nov-26</t>
  </si>
  <si>
    <t>  1999 Nov-29 to Dec- 3</t>
  </si>
  <si>
    <t>  1999 Dec- 6 to Dec-10</t>
  </si>
  <si>
    <t>  1999 Dec-13 to Dec-17</t>
  </si>
  <si>
    <t>  1999 Dec-20 to Dec-24</t>
  </si>
  <si>
    <t>  1999 Dec-27 to Dec-31</t>
  </si>
  <si>
    <t>  2000 Jan-10 to Jan-14</t>
  </si>
  <si>
    <t>  2000 Jan-24 to Jan-28</t>
  </si>
  <si>
    <t>  2000 Jan-31 to Feb- 4</t>
  </si>
  <si>
    <t>  2000 Feb- 7 to Feb-11</t>
  </si>
  <si>
    <t>  2000 Feb-14 to Feb-18</t>
  </si>
  <si>
    <t>  2000 Feb-28 to Mar- 3</t>
  </si>
  <si>
    <t>  2000 Mar- 6 to Mar-10</t>
  </si>
  <si>
    <t>  2000 Mar-13 to Mar-17</t>
  </si>
  <si>
    <t>  2000 Mar-20 to Mar-24</t>
  </si>
  <si>
    <t>  2000 Mar-27 to Mar-31</t>
  </si>
  <si>
    <t>  2000 Apr- 3 to Apr- 7</t>
  </si>
  <si>
    <t>  2000 Apr-10 to Apr-14</t>
  </si>
  <si>
    <t>  2000 Apr-17 to Apr-21</t>
  </si>
  <si>
    <t>  2000 Apr-24 to Apr-28</t>
  </si>
  <si>
    <t>  2000 May- 1 to May- 5</t>
  </si>
  <si>
    <t>  2000 May- 8 to May-12</t>
  </si>
  <si>
    <t>  2000 May-15 to May-19</t>
  </si>
  <si>
    <t>  2000 May-22 to May-26</t>
  </si>
  <si>
    <t>  2000 Jun- 5 to Jun- 9</t>
  </si>
  <si>
    <t>  2000 Jun-12 to Jun-16</t>
  </si>
  <si>
    <t>  2000 Jun-19 to Jun-23</t>
  </si>
  <si>
    <t>  2000 Jun-26 to Jun-30</t>
  </si>
  <si>
    <t>  2000 Jul-10 to Jul-14</t>
  </si>
  <si>
    <t>  2000 Jul-17 to Jul-21</t>
  </si>
  <si>
    <t>  2000 Jul-24 to Jul-28</t>
  </si>
  <si>
    <t>  2000 Jul-31 to Aug- 4</t>
  </si>
  <si>
    <t>  2000 Aug- 7 to Aug-11</t>
  </si>
  <si>
    <t>  2000 Aug-14 to Aug-18</t>
  </si>
  <si>
    <t>  2000 Aug-21 to Aug-25</t>
  </si>
  <si>
    <t>  2000 Aug-28 to Sep- 1</t>
  </si>
  <si>
    <t>  2000 Sep-11 to Sep-15</t>
  </si>
  <si>
    <t>  2000 Sep-18 to Sep-22</t>
  </si>
  <si>
    <t>  2000 Sep-25 to Sep-29</t>
  </si>
  <si>
    <t>  2000 Oct- 2 to Oct- 6</t>
  </si>
  <si>
    <t>  2000 Oct- 9 to Oct-13</t>
  </si>
  <si>
    <t>  2000 Oct-16 to Oct-20</t>
  </si>
  <si>
    <t>  2000 Oct-23 to Oct-27</t>
  </si>
  <si>
    <t>  2000 Oct-30 to Nov- 3</t>
  </si>
  <si>
    <t>  2000 Nov- 6 to Nov-10</t>
  </si>
  <si>
    <t>  2000 Nov-13 to Nov-17</t>
  </si>
  <si>
    <t>  2000 Nov-20 to Nov-24</t>
  </si>
  <si>
    <t>  2000 Nov-27 to Dec- 1</t>
  </si>
  <si>
    <t>  2000 Dec- 4 to Dec- 8</t>
  </si>
  <si>
    <t>  2000 Dec-11 to Dec-15</t>
  </si>
  <si>
    <t>  2000 Dec-18 to Dec-22</t>
  </si>
  <si>
    <t>  2001 Jan- 8 to Jan-12</t>
  </si>
  <si>
    <t>  2001 Jan-22 to Jan-26</t>
  </si>
  <si>
    <t>  2001 Jan-29 to Feb- 2</t>
  </si>
  <si>
    <t>  2001 Feb- 5 to Feb- 9</t>
  </si>
  <si>
    <t>  2001 Feb-12 to Feb-16</t>
  </si>
  <si>
    <t>  2001 Feb-26 to Mar- 2</t>
  </si>
  <si>
    <t>  2001 Mar- 5 to Mar- 9</t>
  </si>
  <si>
    <t>  2001 Mar-12 to Mar-16</t>
  </si>
  <si>
    <t>  2001 Mar-19 to Mar-23</t>
  </si>
  <si>
    <t>  2001 Mar-26 to Mar-30</t>
  </si>
  <si>
    <t>  2001 Apr- 2 to Apr- 6</t>
  </si>
  <si>
    <t>  2001 Apr- 9 to Apr-13</t>
  </si>
  <si>
    <t>  2001 Apr-16 to Apr-20</t>
  </si>
  <si>
    <t>  2001 Apr-23 to Apr-27</t>
  </si>
  <si>
    <t>  2001 Apr-30 to May- 4</t>
  </si>
  <si>
    <t>  2001 May- 7 to May-11</t>
  </si>
  <si>
    <t>  2001 May-14 to May-18</t>
  </si>
  <si>
    <t>  2001 May-21 to May-25</t>
  </si>
  <si>
    <t>  2001 Jun- 4 to Jun- 8</t>
  </si>
  <si>
    <t>  2001 Jun-11 to Jun-15</t>
  </si>
  <si>
    <t>  2001 Jun-18 to Jun-22</t>
  </si>
  <si>
    <t>  2001 Jun-25 to Jun-29</t>
  </si>
  <si>
    <t>  2001 Jul- 2 to Jul- 6</t>
  </si>
  <si>
    <t>  2001 Jul- 9 to Jul-13</t>
  </si>
  <si>
    <t>  2001 Jul-16 to Jul-20</t>
  </si>
  <si>
    <t>  2001 Jul-23 to Jul-27</t>
  </si>
  <si>
    <t>  2001 Jul-30 to Aug- 3</t>
  </si>
  <si>
    <t>  2001 Aug- 6 to Aug-10</t>
  </si>
  <si>
    <t>  2001 Aug-13 to Aug-17</t>
  </si>
  <si>
    <t>  2001 Aug-20 to Aug-24</t>
  </si>
  <si>
    <t>  2001 Aug-27 to Aug-31</t>
  </si>
  <si>
    <t>  2001 Sep-10 to Sep-14</t>
  </si>
  <si>
    <t>  2001 Sep-17 to Sep-21</t>
  </si>
  <si>
    <t>  2001 Sep-24 to Sep-28</t>
  </si>
  <si>
    <t>  2001 Oct- 1 to Oct- 5</t>
  </si>
  <si>
    <t>  2001 Oct- 8 to Oct-12</t>
  </si>
  <si>
    <t>  2001 Oct-15 to Oct-19</t>
  </si>
  <si>
    <t>  2001 Oct-22 to Oct-26</t>
  </si>
  <si>
    <t>  2001 Oct-29 to Nov- 2</t>
  </si>
  <si>
    <t>  2001 Nov- 5 to Nov- 9</t>
  </si>
  <si>
    <t>  2001 Nov-12 to Nov-16</t>
  </si>
  <si>
    <t>  2001 Nov-19 to Nov-23</t>
  </si>
  <si>
    <t>  2001 Nov-26 to Nov-30</t>
  </si>
  <si>
    <t>  2001 Dec- 3 to Dec- 7</t>
  </si>
  <si>
    <t>  2001 Dec-10 to Dec-14</t>
  </si>
  <si>
    <t>  2001 Dec-17 to Dec-21</t>
  </si>
  <si>
    <t>  2001 Dec-31 to Jan- 4</t>
  </si>
  <si>
    <t>  2002 Jan- 7 to Jan-11</t>
  </si>
  <si>
    <t>  2002 Jan-14 to Jan-18</t>
  </si>
  <si>
    <t>  2002 Jan-28 to Feb- 1</t>
  </si>
  <si>
    <t>  2002 Feb- 4 to Feb- 8</t>
  </si>
  <si>
    <t>  2002 Feb-11 to Feb-15</t>
  </si>
  <si>
    <t>  2002 Feb-25 to Mar- 1</t>
  </si>
  <si>
    <t>  2002 Mar- 4 to Mar- 8</t>
  </si>
  <si>
    <t>  2002 Mar-11 to Mar-15</t>
  </si>
  <si>
    <t>  2002 Mar-18 to Mar-22</t>
  </si>
  <si>
    <t>  2002 Mar-25 to Mar-29</t>
  </si>
  <si>
    <t>  2002 Apr- 1 to Apr- 5</t>
  </si>
  <si>
    <t>  2002 Apr- 8 to Apr-12</t>
  </si>
  <si>
    <t>  2002 Apr-15 to Apr-19</t>
  </si>
  <si>
    <t>  2002 Apr-22 to Apr-26</t>
  </si>
  <si>
    <t>  2002 Apr-29 to May- 3</t>
  </si>
  <si>
    <t>  2002 May- 6 to May-10</t>
  </si>
  <si>
    <t>  2002 May-13 to May-17</t>
  </si>
  <si>
    <t>  2002 May-20 to May-24</t>
  </si>
  <si>
    <t>  2002 Jun- 3 to Jun- 7</t>
  </si>
  <si>
    <t>  2002 Jun-10 to Jun-14</t>
  </si>
  <si>
    <t>  2002 Jun-17 to Jun-21</t>
  </si>
  <si>
    <t>  2002 Jun-24 to Jun-28</t>
  </si>
  <si>
    <t>  2002 Jul- 1 to Jul- 5</t>
  </si>
  <si>
    <t>  2002 Jul- 8 to Jul-12</t>
  </si>
  <si>
    <t>  2002 Jul-15 to Jul-19</t>
  </si>
  <si>
    <t>  2002 Jul-22 to Jul-26</t>
  </si>
  <si>
    <t>  2002 Jul-29 to Aug- 2</t>
  </si>
  <si>
    <t>  2002 Aug- 5 to Aug- 9</t>
  </si>
  <si>
    <t>  2002 Aug-12 to Aug-16</t>
  </si>
  <si>
    <t>  2002 Aug-19 to Aug-23</t>
  </si>
  <si>
    <t>  2002 Aug-26 to Aug-30</t>
  </si>
  <si>
    <t>  2002 Sep- 9 to Sep-13</t>
  </si>
  <si>
    <t>  2002 Sep-16 to Sep-20</t>
  </si>
  <si>
    <t>  2002 Sep-23 to Sep-27</t>
  </si>
  <si>
    <t>  2002 Sep-30 to Oct- 4</t>
  </si>
  <si>
    <t>  2002 Oct- 7 to Oct-11</t>
  </si>
  <si>
    <t>  2002 Oct-14 to Oct-18</t>
  </si>
  <si>
    <t>  2002 Oct-21 to Oct-25</t>
  </si>
  <si>
    <t>  2002 Oct-28 to Nov- 1</t>
  </si>
  <si>
    <t>  2002 Nov- 4 to Nov- 8</t>
  </si>
  <si>
    <t>  2002 Nov-11 to Nov-15</t>
  </si>
  <si>
    <t>  2002 Nov-18 to Nov-22</t>
  </si>
  <si>
    <t>  2002 Nov-25 to Nov-29</t>
  </si>
  <si>
    <t>  2002 Dec- 2 to Dec- 6</t>
  </si>
  <si>
    <t>  2002 Dec- 9 to Dec-13</t>
  </si>
  <si>
    <t>  2002 Dec-16 to Dec-20</t>
  </si>
  <si>
    <t>  2002 Dec-23 to Dec-27</t>
  </si>
  <si>
    <t>  2002 Dec-30 to Jan- 3</t>
  </si>
  <si>
    <t>  2003 Jan- 6 to Jan-10</t>
  </si>
  <si>
    <t>  2003 Jan-13 to Jan-17</t>
  </si>
  <si>
    <t>  2003 Jan-27 to Jan-31</t>
  </si>
  <si>
    <t>  2003 Feb- 3 to Feb- 7</t>
  </si>
  <si>
    <t>  2003 Feb-10 to Feb-14</t>
  </si>
  <si>
    <t>  2003 Feb-24 to Feb-28</t>
  </si>
  <si>
    <t>  2003 Mar- 3 to Mar- 7</t>
  </si>
  <si>
    <t>  2003 Mar-10 to Mar-14</t>
  </si>
  <si>
    <t>  2003 Mar-17 to Mar-21</t>
  </si>
  <si>
    <t>  2003 Mar-24 to Mar-28</t>
  </si>
  <si>
    <t>  2003 Mar-31 to Apr- 4</t>
  </si>
  <si>
    <t>  2003 Apr- 7 to Apr-11</t>
  </si>
  <si>
    <t>  2003 Apr-14 to Apr-18</t>
  </si>
  <si>
    <t>  2003 Apr-21 to Apr-25</t>
  </si>
  <si>
    <t>  2003 Apr-28 to May- 2</t>
  </si>
  <si>
    <t>  2003 May- 5 to May- 9</t>
  </si>
  <si>
    <t>  2003 May-12 to May-16</t>
  </si>
  <si>
    <t>  2003 May-19 to May-23</t>
  </si>
  <si>
    <t>  2003 Jun- 2 to Jun- 6</t>
  </si>
  <si>
    <t>  2003 Jun- 9 to Jun-13</t>
  </si>
  <si>
    <t>  2003 Jun-16 to Jun-20</t>
  </si>
  <si>
    <t>  2003 Jun-23 to Jun-27</t>
  </si>
  <si>
    <t>  2003 Jun-30 to Jul- 4</t>
  </si>
  <si>
    <t>  2003 Jul- 7 to Jul-11</t>
  </si>
  <si>
    <t>  2003 Jul-14 to Jul-18</t>
  </si>
  <si>
    <t>  2003 Jul-21 to Jul-25</t>
  </si>
  <si>
    <t>  2003 Jul-28 to Aug- 1</t>
  </si>
  <si>
    <t>  2003 Aug- 4 to Aug- 8</t>
  </si>
  <si>
    <t>  2003 Aug-11 to Aug-15</t>
  </si>
  <si>
    <t>  2003 Aug-18 to Aug-22</t>
  </si>
  <si>
    <t>  2003 Aug-25 to Aug-29</t>
  </si>
  <si>
    <t>  2003 Sep- 8 to Sep-12</t>
  </si>
  <si>
    <t>  2003 Sep-15 to Sep-19</t>
  </si>
  <si>
    <t>  2003 Sep-22 to Sep-26</t>
  </si>
  <si>
    <t>  2003 Sep-29 to Oct- 3</t>
  </si>
  <si>
    <t>  2003 Oct- 6 to Oct-10</t>
  </si>
  <si>
    <t>  2003 Oct-13 to Oct-17</t>
  </si>
  <si>
    <t>  2003 Oct-20 to Oct-24</t>
  </si>
  <si>
    <t>  2003 Oct-27 to Oct-31</t>
  </si>
  <si>
    <t>  2003 Nov- 3 to Nov- 7</t>
  </si>
  <si>
    <t>  2003 Nov-10 to Nov-14</t>
  </si>
  <si>
    <t>  2003 Nov-17 to Nov-21</t>
  </si>
  <si>
    <t>  2003 Nov-24 to Nov-28</t>
  </si>
  <si>
    <t>  2003 Dec- 1 to Dec- 5</t>
  </si>
  <si>
    <t>  2003 Dec- 8 to Dec-12</t>
  </si>
  <si>
    <t>  2003 Dec-15 to Dec-19</t>
  </si>
  <si>
    <t>  2003 Dec-22 to Dec-26</t>
  </si>
  <si>
    <t>  2003 Dec-29 to Jan- 2</t>
  </si>
  <si>
    <t>  2004 Jan- 5 to Jan- 9</t>
  </si>
  <si>
    <t>  2004 Jan-12 to Jan-16</t>
  </si>
  <si>
    <t>  2004 Jan-26 to Jan-30</t>
  </si>
  <si>
    <t>  2004 Feb- 2 to Feb- 6</t>
  </si>
  <si>
    <t>  2004 Feb- 9 to Feb-13</t>
  </si>
  <si>
    <t>  2004 Feb-23 to Feb-27</t>
  </si>
  <si>
    <t>  2004 Mar- 1 to Mar- 5</t>
  </si>
  <si>
    <t>  2004 Mar- 8 to Mar-12</t>
  </si>
  <si>
    <t>  2004 Mar-15 to Mar-19</t>
  </si>
  <si>
    <t>  2004 Mar-22 to Mar-26</t>
  </si>
  <si>
    <t>  2004 Mar-29 to Apr- 2</t>
  </si>
  <si>
    <t>  2004 Apr- 5 to Apr- 9</t>
  </si>
  <si>
    <t>  2004 Apr-12 to Apr-16</t>
  </si>
  <si>
    <t>  2004 Apr-19 to Apr-23</t>
  </si>
  <si>
    <t>  2004 Apr-26 to Apr-30</t>
  </si>
  <si>
    <t>  2004 May- 3 to May- 7</t>
  </si>
  <si>
    <t>  2004 May-10 to May-14</t>
  </si>
  <si>
    <t>  2004 May-17 to May-21</t>
  </si>
  <si>
    <t>  2004 May-24 to May-28</t>
  </si>
  <si>
    <t>  2004 Jun- 7 to Jun-11</t>
  </si>
  <si>
    <t>  2004 Jun-14 to Jun-18</t>
  </si>
  <si>
    <t>  2004 Jun-21 to Jun-25</t>
  </si>
  <si>
    <t>  2004 Jun-28 to Jul- 2</t>
  </si>
  <si>
    <t>  2004 Jul-12 to Jul-16</t>
  </si>
  <si>
    <t>  2004 Jul-19 to Jul-23</t>
  </si>
  <si>
    <t>  2004 Jul-26 to Jul-30</t>
  </si>
  <si>
    <t>  2004 Aug- 2 to Aug- 6</t>
  </si>
  <si>
    <t>  2004 Aug- 9 to Aug-13</t>
  </si>
  <si>
    <t>  2004 Aug-16 to Aug-20</t>
  </si>
  <si>
    <t>  2004 Aug-23 to Aug-27</t>
  </si>
  <si>
    <t>  2004 Aug-30 to Sep- 3</t>
  </si>
  <si>
    <t>  2004 Sep-13 to Sep-17</t>
  </si>
  <si>
    <t>  2004 Sep-20 to Sep-24</t>
  </si>
  <si>
    <t>  2004 Sep-27 to Oct- 1</t>
  </si>
  <si>
    <t>  2004 Oct- 4 to Oct- 8</t>
  </si>
  <si>
    <t>  2004 Oct-11 to Oct-15</t>
  </si>
  <si>
    <t>  2004 Oct-18 to Oct-22</t>
  </si>
  <si>
    <t>  2004 Oct-25 to Oct-29</t>
  </si>
  <si>
    <t>  2004 Nov- 1 to Nov- 5</t>
  </si>
  <si>
    <t>  2004 Nov- 8 to Nov-12</t>
  </si>
  <si>
    <t>  2004 Nov-15 to Nov-19</t>
  </si>
  <si>
    <t>  2004 Nov-22 to Nov-26</t>
  </si>
  <si>
    <t>  2004 Nov-29 to Dec- 3</t>
  </si>
  <si>
    <t>  2004 Dec- 6 to Dec-10</t>
  </si>
  <si>
    <t>  2004 Dec-13 to Dec-17</t>
  </si>
  <si>
    <t>  2004 Dec-20 to Dec-24</t>
  </si>
  <si>
    <t>  2004 Dec-27 to Dec-31</t>
  </si>
  <si>
    <t>  2005 Jan- 3 to Jan- 7</t>
  </si>
  <si>
    <t>  2005 Jan-10 to Jan-14</t>
  </si>
  <si>
    <t>  2005 Jan-24 to Jan-28</t>
  </si>
  <si>
    <t>  2005 Jan-31 to Feb- 4</t>
  </si>
  <si>
    <t>  2005 Feb- 7 to Feb-11</t>
  </si>
  <si>
    <t>  2005 Feb-14 to Feb-18</t>
  </si>
  <si>
    <t>  2005 Feb-28 to Mar- 4</t>
  </si>
  <si>
    <t>  2005 Mar- 7 to Mar-11</t>
  </si>
  <si>
    <t>  2005 Mar-14 to Mar-18</t>
  </si>
  <si>
    <t>  2005 Mar-21 to Mar-25</t>
  </si>
  <si>
    <t>  2005 Mar-28 to Apr- 1</t>
  </si>
  <si>
    <t>  2005 Apr- 4 to Apr- 8</t>
  </si>
  <si>
    <t>  2005 Apr-11 to Apr-15</t>
  </si>
  <si>
    <t>  2005 Apr-18 to Apr-22</t>
  </si>
  <si>
    <t>  2005 Apr-25 to Apr-29</t>
  </si>
  <si>
    <t>  2005 May- 2 to May- 6</t>
  </si>
  <si>
    <t>  2005 May- 9 to May-13</t>
  </si>
  <si>
    <t>  2005 May-16 to May-20</t>
  </si>
  <si>
    <t>  2005 May-23 to May-27</t>
  </si>
  <si>
    <t>  2005 Jun- 6 to Jun-10</t>
  </si>
  <si>
    <t>  2005 Jun-13 to Jun-17</t>
  </si>
  <si>
    <t>  2005 Jun-20 to Jun-24</t>
  </si>
  <si>
    <t>  2005 Jun-27 to Jul- 1</t>
  </si>
  <si>
    <t>  2005 Jul-11 to Jul-15</t>
  </si>
  <si>
    <t>  2005 Jul-18 to Jul-22</t>
  </si>
  <si>
    <t>  2005 Jul-25 to Jul-29</t>
  </si>
  <si>
    <t>  2005 Aug- 1 to Aug- 5</t>
  </si>
  <si>
    <t>  2005 Aug- 8 to Aug-12</t>
  </si>
  <si>
    <t>  2005 Aug-15 to Aug-19</t>
  </si>
  <si>
    <t>  2005 Aug-22 to Aug-26</t>
  </si>
  <si>
    <t>  2005 Aug-29 to Sep- 2</t>
  </si>
  <si>
    <t>  2005 Sep-12 to Sep-16</t>
  </si>
  <si>
    <t>  2005 Sep-19 to Sep-23</t>
  </si>
  <si>
    <t>  2005 Sep-26 to Sep-30</t>
  </si>
  <si>
    <t>  2005 Oct- 3 to Oct- 7</t>
  </si>
  <si>
    <t>  2005 Oct-10 to Oct-14</t>
  </si>
  <si>
    <t>  2005 Oct-17 to Oct-21</t>
  </si>
  <si>
    <t>  2005 Oct-24 to Oct-28</t>
  </si>
  <si>
    <t>  2005 Oct-31 to Nov- 4</t>
  </si>
  <si>
    <t>  2005 Nov- 7 to Nov-11</t>
  </si>
  <si>
    <t>  2005 Nov-14 to Nov-18</t>
  </si>
  <si>
    <t>  2005 Nov-21 to Nov-25</t>
  </si>
  <si>
    <t>  2005 Nov-28 to Dec- 2</t>
  </si>
  <si>
    <t>  2005 Dec- 5 to Dec- 9</t>
  </si>
  <si>
    <t>  2005 Dec-12 to Dec-16</t>
  </si>
  <si>
    <t>  2005 Dec-19 to Dec-23</t>
  </si>
  <si>
    <t>  2006 Jan- 9 to Jan-13</t>
  </si>
  <si>
    <t>  2006 Jan-23 to Jan-27</t>
  </si>
  <si>
    <t>  2006 Jan-30 to Feb- 3</t>
  </si>
  <si>
    <t>  2006 Feb- 6 to Feb-10</t>
  </si>
  <si>
    <t>  2006 Feb-13 to Feb-17</t>
  </si>
  <si>
    <t>  2006 Feb-27 to Mar- 3</t>
  </si>
  <si>
    <t>  2006 Mar- 6 to Mar-10</t>
  </si>
  <si>
    <t>  2006 Mar-13 to Mar-17</t>
  </si>
  <si>
    <t>  2006 Mar-20 to Mar-24</t>
  </si>
  <si>
    <t>  2006 Mar-27 to Mar-31</t>
  </si>
  <si>
    <t>  2006 Apr- 3 to Apr- 7</t>
  </si>
  <si>
    <t>  2006 Apr-10 to Apr-14</t>
  </si>
  <si>
    <t>  2006 Apr-17 to Apr-21</t>
  </si>
  <si>
    <t>  2006 Apr-24 to Apr-28</t>
  </si>
  <si>
    <t>  2006 May- 1 to May- 5</t>
  </si>
  <si>
    <t>  2006 May- 8 to May-12</t>
  </si>
  <si>
    <t>  2006 May-15 to May-19</t>
  </si>
  <si>
    <t>  2006 May-22 to May-26</t>
  </si>
  <si>
    <t>  2006 Jun- 5 to Jun- 9</t>
  </si>
  <si>
    <t>  2006 Jun-12 to Jun-16</t>
  </si>
  <si>
    <t>  2006 Jun-19 to Jun-23</t>
  </si>
  <si>
    <t>  2006 Jun-26 to Jun-30</t>
  </si>
  <si>
    <t>  2006 Jul-10 to Jul-14</t>
  </si>
  <si>
    <t>  2006 Jul-17 to Jul-21</t>
  </si>
  <si>
    <t>  2006 Jul-24 to Jul-28</t>
  </si>
  <si>
    <t>  2006 Jul-31 to Aug- 4</t>
  </si>
  <si>
    <t>  2006 Aug- 7 to Aug-11</t>
  </si>
  <si>
    <t>  2006 Aug-14 to Aug-18</t>
  </si>
  <si>
    <t>  2006 Aug-21 to Aug-25</t>
  </si>
  <si>
    <t>  2006 Aug-28 to Sep- 1</t>
  </si>
  <si>
    <t>  2006 Sep-11 to Sep-15</t>
  </si>
  <si>
    <t>  2006 Sep-18 to Sep-22</t>
  </si>
  <si>
    <t>  2006 Sep-25 to Sep-29</t>
  </si>
  <si>
    <t>  2006 Oct- 2 to Oct- 6</t>
  </si>
  <si>
    <t>  2006 Oct- 9 to Oct-13</t>
  </si>
  <si>
    <t>  2006 Oct-16 to Oct-20</t>
  </si>
  <si>
    <t>  2006 Oct-23 to Oct-27</t>
  </si>
  <si>
    <t>  2006 Oct-30 to Nov- 3</t>
  </si>
  <si>
    <t>  2006 Nov- 6 to Nov-10</t>
  </si>
  <si>
    <t>  2006 Nov-13 to Nov-17</t>
  </si>
  <si>
    <t>  2006 Nov-20 to Nov-24</t>
  </si>
  <si>
    <t>  2006 Nov-27 to Dec- 1</t>
  </si>
  <si>
    <t>  2006 Dec- 4 to Dec- 8</t>
  </si>
  <si>
    <t>  2006 Dec-11 to Dec-15</t>
  </si>
  <si>
    <t>  2006 Dec-18 to Dec-22</t>
  </si>
  <si>
    <t>  2007 Jan- 8 to Jan-12</t>
  </si>
  <si>
    <t>  2007 Jan-22 to Jan-26</t>
  </si>
  <si>
    <t>  2007 Jan-29 to Feb- 2</t>
  </si>
  <si>
    <t>  2007 Feb- 5 to Feb- 9</t>
  </si>
  <si>
    <t>  2007 Feb-12 to Feb-16</t>
  </si>
  <si>
    <t>  2007 Feb-26 to Mar- 2</t>
  </si>
  <si>
    <t>  2007 Mar- 5 to Mar- 9</t>
  </si>
  <si>
    <t>  2007 Mar-12 to Mar-16</t>
  </si>
  <si>
    <t>  2007 Mar-19 to Mar-23</t>
  </si>
  <si>
    <t>  2007 Mar-26 to Mar-30</t>
  </si>
  <si>
    <t>  2007 Apr- 2 to Apr- 6</t>
  </si>
  <si>
    <t>  2007 Apr- 9 to Apr-13</t>
  </si>
  <si>
    <t>  2007 Apr-16 to Apr-20</t>
  </si>
  <si>
    <t>  2007 Apr-23 to Apr-27</t>
  </si>
  <si>
    <t>  2007 Apr-30 to May- 4</t>
  </si>
  <si>
    <t>  2007 May- 7 to May-11</t>
  </si>
  <si>
    <t>  2007 May-14 to May-18</t>
  </si>
  <si>
    <t>  2007 May-21 to May-25</t>
  </si>
  <si>
    <t>  2007 Jun- 4 to Jun- 8</t>
  </si>
  <si>
    <t>  2007 Jun-11 to Jun-15</t>
  </si>
  <si>
    <t>  2007 Jun-18 to Jun-22</t>
  </si>
  <si>
    <t>  2007 Jun-25 to Jun-29</t>
  </si>
  <si>
    <t>  2007 Jul- 2 to Jul- 6</t>
  </si>
  <si>
    <t>  2007 Jul- 9 to Jul-13</t>
  </si>
  <si>
    <t>  2007 Jul-16 to Jul-20</t>
  </si>
  <si>
    <t>  2007 Jul-23 to Jul-27</t>
  </si>
  <si>
    <t>  2007 Jul-30 to Aug- 3</t>
  </si>
  <si>
    <t>  2007 Aug- 6 to Aug-10</t>
  </si>
  <si>
    <t>  2007 Aug-13 to Aug-17</t>
  </si>
  <si>
    <t>  2007 Aug-20 to Aug-24</t>
  </si>
  <si>
    <t>  2007 Aug-27 to Aug-31</t>
  </si>
  <si>
    <t>  2007 Sep-10 to Sep-14</t>
  </si>
  <si>
    <t>  2007 Sep-17 to Sep-21</t>
  </si>
  <si>
    <t>  2007 Sep-24 to Sep-28</t>
  </si>
  <si>
    <t>  2007 Oct- 1 to Oct- 5</t>
  </si>
  <si>
    <t>  2007 Oct- 8 to Oct-12</t>
  </si>
  <si>
    <t>  2007 Oct-15 to Oct-19</t>
  </si>
  <si>
    <t>  2007 Oct-22 to Oct-26</t>
  </si>
  <si>
    <t>  2007 Oct-29 to Nov- 2</t>
  </si>
  <si>
    <t>  2007 Nov- 5 to Nov- 9</t>
  </si>
  <si>
    <t>  2007 Nov-12 to Nov-16</t>
  </si>
  <si>
    <t>  2007 Nov-19 to Nov-23</t>
  </si>
  <si>
    <t>  2007 Nov-26 to Nov-30</t>
  </si>
  <si>
    <t>  2007 Dec- 3 to Dec- 7</t>
  </si>
  <si>
    <t>  2007 Dec-10 to Dec-14</t>
  </si>
  <si>
    <t>  2007 Dec-17 to Dec-21</t>
  </si>
  <si>
    <t>  2007 Dec-24 to Dec-28</t>
  </si>
  <si>
    <t>  2007 Dec-31 to Jan- 4</t>
  </si>
  <si>
    <t>  2008 Jan- 7 to Jan-11</t>
  </si>
  <si>
    <t>  2008 Jan-14 to Jan-18</t>
  </si>
  <si>
    <t>  2008 Jan-28 to Feb- 1</t>
  </si>
  <si>
    <t>  2008 Feb- 4 to Feb- 8</t>
  </si>
  <si>
    <t>  2008 Feb-11 to Feb-15</t>
  </si>
  <si>
    <t>  2008 Feb-25 to Feb-29</t>
  </si>
  <si>
    <t>  2008 Mar- 3 to Mar- 7</t>
  </si>
  <si>
    <t>  2008 Mar-10 to Mar-14</t>
  </si>
  <si>
    <t>  2008 Mar-17 to Mar-21</t>
  </si>
  <si>
    <t>  2008 Mar-24 to Mar-28</t>
  </si>
  <si>
    <t>  2008 Mar-31 to Apr- 4</t>
  </si>
  <si>
    <t>  2008 Apr- 7 to Apr-11</t>
  </si>
  <si>
    <t>  2008 Apr-14 to Apr-18</t>
  </si>
  <si>
    <t>  2008 Apr-21 to Apr-25</t>
  </si>
  <si>
    <t>  2008 Apr-28 to May- 2</t>
  </si>
  <si>
    <t>  2008 May- 5 to May- 9</t>
  </si>
  <si>
    <t>  2008 May-12 to May-16</t>
  </si>
  <si>
    <t>  2008 May-19 to May-23</t>
  </si>
  <si>
    <t>  2008 Jun- 2 to Jun- 6</t>
  </si>
  <si>
    <t>  2008 Jun- 9 to Jun-13</t>
  </si>
  <si>
    <t>  2008 Jun-16 to Jun-20</t>
  </si>
  <si>
    <t>  2008 Jun-23 to Jun-27</t>
  </si>
  <si>
    <t>  2008 Jun-30 to Jul- 4</t>
  </si>
  <si>
    <t>  2008 Jul- 7 to Jul-11</t>
  </si>
  <si>
    <t>  2008 Jul-14 to Jul-18</t>
  </si>
  <si>
    <t>  2008 Jul-21 to Jul-25</t>
  </si>
  <si>
    <t>  2008 Jul-28 to Aug- 1</t>
  </si>
  <si>
    <t>  2008 Aug- 4 to Aug- 8</t>
  </si>
  <si>
    <t>  2008 Aug-11 to Aug-15</t>
  </si>
  <si>
    <t>  2008 Aug-18 to Aug-22</t>
  </si>
  <si>
    <t>  2008 Aug-25 to Aug-29</t>
  </si>
  <si>
    <t>  2008 Sep- 8 to Sep-12</t>
  </si>
  <si>
    <t>  2008 Sep-15 to Sep-19</t>
  </si>
  <si>
    <t>  2008 Sep-22 to Sep-26</t>
  </si>
  <si>
    <t>  2008 Sep-29 to Oct- 3</t>
  </si>
  <si>
    <t>  2008 Oct- 6 to Oct-10</t>
  </si>
  <si>
    <t>  2008 Oct-13 to Oct-17</t>
  </si>
  <si>
    <t>  2008 Oct-20 to Oct-24</t>
  </si>
  <si>
    <t>  2008 Oct-27 to Oct-31</t>
  </si>
  <si>
    <t>  2008 Nov- 3 to Nov- 7</t>
  </si>
  <si>
    <t>  2008 Nov-10 to Nov-14</t>
  </si>
  <si>
    <t>  2008 Nov-17 to Nov-21</t>
  </si>
  <si>
    <t>  2008 Nov-24 to Nov-28</t>
  </si>
  <si>
    <t>  2008 Dec- 1 to Dec- 5</t>
  </si>
  <si>
    <t>  2008 Dec- 8 to Dec-12</t>
  </si>
  <si>
    <t>  2008 Dec-15 to Dec-19</t>
  </si>
  <si>
    <t>  2008 Dec-22 to Dec-26</t>
  </si>
  <si>
    <t>  2008 Dec-29 to Jan- 2</t>
  </si>
  <si>
    <t>  2009 Jan- 5 to Jan- 9</t>
  </si>
  <si>
    <t>  2009 Jan-12 to Jan-16</t>
  </si>
  <si>
    <t>  2009 Jan-26 to Jan-30</t>
  </si>
  <si>
    <t>  2009 Feb- 2 to Feb- 6</t>
  </si>
  <si>
    <t>  2009 Feb- 9 to Feb-13</t>
  </si>
  <si>
    <t>  2009 Feb-23 to Feb-27</t>
  </si>
  <si>
    <t>  2009 Mar- 2 to Mar- 6</t>
  </si>
  <si>
    <t>  2009 Mar- 9 to Mar-13</t>
  </si>
  <si>
    <t>  2009 Mar-16 to Mar-20</t>
  </si>
  <si>
    <t>  2009 Mar-23 to Mar-27</t>
  </si>
  <si>
    <t>  2009 Mar-30 to Apr- 3</t>
  </si>
  <si>
    <t>  2009 Apr- 6 to Apr-10</t>
  </si>
  <si>
    <t>  2009 Apr-13 to Apr-17</t>
  </si>
  <si>
    <t>  2009 Apr-20 to Apr-24</t>
  </si>
  <si>
    <t>  2009 Apr-27 to May- 1</t>
  </si>
  <si>
    <t>  2009 May- 4 to May- 8</t>
  </si>
  <si>
    <t>  2009 May-11 to May-15</t>
  </si>
  <si>
    <t>  2009 May-18 to May-22</t>
  </si>
  <si>
    <t>  2009 Jun- 1 to Jun- 5</t>
  </si>
  <si>
    <t>  2009 Jun- 8 to Jun-12</t>
  </si>
  <si>
    <t>  2009 Jun-15 to Jun-19</t>
  </si>
  <si>
    <t>  2009 Jun-22 to Jun-26</t>
  </si>
  <si>
    <t>  2009 Jun-29 to Jul- 3</t>
  </si>
  <si>
    <t>  2009 Jul- 6 to Jul-10</t>
  </si>
  <si>
    <t>  2009 Jul-13 to Jul-17</t>
  </si>
  <si>
    <t>  2009 Jul-20 to Jul-24</t>
  </si>
  <si>
    <t>  2009 Jul-27 to Jul-31</t>
  </si>
  <si>
    <t>  2009 Aug- 3 to Aug- 7</t>
  </si>
  <si>
    <t>  2009 Aug-10 to Aug-14</t>
  </si>
  <si>
    <t>  2009 Aug-17 to Aug-21</t>
  </si>
  <si>
    <t>  2009 Aug-24 to Aug-28</t>
  </si>
  <si>
    <t>  2009 Aug-31 to Sep- 4</t>
  </si>
  <si>
    <t>  2009 Sep-14 to Sep-18</t>
  </si>
  <si>
    <t>  2009 Sep-21 to Sep-25</t>
  </si>
  <si>
    <t>  2009 Sep-28 to Oct- 2</t>
  </si>
  <si>
    <t>  2009 Oct- 5 to Oct- 9</t>
  </si>
  <si>
    <t>  2009 Oct-12 to Oct-16</t>
  </si>
  <si>
    <t>  2009 Oct-19 to Oct-23</t>
  </si>
  <si>
    <t>  2009 Oct-26 to Oct-30</t>
  </si>
  <si>
    <t>  2009 Nov- 2 to Nov- 6</t>
  </si>
  <si>
    <t>  2009 Nov- 9 to Nov-13</t>
  </si>
  <si>
    <t>  2009 Nov-16 to Nov-20</t>
  </si>
  <si>
    <t>  2009 Nov-23 to Nov-27</t>
  </si>
  <si>
    <t>  2009 Nov-30 to Dec- 4</t>
  </si>
  <si>
    <t>  2009 Dec- 7 to Dec-11</t>
  </si>
  <si>
    <t>  2009 Dec-14 to Dec-18</t>
  </si>
  <si>
    <t>  2009 Dec-21 to Dec-25</t>
  </si>
  <si>
    <t>  2009 Dec-28 to Jan- 1</t>
  </si>
  <si>
    <t>  2010 Jan- 4 to Jan- 8</t>
  </si>
  <si>
    <t>  2010 Jan-11 to Jan-15</t>
  </si>
  <si>
    <t>  2010 Jan-25 to Jan-29</t>
  </si>
  <si>
    <t>  2010 Feb- 1 to Feb- 5</t>
  </si>
  <si>
    <t>  2010 Feb- 8 to Feb-12</t>
  </si>
  <si>
    <t>  2010 Feb-22 to Feb-26</t>
  </si>
  <si>
    <t>  2010 Mar- 1 to Mar- 5</t>
  </si>
  <si>
    <t>  2010 Mar- 8 to Mar-12</t>
  </si>
  <si>
    <t>  2010 Mar-15 to Mar-19</t>
  </si>
  <si>
    <t>  2010 Mar-22 to Mar-26</t>
  </si>
  <si>
    <t>  2010 Mar-29 to Apr- 2</t>
  </si>
  <si>
    <t>  2010 Apr- 5 to Apr- 9</t>
  </si>
  <si>
    <t>  2010 Apr-12 to Apr-16</t>
  </si>
  <si>
    <t>  2010 Apr-19 to Apr-23</t>
  </si>
  <si>
    <t>  2010 Apr-26 to Apr-30</t>
  </si>
  <si>
    <t>  2010 May- 3 to May- 7</t>
  </si>
  <si>
    <t>  2010 May-10 to May-14</t>
  </si>
  <si>
    <t>  2010 May-17 to May-21</t>
  </si>
  <si>
    <t>  2010 May-24 to May-28</t>
  </si>
  <si>
    <t>  2010 Jun- 7 to Jun-11</t>
  </si>
  <si>
    <t>  2010 Jun-14 to Jun-18</t>
  </si>
  <si>
    <t>  2010 Jun-21 to Jun-25</t>
  </si>
  <si>
    <t>  2010 Jun-28 to Jul- 2</t>
  </si>
  <si>
    <t>  2010 Jul-12 to Jul-16</t>
  </si>
  <si>
    <t>  2010 Jul-19 to Jul-23</t>
  </si>
  <si>
    <t>  2010 Jul-26 to Jul-30</t>
  </si>
  <si>
    <t>  2010 Aug- 2 to Aug- 6</t>
  </si>
  <si>
    <t>  2010 Aug- 9 to Aug-13</t>
  </si>
  <si>
    <t>  2010 Aug-16 to Aug-20</t>
  </si>
  <si>
    <t>  2010 Aug-23 to Aug-27</t>
  </si>
  <si>
    <t>  2010 Aug-30 to Sep- 3</t>
  </si>
  <si>
    <t>  2010 Sep-13 to Sep-17</t>
  </si>
  <si>
    <t>  2010 Sep-20 to Sep-24</t>
  </si>
  <si>
    <t>  2010 Sep-27 to Oct- 1</t>
  </si>
  <si>
    <t>  2010 Oct- 4 to Oct- 8</t>
  </si>
  <si>
    <t>  2010 Oct-11 to Oct-15</t>
  </si>
  <si>
    <t>  2010 Oct-18 to Oct-22</t>
  </si>
  <si>
    <t>  2010 Oct-25 to Oct-29</t>
  </si>
  <si>
    <t>  2010 Nov- 1 to Nov- 5</t>
  </si>
  <si>
    <t>  2010 Nov- 8 to Nov-12</t>
  </si>
  <si>
    <t>  2010 Nov-15 to Nov-19</t>
  </si>
  <si>
    <t>  2010 Nov-22 to Nov-26</t>
  </si>
  <si>
    <t>  2010 Nov-29 to Dec- 3</t>
  </si>
  <si>
    <t>  2010 Dec- 6 to Dec-10</t>
  </si>
  <si>
    <t>  2010 Dec-13 to Dec-17</t>
  </si>
  <si>
    <t>  2010 Dec-20 to Dec-24</t>
  </si>
  <si>
    <t>  2010 Dec-27 to Dec-31</t>
  </si>
  <si>
    <t>  2011 Jan- 3 to Jan- 7</t>
  </si>
  <si>
    <t>  2011 Jan-10 to Jan-14</t>
  </si>
  <si>
    <t>  2011 Jan-24 to Jan-28</t>
  </si>
  <si>
    <t>  2011 Jan-31 to Feb- 4</t>
  </si>
  <si>
    <t>  2011 Feb- 7 to Feb-11</t>
  </si>
  <si>
    <t>  2011 Feb-14 to Feb-18</t>
  </si>
  <si>
    <t>  2011 Feb-28 to Mar- 4</t>
  </si>
  <si>
    <t>  2011 Mar- 7 to Mar-11</t>
  </si>
  <si>
    <t>  2011 Mar-14 to Mar-18</t>
  </si>
  <si>
    <t>  2011 Mar-21 to Mar-25</t>
  </si>
  <si>
    <t>  2011 Mar-28 to Apr- 1</t>
  </si>
  <si>
    <t>  2011 Apr- 4 to Apr- 8</t>
  </si>
  <si>
    <t>  2011 Apr-11 to Apr-15</t>
  </si>
  <si>
    <t>  2011 Apr-18 to Apr-22</t>
  </si>
  <si>
    <t>  2011 Apr-25 to Apr-29</t>
  </si>
  <si>
    <t>  2011 May- 2 to May- 6</t>
  </si>
  <si>
    <t>  2011 May- 9 to May-13</t>
  </si>
  <si>
    <t>  2011 May-16 to May-20</t>
  </si>
  <si>
    <t>  2011 May-23 to May-27</t>
  </si>
  <si>
    <t>  2011 Jun- 6 to Jun-10</t>
  </si>
  <si>
    <t>  2011 Jun-13 to Jun-17</t>
  </si>
  <si>
    <t>  2011 Jun-20 to Jun-24</t>
  </si>
  <si>
    <t>  2011 Jun-27 to Jul- 1</t>
  </si>
  <si>
    <t>  2011 Jul-11 to Jul-15</t>
  </si>
  <si>
    <t>  2011 Jul-18 to Jul-22</t>
  </si>
  <si>
    <t>  2011 Jul-25 to Jul-29</t>
  </si>
  <si>
    <t>  2011 Aug- 1 to Aug- 5</t>
  </si>
  <si>
    <t>  2011 Aug- 8 to Aug-12</t>
  </si>
  <si>
    <t>  2011 Aug-15 to Aug-19</t>
  </si>
  <si>
    <t>  2011 Aug-22 to Aug-26</t>
  </si>
  <si>
    <t>  2011 Aug-29 to Sep- 2</t>
  </si>
  <si>
    <t>  2011 Sep-12 to Sep-16</t>
  </si>
  <si>
    <t>  2011 Sep-19 to Sep-23</t>
  </si>
  <si>
    <t>  2011 Sep-26 to Sep-30</t>
  </si>
  <si>
    <t>  2011 Oct- 3 to Oct- 7</t>
  </si>
  <si>
    <t>  2011 Oct-10 to Oct-14</t>
  </si>
  <si>
    <t>  2011 Oct-17 to Oct-21</t>
  </si>
  <si>
    <t>  2011 Oct-24 to Oct-28</t>
  </si>
  <si>
    <t>  2011 Oct-31 to Nov- 4</t>
  </si>
  <si>
    <t>  2011 Nov- 7 to Nov-11</t>
  </si>
  <si>
    <t>  2011 Nov-14 to Nov-18</t>
  </si>
  <si>
    <t>  2011 Nov-21 to Nov-25</t>
  </si>
  <si>
    <t>  2011 Nov-28 to Dec- 2</t>
  </si>
  <si>
    <t>  2011 Dec- 5 to Dec- 9</t>
  </si>
  <si>
    <t>  2011 Dec-12 to Dec-16</t>
  </si>
  <si>
    <t>  2011 Dec-19 to Dec-23</t>
  </si>
  <si>
    <t>  2012 Jan- 9 to Jan-13</t>
  </si>
  <si>
    <t>  2012 Jan-23 to Jan-27</t>
  </si>
  <si>
    <t>  2012 Jan-30 to Feb- 3</t>
  </si>
  <si>
    <t>  2012 Feb- 6 to Feb-10</t>
  </si>
  <si>
    <t>  2012 Feb-13 to Feb-17</t>
  </si>
  <si>
    <t>  2012 Feb-27 to Mar- 2</t>
  </si>
  <si>
    <t>  2012 Mar- 5 to Mar- 9</t>
  </si>
  <si>
    <t>  2012 Mar-12 to Mar-16</t>
  </si>
  <si>
    <t>  2012 Mar-19 to Mar-23</t>
  </si>
  <si>
    <t>  2012 Mar-26 to Mar-30</t>
  </si>
  <si>
    <t>  2012 Apr- 2 to Apr- 6</t>
  </si>
  <si>
    <t>  2012 Apr- 9 to Apr-13</t>
  </si>
  <si>
    <t>  2012 Apr-16 to Apr-20</t>
  </si>
  <si>
    <t>  2012 Apr-23 to Apr-27</t>
  </si>
  <si>
    <t>  2012 Apr-30 to May- 4</t>
  </si>
  <si>
    <t>  2012 May- 7 to May-11</t>
  </si>
  <si>
    <t>  2012 May-14 to May-18</t>
  </si>
  <si>
    <t>  2012 May-21 to May-25</t>
  </si>
  <si>
    <t>  2012 Jun- 4 to Jun- 8</t>
  </si>
  <si>
    <t>  2012 Jun-11 to Jun-15</t>
  </si>
  <si>
    <t>  2012 Jun-18 to Jun-22</t>
  </si>
  <si>
    <t>  2012 Jun-25 to Jun-29</t>
  </si>
  <si>
    <t>  2012 Jul- 2 to Jul- 6</t>
  </si>
  <si>
    <t>  2012 Jul- 9 to Jul-13</t>
  </si>
  <si>
    <t>  2012 Jul-16 to Jul-20</t>
  </si>
  <si>
    <t>  2012 Jul-23 to Jul-27</t>
  </si>
  <si>
    <t>  2012 Jul-30 to Aug- 3</t>
  </si>
  <si>
    <t>  2012 Aug- 6 to Aug-10</t>
  </si>
  <si>
    <t>  2012 Aug-13 to Aug-17</t>
  </si>
  <si>
    <t>  2012 Aug-20 to Aug-24</t>
  </si>
  <si>
    <t>  2012 Aug-27 to Aug-31</t>
  </si>
  <si>
    <t>  2012 Sep-10 to Sep-14</t>
  </si>
  <si>
    <t>  2012 Sep-17 to Sep-21</t>
  </si>
  <si>
    <t>  2012 Sep-24 to Sep-28</t>
  </si>
  <si>
    <t>  2012 Oct- 1 to Oct- 5</t>
  </si>
  <si>
    <t>  2012 Oct- 8 to Oct-12</t>
  </si>
  <si>
    <t>  2012 Oct-15 to Oct-19</t>
  </si>
  <si>
    <t>  2012 Oct-22 to Oct-26</t>
  </si>
  <si>
    <t>  2012 Oct-29 to Nov- 2</t>
  </si>
  <si>
    <t>  2012 Nov- 5 to Nov- 9</t>
  </si>
  <si>
    <t>  2012 Nov-12 to Nov-16</t>
  </si>
  <si>
    <t>  2012 Nov-19 to Nov-23</t>
  </si>
  <si>
    <t>  2012 Nov-26 to Nov-30</t>
  </si>
  <si>
    <t>  2012 Dec- 3 to Dec- 7</t>
  </si>
  <si>
    <t>  2012 Dec-10 to Dec-14</t>
  </si>
  <si>
    <t>  2012 Dec-17 to Dec-21</t>
  </si>
  <si>
    <t>  2012 Dec-24 to Dec-28</t>
  </si>
  <si>
    <t>  2012 Dec-31 to Jan- 4</t>
  </si>
  <si>
    <t>  2013 Jan- 7 to Jan-11</t>
  </si>
  <si>
    <t>  2013 Jan-14 to Jan-18</t>
  </si>
  <si>
    <t>  2013 Jan-28 to Feb- 1</t>
  </si>
  <si>
    <t>  2013 Feb- 4 to Feb- 8</t>
  </si>
  <si>
    <t>  2013 Feb-11 to Feb-15</t>
  </si>
  <si>
    <t>  2013 Feb-25 to Mar- 1</t>
  </si>
  <si>
    <t>  2013 Mar- 4 to Mar- 8</t>
  </si>
  <si>
    <t>  2013 Mar-11 to Mar-15</t>
  </si>
  <si>
    <t>  2013 Mar-18 to Mar-22</t>
  </si>
  <si>
    <t>  2013 Mar-25 to Mar-29</t>
  </si>
  <si>
    <t>  2013 Apr- 1 to Apr- 5</t>
  </si>
  <si>
    <t>  2013 Apr- 8 to Apr-12</t>
  </si>
  <si>
    <t>  2013 Apr-15 to Apr-19</t>
  </si>
  <si>
    <t>  2013 Apr-22 to Apr-26</t>
  </si>
  <si>
    <t>  2013 Apr-29 to May- 3</t>
  </si>
  <si>
    <t>  2013 May- 6 to May-10</t>
  </si>
  <si>
    <t>  2013 May-13 to May-17</t>
  </si>
  <si>
    <t>  2013 May-20 to May-24</t>
  </si>
  <si>
    <t>  2013 Jun- 3 to Jun- 7</t>
  </si>
  <si>
    <t>  2013 Jun-10 to Jun-14</t>
  </si>
  <si>
    <t>  2013 Jun-17 to Jun-21</t>
  </si>
  <si>
    <t>  2013 Jun-24 to Jun-28</t>
  </si>
  <si>
    <t>  2013 Jul- 1 to Jul- 5</t>
  </si>
  <si>
    <t>  2013 Jul- 8 to Jul-12</t>
  </si>
  <si>
    <t>  2013 Jul-15 to Jul-19</t>
  </si>
  <si>
    <t>  2013 Jul-22 to Jul-26</t>
  </si>
  <si>
    <t>  2013 Jul-29 to Aug- 2</t>
  </si>
  <si>
    <t>  2013 Aug- 5 to Aug- 9</t>
  </si>
  <si>
    <t>  2013 Aug-12 to Aug-16</t>
  </si>
  <si>
    <t>  2013 Aug-19 to Aug-23</t>
  </si>
  <si>
    <t>  2013 Aug-26 to Aug-30</t>
  </si>
  <si>
    <t>  2013 Sep- 9 to Sep-13</t>
  </si>
  <si>
    <t>  2013 Sep-16 to Sep-20</t>
  </si>
  <si>
    <t>  2013 Sep-23 to Sep-27</t>
  </si>
  <si>
    <t>  2013 Sep-30 to Oct- 4</t>
  </si>
  <si>
    <t>  2013 Oct- 7 to Oct-11</t>
  </si>
  <si>
    <t>  2013 Oct-14 to Oct-18</t>
  </si>
  <si>
    <t>  2013 Oct-21 to Oct-25</t>
  </si>
  <si>
    <t>  2013 Oct-28 to Nov- 1</t>
  </si>
  <si>
    <t>  2013 Nov- 4 to Nov- 8</t>
  </si>
  <si>
    <t>  2013 Nov-11 to Nov-15</t>
  </si>
  <si>
    <t>  2013 Nov-18 to Nov-22</t>
  </si>
  <si>
    <t>  2013 Nov-25 to Nov-29</t>
  </si>
  <si>
    <t>Week of</t>
  </si>
  <si>
    <t>Open</t>
  </si>
  <si>
    <t>Change</t>
  </si>
  <si>
    <t>Mean change</t>
  </si>
  <si>
    <t>Standard deviation</t>
  </si>
  <si>
    <t>Weekly</t>
  </si>
  <si>
    <t>Annualized</t>
  </si>
  <si>
    <t>Variance</t>
  </si>
  <si>
    <t>Base Case</t>
  </si>
  <si>
    <t>*to be adjusted on basis of economic indicators</t>
  </si>
  <si>
    <t xml:space="preserve">Zone </t>
  </si>
  <si>
    <t>USPS - Priority, Parcel Select + Priority Flat Rate</t>
  </si>
  <si>
    <t>Fedex</t>
  </si>
  <si>
    <t>Combined</t>
  </si>
  <si>
    <t>Combined (net)</t>
  </si>
  <si>
    <t>UPS</t>
  </si>
  <si>
    <t>All UPS</t>
  </si>
  <si>
    <t>Lowest Cost For Any Zone, Any Weight (no consideration of volume disc)</t>
  </si>
  <si>
    <t>*It is the 7% quoted plus the mean increase (see fuel surcharge for parameters on distribution)</t>
  </si>
  <si>
    <t>Shipper Choice</t>
  </si>
  <si>
    <t>Discount</t>
  </si>
  <si>
    <t>Net Cost</t>
  </si>
  <si>
    <t>Base Cost</t>
  </si>
  <si>
    <t>Base Cost on the basis of weight and zone</t>
  </si>
  <si>
    <t xml:space="preserve">Total Net Cost   </t>
  </si>
  <si>
    <t>Notes: UPS = 0, FedEx = 1, and USPS = 2</t>
  </si>
  <si>
    <t>*Based on US Mattress Sales</t>
  </si>
  <si>
    <t>USPS - Flat Rate</t>
  </si>
  <si>
    <t>FedEx Base Rates</t>
  </si>
  <si>
    <t>Net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</si>
</sst>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&quot;$&quot;* #,##0.00_-;\-&quot;$&quot;* #,##0.00_-;_-&quot;$&quot;* &quot;-&quot;??_-;_-@_-"/>
    <numFmt numFmtId="167" formatCode="_-&quot;$&quot;* #,##0_-;\-&quot;$&quot;* #,##0_-;_-&quot;$&quot;* &quot;-&quot;??_-;_-@_-"/>
    <numFmt numFmtId="168" formatCode="_(&quot;$&quot;* #,##0_);_(&quot;$&quot;* \(#,##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theme="1"/>
      <name val="Times New Roman"/>
      <family val="1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1"/>
      <color theme="3"/>
      <name val="Calibri"/>
      <family val="2"/>
      <scheme val="minor"/>
    </font>
    <font>
      <b/>
      <sz val="10"/>
      <color indexed="8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166" fontId="4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44" fontId="0" fillId="0" borderId="0" xfId="2" applyFont="1"/>
    <xf numFmtId="0" fontId="0" fillId="0" borderId="0" xfId="0" applyAlignment="1">
      <alignment horizontal="center"/>
    </xf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7" xfId="0" applyBorder="1"/>
    <xf numFmtId="44" fontId="0" fillId="0" borderId="0" xfId="2" applyFont="1"/>
    <xf numFmtId="9" fontId="0" fillId="0" borderId="0" xfId="0" applyNumberFormat="1"/>
    <xf numFmtId="0" fontId="2" fillId="0" borderId="0" xfId="0" applyFont="1"/>
    <xf numFmtId="164" fontId="0" fillId="0" borderId="0" xfId="1" applyNumberFormat="1" applyFont="1"/>
    <xf numFmtId="0" fontId="2" fillId="0" borderId="0" xfId="0" applyFont="1" applyAlignment="1"/>
    <xf numFmtId="0" fontId="0" fillId="0" borderId="0" xfId="0" applyBorder="1"/>
    <xf numFmtId="0" fontId="0" fillId="0" borderId="0" xfId="0" applyFill="1" applyBorder="1"/>
    <xf numFmtId="165" fontId="0" fillId="0" borderId="0" xfId="3" applyNumberFormat="1" applyFont="1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9" fontId="0" fillId="0" borderId="0" xfId="3" applyFont="1"/>
    <xf numFmtId="10" fontId="0" fillId="0" borderId="0" xfId="3" applyNumberFormat="1" applyFont="1"/>
    <xf numFmtId="10" fontId="0" fillId="0" borderId="0" xfId="0" applyNumberFormat="1"/>
    <xf numFmtId="0" fontId="0" fillId="0" borderId="0" xfId="0" applyFill="1"/>
    <xf numFmtId="165" fontId="0" fillId="0" borderId="0" xfId="0" applyNumberFormat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2" xfId="0" applyFill="1" applyBorder="1"/>
    <xf numFmtId="3" fontId="6" fillId="0" borderId="12" xfId="0" applyNumberFormat="1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left" vertical="center" wrapText="1"/>
    </xf>
    <xf numFmtId="9" fontId="0" fillId="0" borderId="0" xfId="0" applyNumberFormat="1" applyBorder="1"/>
    <xf numFmtId="165" fontId="0" fillId="0" borderId="0" xfId="3" applyNumberFormat="1" applyFont="1" applyBorder="1"/>
    <xf numFmtId="167" fontId="3" fillId="0" borderId="0" xfId="7" applyNumberFormat="1" applyFont="1" applyFill="1"/>
    <xf numFmtId="165" fontId="3" fillId="0" borderId="0" xfId="4" applyNumberFormat="1" applyFont="1" applyFill="1"/>
    <xf numFmtId="167" fontId="3" fillId="0" borderId="0" xfId="7" quotePrefix="1" applyNumberFormat="1" applyFont="1" applyFill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1" xfId="0" applyBorder="1"/>
    <xf numFmtId="0" fontId="0" fillId="0" borderId="8" xfId="0" applyBorder="1"/>
    <xf numFmtId="0" fontId="2" fillId="0" borderId="13" xfId="0" applyFont="1" applyBorder="1" applyAlignment="1">
      <alignment horizontal="center"/>
    </xf>
    <xf numFmtId="0" fontId="2" fillId="0" borderId="5" xfId="0" applyFont="1" applyBorder="1"/>
    <xf numFmtId="0" fontId="2" fillId="0" borderId="7" xfId="0" applyFont="1" applyBorder="1"/>
    <xf numFmtId="16" fontId="2" fillId="0" borderId="5" xfId="0" quotePrefix="1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8" fontId="0" fillId="0" borderId="2" xfId="0" applyNumberFormat="1" applyBorder="1"/>
    <xf numFmtId="168" fontId="0" fillId="0" borderId="3" xfId="0" applyNumberFormat="1" applyBorder="1"/>
    <xf numFmtId="168" fontId="0" fillId="0" borderId="4" xfId="0" applyNumberFormat="1" applyBorder="1"/>
    <xf numFmtId="168" fontId="0" fillId="0" borderId="5" xfId="0" applyNumberFormat="1" applyBorder="1"/>
    <xf numFmtId="168" fontId="0" fillId="0" borderId="0" xfId="0" applyNumberFormat="1" applyBorder="1"/>
    <xf numFmtId="168" fontId="0" fillId="0" borderId="6" xfId="0" applyNumberFormat="1" applyBorder="1"/>
    <xf numFmtId="168" fontId="0" fillId="0" borderId="7" xfId="0" applyNumberFormat="1" applyBorder="1"/>
    <xf numFmtId="168" fontId="0" fillId="0" borderId="1" xfId="0" applyNumberFormat="1" applyBorder="1"/>
    <xf numFmtId="168" fontId="0" fillId="0" borderId="8" xfId="0" applyNumberFormat="1" applyBorder="1"/>
    <xf numFmtId="168" fontId="0" fillId="0" borderId="0" xfId="0" applyNumberFormat="1"/>
    <xf numFmtId="168" fontId="0" fillId="0" borderId="0" xfId="2" applyNumberFormat="1" applyFont="1"/>
    <xf numFmtId="165" fontId="0" fillId="0" borderId="0" xfId="3" applyNumberFormat="1" applyFont="1" applyFill="1"/>
    <xf numFmtId="8" fontId="0" fillId="0" borderId="0" xfId="2" applyNumberFormat="1" applyFont="1"/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165" fontId="8" fillId="0" borderId="0" xfId="3" applyNumberFormat="1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168" fontId="0" fillId="0" borderId="0" xfId="2" applyNumberFormat="1" applyFont="1" applyAlignment="1">
      <alignment horizontal="center"/>
    </xf>
    <xf numFmtId="168" fontId="0" fillId="0" borderId="0" xfId="2" applyNumberFormat="1" applyFont="1" applyFill="1"/>
    <xf numFmtId="44" fontId="0" fillId="0" borderId="0" xfId="2" applyFont="1" applyFill="1" applyBorder="1"/>
    <xf numFmtId="16" fontId="2" fillId="0" borderId="0" xfId="0" quotePrefix="1" applyNumberFormat="1" applyFont="1" applyBorder="1" applyAlignment="1">
      <alignment horizontal="center"/>
    </xf>
    <xf numFmtId="16" fontId="2" fillId="0" borderId="9" xfId="0" quotePrefix="1" applyNumberFormat="1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/>
    <xf numFmtId="0" fontId="2" fillId="0" borderId="0" xfId="0" applyFont="1" applyBorder="1"/>
    <xf numFmtId="0" fontId="11" fillId="0" borderId="15" xfId="0" applyFont="1" applyBorder="1"/>
    <xf numFmtId="0" fontId="11" fillId="0" borderId="16" xfId="0" applyFont="1" applyBorder="1"/>
    <xf numFmtId="0" fontId="11" fillId="0" borderId="18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17" xfId="0" applyFont="1" applyBorder="1"/>
    <xf numFmtId="0" fontId="11" fillId="0" borderId="19" xfId="0" applyFont="1" applyBorder="1"/>
    <xf numFmtId="0" fontId="11" fillId="0" borderId="22" xfId="0" applyFont="1" applyBorder="1"/>
    <xf numFmtId="168" fontId="0" fillId="0" borderId="14" xfId="2" applyNumberFormat="1" applyFont="1" applyBorder="1"/>
    <xf numFmtId="0" fontId="2" fillId="0" borderId="12" xfId="0" applyFont="1" applyBorder="1"/>
    <xf numFmtId="44" fontId="0" fillId="0" borderId="5" xfId="2" applyFont="1" applyBorder="1"/>
    <xf numFmtId="44" fontId="0" fillId="0" borderId="0" xfId="2" applyFont="1" applyBorder="1"/>
    <xf numFmtId="44" fontId="0" fillId="0" borderId="6" xfId="2" applyFont="1" applyBorder="1"/>
    <xf numFmtId="44" fontId="0" fillId="0" borderId="7" xfId="2" applyFont="1" applyBorder="1"/>
    <xf numFmtId="44" fontId="0" fillId="0" borderId="1" xfId="2" applyFont="1" applyBorder="1"/>
    <xf numFmtId="44" fontId="0" fillId="0" borderId="8" xfId="2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8" fontId="0" fillId="0" borderId="5" xfId="2" applyNumberFormat="1" applyFont="1" applyBorder="1"/>
    <xf numFmtId="10" fontId="0" fillId="0" borderId="0" xfId="3" applyNumberFormat="1" applyFont="1" applyBorder="1"/>
    <xf numFmtId="168" fontId="0" fillId="0" borderId="6" xfId="2" applyNumberFormat="1" applyFont="1" applyBorder="1"/>
    <xf numFmtId="168" fontId="0" fillId="0" borderId="7" xfId="2" applyNumberFormat="1" applyFont="1" applyBorder="1"/>
    <xf numFmtId="10" fontId="0" fillId="0" borderId="1" xfId="3" applyNumberFormat="1" applyFont="1" applyBorder="1"/>
    <xf numFmtId="168" fontId="0" fillId="0" borderId="8" xfId="2" applyNumberFormat="1" applyFont="1" applyBorder="1"/>
    <xf numFmtId="0" fontId="0" fillId="0" borderId="13" xfId="0" applyBorder="1"/>
    <xf numFmtId="0" fontId="0" fillId="0" borderId="23" xfId="0" applyBorder="1"/>
    <xf numFmtId="0" fontId="0" fillId="0" borderId="24" xfId="0" applyBorder="1"/>
    <xf numFmtId="0" fontId="0" fillId="0" borderId="0" xfId="0" applyAlignment="1">
      <alignment horizontal="right"/>
    </xf>
    <xf numFmtId="0" fontId="3" fillId="0" borderId="0" xfId="0" applyFont="1" applyBorder="1"/>
    <xf numFmtId="0" fontId="3" fillId="0" borderId="0" xfId="0" applyFont="1" applyFill="1" applyBorder="1"/>
    <xf numFmtId="9" fontId="0" fillId="0" borderId="0" xfId="3" applyFont="1" applyFill="1"/>
    <xf numFmtId="44" fontId="0" fillId="0" borderId="9" xfId="2" applyFont="1" applyBorder="1"/>
    <xf numFmtId="44" fontId="0" fillId="0" borderId="10" xfId="2" applyFont="1" applyBorder="1"/>
    <xf numFmtId="44" fontId="0" fillId="0" borderId="11" xfId="2" applyFont="1" applyBorder="1"/>
    <xf numFmtId="44" fontId="0" fillId="0" borderId="13" xfId="2" applyFont="1" applyBorder="1"/>
    <xf numFmtId="44" fontId="0" fillId="0" borderId="23" xfId="2" applyFont="1" applyBorder="1"/>
    <xf numFmtId="44" fontId="0" fillId="0" borderId="24" xfId="2" applyFont="1" applyBorder="1"/>
    <xf numFmtId="44" fontId="0" fillId="0" borderId="14" xfId="2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2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8">
    <cellStyle name="Comma" xfId="1" builtinId="3"/>
    <cellStyle name="Currency" xfId="2" builtinId="4"/>
    <cellStyle name="Currency 2" xfId="7"/>
    <cellStyle name="Normal" xfId="0" builtinId="0"/>
    <cellStyle name="Normal 2" xfId="5"/>
    <cellStyle name="Normal 3" xfId="6"/>
    <cellStyle name="Normal 4" xfId="4"/>
    <cellStyle name="Percent" xfId="3" builtinId="5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56"/>
  <sheetViews>
    <sheetView tabSelected="1" topLeftCell="M1" workbookViewId="0">
      <selection activeCell="U4" sqref="U4"/>
    </sheetView>
  </sheetViews>
  <sheetFormatPr defaultRowHeight="15" x14ac:dyDescent="0.25"/>
  <cols>
    <col min="3" max="4" width="11.5703125" bestFit="1" customWidth="1"/>
    <col min="11" max="11" width="16.7109375" customWidth="1"/>
  </cols>
  <sheetData>
    <row r="1" spans="2:32" s="6" customFormat="1" x14ac:dyDescent="0.25"/>
    <row r="2" spans="2:32" s="6" customFormat="1" x14ac:dyDescent="0.25">
      <c r="C2" s="117" t="s">
        <v>130</v>
      </c>
      <c r="D2" s="117"/>
      <c r="E2" s="117"/>
      <c r="L2" s="115" t="s">
        <v>127</v>
      </c>
      <c r="M2" s="115"/>
      <c r="N2" s="115"/>
    </row>
    <row r="3" spans="2:32" s="6" customFormat="1" x14ac:dyDescent="0.25">
      <c r="C3" s="115" t="s">
        <v>129</v>
      </c>
      <c r="D3" s="115"/>
      <c r="E3" s="115"/>
      <c r="L3" s="115" t="s">
        <v>11</v>
      </c>
      <c r="M3" s="115"/>
      <c r="N3" s="115"/>
      <c r="Y3" s="115" t="s">
        <v>1026</v>
      </c>
      <c r="Z3" s="115"/>
      <c r="AA3" s="115"/>
    </row>
    <row r="4" spans="2:32" s="6" customFormat="1" x14ac:dyDescent="0.25">
      <c r="C4" s="68">
        <v>10000</v>
      </c>
      <c r="D4" s="55">
        <v>10499</v>
      </c>
      <c r="E4" s="21">
        <v>0.1</v>
      </c>
      <c r="L4" s="32">
        <v>12000</v>
      </c>
      <c r="M4" s="32">
        <v>17999</v>
      </c>
      <c r="N4" s="33">
        <v>0.08</v>
      </c>
      <c r="Y4" s="115" t="s">
        <v>11</v>
      </c>
      <c r="Z4" s="115"/>
      <c r="AA4" s="115"/>
    </row>
    <row r="5" spans="2:32" s="6" customFormat="1" x14ac:dyDescent="0.25">
      <c r="C5" s="55">
        <v>15000</v>
      </c>
      <c r="D5" s="55">
        <v>19999</v>
      </c>
      <c r="E5" s="21">
        <v>0.1125</v>
      </c>
      <c r="L5" s="32">
        <v>18000</v>
      </c>
      <c r="M5" s="32">
        <v>23999</v>
      </c>
      <c r="N5" s="33">
        <v>0.09</v>
      </c>
      <c r="Y5" s="32">
        <v>20000</v>
      </c>
      <c r="Z5" s="32">
        <v>17999</v>
      </c>
      <c r="AA5" s="33">
        <v>8.5000000000000006E-2</v>
      </c>
    </row>
    <row r="6" spans="2:32" s="6" customFormat="1" x14ac:dyDescent="0.25">
      <c r="C6" s="55">
        <v>20000</v>
      </c>
      <c r="D6" s="55">
        <v>24999</v>
      </c>
      <c r="E6" s="21">
        <v>0.125</v>
      </c>
      <c r="L6" s="32">
        <v>24000</v>
      </c>
      <c r="M6" s="32">
        <v>29999</v>
      </c>
      <c r="N6" s="33">
        <v>0.1</v>
      </c>
      <c r="Y6" s="32">
        <v>30000</v>
      </c>
      <c r="Z6" s="32">
        <v>23999</v>
      </c>
      <c r="AA6" s="33">
        <v>0.08</v>
      </c>
    </row>
    <row r="7" spans="2:32" s="6" customFormat="1" x14ac:dyDescent="0.25">
      <c r="C7" s="69">
        <v>25000</v>
      </c>
      <c r="D7" s="55">
        <v>29999</v>
      </c>
      <c r="E7" s="21">
        <v>0.13750000000000001</v>
      </c>
      <c r="L7" s="32">
        <v>30000</v>
      </c>
      <c r="M7" s="34" t="s">
        <v>12</v>
      </c>
      <c r="N7" s="33">
        <v>0.125</v>
      </c>
      <c r="Y7" s="32">
        <v>40000</v>
      </c>
      <c r="Z7" s="32">
        <v>29999</v>
      </c>
      <c r="AA7" s="33">
        <v>9.5000000000000001E-2</v>
      </c>
    </row>
    <row r="8" spans="2:32" s="6" customFormat="1" x14ac:dyDescent="0.25">
      <c r="C8" s="69">
        <v>30000</v>
      </c>
      <c r="D8" s="3" t="s">
        <v>12</v>
      </c>
      <c r="E8" s="21">
        <v>0.15</v>
      </c>
      <c r="Y8" s="32">
        <v>50000</v>
      </c>
      <c r="Z8" s="34" t="s">
        <v>12</v>
      </c>
      <c r="AA8" s="33">
        <v>0.1</v>
      </c>
    </row>
    <row r="9" spans="2:32" x14ac:dyDescent="0.25">
      <c r="K9" s="6"/>
      <c r="L9" s="115" t="s">
        <v>0</v>
      </c>
      <c r="M9" s="115"/>
      <c r="N9" s="115"/>
      <c r="O9" s="115"/>
      <c r="P9" s="115"/>
      <c r="Q9" s="115"/>
      <c r="R9" s="115"/>
      <c r="S9" s="6"/>
      <c r="T9" s="6"/>
      <c r="U9" s="6"/>
      <c r="V9" s="6"/>
      <c r="X9" s="6"/>
      <c r="AF9" s="6"/>
    </row>
    <row r="10" spans="2:32" x14ac:dyDescent="0.25">
      <c r="C10" s="115" t="s">
        <v>1022</v>
      </c>
      <c r="D10" s="115"/>
      <c r="E10" s="115"/>
      <c r="F10" s="115"/>
      <c r="G10" s="115"/>
      <c r="H10" s="115"/>
      <c r="I10" s="115"/>
      <c r="J10" s="3"/>
      <c r="K10" s="6"/>
      <c r="L10" s="115" t="s">
        <v>1</v>
      </c>
      <c r="M10" s="115"/>
      <c r="N10" s="115"/>
      <c r="O10" s="115"/>
      <c r="P10" s="115"/>
      <c r="Q10" s="115"/>
      <c r="R10" s="115"/>
      <c r="S10" s="6"/>
      <c r="T10" s="115" t="s">
        <v>127</v>
      </c>
      <c r="U10" s="115"/>
      <c r="V10" s="115"/>
      <c r="X10" s="6"/>
      <c r="Y10" s="115" t="s">
        <v>1026</v>
      </c>
      <c r="Z10" s="115"/>
      <c r="AA10" s="115"/>
      <c r="AB10" s="115"/>
      <c r="AC10" s="115"/>
      <c r="AD10" s="115"/>
      <c r="AE10" s="115"/>
      <c r="AF10" s="6"/>
    </row>
    <row r="11" spans="2:32" x14ac:dyDescent="0.25">
      <c r="B11" s="6"/>
      <c r="C11" s="116" t="s">
        <v>16</v>
      </c>
      <c r="D11" s="116"/>
      <c r="E11" s="116"/>
      <c r="F11" s="116"/>
      <c r="G11" s="116"/>
      <c r="H11" s="116"/>
      <c r="I11" s="116"/>
      <c r="J11" s="3"/>
      <c r="K11" s="6"/>
      <c r="L11" s="116" t="s">
        <v>2</v>
      </c>
      <c r="M11" s="116"/>
      <c r="N11" s="116"/>
      <c r="O11" s="116"/>
      <c r="P11" s="116"/>
      <c r="Q11" s="116"/>
      <c r="R11" s="116"/>
      <c r="S11" s="6"/>
      <c r="T11" s="115" t="s">
        <v>11</v>
      </c>
      <c r="U11" s="115"/>
      <c r="V11" s="115"/>
      <c r="X11" s="6"/>
      <c r="Y11" s="116" t="s">
        <v>2</v>
      </c>
      <c r="Z11" s="116"/>
      <c r="AA11" s="116"/>
      <c r="AB11" s="116"/>
      <c r="AC11" s="116"/>
      <c r="AD11" s="116"/>
      <c r="AE11" s="116"/>
      <c r="AF11" s="6"/>
    </row>
    <row r="12" spans="2:32" x14ac:dyDescent="0.25">
      <c r="B12" s="6" t="s">
        <v>10</v>
      </c>
      <c r="C12" s="67">
        <v>1</v>
      </c>
      <c r="D12" s="67">
        <v>3</v>
      </c>
      <c r="E12" s="67">
        <v>4</v>
      </c>
      <c r="F12" s="67">
        <v>5</v>
      </c>
      <c r="G12" s="67">
        <v>6</v>
      </c>
      <c r="H12" s="67">
        <v>7</v>
      </c>
      <c r="I12" s="67">
        <v>8</v>
      </c>
      <c r="J12" s="3"/>
      <c r="K12" s="6"/>
      <c r="L12" s="19" t="s">
        <v>3</v>
      </c>
      <c r="M12" s="19" t="s">
        <v>4</v>
      </c>
      <c r="N12" s="19" t="s">
        <v>5</v>
      </c>
      <c r="O12" s="19" t="s">
        <v>6</v>
      </c>
      <c r="P12" s="19" t="s">
        <v>7</v>
      </c>
      <c r="Q12" s="19" t="s">
        <v>8</v>
      </c>
      <c r="R12" s="19" t="s">
        <v>9</v>
      </c>
      <c r="S12" s="6"/>
      <c r="T12" s="32">
        <v>12000</v>
      </c>
      <c r="U12" s="32">
        <v>17999</v>
      </c>
      <c r="V12" s="33">
        <v>0.08</v>
      </c>
      <c r="X12" s="6"/>
      <c r="Y12" s="19" t="s">
        <v>3</v>
      </c>
      <c r="Z12" s="19" t="s">
        <v>4</v>
      </c>
      <c r="AA12" s="19" t="s">
        <v>5</v>
      </c>
      <c r="AB12" s="19" t="s">
        <v>6</v>
      </c>
      <c r="AC12" s="19" t="s">
        <v>7</v>
      </c>
      <c r="AD12" s="19" t="s">
        <v>8</v>
      </c>
      <c r="AE12" s="19" t="s">
        <v>9</v>
      </c>
      <c r="AF12" s="6"/>
    </row>
    <row r="13" spans="2:32" x14ac:dyDescent="0.25">
      <c r="B13" s="6">
        <v>2</v>
      </c>
      <c r="C13" s="10">
        <f t="shared" ref="C13:I20" si="0">MIN(C49,C25,$C37)</f>
        <v>5.32</v>
      </c>
      <c r="D13" s="10">
        <f t="shared" si="0"/>
        <v>5.44</v>
      </c>
      <c r="E13" s="10">
        <f t="shared" si="0"/>
        <v>5.84</v>
      </c>
      <c r="F13" s="10">
        <f t="shared" si="0"/>
        <v>5.85</v>
      </c>
      <c r="G13" s="10">
        <f t="shared" si="0"/>
        <v>5.85</v>
      </c>
      <c r="H13" s="10">
        <f t="shared" si="0"/>
        <v>5.85</v>
      </c>
      <c r="I13" s="10">
        <f t="shared" si="0"/>
        <v>5.85</v>
      </c>
      <c r="J13" s="3"/>
      <c r="K13" s="6" t="s">
        <v>10</v>
      </c>
      <c r="L13" s="18">
        <v>2</v>
      </c>
      <c r="M13" s="18">
        <v>3</v>
      </c>
      <c r="N13" s="18">
        <v>4</v>
      </c>
      <c r="O13" s="18">
        <v>5</v>
      </c>
      <c r="P13" s="18">
        <v>6</v>
      </c>
      <c r="Q13" s="18">
        <v>7</v>
      </c>
      <c r="R13" s="18">
        <v>8</v>
      </c>
      <c r="S13" s="6"/>
      <c r="T13" s="32">
        <v>18000</v>
      </c>
      <c r="U13" s="32">
        <v>23999</v>
      </c>
      <c r="V13" s="33">
        <v>0.09</v>
      </c>
      <c r="X13" s="6" t="s">
        <v>10</v>
      </c>
      <c r="Y13" s="63">
        <v>2</v>
      </c>
      <c r="Z13" s="63">
        <v>3</v>
      </c>
      <c r="AA13" s="63">
        <v>4</v>
      </c>
      <c r="AB13" s="63">
        <v>5</v>
      </c>
      <c r="AC13" s="63">
        <v>6</v>
      </c>
      <c r="AD13" s="63">
        <v>7</v>
      </c>
      <c r="AE13" s="63">
        <v>8</v>
      </c>
      <c r="AF13" s="6"/>
    </row>
    <row r="14" spans="2:32" x14ac:dyDescent="0.25">
      <c r="B14" s="6">
        <v>3</v>
      </c>
      <c r="C14" s="10">
        <f t="shared" si="0"/>
        <v>5.49</v>
      </c>
      <c r="D14" s="10">
        <f t="shared" si="0"/>
        <v>5.85</v>
      </c>
      <c r="E14" s="10">
        <f t="shared" si="0"/>
        <v>5.85</v>
      </c>
      <c r="F14" s="10">
        <f t="shared" si="0"/>
        <v>5.85</v>
      </c>
      <c r="G14" s="10">
        <f t="shared" si="0"/>
        <v>5.85</v>
      </c>
      <c r="H14" s="10">
        <f t="shared" si="0"/>
        <v>5.85</v>
      </c>
      <c r="I14" s="10">
        <f t="shared" si="0"/>
        <v>5.85</v>
      </c>
      <c r="J14" s="3"/>
      <c r="K14" s="6">
        <v>2</v>
      </c>
      <c r="L14" s="10">
        <f>L27*(1+$L$24)</f>
        <v>5.5148653253047524</v>
      </c>
      <c r="M14" s="10">
        <f t="shared" ref="M14:R14" si="1">M27*(1+$L$24)</f>
        <v>5.8839704848723926</v>
      </c>
      <c r="N14" s="10">
        <f t="shared" si="1"/>
        <v>6.3616359854893405</v>
      </c>
      <c r="O14" s="10">
        <f t="shared" si="1"/>
        <v>6.5027644288534381</v>
      </c>
      <c r="P14" s="10">
        <f t="shared" si="1"/>
        <v>6.8393014861062866</v>
      </c>
      <c r="Q14" s="10">
        <f t="shared" si="1"/>
        <v>6.9261497589457317</v>
      </c>
      <c r="R14" s="10">
        <f t="shared" si="1"/>
        <v>7.1866945774640669</v>
      </c>
      <c r="S14" s="6"/>
      <c r="T14" s="32">
        <v>24000</v>
      </c>
      <c r="U14" s="32">
        <v>29999</v>
      </c>
      <c r="V14" s="33">
        <v>0.1</v>
      </c>
      <c r="X14" s="6">
        <v>2</v>
      </c>
      <c r="Y14" s="10">
        <v>5.4174326626523763</v>
      </c>
      <c r="Z14" s="10">
        <f>Y14+0.2706</f>
        <v>5.6880326626523763</v>
      </c>
      <c r="AA14" s="10">
        <f t="shared" ref="AA14:AE14" si="2">Z14+0.2706</f>
        <v>5.9586326626523762</v>
      </c>
      <c r="AB14" s="10">
        <f t="shared" si="2"/>
        <v>6.2292326626523762</v>
      </c>
      <c r="AC14" s="10">
        <f t="shared" si="2"/>
        <v>6.4998326626523761</v>
      </c>
      <c r="AD14" s="10">
        <f t="shared" si="2"/>
        <v>6.7704326626523761</v>
      </c>
      <c r="AE14" s="10">
        <f t="shared" si="2"/>
        <v>7.041032662652376</v>
      </c>
      <c r="AF14" s="6"/>
    </row>
    <row r="15" spans="2:32" x14ac:dyDescent="0.25">
      <c r="B15" s="6">
        <v>4</v>
      </c>
      <c r="C15" s="10">
        <f t="shared" si="0"/>
        <v>5.85</v>
      </c>
      <c r="D15" s="10">
        <f t="shared" si="0"/>
        <v>5.85</v>
      </c>
      <c r="E15" s="10">
        <f t="shared" si="0"/>
        <v>5.85</v>
      </c>
      <c r="F15" s="10">
        <f t="shared" si="0"/>
        <v>5.85</v>
      </c>
      <c r="G15" s="10">
        <f t="shared" si="0"/>
        <v>5.85</v>
      </c>
      <c r="H15" s="10">
        <f t="shared" si="0"/>
        <v>5.85</v>
      </c>
      <c r="I15" s="10">
        <f t="shared" si="0"/>
        <v>5.85</v>
      </c>
      <c r="J15" s="3"/>
      <c r="K15" s="6">
        <v>3</v>
      </c>
      <c r="L15" s="10">
        <f t="shared" ref="L15:R15" si="3">L28*(1+$L$24)</f>
        <v>5.6017135981441974</v>
      </c>
      <c r="M15" s="10">
        <f t="shared" si="3"/>
        <v>6.1445153033907278</v>
      </c>
      <c r="N15" s="10">
        <f t="shared" si="3"/>
        <v>6.6981730427421891</v>
      </c>
      <c r="O15" s="10">
        <f t="shared" si="3"/>
        <v>6.9044376907358709</v>
      </c>
      <c r="P15" s="10">
        <f t="shared" si="3"/>
        <v>7.2626868161985811</v>
      </c>
      <c r="Q15" s="10">
        <f t="shared" si="3"/>
        <v>7.4255273277725395</v>
      </c>
      <c r="R15" s="10">
        <f t="shared" si="3"/>
        <v>7.9249048965993483</v>
      </c>
      <c r="S15" s="6"/>
      <c r="T15" s="32">
        <v>30000</v>
      </c>
      <c r="U15" s="34" t="s">
        <v>12</v>
      </c>
      <c r="V15" s="33">
        <v>0.125</v>
      </c>
      <c r="X15" s="6">
        <v>3</v>
      </c>
      <c r="Y15" s="10">
        <v>5.5458567990720988</v>
      </c>
      <c r="Z15" s="10">
        <f t="shared" ref="Z15:AE15" si="4">Y15+0.2706</f>
        <v>5.8164567990720988</v>
      </c>
      <c r="AA15" s="10">
        <f t="shared" si="4"/>
        <v>6.0870567990720987</v>
      </c>
      <c r="AB15" s="10">
        <f t="shared" si="4"/>
        <v>6.3576567990720987</v>
      </c>
      <c r="AC15" s="10">
        <f t="shared" si="4"/>
        <v>6.6282567990720986</v>
      </c>
      <c r="AD15" s="10">
        <f t="shared" si="4"/>
        <v>6.8988567990720986</v>
      </c>
      <c r="AE15" s="10">
        <f t="shared" si="4"/>
        <v>7.1694567990720985</v>
      </c>
      <c r="AF15" s="6"/>
    </row>
    <row r="16" spans="2:32" x14ac:dyDescent="0.25">
      <c r="B16" s="6">
        <v>5</v>
      </c>
      <c r="C16" s="10">
        <f t="shared" si="0"/>
        <v>5.85</v>
      </c>
      <c r="D16" s="10">
        <f t="shared" si="0"/>
        <v>5.85</v>
      </c>
      <c r="E16" s="10">
        <f t="shared" si="0"/>
        <v>5.85</v>
      </c>
      <c r="F16" s="10">
        <f t="shared" si="0"/>
        <v>5.85</v>
      </c>
      <c r="G16" s="10">
        <f t="shared" si="0"/>
        <v>5.85</v>
      </c>
      <c r="H16" s="10">
        <f t="shared" si="0"/>
        <v>5.85</v>
      </c>
      <c r="I16" s="10">
        <f t="shared" si="0"/>
        <v>5.85</v>
      </c>
      <c r="J16" s="3"/>
      <c r="K16" s="6">
        <v>4</v>
      </c>
      <c r="L16" s="10">
        <f t="shared" ref="L16:R16" si="5">L29*(1+$L$24)</f>
        <v>5.7319860074033642</v>
      </c>
      <c r="M16" s="10">
        <f t="shared" si="5"/>
        <v>6.2964997808597563</v>
      </c>
      <c r="N16" s="10">
        <f t="shared" si="5"/>
        <v>7.0347100999950385</v>
      </c>
      <c r="O16" s="10">
        <f t="shared" si="5"/>
        <v>7.3603911231429571</v>
      </c>
      <c r="P16" s="10">
        <f t="shared" si="5"/>
        <v>7.6317919757662223</v>
      </c>
      <c r="Q16" s="10">
        <f t="shared" si="5"/>
        <v>7.9249048965993483</v>
      </c>
      <c r="R16" s="10">
        <f t="shared" si="5"/>
        <v>8.5111307382656012</v>
      </c>
      <c r="S16" s="6"/>
      <c r="T16" s="6"/>
      <c r="U16" s="6"/>
      <c r="V16" s="6"/>
      <c r="X16" s="6">
        <v>4</v>
      </c>
      <c r="Y16" s="10">
        <v>5.7909930037016819</v>
      </c>
      <c r="Z16" s="10">
        <f t="shared" ref="Z16:AE16" si="6">Y16+0.2706</f>
        <v>6.0615930037016819</v>
      </c>
      <c r="AA16" s="10">
        <f t="shared" si="6"/>
        <v>6.3321930037016818</v>
      </c>
      <c r="AB16" s="10">
        <f t="shared" si="6"/>
        <v>6.6027930037016818</v>
      </c>
      <c r="AC16" s="10">
        <f t="shared" si="6"/>
        <v>6.8733930037016817</v>
      </c>
      <c r="AD16" s="10">
        <f t="shared" si="6"/>
        <v>7.1439930037016817</v>
      </c>
      <c r="AE16" s="10">
        <f t="shared" si="6"/>
        <v>7.4145930037016816</v>
      </c>
      <c r="AF16" s="6"/>
    </row>
    <row r="17" spans="2:32" x14ac:dyDescent="0.25">
      <c r="B17" s="6">
        <v>6</v>
      </c>
      <c r="C17" s="10">
        <f t="shared" si="0"/>
        <v>8.09</v>
      </c>
      <c r="D17" s="10">
        <f t="shared" si="0"/>
        <v>9.5399999999999991</v>
      </c>
      <c r="E17" s="10">
        <f t="shared" si="0"/>
        <v>10.59</v>
      </c>
      <c r="F17" s="10">
        <f t="shared" si="0"/>
        <v>11.57</v>
      </c>
      <c r="G17" s="10">
        <f t="shared" si="0"/>
        <v>12.35</v>
      </c>
      <c r="H17" s="10">
        <f t="shared" si="0"/>
        <v>12.35</v>
      </c>
      <c r="I17" s="10">
        <f t="shared" si="0"/>
        <v>12.35</v>
      </c>
      <c r="J17" s="3"/>
      <c r="K17" s="6">
        <v>5</v>
      </c>
      <c r="L17" s="10">
        <f t="shared" ref="L17:R17" si="7">L30*(1+$L$24)</f>
        <v>5.8839704848723926</v>
      </c>
      <c r="M17" s="10">
        <f t="shared" si="7"/>
        <v>6.3616359854893405</v>
      </c>
      <c r="N17" s="10">
        <f t="shared" si="7"/>
        <v>7.3169669867232345</v>
      </c>
      <c r="O17" s="10">
        <f t="shared" si="7"/>
        <v>7.6535040439760831</v>
      </c>
      <c r="P17" s="10">
        <f t="shared" si="7"/>
        <v>7.9140488624944174</v>
      </c>
      <c r="Q17" s="10">
        <f t="shared" si="7"/>
        <v>8.250585919747266</v>
      </c>
      <c r="R17" s="10">
        <f t="shared" si="7"/>
        <v>8.9670841706726865</v>
      </c>
      <c r="S17" s="6"/>
      <c r="T17" s="6"/>
      <c r="U17" s="6"/>
      <c r="V17" s="6"/>
      <c r="X17" s="6">
        <v>5</v>
      </c>
      <c r="Y17" s="10">
        <v>5.8669852424361961</v>
      </c>
      <c r="Z17" s="10">
        <f t="shared" ref="Z17:AE17" si="8">Y17+0.2706</f>
        <v>6.1375852424361961</v>
      </c>
      <c r="AA17" s="10">
        <f t="shared" si="8"/>
        <v>6.408185242436196</v>
      </c>
      <c r="AB17" s="10">
        <f t="shared" si="8"/>
        <v>6.678785242436196</v>
      </c>
      <c r="AC17" s="10">
        <f t="shared" si="8"/>
        <v>6.9493852424361959</v>
      </c>
      <c r="AD17" s="10">
        <f t="shared" si="8"/>
        <v>7.2199852424361959</v>
      </c>
      <c r="AE17" s="10">
        <f t="shared" si="8"/>
        <v>7.4905852424361958</v>
      </c>
      <c r="AF17" s="6"/>
    </row>
    <row r="18" spans="2:32" x14ac:dyDescent="0.25">
      <c r="B18" s="6">
        <v>7</v>
      </c>
      <c r="C18" s="10">
        <f t="shared" si="0"/>
        <v>8.6300000000000008</v>
      </c>
      <c r="D18" s="10">
        <f t="shared" si="0"/>
        <v>10.38</v>
      </c>
      <c r="E18" s="10">
        <f t="shared" si="0"/>
        <v>11.13</v>
      </c>
      <c r="F18" s="10">
        <f t="shared" si="0"/>
        <v>12.35</v>
      </c>
      <c r="G18" s="10">
        <f t="shared" si="0"/>
        <v>12.35</v>
      </c>
      <c r="H18" s="10">
        <f t="shared" si="0"/>
        <v>12.35</v>
      </c>
      <c r="I18" s="10">
        <f t="shared" si="0"/>
        <v>12.35</v>
      </c>
      <c r="J18" s="3"/>
      <c r="K18" s="6">
        <v>6</v>
      </c>
      <c r="L18" s="10">
        <f t="shared" ref="L18:R18" si="9">L31*(1+$L$24)</f>
        <v>6.035954962341421</v>
      </c>
      <c r="M18" s="10">
        <f t="shared" si="9"/>
        <v>6.5570445993780906</v>
      </c>
      <c r="N18" s="10">
        <f t="shared" si="9"/>
        <v>7.4255273277725395</v>
      </c>
      <c r="O18" s="10">
        <f t="shared" si="9"/>
        <v>7.8272005896549723</v>
      </c>
      <c r="P18" s="10">
        <f t="shared" si="9"/>
        <v>8.0551773058585159</v>
      </c>
      <c r="Q18" s="10">
        <f t="shared" si="9"/>
        <v>8.4894186700557412</v>
      </c>
      <c r="R18" s="10">
        <f t="shared" si="9"/>
        <v>9.1624927845614383</v>
      </c>
      <c r="S18" s="6"/>
      <c r="T18" s="6"/>
      <c r="U18" s="6"/>
      <c r="V18" s="6"/>
      <c r="X18" s="6">
        <v>6</v>
      </c>
      <c r="Y18" s="10">
        <v>7.0629774811707104</v>
      </c>
      <c r="Z18" s="10">
        <f t="shared" ref="Z18:AE18" si="10">Y18+0.2706</f>
        <v>7.3335774811707104</v>
      </c>
      <c r="AA18" s="10">
        <f t="shared" si="10"/>
        <v>7.6041774811707104</v>
      </c>
      <c r="AB18" s="10">
        <f t="shared" si="10"/>
        <v>7.8747774811707103</v>
      </c>
      <c r="AC18" s="10">
        <f t="shared" si="10"/>
        <v>8.1453774811707103</v>
      </c>
      <c r="AD18" s="10">
        <f t="shared" si="10"/>
        <v>8.4159774811707102</v>
      </c>
      <c r="AE18" s="10">
        <f t="shared" si="10"/>
        <v>8.6865774811707102</v>
      </c>
      <c r="AF18" s="6"/>
    </row>
    <row r="19" spans="2:32" x14ac:dyDescent="0.25">
      <c r="B19" s="6">
        <v>8</v>
      </c>
      <c r="C19" s="10">
        <f t="shared" si="0"/>
        <v>9.26</v>
      </c>
      <c r="D19" s="10">
        <f t="shared" si="0"/>
        <v>10.99</v>
      </c>
      <c r="E19" s="10">
        <f t="shared" si="0"/>
        <v>11.84</v>
      </c>
      <c r="F19" s="10">
        <f t="shared" si="0"/>
        <v>12.35</v>
      </c>
      <c r="G19" s="10">
        <f t="shared" si="0"/>
        <v>12.35</v>
      </c>
      <c r="H19" s="10">
        <f t="shared" si="0"/>
        <v>12.35</v>
      </c>
      <c r="I19" s="10">
        <f t="shared" si="0"/>
        <v>12.35</v>
      </c>
      <c r="J19" s="3"/>
      <c r="K19" s="6">
        <v>7</v>
      </c>
      <c r="L19" s="10">
        <f t="shared" ref="L19:R19" si="11">L32*(1+$L$24)</f>
        <v>6.318211849069618</v>
      </c>
      <c r="M19" s="10">
        <f t="shared" si="11"/>
        <v>6.7307411450569807</v>
      </c>
      <c r="N19" s="10">
        <f t="shared" si="11"/>
        <v>7.5557997370317072</v>
      </c>
      <c r="O19" s="10">
        <f t="shared" si="11"/>
        <v>8.0117531694387925</v>
      </c>
      <c r="P19" s="10">
        <f t="shared" si="11"/>
        <v>8.2831540220620585</v>
      </c>
      <c r="Q19" s="10">
        <f t="shared" si="11"/>
        <v>8.7173953862592821</v>
      </c>
      <c r="R19" s="10">
        <f t="shared" si="11"/>
        <v>9.4230376030797736</v>
      </c>
      <c r="S19" s="6"/>
      <c r="T19" s="6"/>
      <c r="U19" s="6"/>
      <c r="V19" s="6"/>
      <c r="X19" s="6">
        <v>7</v>
      </c>
      <c r="Y19" s="10">
        <v>7.4741059245348094</v>
      </c>
      <c r="Z19" s="10">
        <f t="shared" ref="Z19:AE19" si="12">Y19+0.2706</f>
        <v>7.7447059245348093</v>
      </c>
      <c r="AA19" s="10">
        <f t="shared" si="12"/>
        <v>8.0153059245348093</v>
      </c>
      <c r="AB19" s="10">
        <f t="shared" si="12"/>
        <v>8.2859059245348092</v>
      </c>
      <c r="AC19" s="10">
        <f t="shared" si="12"/>
        <v>8.5565059245348092</v>
      </c>
      <c r="AD19" s="10">
        <f t="shared" si="12"/>
        <v>8.8271059245348091</v>
      </c>
      <c r="AE19" s="10">
        <f t="shared" si="12"/>
        <v>9.0977059245348091</v>
      </c>
      <c r="AF19" s="6"/>
    </row>
    <row r="20" spans="2:32" x14ac:dyDescent="0.25">
      <c r="B20" s="6">
        <v>9</v>
      </c>
      <c r="C20" s="10">
        <f t="shared" si="0"/>
        <v>9.68</v>
      </c>
      <c r="D20" s="10">
        <f t="shared" si="0"/>
        <v>11.59</v>
      </c>
      <c r="E20" s="10">
        <f t="shared" si="0"/>
        <v>12.35</v>
      </c>
      <c r="F20" s="10">
        <f t="shared" si="0"/>
        <v>12.35</v>
      </c>
      <c r="G20" s="10">
        <f t="shared" si="0"/>
        <v>12.35</v>
      </c>
      <c r="H20" s="10">
        <f t="shared" si="0"/>
        <v>12.35</v>
      </c>
      <c r="I20" s="10">
        <f t="shared" si="0"/>
        <v>12.35</v>
      </c>
      <c r="J20" s="3"/>
      <c r="K20" s="6">
        <v>8</v>
      </c>
      <c r="L20" s="10">
        <f t="shared" ref="L20:R20" si="13">L33*(1+$L$24)</f>
        <v>6.5461885652731606</v>
      </c>
      <c r="M20" s="10">
        <f t="shared" si="13"/>
        <v>6.89358165663094</v>
      </c>
      <c r="N20" s="10">
        <f t="shared" si="13"/>
        <v>7.7512083509204581</v>
      </c>
      <c r="O20" s="10">
        <f t="shared" si="13"/>
        <v>8.1528816128028918</v>
      </c>
      <c r="P20" s="10">
        <f t="shared" si="13"/>
        <v>8.5328428064754629</v>
      </c>
      <c r="Q20" s="10">
        <f t="shared" si="13"/>
        <v>9.0105083070924099</v>
      </c>
      <c r="R20" s="10">
        <f t="shared" si="13"/>
        <v>9.8789910354868589</v>
      </c>
      <c r="S20" s="6"/>
      <c r="T20" s="6"/>
      <c r="U20" s="6"/>
      <c r="V20" s="6"/>
      <c r="X20" s="6">
        <v>8</v>
      </c>
      <c r="Y20" s="10">
        <v>7.9030942826365802</v>
      </c>
      <c r="Z20" s="10">
        <f t="shared" ref="Z20:AE20" si="14">Y20+0.2706</f>
        <v>8.1736942826365802</v>
      </c>
      <c r="AA20" s="10">
        <f t="shared" si="14"/>
        <v>8.4442942826365801</v>
      </c>
      <c r="AB20" s="10">
        <f t="shared" si="14"/>
        <v>8.7148942826365801</v>
      </c>
      <c r="AC20" s="10">
        <f t="shared" si="14"/>
        <v>8.98549428263658</v>
      </c>
      <c r="AD20" s="10">
        <f t="shared" si="14"/>
        <v>9.25609428263658</v>
      </c>
      <c r="AE20" s="10">
        <f t="shared" si="14"/>
        <v>9.5266942826365799</v>
      </c>
      <c r="AF20" s="6"/>
    </row>
    <row r="21" spans="2:32" s="6" customFormat="1" x14ac:dyDescent="0.25">
      <c r="K21" s="6">
        <v>9</v>
      </c>
      <c r="L21" s="10">
        <f t="shared" ref="L21:R21" si="15">L34*(1+$L$24)</f>
        <v>6.6764609745323282</v>
      </c>
      <c r="M21" s="10">
        <f t="shared" si="15"/>
        <v>7.0564221682048993</v>
      </c>
      <c r="N21" s="10">
        <f t="shared" si="15"/>
        <v>7.8706247260746949</v>
      </c>
      <c r="O21" s="10">
        <f t="shared" si="15"/>
        <v>8.2940100561669894</v>
      </c>
      <c r="P21" s="10">
        <f t="shared" si="15"/>
        <v>8.7173953862592821</v>
      </c>
      <c r="Q21" s="10">
        <f t="shared" si="15"/>
        <v>9.4773177736044261</v>
      </c>
      <c r="R21" s="10">
        <f t="shared" si="15"/>
        <v>10.497784979467903</v>
      </c>
      <c r="X21" s="6">
        <v>9</v>
      </c>
      <c r="Y21" s="10">
        <v>8.1782304872661644</v>
      </c>
      <c r="Z21" s="10">
        <f t="shared" ref="Z21:AE21" si="16">Y21+0.2706</f>
        <v>8.4488304872661644</v>
      </c>
      <c r="AA21" s="10">
        <f t="shared" si="16"/>
        <v>8.7194304872661643</v>
      </c>
      <c r="AB21" s="10">
        <f t="shared" si="16"/>
        <v>8.9900304872661643</v>
      </c>
      <c r="AC21" s="10">
        <f t="shared" si="16"/>
        <v>9.2606304872661642</v>
      </c>
      <c r="AD21" s="10">
        <f t="shared" si="16"/>
        <v>9.5312304872661642</v>
      </c>
      <c r="AE21" s="10">
        <f t="shared" si="16"/>
        <v>9.8018304872661641</v>
      </c>
    </row>
    <row r="22" spans="2:32" x14ac:dyDescent="0.25">
      <c r="B22" s="67"/>
      <c r="C22" s="115" t="s">
        <v>15</v>
      </c>
      <c r="D22" s="115"/>
      <c r="E22" s="115"/>
      <c r="F22" s="115"/>
      <c r="G22" s="115"/>
      <c r="H22" s="115"/>
      <c r="I22" s="115"/>
      <c r="J22" s="3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2:32" x14ac:dyDescent="0.25">
      <c r="B23" s="6"/>
      <c r="C23" s="116" t="s">
        <v>16</v>
      </c>
      <c r="D23" s="116"/>
      <c r="E23" s="116"/>
      <c r="F23" s="116"/>
      <c r="G23" s="116"/>
      <c r="H23" s="116"/>
      <c r="I23" s="116"/>
      <c r="J23" s="3"/>
      <c r="K23" s="6" t="s">
        <v>112</v>
      </c>
      <c r="L23" s="22"/>
      <c r="M23" s="22"/>
      <c r="N23" s="21"/>
      <c r="O23" s="21"/>
      <c r="P23" s="21"/>
      <c r="Q23" s="21"/>
      <c r="R23" s="22"/>
      <c r="S23" s="6"/>
      <c r="T23" s="22"/>
      <c r="U23" s="6"/>
      <c r="V23" s="10"/>
      <c r="Y23" s="10"/>
    </row>
    <row r="24" spans="2:32" x14ac:dyDescent="0.25">
      <c r="B24" s="6" t="s">
        <v>10</v>
      </c>
      <c r="C24" s="67">
        <v>1</v>
      </c>
      <c r="D24" s="67">
        <v>3</v>
      </c>
      <c r="E24" s="67">
        <v>4</v>
      </c>
      <c r="F24" s="67">
        <v>5</v>
      </c>
      <c r="G24" s="67">
        <v>6</v>
      </c>
      <c r="H24" s="67">
        <v>7</v>
      </c>
      <c r="I24" s="67">
        <v>8</v>
      </c>
      <c r="J24" s="3"/>
      <c r="K24" s="6" t="s">
        <v>13</v>
      </c>
      <c r="L24" s="107">
        <f>(7%*L25)</f>
        <v>8.5603410493061388E-2</v>
      </c>
      <c r="M24" s="6" t="s">
        <v>1029</v>
      </c>
      <c r="N24" s="6"/>
      <c r="O24" s="6"/>
      <c r="P24" s="6"/>
      <c r="Q24" s="6"/>
      <c r="R24" s="6"/>
      <c r="S24" s="6"/>
      <c r="T24" s="6"/>
      <c r="U24" s="6"/>
      <c r="V24" s="6"/>
      <c r="Y24" s="10"/>
    </row>
    <row r="25" spans="2:32" x14ac:dyDescent="0.25">
      <c r="B25" s="6">
        <v>2</v>
      </c>
      <c r="C25" s="10">
        <v>5.47</v>
      </c>
      <c r="D25" s="10">
        <v>5.75</v>
      </c>
      <c r="E25" s="10">
        <v>6.43</v>
      </c>
      <c r="F25" s="10">
        <v>7.76</v>
      </c>
      <c r="G25" s="10">
        <v>8.33</v>
      </c>
      <c r="H25" s="10">
        <v>8.85</v>
      </c>
      <c r="I25" s="10">
        <v>9.7100000000000009</v>
      </c>
      <c r="J25" s="3"/>
      <c r="K25" s="1"/>
      <c r="L25" s="2">
        <f>1+'Fuel Surcharge'!C4</f>
        <v>1.2229058641865911</v>
      </c>
      <c r="M25" s="1"/>
      <c r="N25" s="1"/>
      <c r="Y25" s="10"/>
    </row>
    <row r="26" spans="2:32" x14ac:dyDescent="0.25">
      <c r="B26" s="6">
        <v>3</v>
      </c>
      <c r="C26" s="10">
        <v>6.14</v>
      </c>
      <c r="D26" s="10">
        <v>7.02</v>
      </c>
      <c r="E26" s="10">
        <v>8.0500000000000007</v>
      </c>
      <c r="F26" s="10">
        <v>8.98</v>
      </c>
      <c r="G26" s="10">
        <v>9.84</v>
      </c>
      <c r="H26" s="10">
        <v>10.37</v>
      </c>
      <c r="I26" s="10">
        <v>11.69</v>
      </c>
      <c r="J26" s="3"/>
      <c r="L26" s="115" t="s">
        <v>1039</v>
      </c>
      <c r="M26" s="115"/>
      <c r="N26" s="115"/>
      <c r="O26" s="115"/>
      <c r="P26" s="115"/>
      <c r="Q26" s="115"/>
      <c r="R26" s="115"/>
      <c r="Y26" s="10"/>
    </row>
    <row r="27" spans="2:32" x14ac:dyDescent="0.25">
      <c r="B27" s="6">
        <v>4</v>
      </c>
      <c r="C27" s="10">
        <v>6.88</v>
      </c>
      <c r="D27" s="10">
        <v>7.93</v>
      </c>
      <c r="E27" s="10">
        <v>8.98</v>
      </c>
      <c r="F27" s="10">
        <v>10.29</v>
      </c>
      <c r="G27" s="10">
        <v>11.24</v>
      </c>
      <c r="H27" s="10">
        <v>11.92</v>
      </c>
      <c r="I27" s="10">
        <v>13.06</v>
      </c>
      <c r="J27" s="3"/>
      <c r="K27" s="6">
        <v>2</v>
      </c>
      <c r="L27" s="57">
        <v>5.08</v>
      </c>
      <c r="M27" s="57">
        <v>5.42</v>
      </c>
      <c r="N27" s="57">
        <v>5.86</v>
      </c>
      <c r="O27" s="57">
        <v>5.99</v>
      </c>
      <c r="P27" s="57">
        <v>6.3</v>
      </c>
      <c r="Q27" s="57">
        <v>6.38</v>
      </c>
      <c r="R27" s="57">
        <v>6.62</v>
      </c>
      <c r="Y27" s="10"/>
    </row>
    <row r="28" spans="2:32" x14ac:dyDescent="0.25">
      <c r="B28" s="6">
        <v>5</v>
      </c>
      <c r="C28" s="10">
        <v>7.76</v>
      </c>
      <c r="D28" s="10">
        <v>9.08</v>
      </c>
      <c r="E28" s="10">
        <v>10.02</v>
      </c>
      <c r="F28" s="10">
        <v>11.07</v>
      </c>
      <c r="G28" s="10">
        <v>11.92</v>
      </c>
      <c r="H28" s="10">
        <v>12.87</v>
      </c>
      <c r="I28" s="10">
        <v>13.81</v>
      </c>
      <c r="J28" s="3"/>
      <c r="K28" s="6">
        <v>3</v>
      </c>
      <c r="L28" s="57">
        <v>5.16</v>
      </c>
      <c r="M28" s="57">
        <v>5.66</v>
      </c>
      <c r="N28" s="57">
        <v>6.17</v>
      </c>
      <c r="O28" s="57">
        <v>6.36</v>
      </c>
      <c r="P28" s="57">
        <v>6.69</v>
      </c>
      <c r="Q28" s="57">
        <v>6.84</v>
      </c>
      <c r="R28" s="57">
        <v>7.3</v>
      </c>
      <c r="Y28" s="10"/>
    </row>
    <row r="29" spans="2:32" x14ac:dyDescent="0.25">
      <c r="B29" s="6">
        <v>6</v>
      </c>
      <c r="C29" s="10">
        <v>8.52</v>
      </c>
      <c r="D29" s="10">
        <v>10</v>
      </c>
      <c r="E29" s="10">
        <v>10.59</v>
      </c>
      <c r="F29" s="10">
        <v>11.57</v>
      </c>
      <c r="G29" s="10">
        <v>12.35</v>
      </c>
      <c r="H29" s="10">
        <v>13.23</v>
      </c>
      <c r="I29" s="10">
        <v>14.67</v>
      </c>
      <c r="J29" s="3"/>
      <c r="K29" s="6">
        <v>4</v>
      </c>
      <c r="L29" s="57">
        <v>5.28</v>
      </c>
      <c r="M29" s="57">
        <v>5.8</v>
      </c>
      <c r="N29" s="57">
        <v>6.48</v>
      </c>
      <c r="O29" s="57">
        <v>6.78</v>
      </c>
      <c r="P29" s="57">
        <v>7.03</v>
      </c>
      <c r="Q29" s="57">
        <v>7.3</v>
      </c>
      <c r="R29" s="57">
        <v>7.84</v>
      </c>
      <c r="Y29" s="10"/>
    </row>
    <row r="30" spans="2:32" x14ac:dyDescent="0.25">
      <c r="B30" s="6">
        <v>7</v>
      </c>
      <c r="C30" s="10">
        <v>9.0299999999999994</v>
      </c>
      <c r="D30" s="10">
        <v>10.78</v>
      </c>
      <c r="E30" s="10">
        <v>11.13</v>
      </c>
      <c r="F30" s="10">
        <v>12.43</v>
      </c>
      <c r="G30" s="10">
        <v>13.05</v>
      </c>
      <c r="H30" s="10">
        <v>13.68</v>
      </c>
      <c r="I30" s="10">
        <v>15.54</v>
      </c>
      <c r="J30" s="3"/>
      <c r="K30" s="6">
        <v>5</v>
      </c>
      <c r="L30" s="57">
        <v>5.42</v>
      </c>
      <c r="M30" s="57">
        <v>5.86</v>
      </c>
      <c r="N30" s="57">
        <v>6.74</v>
      </c>
      <c r="O30" s="57">
        <v>7.05</v>
      </c>
      <c r="P30" s="57">
        <v>7.29</v>
      </c>
      <c r="Q30" s="57">
        <v>7.6</v>
      </c>
      <c r="R30" s="57">
        <v>8.26</v>
      </c>
      <c r="Y30" s="10"/>
    </row>
    <row r="31" spans="2:32" x14ac:dyDescent="0.25">
      <c r="B31" s="6">
        <v>8</v>
      </c>
      <c r="C31" s="10">
        <v>9.5399999999999991</v>
      </c>
      <c r="D31" s="10">
        <v>10.99</v>
      </c>
      <c r="E31" s="10">
        <v>11.84</v>
      </c>
      <c r="F31" s="10">
        <v>12.81</v>
      </c>
      <c r="G31" s="10">
        <v>13.62</v>
      </c>
      <c r="H31" s="10">
        <v>14.47</v>
      </c>
      <c r="I31" s="10">
        <v>16.399999999999999</v>
      </c>
      <c r="J31" s="3"/>
      <c r="K31" s="6">
        <v>6</v>
      </c>
      <c r="L31" s="57">
        <v>5.56</v>
      </c>
      <c r="M31" s="57">
        <v>6.04</v>
      </c>
      <c r="N31" s="57">
        <v>6.84</v>
      </c>
      <c r="O31" s="57">
        <v>7.21</v>
      </c>
      <c r="P31" s="57">
        <v>7.42</v>
      </c>
      <c r="Q31" s="57">
        <v>7.82</v>
      </c>
      <c r="R31" s="57">
        <v>8.44</v>
      </c>
    </row>
    <row r="32" spans="2:32" x14ac:dyDescent="0.25">
      <c r="B32" s="6">
        <v>9</v>
      </c>
      <c r="C32" s="10">
        <v>10.130000000000001</v>
      </c>
      <c r="D32" s="10">
        <v>11.59</v>
      </c>
      <c r="E32" s="10">
        <v>12.49</v>
      </c>
      <c r="F32" s="10">
        <v>13.4</v>
      </c>
      <c r="G32" s="10">
        <v>14.3</v>
      </c>
      <c r="H32" s="10">
        <v>15.2</v>
      </c>
      <c r="I32" s="10">
        <v>17.27</v>
      </c>
      <c r="J32" s="3"/>
      <c r="K32" s="6">
        <v>7</v>
      </c>
      <c r="L32" s="57">
        <v>5.82</v>
      </c>
      <c r="M32" s="57">
        <v>6.2</v>
      </c>
      <c r="N32" s="57">
        <v>6.96</v>
      </c>
      <c r="O32" s="57">
        <v>7.38</v>
      </c>
      <c r="P32" s="57">
        <v>7.63</v>
      </c>
      <c r="Q32" s="57">
        <v>8.0299999999999994</v>
      </c>
      <c r="R32" s="57">
        <v>8.68</v>
      </c>
    </row>
    <row r="33" spans="2:18" x14ac:dyDescent="0.25">
      <c r="B33" s="6"/>
      <c r="C33" s="6"/>
      <c r="D33" s="6"/>
      <c r="E33" s="6"/>
      <c r="F33" s="6"/>
      <c r="G33" s="6"/>
      <c r="H33" s="6"/>
      <c r="I33" s="6"/>
      <c r="J33" s="3"/>
      <c r="K33" s="6">
        <v>8</v>
      </c>
      <c r="L33" s="57">
        <v>6.03</v>
      </c>
      <c r="M33" s="57">
        <v>6.35</v>
      </c>
      <c r="N33" s="57">
        <v>7.14</v>
      </c>
      <c r="O33" s="57">
        <v>7.51</v>
      </c>
      <c r="P33" s="57">
        <v>7.86</v>
      </c>
      <c r="Q33" s="57">
        <v>8.3000000000000007</v>
      </c>
      <c r="R33" s="57">
        <v>9.1</v>
      </c>
    </row>
    <row r="34" spans="2:18" x14ac:dyDescent="0.25">
      <c r="B34" s="6"/>
      <c r="C34" s="115" t="s">
        <v>1038</v>
      </c>
      <c r="D34" s="115"/>
      <c r="E34" s="115"/>
      <c r="F34" s="115"/>
      <c r="G34" s="115"/>
      <c r="H34" s="115"/>
      <c r="I34" s="115"/>
      <c r="J34" s="3"/>
      <c r="K34" s="6">
        <v>9</v>
      </c>
      <c r="L34" s="57">
        <v>6.15</v>
      </c>
      <c r="M34" s="57">
        <v>6.5</v>
      </c>
      <c r="N34" s="57">
        <v>7.25</v>
      </c>
      <c r="O34" s="57">
        <v>7.64</v>
      </c>
      <c r="P34" s="57">
        <v>8.0299999999999994</v>
      </c>
      <c r="Q34" s="57">
        <v>8.73</v>
      </c>
      <c r="R34" s="57">
        <v>9.67</v>
      </c>
    </row>
    <row r="35" spans="2:18" x14ac:dyDescent="0.25">
      <c r="B35" s="6"/>
      <c r="C35" s="116" t="s">
        <v>16</v>
      </c>
      <c r="D35" s="116"/>
      <c r="E35" s="116"/>
      <c r="F35" s="116"/>
      <c r="G35" s="116"/>
      <c r="H35" s="116"/>
      <c r="I35" s="116"/>
      <c r="J35" s="3"/>
      <c r="K35" s="3"/>
    </row>
    <row r="36" spans="2:18" x14ac:dyDescent="0.25">
      <c r="B36" s="6" t="s">
        <v>10</v>
      </c>
      <c r="C36" s="67">
        <v>1</v>
      </c>
      <c r="D36" s="67">
        <v>3</v>
      </c>
      <c r="E36" s="67">
        <v>4</v>
      </c>
      <c r="F36" s="67">
        <v>5</v>
      </c>
      <c r="G36" s="67">
        <v>6</v>
      </c>
      <c r="H36" s="67">
        <v>7</v>
      </c>
      <c r="I36" s="67">
        <v>8</v>
      </c>
      <c r="J36" s="3"/>
      <c r="K36" s="3"/>
      <c r="L36" s="57"/>
    </row>
    <row r="37" spans="2:18" x14ac:dyDescent="0.25">
      <c r="B37" s="6">
        <v>2</v>
      </c>
      <c r="C37" s="70">
        <v>5.85</v>
      </c>
      <c r="D37" s="70">
        <v>5.85</v>
      </c>
      <c r="E37" s="70">
        <v>5.85</v>
      </c>
      <c r="F37" s="70">
        <v>5.85</v>
      </c>
      <c r="G37" s="70">
        <v>5.85</v>
      </c>
      <c r="H37" s="70">
        <v>5.85</v>
      </c>
      <c r="I37" s="70">
        <v>5.85</v>
      </c>
      <c r="J37" s="3"/>
      <c r="K37" s="3"/>
      <c r="L37" s="57"/>
    </row>
    <row r="38" spans="2:18" x14ac:dyDescent="0.25">
      <c r="B38" s="6">
        <v>3</v>
      </c>
      <c r="C38" s="70">
        <v>5.85</v>
      </c>
      <c r="D38" s="70">
        <v>5.85</v>
      </c>
      <c r="E38" s="70">
        <v>5.85</v>
      </c>
      <c r="F38" s="70">
        <v>5.85</v>
      </c>
      <c r="G38" s="70">
        <v>5.85</v>
      </c>
      <c r="H38" s="70">
        <v>5.85</v>
      </c>
      <c r="I38" s="70">
        <v>5.85</v>
      </c>
      <c r="J38" s="3"/>
      <c r="K38" s="3"/>
      <c r="L38" s="57"/>
    </row>
    <row r="39" spans="2:18" x14ac:dyDescent="0.25">
      <c r="B39" s="6">
        <v>4</v>
      </c>
      <c r="C39" s="70">
        <v>5.85</v>
      </c>
      <c r="D39" s="70">
        <v>5.85</v>
      </c>
      <c r="E39" s="70">
        <v>5.85</v>
      </c>
      <c r="F39" s="70">
        <v>5.85</v>
      </c>
      <c r="G39" s="70">
        <v>5.85</v>
      </c>
      <c r="H39" s="70">
        <v>5.85</v>
      </c>
      <c r="I39" s="70">
        <v>5.85</v>
      </c>
      <c r="L39" s="57"/>
    </row>
    <row r="40" spans="2:18" x14ac:dyDescent="0.25">
      <c r="B40" s="6">
        <v>5</v>
      </c>
      <c r="C40" s="70">
        <v>5.85</v>
      </c>
      <c r="D40" s="70">
        <v>5.85</v>
      </c>
      <c r="E40" s="70">
        <v>5.85</v>
      </c>
      <c r="F40" s="70">
        <v>5.85</v>
      </c>
      <c r="G40" s="70">
        <v>5.85</v>
      </c>
      <c r="H40" s="70">
        <v>5.85</v>
      </c>
      <c r="I40" s="70">
        <v>5.85</v>
      </c>
      <c r="L40" s="57"/>
    </row>
    <row r="41" spans="2:18" x14ac:dyDescent="0.25">
      <c r="B41" s="6">
        <v>6</v>
      </c>
      <c r="C41" s="10">
        <v>12.35</v>
      </c>
      <c r="D41" s="10">
        <v>12.35</v>
      </c>
      <c r="E41" s="10">
        <v>12.35</v>
      </c>
      <c r="F41" s="10">
        <v>12.35</v>
      </c>
      <c r="G41" s="10">
        <v>12.35</v>
      </c>
      <c r="H41" s="10">
        <v>12.35</v>
      </c>
      <c r="I41" s="10">
        <v>12.35</v>
      </c>
      <c r="L41" s="57"/>
    </row>
    <row r="42" spans="2:18" x14ac:dyDescent="0.25">
      <c r="B42" s="6">
        <v>7</v>
      </c>
      <c r="C42" s="10">
        <v>12.35</v>
      </c>
      <c r="D42" s="10">
        <v>12.35</v>
      </c>
      <c r="E42" s="10">
        <v>12.35</v>
      </c>
      <c r="F42" s="10">
        <v>12.35</v>
      </c>
      <c r="G42" s="10">
        <v>12.35</v>
      </c>
      <c r="H42" s="10">
        <v>12.35</v>
      </c>
      <c r="I42" s="10">
        <v>12.35</v>
      </c>
      <c r="L42" s="57"/>
    </row>
    <row r="43" spans="2:18" x14ac:dyDescent="0.25">
      <c r="B43" s="6">
        <v>8</v>
      </c>
      <c r="C43" s="10">
        <v>12.35</v>
      </c>
      <c r="D43" s="10">
        <v>12.35</v>
      </c>
      <c r="E43" s="10">
        <v>12.35</v>
      </c>
      <c r="F43" s="10">
        <v>12.35</v>
      </c>
      <c r="G43" s="10">
        <v>12.35</v>
      </c>
      <c r="H43" s="10">
        <v>12.35</v>
      </c>
      <c r="I43" s="10">
        <v>12.35</v>
      </c>
    </row>
    <row r="44" spans="2:18" x14ac:dyDescent="0.25">
      <c r="B44">
        <v>9</v>
      </c>
      <c r="C44" s="10">
        <v>12.35</v>
      </c>
      <c r="D44" s="10">
        <v>12.35</v>
      </c>
      <c r="E44" s="10">
        <v>12.35</v>
      </c>
      <c r="F44" s="10">
        <v>12.35</v>
      </c>
      <c r="G44" s="10">
        <v>12.35</v>
      </c>
      <c r="H44" s="10">
        <v>12.35</v>
      </c>
      <c r="I44" s="10">
        <v>12.35</v>
      </c>
    </row>
    <row r="46" spans="2:18" x14ac:dyDescent="0.25">
      <c r="B46" s="3"/>
      <c r="C46" s="115" t="s">
        <v>14</v>
      </c>
      <c r="D46" s="115"/>
      <c r="E46" s="115"/>
      <c r="F46" s="115"/>
      <c r="G46" s="115"/>
      <c r="H46" s="115"/>
      <c r="I46" s="115"/>
    </row>
    <row r="47" spans="2:18" x14ac:dyDescent="0.25">
      <c r="B47" s="3"/>
      <c r="C47" s="116" t="s">
        <v>16</v>
      </c>
      <c r="D47" s="116"/>
      <c r="E47" s="116"/>
      <c r="F47" s="116"/>
      <c r="G47" s="116"/>
      <c r="H47" s="116"/>
      <c r="I47" s="116"/>
    </row>
    <row r="48" spans="2:18" s="6" customFormat="1" x14ac:dyDescent="0.25">
      <c r="B48" s="3" t="s">
        <v>10</v>
      </c>
      <c r="C48" s="5" t="s">
        <v>17</v>
      </c>
      <c r="D48" s="5">
        <v>3</v>
      </c>
      <c r="E48" s="5">
        <v>4</v>
      </c>
      <c r="F48" s="5">
        <v>5</v>
      </c>
      <c r="G48" s="5">
        <v>6</v>
      </c>
      <c r="H48" s="5">
        <v>7</v>
      </c>
      <c r="I48" s="5">
        <v>8</v>
      </c>
    </row>
    <row r="49" spans="2:9" s="6" customFormat="1" x14ac:dyDescent="0.25">
      <c r="B49" s="3">
        <v>2</v>
      </c>
      <c r="C49" s="4">
        <v>5.32</v>
      </c>
      <c r="D49" s="4">
        <v>5.44</v>
      </c>
      <c r="E49" s="4">
        <v>5.84</v>
      </c>
      <c r="F49" s="4">
        <v>7.48</v>
      </c>
      <c r="G49" s="4">
        <v>8.19</v>
      </c>
      <c r="H49" s="4">
        <v>8.9</v>
      </c>
      <c r="I49" s="4">
        <v>9.8800000000000008</v>
      </c>
    </row>
    <row r="50" spans="2:9" x14ac:dyDescent="0.25">
      <c r="B50" s="3">
        <v>3</v>
      </c>
      <c r="C50" s="4">
        <v>5.49</v>
      </c>
      <c r="D50" s="4">
        <v>6.39</v>
      </c>
      <c r="E50" s="4">
        <v>7.36</v>
      </c>
      <c r="F50" s="4">
        <v>9.0299999999999994</v>
      </c>
      <c r="G50" s="4">
        <v>10.62</v>
      </c>
      <c r="H50" s="4">
        <v>11.49</v>
      </c>
      <c r="I50" s="4">
        <v>13.4</v>
      </c>
    </row>
    <row r="51" spans="2:9" x14ac:dyDescent="0.25">
      <c r="B51" s="3">
        <v>4</v>
      </c>
      <c r="C51" s="4">
        <v>6.16</v>
      </c>
      <c r="D51" s="4">
        <v>7.36</v>
      </c>
      <c r="E51" s="4">
        <v>8.4700000000000006</v>
      </c>
      <c r="F51" s="4">
        <v>11.16</v>
      </c>
      <c r="G51" s="4">
        <v>13.25</v>
      </c>
      <c r="H51" s="4">
        <v>14.29</v>
      </c>
      <c r="I51" s="4">
        <v>16.13</v>
      </c>
    </row>
    <row r="52" spans="2:9" x14ac:dyDescent="0.25">
      <c r="B52" s="3">
        <v>5</v>
      </c>
      <c r="C52" s="4">
        <v>7.24</v>
      </c>
      <c r="D52" s="4">
        <v>8.5299999999999994</v>
      </c>
      <c r="E52" s="4">
        <v>9.6300000000000008</v>
      </c>
      <c r="F52" s="4">
        <v>12.97</v>
      </c>
      <c r="G52" s="4">
        <v>15.08</v>
      </c>
      <c r="H52" s="4">
        <v>16.43</v>
      </c>
      <c r="I52" s="4">
        <v>18.7</v>
      </c>
    </row>
    <row r="53" spans="2:9" x14ac:dyDescent="0.25">
      <c r="B53" s="3">
        <v>6</v>
      </c>
      <c r="C53" s="4">
        <v>8.09</v>
      </c>
      <c r="D53" s="4">
        <v>9.5399999999999991</v>
      </c>
      <c r="E53" s="4">
        <v>10.85</v>
      </c>
      <c r="F53" s="4">
        <v>14.76</v>
      </c>
      <c r="G53" s="4">
        <v>16.93</v>
      </c>
      <c r="H53" s="4">
        <v>18.73</v>
      </c>
      <c r="I53" s="4">
        <v>21.42</v>
      </c>
    </row>
    <row r="54" spans="2:9" x14ac:dyDescent="0.25">
      <c r="B54" s="3">
        <v>7</v>
      </c>
      <c r="C54" s="4">
        <v>8.6300000000000008</v>
      </c>
      <c r="D54" s="4">
        <v>10.38</v>
      </c>
      <c r="E54" s="4">
        <v>11.72</v>
      </c>
      <c r="F54" s="4">
        <v>16.73</v>
      </c>
      <c r="G54" s="4">
        <v>18.739999999999998</v>
      </c>
      <c r="H54" s="4">
        <v>21.12</v>
      </c>
      <c r="I54" s="4">
        <v>24.05</v>
      </c>
    </row>
    <row r="55" spans="2:9" x14ac:dyDescent="0.25">
      <c r="B55" s="3">
        <v>8</v>
      </c>
      <c r="C55" s="4">
        <v>9.26</v>
      </c>
      <c r="D55" s="4">
        <v>11.29</v>
      </c>
      <c r="E55" s="4">
        <v>13.32</v>
      </c>
      <c r="F55" s="4">
        <v>18.41</v>
      </c>
      <c r="G55" s="4">
        <v>20.6</v>
      </c>
      <c r="H55" s="4">
        <v>23.25</v>
      </c>
      <c r="I55" s="4">
        <v>27.01</v>
      </c>
    </row>
    <row r="56" spans="2:9" x14ac:dyDescent="0.25">
      <c r="B56" s="6">
        <v>9</v>
      </c>
      <c r="C56" s="10">
        <v>9.68</v>
      </c>
      <c r="D56" s="10">
        <v>12.18</v>
      </c>
      <c r="E56" s="10">
        <v>14.18</v>
      </c>
      <c r="F56" s="10">
        <v>19.82</v>
      </c>
      <c r="G56" s="10">
        <v>22.41</v>
      </c>
      <c r="H56" s="10">
        <v>25.18</v>
      </c>
      <c r="I56" s="10">
        <v>30.03</v>
      </c>
    </row>
  </sheetData>
  <mergeCells count="22">
    <mergeCell ref="C2:E2"/>
    <mergeCell ref="L11:R11"/>
    <mergeCell ref="L10:R10"/>
    <mergeCell ref="L2:N2"/>
    <mergeCell ref="C10:I10"/>
    <mergeCell ref="C11:I11"/>
    <mergeCell ref="C46:I46"/>
    <mergeCell ref="C47:I47"/>
    <mergeCell ref="C23:I23"/>
    <mergeCell ref="Y3:AA3"/>
    <mergeCell ref="Y4:AA4"/>
    <mergeCell ref="Y10:AE10"/>
    <mergeCell ref="Y11:AE11"/>
    <mergeCell ref="L26:R26"/>
    <mergeCell ref="L3:N3"/>
    <mergeCell ref="L9:R9"/>
    <mergeCell ref="T11:V11"/>
    <mergeCell ref="T10:V10"/>
    <mergeCell ref="C3:E3"/>
    <mergeCell ref="C22:I22"/>
    <mergeCell ref="C34:I34"/>
    <mergeCell ref="C35:I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64"/>
  <sheetViews>
    <sheetView workbookViewId="0">
      <selection activeCell="F18" sqref="F18"/>
    </sheetView>
  </sheetViews>
  <sheetFormatPr defaultRowHeight="15" x14ac:dyDescent="0.25"/>
  <cols>
    <col min="1" max="1" width="26.140625" customWidth="1"/>
    <col min="3" max="3" width="10.5703125" bestFit="1" customWidth="1"/>
    <col min="5" max="5" width="13.140625" bestFit="1" customWidth="1"/>
  </cols>
  <sheetData>
    <row r="2" spans="1:6" s="6" customFormat="1" x14ac:dyDescent="0.25">
      <c r="A2" s="115" t="s">
        <v>131</v>
      </c>
      <c r="B2" s="115"/>
      <c r="C2" s="115"/>
    </row>
    <row r="3" spans="1:6" x14ac:dyDescent="0.25">
      <c r="B3" s="12" t="s">
        <v>1016</v>
      </c>
      <c r="C3" s="12" t="s">
        <v>1017</v>
      </c>
    </row>
    <row r="4" spans="1:6" x14ac:dyDescent="0.25">
      <c r="A4" t="s">
        <v>1014</v>
      </c>
      <c r="B4" s="24">
        <f>AVERAGE($C$10:$C$887)</f>
        <v>3.8773027979878772E-3</v>
      </c>
      <c r="C4" s="56">
        <f>(1+B4)^52-1</f>
        <v>0.22290586418659109</v>
      </c>
      <c r="E4">
        <f>7*(1+C4)</f>
        <v>8.5603410493061372</v>
      </c>
    </row>
    <row r="5" spans="1:6" s="6" customFormat="1" x14ac:dyDescent="0.25">
      <c r="A5" s="6" t="s">
        <v>1015</v>
      </c>
      <c r="B5" s="24">
        <f>_xlfn.STDEV.P($C$10:$C$887)</f>
        <v>6.8404670263342127E-2</v>
      </c>
      <c r="C5" s="56">
        <f>SQRT(C6)</f>
        <v>0.18369045490679764</v>
      </c>
    </row>
    <row r="6" spans="1:6" s="6" customFormat="1" x14ac:dyDescent="0.25">
      <c r="A6" s="6" t="s">
        <v>1018</v>
      </c>
      <c r="B6" s="24">
        <f>B5^2</f>
        <v>4.6791989138365627E-3</v>
      </c>
      <c r="C6" s="17">
        <f>SQRT(52)*B6</f>
        <v>3.3742183223866261E-2</v>
      </c>
    </row>
    <row r="7" spans="1:6" x14ac:dyDescent="0.25">
      <c r="A7" s="58"/>
      <c r="B7" s="58"/>
      <c r="C7" s="58"/>
      <c r="D7" s="58"/>
      <c r="E7" s="58"/>
    </row>
    <row r="8" spans="1:6" x14ac:dyDescent="0.25">
      <c r="A8" s="62" t="s">
        <v>1011</v>
      </c>
      <c r="B8" s="62" t="s">
        <v>1012</v>
      </c>
      <c r="C8" s="62" t="s">
        <v>1013</v>
      </c>
      <c r="D8" s="59"/>
      <c r="E8" s="59"/>
      <c r="F8" s="59"/>
    </row>
    <row r="9" spans="1:6" x14ac:dyDescent="0.25">
      <c r="A9" s="60" t="s">
        <v>132</v>
      </c>
      <c r="B9" s="58">
        <v>0.67300000000000004</v>
      </c>
      <c r="C9" s="58"/>
      <c r="D9" s="58"/>
      <c r="E9" s="58"/>
      <c r="F9" s="58"/>
    </row>
    <row r="10" spans="1:6" x14ac:dyDescent="0.25">
      <c r="A10" s="60" t="s">
        <v>133</v>
      </c>
      <c r="B10" s="58">
        <v>0.627</v>
      </c>
      <c r="C10" s="61">
        <f>B10/B9-1</f>
        <v>-6.8350668647845558E-2</v>
      </c>
      <c r="D10" s="58"/>
      <c r="E10" s="58"/>
      <c r="F10" s="58"/>
    </row>
    <row r="11" spans="1:6" x14ac:dyDescent="0.25">
      <c r="A11" s="60" t="s">
        <v>134</v>
      </c>
      <c r="B11" s="58">
        <v>0.65800000000000003</v>
      </c>
      <c r="C11" s="61">
        <f t="shared" ref="C11:C74" si="0">B11/B10-1</f>
        <v>4.944178628389162E-2</v>
      </c>
      <c r="D11" s="58"/>
      <c r="E11" s="58"/>
      <c r="F11" s="58"/>
    </row>
    <row r="12" spans="1:6" x14ac:dyDescent="0.25">
      <c r="A12" s="60" t="s">
        <v>135</v>
      </c>
      <c r="B12" s="58">
        <v>0.64800000000000002</v>
      </c>
      <c r="C12" s="61">
        <f t="shared" si="0"/>
        <v>-1.5197568389057725E-2</v>
      </c>
      <c r="D12" s="58"/>
      <c r="E12" s="58"/>
      <c r="F12" s="58"/>
    </row>
    <row r="13" spans="1:6" x14ac:dyDescent="0.25">
      <c r="A13" s="60" t="s">
        <v>136</v>
      </c>
      <c r="B13" s="58">
        <v>0.59299999999999997</v>
      </c>
      <c r="C13" s="61">
        <f t="shared" si="0"/>
        <v>-8.4876543209876587E-2</v>
      </c>
      <c r="D13" s="58"/>
      <c r="E13" s="58"/>
      <c r="F13" s="58"/>
    </row>
    <row r="14" spans="1:6" x14ac:dyDescent="0.25">
      <c r="A14" s="60" t="s">
        <v>137</v>
      </c>
      <c r="B14" s="58">
        <v>0.56899999999999995</v>
      </c>
      <c r="C14" s="61">
        <f t="shared" si="0"/>
        <v>-4.0472175379426711E-2</v>
      </c>
      <c r="D14" s="58"/>
      <c r="E14" s="58"/>
      <c r="F14" s="58"/>
    </row>
    <row r="15" spans="1:6" x14ac:dyDescent="0.25">
      <c r="A15" s="60" t="s">
        <v>138</v>
      </c>
      <c r="B15" s="58">
        <v>0.55200000000000005</v>
      </c>
      <c r="C15" s="61">
        <f t="shared" si="0"/>
        <v>-2.9876977152899609E-2</v>
      </c>
      <c r="D15" s="58"/>
      <c r="E15" s="58"/>
      <c r="F15" s="58"/>
    </row>
    <row r="16" spans="1:6" x14ac:dyDescent="0.25">
      <c r="A16" s="60" t="s">
        <v>139</v>
      </c>
      <c r="B16" s="58">
        <v>0.497</v>
      </c>
      <c r="C16" s="61">
        <f t="shared" si="0"/>
        <v>-9.9637681159420399E-2</v>
      </c>
      <c r="D16" s="58"/>
      <c r="E16" s="58"/>
      <c r="F16" s="58"/>
    </row>
    <row r="17" spans="1:6" x14ac:dyDescent="0.25">
      <c r="A17" s="60" t="s">
        <v>140</v>
      </c>
      <c r="B17" s="58">
        <v>0.502</v>
      </c>
      <c r="C17" s="61">
        <f t="shared" si="0"/>
        <v>1.0060362173038184E-2</v>
      </c>
      <c r="D17" s="58"/>
      <c r="E17" s="58"/>
      <c r="F17" s="58"/>
    </row>
    <row r="18" spans="1:6" x14ac:dyDescent="0.25">
      <c r="A18" s="60" t="s">
        <v>141</v>
      </c>
      <c r="B18" s="58">
        <v>0.496</v>
      </c>
      <c r="C18" s="61">
        <f t="shared" si="0"/>
        <v>-1.195219123505975E-2</v>
      </c>
      <c r="D18" s="58"/>
      <c r="E18" s="58"/>
      <c r="F18" s="58"/>
    </row>
    <row r="19" spans="1:6" x14ac:dyDescent="0.25">
      <c r="A19" s="60" t="s">
        <v>142</v>
      </c>
      <c r="B19" s="58">
        <v>0.48399999999999999</v>
      </c>
      <c r="C19" s="61">
        <f t="shared" si="0"/>
        <v>-2.4193548387096753E-2</v>
      </c>
      <c r="D19" s="58"/>
      <c r="E19" s="58"/>
      <c r="F19" s="58"/>
    </row>
    <row r="20" spans="1:6" x14ac:dyDescent="0.25">
      <c r="A20" s="60" t="s">
        <v>143</v>
      </c>
      <c r="B20" s="58">
        <v>0.47499999999999998</v>
      </c>
      <c r="C20" s="61">
        <f t="shared" si="0"/>
        <v>-1.8595041322314043E-2</v>
      </c>
      <c r="D20" s="58"/>
      <c r="E20" s="58"/>
      <c r="F20" s="58"/>
    </row>
    <row r="21" spans="1:6" x14ac:dyDescent="0.25">
      <c r="A21" s="60" t="s">
        <v>144</v>
      </c>
      <c r="B21" s="58">
        <v>0.48299999999999998</v>
      </c>
      <c r="C21" s="61">
        <f t="shared" si="0"/>
        <v>1.6842105263157992E-2</v>
      </c>
      <c r="D21" s="58"/>
      <c r="E21" s="58"/>
      <c r="F21" s="58"/>
    </row>
    <row r="22" spans="1:6" x14ac:dyDescent="0.25">
      <c r="A22" s="60" t="s">
        <v>145</v>
      </c>
      <c r="B22" s="58">
        <v>0.503</v>
      </c>
      <c r="C22" s="61">
        <f t="shared" si="0"/>
        <v>4.1407867494823947E-2</v>
      </c>
      <c r="D22" s="58"/>
      <c r="E22" s="58"/>
      <c r="F22" s="58"/>
    </row>
    <row r="23" spans="1:6" x14ac:dyDescent="0.25">
      <c r="A23" s="60" t="s">
        <v>146</v>
      </c>
      <c r="B23" s="58">
        <v>0.54400000000000004</v>
      </c>
      <c r="C23" s="61">
        <f t="shared" si="0"/>
        <v>8.1510934393638212E-2</v>
      </c>
      <c r="D23" s="58"/>
      <c r="E23" s="58"/>
      <c r="F23" s="58"/>
    </row>
    <row r="24" spans="1:6" x14ac:dyDescent="0.25">
      <c r="A24" s="60" t="s">
        <v>147</v>
      </c>
      <c r="B24" s="58">
        <v>0.49299999999999999</v>
      </c>
      <c r="C24" s="61">
        <f t="shared" si="0"/>
        <v>-9.3750000000000111E-2</v>
      </c>
      <c r="D24" s="58"/>
      <c r="E24" s="58"/>
      <c r="F24" s="58"/>
    </row>
    <row r="25" spans="1:6" x14ac:dyDescent="0.25">
      <c r="A25" s="60" t="s">
        <v>148</v>
      </c>
      <c r="B25" s="58">
        <v>0.48599999999999999</v>
      </c>
      <c r="C25" s="61">
        <f t="shared" si="0"/>
        <v>-1.4198782961460488E-2</v>
      </c>
      <c r="D25" s="58"/>
      <c r="E25" s="58"/>
      <c r="F25" s="58"/>
    </row>
    <row r="26" spans="1:6" x14ac:dyDescent="0.25">
      <c r="A26" s="60" t="s">
        <v>149</v>
      </c>
      <c r="B26" s="58">
        <v>0.51800000000000002</v>
      </c>
      <c r="C26" s="61">
        <f t="shared" si="0"/>
        <v>6.5843621399177099E-2</v>
      </c>
      <c r="D26" s="58"/>
      <c r="E26" s="58"/>
      <c r="F26" s="58"/>
    </row>
    <row r="27" spans="1:6" x14ac:dyDescent="0.25">
      <c r="A27" s="60" t="s">
        <v>150</v>
      </c>
      <c r="B27" s="58">
        <v>0.52600000000000002</v>
      </c>
      <c r="C27" s="61">
        <f t="shared" si="0"/>
        <v>1.5444015444015413E-2</v>
      </c>
      <c r="D27" s="58"/>
      <c r="E27" s="58"/>
      <c r="F27" s="58"/>
    </row>
    <row r="28" spans="1:6" x14ac:dyDescent="0.25">
      <c r="A28" s="60" t="s">
        <v>151</v>
      </c>
      <c r="B28" s="58">
        <v>0.47899999999999998</v>
      </c>
      <c r="C28" s="61">
        <f t="shared" si="0"/>
        <v>-8.9353612167300422E-2</v>
      </c>
      <c r="D28" s="58"/>
      <c r="E28" s="58"/>
      <c r="F28" s="58"/>
    </row>
    <row r="29" spans="1:6" x14ac:dyDescent="0.25">
      <c r="A29" s="60" t="s">
        <v>152</v>
      </c>
      <c r="B29" s="58">
        <v>0.49199999999999999</v>
      </c>
      <c r="C29" s="61">
        <f t="shared" si="0"/>
        <v>2.7139874739039671E-2</v>
      </c>
      <c r="D29" s="58"/>
      <c r="E29" s="58"/>
      <c r="F29" s="58"/>
    </row>
    <row r="30" spans="1:6" x14ac:dyDescent="0.25">
      <c r="A30" s="60" t="s">
        <v>153</v>
      </c>
      <c r="B30" s="58">
        <v>0.46</v>
      </c>
      <c r="C30" s="61">
        <f t="shared" si="0"/>
        <v>-6.5040650406503975E-2</v>
      </c>
      <c r="D30" s="58"/>
      <c r="E30" s="58"/>
      <c r="F30" s="58"/>
    </row>
    <row r="31" spans="1:6" x14ac:dyDescent="0.25">
      <c r="A31" s="60" t="s">
        <v>154</v>
      </c>
      <c r="B31" s="58">
        <v>0.45600000000000002</v>
      </c>
      <c r="C31" s="61">
        <f t="shared" si="0"/>
        <v>-8.6956521739131043E-3</v>
      </c>
      <c r="D31" s="58"/>
      <c r="E31" s="58"/>
      <c r="F31" s="58"/>
    </row>
    <row r="32" spans="1:6" x14ac:dyDescent="0.25">
      <c r="A32" s="60" t="s">
        <v>155</v>
      </c>
      <c r="B32" s="58">
        <v>0.436</v>
      </c>
      <c r="C32" s="61">
        <f t="shared" si="0"/>
        <v>-4.3859649122807043E-2</v>
      </c>
      <c r="D32" s="58"/>
      <c r="E32" s="58"/>
      <c r="F32" s="58"/>
    </row>
    <row r="33" spans="1:6" x14ac:dyDescent="0.25">
      <c r="A33" s="60" t="s">
        <v>156</v>
      </c>
      <c r="B33" s="58">
        <v>0.44500000000000001</v>
      </c>
      <c r="C33" s="61">
        <f t="shared" si="0"/>
        <v>2.0642201834862428E-2</v>
      </c>
      <c r="D33" s="58"/>
      <c r="E33" s="58"/>
      <c r="F33" s="58"/>
    </row>
    <row r="34" spans="1:6" x14ac:dyDescent="0.25">
      <c r="A34" s="60" t="s">
        <v>157</v>
      </c>
      <c r="B34" s="58">
        <v>0.45800000000000002</v>
      </c>
      <c r="C34" s="61">
        <f t="shared" si="0"/>
        <v>2.9213483146067531E-2</v>
      </c>
      <c r="D34" s="58"/>
      <c r="E34" s="58"/>
      <c r="F34" s="58"/>
    </row>
    <row r="35" spans="1:6" x14ac:dyDescent="0.25">
      <c r="A35" s="60" t="s">
        <v>158</v>
      </c>
      <c r="B35" s="58">
        <v>0.442</v>
      </c>
      <c r="C35" s="61">
        <f t="shared" si="0"/>
        <v>-3.4934497816593968E-2</v>
      </c>
      <c r="D35" s="58"/>
      <c r="E35" s="58"/>
      <c r="F35" s="58"/>
    </row>
    <row r="36" spans="1:6" x14ac:dyDescent="0.25">
      <c r="A36" s="60" t="s">
        <v>159</v>
      </c>
      <c r="B36" s="58">
        <v>0.46200000000000002</v>
      </c>
      <c r="C36" s="61">
        <f t="shared" si="0"/>
        <v>4.5248868778280604E-2</v>
      </c>
      <c r="D36" s="58"/>
      <c r="E36" s="58"/>
      <c r="F36" s="58"/>
    </row>
    <row r="37" spans="1:6" x14ac:dyDescent="0.25">
      <c r="A37" s="60" t="s">
        <v>160</v>
      </c>
      <c r="B37" s="58">
        <v>0.46899999999999997</v>
      </c>
      <c r="C37" s="61">
        <f t="shared" si="0"/>
        <v>1.5151515151515138E-2</v>
      </c>
      <c r="D37" s="58"/>
      <c r="E37" s="58"/>
      <c r="F37" s="58"/>
    </row>
    <row r="38" spans="1:6" x14ac:dyDescent="0.25">
      <c r="A38" s="60" t="s">
        <v>161</v>
      </c>
      <c r="B38" s="58">
        <v>0.46200000000000002</v>
      </c>
      <c r="C38" s="61">
        <f t="shared" si="0"/>
        <v>-1.492537313432829E-2</v>
      </c>
      <c r="D38" s="58"/>
      <c r="E38" s="58"/>
      <c r="F38" s="58"/>
    </row>
    <row r="39" spans="1:6" x14ac:dyDescent="0.25">
      <c r="A39" s="60" t="s">
        <v>162</v>
      </c>
      <c r="B39" s="58">
        <v>0.46800000000000003</v>
      </c>
      <c r="C39" s="61">
        <f t="shared" si="0"/>
        <v>1.2987012987013102E-2</v>
      </c>
      <c r="D39" s="58"/>
      <c r="E39" s="58"/>
      <c r="F39" s="58"/>
    </row>
    <row r="40" spans="1:6" x14ac:dyDescent="0.25">
      <c r="A40" s="60" t="s">
        <v>163</v>
      </c>
      <c r="B40" s="58">
        <v>0.498</v>
      </c>
      <c r="C40" s="61">
        <f t="shared" si="0"/>
        <v>6.4102564102564097E-2</v>
      </c>
      <c r="D40" s="58"/>
      <c r="E40" s="58"/>
      <c r="F40" s="58"/>
    </row>
    <row r="41" spans="1:6" x14ac:dyDescent="0.25">
      <c r="A41" s="60" t="s">
        <v>164</v>
      </c>
      <c r="B41" s="58">
        <v>0.56399999999999995</v>
      </c>
      <c r="C41" s="61">
        <f t="shared" si="0"/>
        <v>0.13253012048192758</v>
      </c>
      <c r="D41" s="58"/>
      <c r="E41" s="58"/>
      <c r="F41" s="58"/>
    </row>
    <row r="42" spans="1:6" x14ac:dyDescent="0.25">
      <c r="A42" s="60" t="s">
        <v>165</v>
      </c>
      <c r="B42" s="58">
        <v>0.47699999999999998</v>
      </c>
      <c r="C42" s="61">
        <f t="shared" si="0"/>
        <v>-0.15425531914893609</v>
      </c>
      <c r="D42" s="58"/>
      <c r="E42" s="58"/>
      <c r="F42" s="58"/>
    </row>
    <row r="43" spans="1:6" x14ac:dyDescent="0.25">
      <c r="A43" s="60" t="s">
        <v>166</v>
      </c>
      <c r="B43" s="58">
        <v>0.48</v>
      </c>
      <c r="C43" s="61">
        <f t="shared" si="0"/>
        <v>6.2893081761006275E-3</v>
      </c>
      <c r="D43" s="58"/>
      <c r="E43" s="58"/>
      <c r="F43" s="58"/>
    </row>
    <row r="44" spans="1:6" x14ac:dyDescent="0.25">
      <c r="A44" s="60" t="s">
        <v>167</v>
      </c>
      <c r="B44" s="58">
        <v>0.47099999999999997</v>
      </c>
      <c r="C44" s="61">
        <f t="shared" si="0"/>
        <v>-1.8750000000000044E-2</v>
      </c>
      <c r="D44" s="58"/>
      <c r="E44" s="58"/>
      <c r="F44" s="58"/>
    </row>
    <row r="45" spans="1:6" x14ac:dyDescent="0.25">
      <c r="A45" s="60" t="s">
        <v>168</v>
      </c>
      <c r="B45" s="58">
        <v>0.47699999999999998</v>
      </c>
      <c r="C45" s="61">
        <f t="shared" si="0"/>
        <v>1.2738853503184711E-2</v>
      </c>
      <c r="D45" s="58"/>
      <c r="E45" s="58"/>
      <c r="F45" s="58"/>
    </row>
    <row r="46" spans="1:6" x14ac:dyDescent="0.25">
      <c r="A46" s="60" t="s">
        <v>169</v>
      </c>
      <c r="B46" s="58">
        <v>0.47899999999999998</v>
      </c>
      <c r="C46" s="61">
        <f t="shared" si="0"/>
        <v>4.1928721174004924E-3</v>
      </c>
      <c r="D46" s="58"/>
      <c r="E46" s="58"/>
      <c r="F46" s="58"/>
    </row>
    <row r="47" spans="1:6" x14ac:dyDescent="0.25">
      <c r="A47" s="60" t="s">
        <v>170</v>
      </c>
      <c r="B47" s="58">
        <v>0.55900000000000005</v>
      </c>
      <c r="C47" s="61">
        <f t="shared" si="0"/>
        <v>0.16701461377870586</v>
      </c>
      <c r="D47" s="58"/>
      <c r="E47" s="58"/>
      <c r="F47" s="58"/>
    </row>
    <row r="48" spans="1:6" x14ac:dyDescent="0.25">
      <c r="A48" s="60" t="s">
        <v>171</v>
      </c>
      <c r="B48" s="58">
        <v>0.54100000000000004</v>
      </c>
      <c r="C48" s="61">
        <f t="shared" si="0"/>
        <v>-3.2200357781753119E-2</v>
      </c>
      <c r="D48" s="58"/>
      <c r="E48" s="58"/>
      <c r="F48" s="58"/>
    </row>
    <row r="49" spans="1:6" x14ac:dyDescent="0.25">
      <c r="A49" s="60" t="s">
        <v>172</v>
      </c>
      <c r="B49" s="58">
        <v>0.54800000000000004</v>
      </c>
      <c r="C49" s="61">
        <f t="shared" si="0"/>
        <v>1.2939001848428777E-2</v>
      </c>
      <c r="D49" s="58"/>
      <c r="E49" s="58"/>
      <c r="F49" s="58"/>
    </row>
    <row r="50" spans="1:6" x14ac:dyDescent="0.25">
      <c r="A50" s="60" t="s">
        <v>173</v>
      </c>
      <c r="B50" s="58">
        <v>0.59399999999999997</v>
      </c>
      <c r="C50" s="61">
        <f t="shared" si="0"/>
        <v>8.3941605839416011E-2</v>
      </c>
      <c r="D50" s="58"/>
      <c r="E50" s="58"/>
      <c r="F50" s="58"/>
    </row>
    <row r="51" spans="1:6" x14ac:dyDescent="0.25">
      <c r="A51" s="60" t="s">
        <v>174</v>
      </c>
      <c r="B51" s="58">
        <v>0.63600000000000001</v>
      </c>
      <c r="C51" s="61">
        <f t="shared" si="0"/>
        <v>7.0707070707070718E-2</v>
      </c>
      <c r="D51" s="58"/>
      <c r="E51" s="58"/>
      <c r="F51" s="58"/>
    </row>
    <row r="52" spans="1:6" x14ac:dyDescent="0.25">
      <c r="A52" s="60" t="s">
        <v>175</v>
      </c>
      <c r="B52" s="58">
        <v>0.61899999999999999</v>
      </c>
      <c r="C52" s="61">
        <f t="shared" si="0"/>
        <v>-2.6729559748427723E-2</v>
      </c>
      <c r="D52" s="58"/>
      <c r="E52" s="58"/>
      <c r="F52" s="58"/>
    </row>
    <row r="53" spans="1:6" x14ac:dyDescent="0.25">
      <c r="A53" s="60" t="s">
        <v>176</v>
      </c>
      <c r="B53" s="58">
        <v>0.65500000000000003</v>
      </c>
      <c r="C53" s="61">
        <f t="shared" si="0"/>
        <v>5.8158319870759367E-2</v>
      </c>
      <c r="D53" s="58"/>
      <c r="E53" s="58"/>
      <c r="F53" s="58"/>
    </row>
    <row r="54" spans="1:6" x14ac:dyDescent="0.25">
      <c r="A54" s="60" t="s">
        <v>177</v>
      </c>
      <c r="B54" s="58">
        <v>0.67600000000000005</v>
      </c>
      <c r="C54" s="61">
        <f t="shared" si="0"/>
        <v>3.2061068702290196E-2</v>
      </c>
      <c r="D54" s="58"/>
      <c r="E54" s="58"/>
      <c r="F54" s="58"/>
    </row>
    <row r="55" spans="1:6" x14ac:dyDescent="0.25">
      <c r="A55" s="60" t="s">
        <v>178</v>
      </c>
      <c r="B55" s="58">
        <v>0.64800000000000002</v>
      </c>
      <c r="C55" s="61">
        <f t="shared" si="0"/>
        <v>-4.1420118343195256E-2</v>
      </c>
      <c r="D55" s="58"/>
      <c r="E55" s="58"/>
      <c r="F55" s="58"/>
    </row>
    <row r="56" spans="1:6" x14ac:dyDescent="0.25">
      <c r="A56" s="60" t="s">
        <v>179</v>
      </c>
      <c r="B56" s="58">
        <v>0.69199999999999995</v>
      </c>
      <c r="C56" s="61">
        <f t="shared" si="0"/>
        <v>6.7901234567901092E-2</v>
      </c>
      <c r="D56" s="58"/>
      <c r="E56" s="58"/>
      <c r="F56" s="58"/>
    </row>
    <row r="57" spans="1:6" x14ac:dyDescent="0.25">
      <c r="A57" s="60" t="s">
        <v>180</v>
      </c>
      <c r="B57" s="58">
        <v>0.65100000000000002</v>
      </c>
      <c r="C57" s="61">
        <f t="shared" si="0"/>
        <v>-5.9248554913294726E-2</v>
      </c>
      <c r="D57" s="58"/>
      <c r="E57" s="58"/>
      <c r="F57" s="58"/>
    </row>
    <row r="58" spans="1:6" x14ac:dyDescent="0.25">
      <c r="A58" s="60" t="s">
        <v>181</v>
      </c>
      <c r="B58" s="58">
        <v>0.66500000000000004</v>
      </c>
      <c r="C58" s="61">
        <f t="shared" si="0"/>
        <v>2.1505376344086002E-2</v>
      </c>
      <c r="D58" s="58"/>
      <c r="E58" s="58"/>
      <c r="F58" s="58"/>
    </row>
    <row r="59" spans="1:6" x14ac:dyDescent="0.25">
      <c r="A59" s="60" t="s">
        <v>182</v>
      </c>
      <c r="B59" s="58">
        <v>0.629</v>
      </c>
      <c r="C59" s="61">
        <f t="shared" si="0"/>
        <v>-5.4135338345864703E-2</v>
      </c>
      <c r="D59" s="58"/>
      <c r="E59" s="58"/>
      <c r="F59" s="58"/>
    </row>
    <row r="60" spans="1:6" x14ac:dyDescent="0.25">
      <c r="A60" s="60" t="s">
        <v>183</v>
      </c>
      <c r="B60" s="58">
        <v>0.56299999999999994</v>
      </c>
      <c r="C60" s="61">
        <f t="shared" si="0"/>
        <v>-0.10492845786963445</v>
      </c>
      <c r="D60" s="58"/>
      <c r="E60" s="58"/>
      <c r="F60" s="58"/>
    </row>
    <row r="61" spans="1:6" x14ac:dyDescent="0.25">
      <c r="A61" s="60" t="s">
        <v>184</v>
      </c>
      <c r="B61" s="58">
        <v>0.59</v>
      </c>
      <c r="C61" s="61">
        <f t="shared" si="0"/>
        <v>4.7957371225577416E-2</v>
      </c>
      <c r="D61" s="58"/>
      <c r="E61" s="58"/>
      <c r="F61" s="58"/>
    </row>
    <row r="62" spans="1:6" x14ac:dyDescent="0.25">
      <c r="A62" s="60" t="s">
        <v>185</v>
      </c>
      <c r="B62" s="58">
        <v>0.57599999999999996</v>
      </c>
      <c r="C62" s="61">
        <f t="shared" si="0"/>
        <v>-2.3728813559322104E-2</v>
      </c>
      <c r="D62" s="58"/>
      <c r="E62" s="58"/>
      <c r="F62" s="58"/>
    </row>
    <row r="63" spans="1:6" x14ac:dyDescent="0.25">
      <c r="A63" s="60" t="s">
        <v>186</v>
      </c>
      <c r="B63" s="58">
        <v>0.54400000000000004</v>
      </c>
      <c r="C63" s="61">
        <f t="shared" si="0"/>
        <v>-5.5555555555555469E-2</v>
      </c>
      <c r="D63" s="58"/>
      <c r="E63" s="58"/>
      <c r="F63" s="58"/>
    </row>
    <row r="64" spans="1:6" x14ac:dyDescent="0.25">
      <c r="A64" s="60" t="s">
        <v>187</v>
      </c>
      <c r="B64" s="58">
        <v>0.57899999999999996</v>
      </c>
      <c r="C64" s="61">
        <f t="shared" si="0"/>
        <v>6.433823529411753E-2</v>
      </c>
      <c r="D64" s="58"/>
      <c r="E64" s="58"/>
      <c r="F64" s="58"/>
    </row>
    <row r="65" spans="1:6" x14ac:dyDescent="0.25">
      <c r="A65" s="60" t="s">
        <v>188</v>
      </c>
      <c r="B65" s="58">
        <v>0.58799999999999997</v>
      </c>
      <c r="C65" s="61">
        <f t="shared" si="0"/>
        <v>1.5544041450777257E-2</v>
      </c>
      <c r="D65" s="58"/>
      <c r="E65" s="58"/>
      <c r="F65" s="58"/>
    </row>
    <row r="66" spans="1:6" x14ac:dyDescent="0.25">
      <c r="A66" s="60" t="s">
        <v>189</v>
      </c>
      <c r="B66" s="58">
        <v>0.63600000000000001</v>
      </c>
      <c r="C66" s="61">
        <f t="shared" si="0"/>
        <v>8.163265306122458E-2</v>
      </c>
      <c r="D66" s="58"/>
      <c r="E66" s="58"/>
      <c r="F66" s="58"/>
    </row>
    <row r="67" spans="1:6" x14ac:dyDescent="0.25">
      <c r="A67" s="60" t="s">
        <v>190</v>
      </c>
      <c r="B67" s="58">
        <v>0.58599999999999997</v>
      </c>
      <c r="C67" s="61">
        <f t="shared" si="0"/>
        <v>-7.8616352201257955E-2</v>
      </c>
      <c r="D67" s="58"/>
      <c r="E67" s="58"/>
      <c r="F67" s="58"/>
    </row>
    <row r="68" spans="1:6" x14ac:dyDescent="0.25">
      <c r="A68" s="60" t="s">
        <v>191</v>
      </c>
      <c r="B68" s="58">
        <v>0.55700000000000005</v>
      </c>
      <c r="C68" s="61">
        <f t="shared" si="0"/>
        <v>-4.948805460750838E-2</v>
      </c>
      <c r="D68" s="58"/>
      <c r="E68" s="58"/>
      <c r="F68" s="58"/>
    </row>
    <row r="69" spans="1:6" x14ac:dyDescent="0.25">
      <c r="A69" s="60" t="s">
        <v>192</v>
      </c>
      <c r="B69" s="58">
        <v>0.57899999999999996</v>
      </c>
      <c r="C69" s="61">
        <f t="shared" si="0"/>
        <v>3.9497307001795212E-2</v>
      </c>
      <c r="D69" s="58"/>
      <c r="E69" s="58"/>
      <c r="F69" s="58"/>
    </row>
    <row r="70" spans="1:6" x14ac:dyDescent="0.25">
      <c r="A70" s="60" t="s">
        <v>193</v>
      </c>
      <c r="B70" s="58">
        <v>0.58899999999999997</v>
      </c>
      <c r="C70" s="61">
        <f t="shared" si="0"/>
        <v>1.7271157167530138E-2</v>
      </c>
      <c r="D70" s="58"/>
      <c r="E70" s="58"/>
      <c r="F70" s="58"/>
    </row>
    <row r="71" spans="1:6" x14ac:dyDescent="0.25">
      <c r="A71" s="60" t="s">
        <v>194</v>
      </c>
      <c r="B71" s="58">
        <v>0.59899999999999998</v>
      </c>
      <c r="C71" s="61">
        <f t="shared" si="0"/>
        <v>1.6977928692699429E-2</v>
      </c>
      <c r="D71" s="58"/>
      <c r="E71" s="58"/>
      <c r="F71" s="58"/>
    </row>
    <row r="72" spans="1:6" x14ac:dyDescent="0.25">
      <c r="A72" s="60" t="s">
        <v>195</v>
      </c>
      <c r="B72" s="58">
        <v>0.57199999999999995</v>
      </c>
      <c r="C72" s="61">
        <f t="shared" si="0"/>
        <v>-4.5075125208681177E-2</v>
      </c>
      <c r="D72" s="58"/>
      <c r="E72" s="58"/>
      <c r="F72" s="58"/>
    </row>
    <row r="73" spans="1:6" x14ac:dyDescent="0.25">
      <c r="A73" s="60" t="s">
        <v>196</v>
      </c>
      <c r="B73" s="58">
        <v>0.59699999999999998</v>
      </c>
      <c r="C73" s="61">
        <f t="shared" si="0"/>
        <v>4.3706293706293753E-2</v>
      </c>
      <c r="D73" s="58"/>
      <c r="E73" s="58"/>
      <c r="F73" s="58"/>
    </row>
    <row r="74" spans="1:6" x14ac:dyDescent="0.25">
      <c r="A74" s="60" t="s">
        <v>197</v>
      </c>
      <c r="B74" s="58">
        <v>0.58399999999999996</v>
      </c>
      <c r="C74" s="61">
        <f t="shared" si="0"/>
        <v>-2.1775544388609736E-2</v>
      </c>
      <c r="D74" s="58"/>
      <c r="E74" s="58"/>
      <c r="F74" s="58"/>
    </row>
    <row r="75" spans="1:6" x14ac:dyDescent="0.25">
      <c r="A75" s="60" t="s">
        <v>198</v>
      </c>
      <c r="B75" s="58">
        <v>0.56200000000000006</v>
      </c>
      <c r="C75" s="61">
        <f t="shared" ref="C75:C138" si="1">B75/B74-1</f>
        <v>-3.7671232876712146E-2</v>
      </c>
      <c r="D75" s="58"/>
      <c r="E75" s="58"/>
      <c r="F75" s="58"/>
    </row>
    <row r="76" spans="1:6" x14ac:dyDescent="0.25">
      <c r="A76" s="60" t="s">
        <v>199</v>
      </c>
      <c r="B76" s="58">
        <v>0.58499999999999996</v>
      </c>
      <c r="C76" s="61">
        <f t="shared" si="1"/>
        <v>4.0925266903914403E-2</v>
      </c>
      <c r="D76" s="58"/>
      <c r="E76" s="58"/>
      <c r="F76" s="58"/>
    </row>
    <row r="77" spans="1:6" x14ac:dyDescent="0.25">
      <c r="A77" s="60" t="s">
        <v>200</v>
      </c>
      <c r="B77" s="58">
        <v>0.65100000000000002</v>
      </c>
      <c r="C77" s="61">
        <f t="shared" si="1"/>
        <v>0.11282051282051286</v>
      </c>
      <c r="D77" s="58"/>
      <c r="E77" s="58"/>
      <c r="F77" s="58"/>
    </row>
    <row r="78" spans="1:6" x14ac:dyDescent="0.25">
      <c r="A78" s="60" t="s">
        <v>201</v>
      </c>
      <c r="B78" s="58">
        <v>0.65600000000000003</v>
      </c>
      <c r="C78" s="61">
        <f t="shared" si="1"/>
        <v>7.6804915514592231E-3</v>
      </c>
      <c r="D78" s="58"/>
      <c r="E78" s="58"/>
      <c r="F78" s="58"/>
    </row>
    <row r="79" spans="1:6" x14ac:dyDescent="0.25">
      <c r="A79" s="60" t="s">
        <v>202</v>
      </c>
      <c r="B79" s="58">
        <v>0.64</v>
      </c>
      <c r="C79" s="61">
        <f t="shared" si="1"/>
        <v>-2.4390243902439046E-2</v>
      </c>
      <c r="D79" s="58"/>
      <c r="E79" s="58"/>
      <c r="F79" s="58"/>
    </row>
    <row r="80" spans="1:6" x14ac:dyDescent="0.25">
      <c r="A80" s="60" t="s">
        <v>203</v>
      </c>
      <c r="B80" s="58">
        <v>0.69699999999999995</v>
      </c>
      <c r="C80" s="61">
        <f t="shared" si="1"/>
        <v>8.9062499999999822E-2</v>
      </c>
      <c r="D80" s="58"/>
      <c r="E80" s="58"/>
      <c r="F80" s="58"/>
    </row>
    <row r="81" spans="1:6" x14ac:dyDescent="0.25">
      <c r="A81" s="60" t="s">
        <v>204</v>
      </c>
      <c r="B81" s="58">
        <v>0.66400000000000003</v>
      </c>
      <c r="C81" s="61">
        <f t="shared" si="1"/>
        <v>-4.7345767575322717E-2</v>
      </c>
      <c r="D81" s="58"/>
      <c r="E81" s="58"/>
      <c r="F81" s="58"/>
    </row>
    <row r="82" spans="1:6" x14ac:dyDescent="0.25">
      <c r="A82" s="60" t="s">
        <v>205</v>
      </c>
      <c r="B82" s="58">
        <v>0.69499999999999995</v>
      </c>
      <c r="C82" s="61">
        <f t="shared" si="1"/>
        <v>4.6686746987951722E-2</v>
      </c>
      <c r="D82" s="58"/>
      <c r="E82" s="58"/>
      <c r="F82" s="58"/>
    </row>
    <row r="83" spans="1:6" x14ac:dyDescent="0.25">
      <c r="A83" s="60" t="s">
        <v>206</v>
      </c>
      <c r="B83" s="58">
        <v>0.63100000000000001</v>
      </c>
      <c r="C83" s="61">
        <f t="shared" si="1"/>
        <v>-9.2086330935251759E-2</v>
      </c>
      <c r="D83" s="58"/>
      <c r="E83" s="58"/>
      <c r="F83" s="58"/>
    </row>
    <row r="84" spans="1:6" x14ac:dyDescent="0.25">
      <c r="A84" s="60" t="s">
        <v>207</v>
      </c>
      <c r="B84" s="58">
        <v>0.63500000000000001</v>
      </c>
      <c r="C84" s="61">
        <f t="shared" si="1"/>
        <v>6.3391442155309452E-3</v>
      </c>
      <c r="D84" s="58"/>
      <c r="E84" s="58"/>
      <c r="F84" s="58"/>
    </row>
    <row r="85" spans="1:6" x14ac:dyDescent="0.25">
      <c r="A85" s="60" t="s">
        <v>208</v>
      </c>
      <c r="B85" s="58">
        <v>0.67700000000000005</v>
      </c>
      <c r="C85" s="61">
        <f t="shared" si="1"/>
        <v>6.6141732283464538E-2</v>
      </c>
      <c r="D85" s="58"/>
      <c r="E85" s="58"/>
      <c r="F85" s="58"/>
    </row>
    <row r="86" spans="1:6" x14ac:dyDescent="0.25">
      <c r="A86" s="60" t="s">
        <v>209</v>
      </c>
      <c r="B86" s="58">
        <v>0.63800000000000001</v>
      </c>
      <c r="C86" s="61">
        <f t="shared" si="1"/>
        <v>-5.7607090103397374E-2</v>
      </c>
      <c r="D86" s="58"/>
      <c r="E86" s="58"/>
      <c r="F86" s="58"/>
    </row>
    <row r="87" spans="1:6" x14ac:dyDescent="0.25">
      <c r="A87" s="60" t="s">
        <v>210</v>
      </c>
      <c r="B87" s="58">
        <v>0.64600000000000002</v>
      </c>
      <c r="C87" s="61">
        <f t="shared" si="1"/>
        <v>1.2539184952978122E-2</v>
      </c>
      <c r="D87" s="58"/>
      <c r="E87" s="58"/>
      <c r="F87" s="58"/>
    </row>
    <row r="88" spans="1:6" x14ac:dyDescent="0.25">
      <c r="A88" s="60" t="s">
        <v>211</v>
      </c>
      <c r="B88" s="58">
        <v>0.64500000000000002</v>
      </c>
      <c r="C88" s="61">
        <f t="shared" si="1"/>
        <v>-1.5479876160990891E-3</v>
      </c>
      <c r="D88" s="58"/>
      <c r="E88" s="58"/>
      <c r="F88" s="58"/>
    </row>
    <row r="89" spans="1:6" x14ac:dyDescent="0.25">
      <c r="A89" s="60" t="s">
        <v>212</v>
      </c>
      <c r="B89" s="58">
        <v>0.67400000000000004</v>
      </c>
      <c r="C89" s="61">
        <f t="shared" si="1"/>
        <v>4.4961240310077644E-2</v>
      </c>
      <c r="D89" s="58"/>
      <c r="E89" s="58"/>
      <c r="F89" s="58"/>
    </row>
    <row r="90" spans="1:6" x14ac:dyDescent="0.25">
      <c r="A90" s="60" t="s">
        <v>213</v>
      </c>
      <c r="B90" s="58">
        <v>0.70199999999999996</v>
      </c>
      <c r="C90" s="61">
        <f t="shared" si="1"/>
        <v>4.1543026706231334E-2</v>
      </c>
      <c r="D90" s="58"/>
      <c r="E90" s="58"/>
      <c r="F90" s="58"/>
    </row>
    <row r="91" spans="1:6" x14ac:dyDescent="0.25">
      <c r="A91" s="60" t="s">
        <v>214</v>
      </c>
      <c r="B91" s="58">
        <v>0.65500000000000003</v>
      </c>
      <c r="C91" s="61">
        <f t="shared" si="1"/>
        <v>-6.6951566951566899E-2</v>
      </c>
      <c r="D91" s="58"/>
      <c r="E91" s="58"/>
      <c r="F91" s="58"/>
    </row>
    <row r="92" spans="1:6" x14ac:dyDescent="0.25">
      <c r="A92" s="60" t="s">
        <v>215</v>
      </c>
      <c r="B92" s="58">
        <v>0.65800000000000003</v>
      </c>
      <c r="C92" s="61">
        <f t="shared" si="1"/>
        <v>4.5801526717557106E-3</v>
      </c>
      <c r="D92" s="58"/>
      <c r="E92" s="58"/>
      <c r="F92" s="58"/>
    </row>
    <row r="93" spans="1:6" x14ac:dyDescent="0.25">
      <c r="A93" s="60" t="s">
        <v>216</v>
      </c>
      <c r="B93" s="58">
        <v>0.66300000000000003</v>
      </c>
      <c r="C93" s="61">
        <f t="shared" si="1"/>
        <v>7.5987841945288626E-3</v>
      </c>
      <c r="D93" s="58"/>
      <c r="E93" s="58"/>
      <c r="F93" s="58"/>
    </row>
    <row r="94" spans="1:6" x14ac:dyDescent="0.25">
      <c r="A94" s="60" t="s">
        <v>217</v>
      </c>
      <c r="B94" s="58">
        <v>0.65800000000000003</v>
      </c>
      <c r="C94" s="61">
        <f t="shared" si="1"/>
        <v>-7.541478129713397E-3</v>
      </c>
      <c r="D94" s="58"/>
      <c r="E94" s="58"/>
      <c r="F94" s="58"/>
    </row>
    <row r="95" spans="1:6" x14ac:dyDescent="0.25">
      <c r="A95" s="60" t="s">
        <v>218</v>
      </c>
      <c r="B95" s="58">
        <v>0.621</v>
      </c>
      <c r="C95" s="61">
        <f t="shared" si="1"/>
        <v>-5.6231003039513672E-2</v>
      </c>
      <c r="D95" s="58"/>
      <c r="E95" s="58"/>
      <c r="F95" s="58"/>
    </row>
    <row r="96" spans="1:6" x14ac:dyDescent="0.25">
      <c r="A96" s="60" t="s">
        <v>219</v>
      </c>
      <c r="B96" s="58">
        <v>0.58499999999999996</v>
      </c>
      <c r="C96" s="61">
        <f t="shared" si="1"/>
        <v>-5.7971014492753659E-2</v>
      </c>
      <c r="D96" s="58"/>
      <c r="E96" s="58"/>
      <c r="F96" s="58"/>
    </row>
    <row r="97" spans="1:6" x14ac:dyDescent="0.25">
      <c r="A97" s="60" t="s">
        <v>220</v>
      </c>
      <c r="B97" s="58">
        <v>0.57499999999999996</v>
      </c>
      <c r="C97" s="61">
        <f t="shared" si="1"/>
        <v>-1.7094017094017144E-2</v>
      </c>
      <c r="D97" s="58"/>
      <c r="E97" s="58"/>
      <c r="F97" s="58"/>
    </row>
    <row r="98" spans="1:6" x14ac:dyDescent="0.25">
      <c r="A98" s="60" t="s">
        <v>221</v>
      </c>
      <c r="B98" s="58">
        <v>0.60599999999999998</v>
      </c>
      <c r="C98" s="61">
        <f t="shared" si="1"/>
        <v>5.3913043478260869E-2</v>
      </c>
      <c r="D98" s="58"/>
      <c r="E98" s="58"/>
      <c r="F98" s="58"/>
    </row>
    <row r="99" spans="1:6" x14ac:dyDescent="0.25">
      <c r="A99" s="60" t="s">
        <v>222</v>
      </c>
      <c r="B99" s="58">
        <v>0.61599999999999999</v>
      </c>
      <c r="C99" s="61">
        <f t="shared" si="1"/>
        <v>1.650165016501659E-2</v>
      </c>
      <c r="D99" s="58"/>
      <c r="E99" s="58"/>
      <c r="F99" s="58"/>
    </row>
    <row r="100" spans="1:6" x14ac:dyDescent="0.25">
      <c r="A100" s="60" t="s">
        <v>223</v>
      </c>
      <c r="B100" s="58">
        <v>0.63200000000000001</v>
      </c>
      <c r="C100" s="61">
        <f t="shared" si="1"/>
        <v>2.5974025974025983E-2</v>
      </c>
      <c r="D100" s="58"/>
      <c r="E100" s="58"/>
      <c r="F100" s="58"/>
    </row>
    <row r="101" spans="1:6" x14ac:dyDescent="0.25">
      <c r="A101" s="60" t="s">
        <v>224</v>
      </c>
      <c r="B101" s="58">
        <v>0.60099999999999998</v>
      </c>
      <c r="C101" s="61">
        <f t="shared" si="1"/>
        <v>-4.9050632911392444E-2</v>
      </c>
      <c r="D101" s="58"/>
      <c r="E101" s="58"/>
      <c r="F101" s="58"/>
    </row>
    <row r="102" spans="1:6" x14ac:dyDescent="0.25">
      <c r="A102" s="60" t="s">
        <v>225</v>
      </c>
      <c r="B102" s="58">
        <v>0.60199999999999998</v>
      </c>
      <c r="C102" s="61">
        <f t="shared" si="1"/>
        <v>1.6638935108153063E-3</v>
      </c>
      <c r="D102" s="58"/>
      <c r="E102" s="58"/>
      <c r="F102" s="58"/>
    </row>
    <row r="103" spans="1:6" x14ac:dyDescent="0.25">
      <c r="A103" s="60" t="s">
        <v>226</v>
      </c>
      <c r="B103" s="58">
        <v>0.59099999999999997</v>
      </c>
      <c r="C103" s="61">
        <f t="shared" si="1"/>
        <v>-1.8272425249169499E-2</v>
      </c>
      <c r="D103" s="58"/>
      <c r="E103" s="58"/>
      <c r="F103" s="58"/>
    </row>
    <row r="104" spans="1:6" x14ac:dyDescent="0.25">
      <c r="A104" s="60" t="s">
        <v>227</v>
      </c>
      <c r="B104" s="58">
        <v>0.59399999999999997</v>
      </c>
      <c r="C104" s="61">
        <f t="shared" si="1"/>
        <v>5.0761421319795996E-3</v>
      </c>
      <c r="D104" s="58"/>
      <c r="E104" s="58"/>
      <c r="F104" s="58"/>
    </row>
    <row r="105" spans="1:6" x14ac:dyDescent="0.25">
      <c r="A105" s="60" t="s">
        <v>228</v>
      </c>
      <c r="B105" s="58">
        <v>0.57199999999999995</v>
      </c>
      <c r="C105" s="61">
        <f t="shared" si="1"/>
        <v>-3.703703703703709E-2</v>
      </c>
      <c r="D105" s="58"/>
      <c r="E105" s="58"/>
      <c r="F105" s="58"/>
    </row>
    <row r="106" spans="1:6" x14ac:dyDescent="0.25">
      <c r="A106" s="60" t="s">
        <v>229</v>
      </c>
      <c r="B106" s="58">
        <v>0.56699999999999995</v>
      </c>
      <c r="C106" s="61">
        <f t="shared" si="1"/>
        <v>-8.7412587412587506E-3</v>
      </c>
      <c r="D106" s="58"/>
      <c r="E106" s="58"/>
      <c r="F106" s="58"/>
    </row>
    <row r="107" spans="1:6" x14ac:dyDescent="0.25">
      <c r="A107" s="60" t="s">
        <v>230</v>
      </c>
      <c r="B107" s="58">
        <v>0.60699999999999998</v>
      </c>
      <c r="C107" s="61">
        <f t="shared" si="1"/>
        <v>7.0546737213403876E-2</v>
      </c>
      <c r="D107" s="58"/>
      <c r="E107" s="58"/>
      <c r="F107" s="58"/>
    </row>
    <row r="108" spans="1:6" x14ac:dyDescent="0.25">
      <c r="A108" s="60" t="s">
        <v>231</v>
      </c>
      <c r="B108" s="58">
        <v>0.61699999999999999</v>
      </c>
      <c r="C108" s="61">
        <f t="shared" si="1"/>
        <v>1.6474464579901094E-2</v>
      </c>
      <c r="D108" s="58"/>
      <c r="E108" s="58"/>
      <c r="F108" s="58"/>
    </row>
    <row r="109" spans="1:6" x14ac:dyDescent="0.25">
      <c r="A109" s="60" t="s">
        <v>232</v>
      </c>
      <c r="B109" s="58">
        <v>0.61499999999999999</v>
      </c>
      <c r="C109" s="61">
        <f t="shared" si="1"/>
        <v>-3.2414910858995505E-3</v>
      </c>
      <c r="D109" s="58"/>
      <c r="E109" s="58"/>
      <c r="F109" s="58"/>
    </row>
    <row r="110" spans="1:6" x14ac:dyDescent="0.25">
      <c r="A110" s="60" t="s">
        <v>233</v>
      </c>
      <c r="B110" s="58">
        <v>0.54600000000000004</v>
      </c>
      <c r="C110" s="61">
        <f t="shared" si="1"/>
        <v>-0.11219512195121939</v>
      </c>
      <c r="D110" s="58"/>
      <c r="E110" s="58"/>
      <c r="F110" s="58"/>
    </row>
    <row r="111" spans="1:6" x14ac:dyDescent="0.25">
      <c r="A111" s="60" t="s">
        <v>234</v>
      </c>
      <c r="B111" s="58">
        <v>0.54900000000000004</v>
      </c>
      <c r="C111" s="61">
        <f t="shared" si="1"/>
        <v>5.494505494505475E-3</v>
      </c>
      <c r="D111" s="58"/>
      <c r="E111" s="58"/>
      <c r="F111" s="58"/>
    </row>
    <row r="112" spans="1:6" x14ac:dyDescent="0.25">
      <c r="A112" s="60" t="s">
        <v>235</v>
      </c>
      <c r="B112" s="58">
        <v>0.52300000000000002</v>
      </c>
      <c r="C112" s="61">
        <f t="shared" si="1"/>
        <v>-4.7358834244080161E-2</v>
      </c>
      <c r="D112" s="58"/>
      <c r="E112" s="58"/>
      <c r="F112" s="58"/>
    </row>
    <row r="113" spans="1:6" x14ac:dyDescent="0.25">
      <c r="A113" s="60" t="s">
        <v>236</v>
      </c>
      <c r="B113" s="58">
        <v>0.55600000000000005</v>
      </c>
      <c r="C113" s="61">
        <f t="shared" si="1"/>
        <v>6.3097514340344274E-2</v>
      </c>
      <c r="D113" s="58"/>
      <c r="E113" s="58"/>
      <c r="F113" s="58"/>
    </row>
    <row r="114" spans="1:6" x14ac:dyDescent="0.25">
      <c r="A114" s="60" t="s">
        <v>237</v>
      </c>
      <c r="B114" s="58">
        <v>0.56799999999999995</v>
      </c>
      <c r="C114" s="61">
        <f t="shared" si="1"/>
        <v>2.1582733812949506E-2</v>
      </c>
      <c r="D114" s="58"/>
      <c r="E114" s="58"/>
      <c r="F114" s="58"/>
    </row>
    <row r="115" spans="1:6" x14ac:dyDescent="0.25">
      <c r="A115" s="60" t="s">
        <v>238</v>
      </c>
      <c r="B115" s="58">
        <v>0.57599999999999996</v>
      </c>
      <c r="C115" s="61">
        <f t="shared" si="1"/>
        <v>1.4084507042253502E-2</v>
      </c>
      <c r="D115" s="58"/>
      <c r="E115" s="58"/>
      <c r="F115" s="58"/>
    </row>
    <row r="116" spans="1:6" x14ac:dyDescent="0.25">
      <c r="A116" s="60" t="s">
        <v>239</v>
      </c>
      <c r="B116" s="58">
        <v>0.57399999999999995</v>
      </c>
      <c r="C116" s="61">
        <f t="shared" si="1"/>
        <v>-3.4722222222222099E-3</v>
      </c>
      <c r="D116" s="58"/>
      <c r="E116" s="58"/>
      <c r="F116" s="58"/>
    </row>
    <row r="117" spans="1:6" x14ac:dyDescent="0.25">
      <c r="A117" s="60" t="s">
        <v>240</v>
      </c>
      <c r="B117" s="58">
        <v>0.61099999999999999</v>
      </c>
      <c r="C117" s="61">
        <f t="shared" si="1"/>
        <v>6.4459930313588876E-2</v>
      </c>
      <c r="D117" s="58"/>
      <c r="E117" s="58"/>
      <c r="F117" s="58"/>
    </row>
    <row r="118" spans="1:6" x14ac:dyDescent="0.25">
      <c r="A118" s="60" t="s">
        <v>241</v>
      </c>
      <c r="B118" s="58">
        <v>0.63100000000000001</v>
      </c>
      <c r="C118" s="61">
        <f t="shared" si="1"/>
        <v>3.2733224222585955E-2</v>
      </c>
      <c r="D118" s="58"/>
      <c r="E118" s="58"/>
      <c r="F118" s="58"/>
    </row>
    <row r="119" spans="1:6" x14ac:dyDescent="0.25">
      <c r="A119" s="60" t="s">
        <v>242</v>
      </c>
      <c r="B119" s="58">
        <v>0.60299999999999998</v>
      </c>
      <c r="C119" s="61">
        <f t="shared" si="1"/>
        <v>-4.4374009508716394E-2</v>
      </c>
      <c r="D119" s="58"/>
      <c r="E119" s="58"/>
      <c r="F119" s="58"/>
    </row>
    <row r="120" spans="1:6" x14ac:dyDescent="0.25">
      <c r="A120" s="60" t="s">
        <v>243</v>
      </c>
      <c r="B120" s="58">
        <v>0.65</v>
      </c>
      <c r="C120" s="61">
        <f t="shared" si="1"/>
        <v>7.7943615257048071E-2</v>
      </c>
      <c r="D120" s="58"/>
      <c r="E120" s="58"/>
      <c r="F120" s="58"/>
    </row>
    <row r="121" spans="1:6" x14ac:dyDescent="0.25">
      <c r="A121" s="60" t="s">
        <v>244</v>
      </c>
      <c r="B121" s="58">
        <v>0.61799999999999999</v>
      </c>
      <c r="C121" s="61">
        <f t="shared" si="1"/>
        <v>-4.92307692307693E-2</v>
      </c>
      <c r="D121" s="58"/>
      <c r="E121" s="58"/>
      <c r="F121" s="58"/>
    </row>
    <row r="122" spans="1:6" x14ac:dyDescent="0.25">
      <c r="A122" s="60" t="s">
        <v>245</v>
      </c>
      <c r="B122" s="58">
        <v>0.59199999999999997</v>
      </c>
      <c r="C122" s="61">
        <f t="shared" si="1"/>
        <v>-4.2071197411003292E-2</v>
      </c>
      <c r="D122" s="58"/>
      <c r="E122" s="58"/>
      <c r="F122" s="58"/>
    </row>
    <row r="123" spans="1:6" x14ac:dyDescent="0.25">
      <c r="A123" s="60" t="s">
        <v>246</v>
      </c>
      <c r="B123" s="58">
        <v>0.54400000000000004</v>
      </c>
      <c r="C123" s="61">
        <f t="shared" si="1"/>
        <v>-8.1081081081080919E-2</v>
      </c>
      <c r="D123" s="58"/>
      <c r="E123" s="58"/>
      <c r="F123" s="58"/>
    </row>
    <row r="124" spans="1:6" x14ac:dyDescent="0.25">
      <c r="A124" s="60" t="s">
        <v>247</v>
      </c>
      <c r="B124" s="58">
        <v>0.53700000000000003</v>
      </c>
      <c r="C124" s="61">
        <f t="shared" si="1"/>
        <v>-1.2867647058823595E-2</v>
      </c>
      <c r="D124" s="58"/>
      <c r="E124" s="58"/>
      <c r="F124" s="58"/>
    </row>
    <row r="125" spans="1:6" x14ac:dyDescent="0.25">
      <c r="A125" s="60" t="s">
        <v>248</v>
      </c>
      <c r="B125" s="58">
        <v>0.56799999999999995</v>
      </c>
      <c r="C125" s="61">
        <f t="shared" si="1"/>
        <v>5.772811918063292E-2</v>
      </c>
      <c r="D125" s="58"/>
      <c r="E125" s="58"/>
      <c r="F125" s="58"/>
    </row>
    <row r="126" spans="1:6" x14ac:dyDescent="0.25">
      <c r="A126" s="60" t="s">
        <v>249</v>
      </c>
      <c r="B126" s="58">
        <v>0.56799999999999995</v>
      </c>
      <c r="C126" s="61">
        <f t="shared" si="1"/>
        <v>0</v>
      </c>
      <c r="D126" s="58"/>
      <c r="E126" s="58"/>
      <c r="F126" s="58"/>
    </row>
    <row r="127" spans="1:6" x14ac:dyDescent="0.25">
      <c r="A127" s="60" t="s">
        <v>250</v>
      </c>
      <c r="B127" s="58">
        <v>0.55000000000000004</v>
      </c>
      <c r="C127" s="61">
        <f t="shared" si="1"/>
        <v>-3.1690140845070269E-2</v>
      </c>
      <c r="D127" s="58"/>
      <c r="E127" s="58"/>
      <c r="F127" s="58"/>
    </row>
    <row r="128" spans="1:6" x14ac:dyDescent="0.25">
      <c r="A128" s="60" t="s">
        <v>251</v>
      </c>
      <c r="B128" s="58">
        <v>0.53800000000000003</v>
      </c>
      <c r="C128" s="61">
        <f t="shared" si="1"/>
        <v>-2.1818181818181848E-2</v>
      </c>
      <c r="D128" s="58"/>
      <c r="E128" s="58"/>
      <c r="F128" s="58"/>
    </row>
    <row r="129" spans="1:6" x14ac:dyDescent="0.25">
      <c r="A129" s="60" t="s">
        <v>252</v>
      </c>
      <c r="B129" s="58">
        <v>0.54500000000000004</v>
      </c>
      <c r="C129" s="61">
        <f t="shared" si="1"/>
        <v>1.3011152416356975E-2</v>
      </c>
      <c r="D129" s="58"/>
      <c r="E129" s="58"/>
      <c r="F129" s="58"/>
    </row>
    <row r="130" spans="1:6" x14ac:dyDescent="0.25">
      <c r="A130" s="60" t="s">
        <v>253</v>
      </c>
      <c r="B130" s="58">
        <v>0.54200000000000004</v>
      </c>
      <c r="C130" s="61">
        <f t="shared" si="1"/>
        <v>-5.5045871559633586E-3</v>
      </c>
      <c r="D130" s="58"/>
      <c r="E130" s="58"/>
      <c r="F130" s="58"/>
    </row>
    <row r="131" spans="1:6" x14ac:dyDescent="0.25">
      <c r="A131" s="60" t="s">
        <v>254</v>
      </c>
      <c r="B131" s="58">
        <v>0.53300000000000003</v>
      </c>
      <c r="C131" s="61">
        <f t="shared" si="1"/>
        <v>-1.6605166051660514E-2</v>
      </c>
      <c r="D131" s="58"/>
      <c r="E131" s="58"/>
      <c r="F131" s="58"/>
    </row>
    <row r="132" spans="1:6" x14ac:dyDescent="0.25">
      <c r="A132" s="60" t="s">
        <v>255</v>
      </c>
      <c r="B132" s="58">
        <v>0.53300000000000003</v>
      </c>
      <c r="C132" s="61">
        <f t="shared" si="1"/>
        <v>0</v>
      </c>
      <c r="D132" s="58"/>
      <c r="E132" s="58"/>
      <c r="F132" s="58"/>
    </row>
    <row r="133" spans="1:6" x14ac:dyDescent="0.25">
      <c r="A133" s="60" t="s">
        <v>256</v>
      </c>
      <c r="B133" s="58">
        <v>0.53100000000000003</v>
      </c>
      <c r="C133" s="61">
        <f t="shared" si="1"/>
        <v>-3.7523452157598447E-3</v>
      </c>
      <c r="D133" s="58"/>
      <c r="E133" s="58"/>
      <c r="F133" s="58"/>
    </row>
    <row r="134" spans="1:6" x14ac:dyDescent="0.25">
      <c r="A134" s="60" t="s">
        <v>257</v>
      </c>
      <c r="B134" s="58">
        <v>0.50600000000000001</v>
      </c>
      <c r="C134" s="61">
        <f t="shared" si="1"/>
        <v>-4.7080979284369162E-2</v>
      </c>
      <c r="D134" s="58"/>
      <c r="E134" s="58"/>
      <c r="F134" s="58"/>
    </row>
    <row r="135" spans="1:6" x14ac:dyDescent="0.25">
      <c r="A135" s="60" t="s">
        <v>258</v>
      </c>
      <c r="B135" s="58">
        <v>0.51200000000000001</v>
      </c>
      <c r="C135" s="61">
        <f t="shared" si="1"/>
        <v>1.1857707509881354E-2</v>
      </c>
      <c r="D135" s="58"/>
      <c r="E135" s="58"/>
      <c r="F135" s="58"/>
    </row>
    <row r="136" spans="1:6" x14ac:dyDescent="0.25">
      <c r="A136" s="60" t="s">
        <v>259</v>
      </c>
      <c r="B136" s="58">
        <v>0.48499999999999999</v>
      </c>
      <c r="C136" s="61">
        <f t="shared" si="1"/>
        <v>-5.2734375E-2</v>
      </c>
      <c r="D136" s="58"/>
      <c r="E136" s="58"/>
      <c r="F136" s="58"/>
    </row>
    <row r="137" spans="1:6" x14ac:dyDescent="0.25">
      <c r="A137" s="60" t="s">
        <v>260</v>
      </c>
      <c r="B137" s="58">
        <v>0.49</v>
      </c>
      <c r="C137" s="61">
        <f t="shared" si="1"/>
        <v>1.0309278350515427E-2</v>
      </c>
      <c r="D137" s="58"/>
      <c r="E137" s="58"/>
      <c r="F137" s="58"/>
    </row>
    <row r="138" spans="1:6" x14ac:dyDescent="0.25">
      <c r="A138" s="60" t="s">
        <v>261</v>
      </c>
      <c r="B138" s="58">
        <v>0.50600000000000001</v>
      </c>
      <c r="C138" s="61">
        <f t="shared" si="1"/>
        <v>3.2653061224489743E-2</v>
      </c>
      <c r="D138" s="58"/>
      <c r="E138" s="58"/>
      <c r="F138" s="58"/>
    </row>
    <row r="139" spans="1:6" x14ac:dyDescent="0.25">
      <c r="A139" s="60" t="s">
        <v>262</v>
      </c>
      <c r="B139" s="58">
        <v>0.48</v>
      </c>
      <c r="C139" s="61">
        <f t="shared" ref="C139:C202" si="2">B139/B138-1</f>
        <v>-5.1383399209486202E-2</v>
      </c>
      <c r="D139" s="58"/>
      <c r="E139" s="58"/>
      <c r="F139" s="58"/>
    </row>
    <row r="140" spans="1:6" x14ac:dyDescent="0.25">
      <c r="A140" s="60" t="s">
        <v>263</v>
      </c>
      <c r="B140" s="58">
        <v>0.46100000000000002</v>
      </c>
      <c r="C140" s="61">
        <f t="shared" si="2"/>
        <v>-3.9583333333333304E-2</v>
      </c>
      <c r="D140" s="58"/>
      <c r="E140" s="58"/>
      <c r="F140" s="58"/>
    </row>
    <row r="141" spans="1:6" x14ac:dyDescent="0.25">
      <c r="A141" s="60" t="s">
        <v>264</v>
      </c>
      <c r="B141" s="58">
        <v>0.45100000000000001</v>
      </c>
      <c r="C141" s="61">
        <f t="shared" si="2"/>
        <v>-2.1691973969631295E-2</v>
      </c>
      <c r="D141" s="58"/>
      <c r="E141" s="58"/>
      <c r="F141" s="58"/>
    </row>
    <row r="142" spans="1:6" x14ac:dyDescent="0.25">
      <c r="A142" s="60" t="s">
        <v>265</v>
      </c>
      <c r="B142" s="58">
        <v>0.45500000000000002</v>
      </c>
      <c r="C142" s="61">
        <f t="shared" si="2"/>
        <v>8.8691796008868451E-3</v>
      </c>
      <c r="D142" s="58"/>
      <c r="E142" s="58"/>
      <c r="F142" s="58"/>
    </row>
    <row r="143" spans="1:6" x14ac:dyDescent="0.25">
      <c r="A143" s="60" t="s">
        <v>266</v>
      </c>
      <c r="B143" s="58">
        <v>0.45</v>
      </c>
      <c r="C143" s="61">
        <f t="shared" si="2"/>
        <v>-1.098901098901095E-2</v>
      </c>
      <c r="D143" s="58"/>
      <c r="E143" s="58"/>
      <c r="F143" s="58"/>
    </row>
    <row r="144" spans="1:6" x14ac:dyDescent="0.25">
      <c r="A144" s="60" t="s">
        <v>267</v>
      </c>
      <c r="B144" s="58">
        <v>0.45100000000000001</v>
      </c>
      <c r="C144" s="61">
        <f t="shared" si="2"/>
        <v>2.2222222222221255E-3</v>
      </c>
      <c r="D144" s="58"/>
      <c r="E144" s="58"/>
      <c r="F144" s="58"/>
    </row>
    <row r="145" spans="1:6" x14ac:dyDescent="0.25">
      <c r="A145" s="60" t="s">
        <v>268</v>
      </c>
      <c r="B145" s="58">
        <v>0.442</v>
      </c>
      <c r="C145" s="61">
        <f t="shared" si="2"/>
        <v>-1.9955654101995624E-2</v>
      </c>
      <c r="D145" s="58"/>
      <c r="E145" s="58"/>
      <c r="F145" s="58"/>
    </row>
    <row r="146" spans="1:6" x14ac:dyDescent="0.25">
      <c r="A146" s="60" t="s">
        <v>269</v>
      </c>
      <c r="B146" s="58">
        <v>0.38</v>
      </c>
      <c r="C146" s="61">
        <f t="shared" si="2"/>
        <v>-0.14027149321266963</v>
      </c>
      <c r="D146" s="58"/>
      <c r="E146" s="58"/>
      <c r="F146" s="58"/>
    </row>
    <row r="147" spans="1:6" x14ac:dyDescent="0.25">
      <c r="A147" s="60" t="s">
        <v>270</v>
      </c>
      <c r="B147" s="58">
        <v>0.38800000000000001</v>
      </c>
      <c r="C147" s="61">
        <f t="shared" si="2"/>
        <v>2.1052631578947434E-2</v>
      </c>
      <c r="D147" s="58"/>
      <c r="E147" s="58"/>
      <c r="F147" s="58"/>
    </row>
    <row r="148" spans="1:6" x14ac:dyDescent="0.25">
      <c r="A148" s="60" t="s">
        <v>271</v>
      </c>
      <c r="B148" s="58">
        <v>0.48099999999999998</v>
      </c>
      <c r="C148" s="61">
        <f t="shared" si="2"/>
        <v>0.23969072164948435</v>
      </c>
      <c r="D148" s="58"/>
      <c r="E148" s="58"/>
      <c r="F148" s="58"/>
    </row>
    <row r="149" spans="1:6" x14ac:dyDescent="0.25">
      <c r="A149" s="60" t="s">
        <v>272</v>
      </c>
      <c r="B149" s="58">
        <v>0.47299999999999998</v>
      </c>
      <c r="C149" s="61">
        <f t="shared" si="2"/>
        <v>-1.6632016632016633E-2</v>
      </c>
      <c r="D149" s="58"/>
      <c r="E149" s="58"/>
      <c r="F149" s="58"/>
    </row>
    <row r="150" spans="1:6" x14ac:dyDescent="0.25">
      <c r="A150" s="60" t="s">
        <v>273</v>
      </c>
      <c r="B150" s="58">
        <v>0.439</v>
      </c>
      <c r="C150" s="61">
        <f t="shared" si="2"/>
        <v>-7.1881606765327621E-2</v>
      </c>
      <c r="D150" s="58"/>
      <c r="E150" s="58"/>
      <c r="F150" s="58"/>
    </row>
    <row r="151" spans="1:6" x14ac:dyDescent="0.25">
      <c r="A151" s="60" t="s">
        <v>274</v>
      </c>
      <c r="B151" s="58">
        <v>0.45</v>
      </c>
      <c r="C151" s="61">
        <f t="shared" si="2"/>
        <v>2.5056947608200542E-2</v>
      </c>
      <c r="D151" s="58"/>
      <c r="E151" s="58"/>
      <c r="F151" s="58"/>
    </row>
    <row r="152" spans="1:6" x14ac:dyDescent="0.25">
      <c r="A152" s="60" t="s">
        <v>275</v>
      </c>
      <c r="B152" s="58">
        <v>0.47699999999999998</v>
      </c>
      <c r="C152" s="61">
        <f t="shared" si="2"/>
        <v>5.9999999999999831E-2</v>
      </c>
      <c r="D152" s="58"/>
      <c r="E152" s="58"/>
      <c r="F152" s="58"/>
    </row>
    <row r="153" spans="1:6" x14ac:dyDescent="0.25">
      <c r="A153" s="60" t="s">
        <v>276</v>
      </c>
      <c r="B153" s="58">
        <v>0.47199999999999998</v>
      </c>
      <c r="C153" s="61">
        <f t="shared" si="2"/>
        <v>-1.0482180293501009E-2</v>
      </c>
      <c r="D153" s="58"/>
      <c r="E153" s="58"/>
      <c r="F153" s="58"/>
    </row>
    <row r="154" spans="1:6" x14ac:dyDescent="0.25">
      <c r="A154" s="60" t="s">
        <v>277</v>
      </c>
      <c r="B154" s="58">
        <v>0.496</v>
      </c>
      <c r="C154" s="61">
        <f t="shared" si="2"/>
        <v>5.0847457627118731E-2</v>
      </c>
      <c r="D154" s="58"/>
      <c r="E154" s="58"/>
      <c r="F154" s="58"/>
    </row>
    <row r="155" spans="1:6" x14ac:dyDescent="0.25">
      <c r="A155" s="60" t="s">
        <v>278</v>
      </c>
      <c r="B155" s="58">
        <v>0.48799999999999999</v>
      </c>
      <c r="C155" s="61">
        <f t="shared" si="2"/>
        <v>-1.6129032258064502E-2</v>
      </c>
      <c r="D155" s="58"/>
      <c r="E155" s="58"/>
      <c r="F155" s="58"/>
    </row>
    <row r="156" spans="1:6" x14ac:dyDescent="0.25">
      <c r="A156" s="60" t="s">
        <v>279</v>
      </c>
      <c r="B156" s="58">
        <v>0.46600000000000003</v>
      </c>
      <c r="C156" s="61">
        <f t="shared" si="2"/>
        <v>-4.5081967213114638E-2</v>
      </c>
      <c r="D156" s="58"/>
      <c r="E156" s="58"/>
      <c r="F156" s="58"/>
    </row>
    <row r="157" spans="1:6" x14ac:dyDescent="0.25">
      <c r="A157" s="60" t="s">
        <v>280</v>
      </c>
      <c r="B157" s="58">
        <v>0.48399999999999999</v>
      </c>
      <c r="C157" s="61">
        <f t="shared" si="2"/>
        <v>3.8626609442059978E-2</v>
      </c>
      <c r="D157" s="58"/>
      <c r="E157" s="58"/>
      <c r="F157" s="58"/>
    </row>
    <row r="158" spans="1:6" x14ac:dyDescent="0.25">
      <c r="A158" s="60" t="s">
        <v>281</v>
      </c>
      <c r="B158" s="58">
        <v>0.44600000000000001</v>
      </c>
      <c r="C158" s="61">
        <f t="shared" si="2"/>
        <v>-7.8512396694214837E-2</v>
      </c>
      <c r="D158" s="58"/>
      <c r="E158" s="58"/>
      <c r="F158" s="58"/>
    </row>
    <row r="159" spans="1:6" x14ac:dyDescent="0.25">
      <c r="A159" s="60" t="s">
        <v>282</v>
      </c>
      <c r="B159" s="58">
        <v>0.41699999999999998</v>
      </c>
      <c r="C159" s="61">
        <f t="shared" si="2"/>
        <v>-6.5022421524663754E-2</v>
      </c>
      <c r="D159" s="58"/>
      <c r="E159" s="58"/>
      <c r="F159" s="58"/>
    </row>
    <row r="160" spans="1:6" x14ac:dyDescent="0.25">
      <c r="A160" s="60" t="s">
        <v>283</v>
      </c>
      <c r="B160" s="58">
        <v>0.42899999999999999</v>
      </c>
      <c r="C160" s="61">
        <f t="shared" si="2"/>
        <v>2.877697841726623E-2</v>
      </c>
      <c r="D160" s="58"/>
      <c r="E160" s="58"/>
      <c r="F160" s="58"/>
    </row>
    <row r="161" spans="1:6" x14ac:dyDescent="0.25">
      <c r="A161" s="60" t="s">
        <v>284</v>
      </c>
      <c r="B161" s="58">
        <v>0.42799999999999999</v>
      </c>
      <c r="C161" s="61">
        <f t="shared" si="2"/>
        <v>-2.3310023310023631E-3</v>
      </c>
      <c r="D161" s="58"/>
      <c r="E161" s="58"/>
      <c r="F161" s="58"/>
    </row>
    <row r="162" spans="1:6" x14ac:dyDescent="0.25">
      <c r="A162" s="60" t="s">
        <v>285</v>
      </c>
      <c r="B162" s="58">
        <v>0.44900000000000001</v>
      </c>
      <c r="C162" s="61">
        <f t="shared" si="2"/>
        <v>4.9065420560747697E-2</v>
      </c>
      <c r="D162" s="58"/>
      <c r="E162" s="58"/>
      <c r="F162" s="58"/>
    </row>
    <row r="163" spans="1:6" x14ac:dyDescent="0.25">
      <c r="A163" s="60" t="s">
        <v>286</v>
      </c>
      <c r="B163" s="58">
        <v>0.44</v>
      </c>
      <c r="C163" s="61">
        <f t="shared" si="2"/>
        <v>-2.0044543429844075E-2</v>
      </c>
      <c r="D163" s="58"/>
      <c r="E163" s="58"/>
      <c r="F163" s="58"/>
    </row>
    <row r="164" spans="1:6" x14ac:dyDescent="0.25">
      <c r="A164" s="60" t="s">
        <v>287</v>
      </c>
      <c r="B164" s="58">
        <v>0.39600000000000002</v>
      </c>
      <c r="C164" s="61">
        <f t="shared" si="2"/>
        <v>-9.9999999999999978E-2</v>
      </c>
      <c r="D164" s="58"/>
      <c r="E164" s="58"/>
      <c r="F164" s="58"/>
    </row>
    <row r="165" spans="1:6" x14ac:dyDescent="0.25">
      <c r="A165" s="60" t="s">
        <v>288</v>
      </c>
      <c r="B165" s="58">
        <v>0.39600000000000002</v>
      </c>
      <c r="C165" s="61">
        <f t="shared" si="2"/>
        <v>0</v>
      </c>
      <c r="D165" s="58"/>
      <c r="E165" s="58"/>
      <c r="F165" s="58"/>
    </row>
    <row r="166" spans="1:6" x14ac:dyDescent="0.25">
      <c r="A166" s="60" t="s">
        <v>289</v>
      </c>
      <c r="B166" s="58">
        <v>0.379</v>
      </c>
      <c r="C166" s="61">
        <f t="shared" si="2"/>
        <v>-4.2929292929292928E-2</v>
      </c>
      <c r="D166" s="58"/>
      <c r="E166" s="58"/>
      <c r="F166" s="58"/>
    </row>
    <row r="167" spans="1:6" x14ac:dyDescent="0.25">
      <c r="A167" s="60" t="s">
        <v>290</v>
      </c>
      <c r="B167" s="58">
        <v>0.37</v>
      </c>
      <c r="C167" s="61">
        <f t="shared" si="2"/>
        <v>-2.3746701846965701E-2</v>
      </c>
      <c r="D167" s="58"/>
      <c r="E167" s="58"/>
      <c r="F167" s="58"/>
    </row>
    <row r="168" spans="1:6" x14ac:dyDescent="0.25">
      <c r="A168" s="60" t="s">
        <v>291</v>
      </c>
      <c r="B168" s="58">
        <v>0.38600000000000001</v>
      </c>
      <c r="C168" s="61">
        <f t="shared" si="2"/>
        <v>4.3243243243243246E-2</v>
      </c>
      <c r="D168" s="58"/>
      <c r="E168" s="58"/>
      <c r="F168" s="58"/>
    </row>
    <row r="169" spans="1:6" x14ac:dyDescent="0.25">
      <c r="A169" s="60" t="s">
        <v>292</v>
      </c>
      <c r="B169" s="58">
        <v>0.371</v>
      </c>
      <c r="C169" s="61">
        <f t="shared" si="2"/>
        <v>-3.8860103626943032E-2</v>
      </c>
      <c r="D169" s="58"/>
      <c r="E169" s="58"/>
      <c r="F169" s="58"/>
    </row>
    <row r="170" spans="1:6" x14ac:dyDescent="0.25">
      <c r="A170" s="60" t="s">
        <v>293</v>
      </c>
      <c r="B170" s="58">
        <v>0.36199999999999999</v>
      </c>
      <c r="C170" s="61">
        <f t="shared" si="2"/>
        <v>-2.425876010781669E-2</v>
      </c>
      <c r="D170" s="58"/>
      <c r="E170" s="58"/>
      <c r="F170" s="58"/>
    </row>
    <row r="171" spans="1:6" x14ac:dyDescent="0.25">
      <c r="A171" s="60" t="s">
        <v>294</v>
      </c>
      <c r="B171" s="58">
        <v>0.39400000000000002</v>
      </c>
      <c r="C171" s="61">
        <f t="shared" si="2"/>
        <v>8.8397790055248615E-2</v>
      </c>
      <c r="D171" s="58"/>
      <c r="E171" s="58"/>
      <c r="F171" s="58"/>
    </row>
    <row r="172" spans="1:6" x14ac:dyDescent="0.25">
      <c r="A172" s="60" t="s">
        <v>295</v>
      </c>
      <c r="B172" s="58">
        <v>0.42499999999999999</v>
      </c>
      <c r="C172" s="61">
        <f t="shared" si="2"/>
        <v>7.8680203045685237E-2</v>
      </c>
      <c r="D172" s="58"/>
      <c r="E172" s="58"/>
      <c r="F172" s="58"/>
    </row>
    <row r="173" spans="1:6" x14ac:dyDescent="0.25">
      <c r="A173" s="60" t="s">
        <v>296</v>
      </c>
      <c r="B173" s="58">
        <v>0.435</v>
      </c>
      <c r="C173" s="61">
        <f t="shared" si="2"/>
        <v>2.3529411764705799E-2</v>
      </c>
      <c r="D173" s="58"/>
      <c r="E173" s="58"/>
      <c r="F173" s="58"/>
    </row>
    <row r="174" spans="1:6" x14ac:dyDescent="0.25">
      <c r="A174" s="60" t="s">
        <v>297</v>
      </c>
      <c r="B174" s="58">
        <v>0.47099999999999997</v>
      </c>
      <c r="C174" s="61">
        <f t="shared" si="2"/>
        <v>8.2758620689655116E-2</v>
      </c>
      <c r="D174" s="58"/>
      <c r="E174" s="58"/>
      <c r="F174" s="58"/>
    </row>
    <row r="175" spans="1:6" x14ac:dyDescent="0.25">
      <c r="A175" s="60" t="s">
        <v>298</v>
      </c>
      <c r="B175" s="58">
        <v>0.39800000000000002</v>
      </c>
      <c r="C175" s="61">
        <f t="shared" si="2"/>
        <v>-0.15498938428874731</v>
      </c>
      <c r="D175" s="58"/>
      <c r="E175" s="58"/>
      <c r="F175" s="58"/>
    </row>
    <row r="176" spans="1:6" x14ac:dyDescent="0.25">
      <c r="A176" s="60" t="s">
        <v>299</v>
      </c>
      <c r="B176" s="58">
        <v>0.39</v>
      </c>
      <c r="C176" s="61">
        <f t="shared" si="2"/>
        <v>-2.010050251256279E-2</v>
      </c>
      <c r="D176" s="58"/>
      <c r="E176" s="58"/>
      <c r="F176" s="58"/>
    </row>
    <row r="177" spans="1:6" x14ac:dyDescent="0.25">
      <c r="A177" s="60" t="s">
        <v>300</v>
      </c>
      <c r="B177" s="58">
        <v>0.40899999999999997</v>
      </c>
      <c r="C177" s="61">
        <f t="shared" si="2"/>
        <v>4.8717948717948545E-2</v>
      </c>
      <c r="D177" s="58"/>
      <c r="E177" s="58"/>
      <c r="F177" s="58"/>
    </row>
    <row r="178" spans="1:6" x14ac:dyDescent="0.25">
      <c r="A178" s="60" t="s">
        <v>301</v>
      </c>
      <c r="B178" s="58">
        <v>0.39200000000000002</v>
      </c>
      <c r="C178" s="61">
        <f t="shared" si="2"/>
        <v>-4.1564792176039034E-2</v>
      </c>
      <c r="D178" s="58"/>
      <c r="E178" s="58"/>
      <c r="F178" s="58"/>
    </row>
    <row r="179" spans="1:6" x14ac:dyDescent="0.25">
      <c r="A179" s="60" t="s">
        <v>302</v>
      </c>
      <c r="B179" s="58">
        <v>0.35099999999999998</v>
      </c>
      <c r="C179" s="61">
        <f t="shared" si="2"/>
        <v>-0.10459183673469397</v>
      </c>
      <c r="D179" s="58"/>
      <c r="E179" s="58"/>
      <c r="F179" s="58"/>
    </row>
    <row r="180" spans="1:6" x14ac:dyDescent="0.25">
      <c r="A180" s="60" t="s">
        <v>303</v>
      </c>
      <c r="B180" s="58">
        <v>0.33</v>
      </c>
      <c r="C180" s="61">
        <f t="shared" si="2"/>
        <v>-5.9829059829059728E-2</v>
      </c>
      <c r="D180" s="58"/>
      <c r="E180" s="58"/>
      <c r="F180" s="58"/>
    </row>
    <row r="181" spans="1:6" x14ac:dyDescent="0.25">
      <c r="A181" s="60" t="s">
        <v>304</v>
      </c>
      <c r="B181" s="58">
        <v>0.30399999999999999</v>
      </c>
      <c r="C181" s="61">
        <f t="shared" si="2"/>
        <v>-7.8787878787878851E-2</v>
      </c>
      <c r="D181" s="58"/>
      <c r="E181" s="58"/>
      <c r="F181" s="58"/>
    </row>
    <row r="182" spans="1:6" x14ac:dyDescent="0.25">
      <c r="A182" s="60" t="s">
        <v>305</v>
      </c>
      <c r="B182" s="58">
        <v>0.28299999999999997</v>
      </c>
      <c r="C182" s="61">
        <f t="shared" si="2"/>
        <v>-6.9078947368421129E-2</v>
      </c>
      <c r="D182" s="58"/>
      <c r="E182" s="58"/>
      <c r="F182" s="58"/>
    </row>
    <row r="183" spans="1:6" x14ac:dyDescent="0.25">
      <c r="A183" s="60" t="s">
        <v>306</v>
      </c>
      <c r="B183" s="58">
        <v>0.28999999999999998</v>
      </c>
      <c r="C183" s="61">
        <f t="shared" si="2"/>
        <v>2.4734982332155431E-2</v>
      </c>
      <c r="D183" s="58"/>
      <c r="E183" s="58"/>
      <c r="F183" s="58"/>
    </row>
    <row r="184" spans="1:6" x14ac:dyDescent="0.25">
      <c r="A184" s="60" t="s">
        <v>307</v>
      </c>
      <c r="B184" s="58">
        <v>0.30199999999999999</v>
      </c>
      <c r="C184" s="61">
        <f t="shared" si="2"/>
        <v>4.1379310344827669E-2</v>
      </c>
      <c r="D184" s="58"/>
      <c r="E184" s="58"/>
      <c r="F184" s="58"/>
    </row>
    <row r="185" spans="1:6" x14ac:dyDescent="0.25">
      <c r="A185" s="60" t="s">
        <v>308</v>
      </c>
      <c r="B185" s="58">
        <v>0.27800000000000002</v>
      </c>
      <c r="C185" s="61">
        <f t="shared" si="2"/>
        <v>-7.9470198675496539E-2</v>
      </c>
      <c r="D185" s="58"/>
      <c r="E185" s="58"/>
      <c r="F185" s="58"/>
    </row>
    <row r="186" spans="1:6" x14ac:dyDescent="0.25">
      <c r="A186" s="60" t="s">
        <v>309</v>
      </c>
      <c r="B186" s="58">
        <v>0.29399999999999998</v>
      </c>
      <c r="C186" s="61">
        <f t="shared" si="2"/>
        <v>5.7553956834532238E-2</v>
      </c>
      <c r="D186" s="58"/>
      <c r="E186" s="58"/>
      <c r="F186" s="58"/>
    </row>
    <row r="187" spans="1:6" x14ac:dyDescent="0.25">
      <c r="A187" s="60" t="s">
        <v>310</v>
      </c>
      <c r="B187" s="58">
        <v>0.33100000000000002</v>
      </c>
      <c r="C187" s="61">
        <f t="shared" si="2"/>
        <v>0.12585034013605445</v>
      </c>
      <c r="D187" s="58"/>
      <c r="E187" s="58"/>
      <c r="F187" s="58"/>
    </row>
    <row r="188" spans="1:6" x14ac:dyDescent="0.25">
      <c r="A188" s="60" t="s">
        <v>311</v>
      </c>
      <c r="B188" s="58">
        <v>0.35399999999999998</v>
      </c>
      <c r="C188" s="61">
        <f t="shared" si="2"/>
        <v>6.9486404833836835E-2</v>
      </c>
      <c r="D188" s="58"/>
      <c r="E188" s="58"/>
      <c r="F188" s="58"/>
    </row>
    <row r="189" spans="1:6" x14ac:dyDescent="0.25">
      <c r="A189" s="60" t="s">
        <v>312</v>
      </c>
      <c r="B189" s="58">
        <v>0.309</v>
      </c>
      <c r="C189" s="61">
        <f t="shared" si="2"/>
        <v>-0.1271186440677966</v>
      </c>
      <c r="D189" s="58"/>
      <c r="E189" s="58"/>
      <c r="F189" s="58"/>
    </row>
    <row r="190" spans="1:6" x14ac:dyDescent="0.25">
      <c r="A190" s="60" t="s">
        <v>313</v>
      </c>
      <c r="B190" s="58">
        <v>0.33300000000000002</v>
      </c>
      <c r="C190" s="61">
        <f t="shared" si="2"/>
        <v>7.7669902912621325E-2</v>
      </c>
      <c r="D190" s="58"/>
      <c r="E190" s="58"/>
      <c r="F190" s="58"/>
    </row>
    <row r="191" spans="1:6" x14ac:dyDescent="0.25">
      <c r="A191" s="60" t="s">
        <v>314</v>
      </c>
      <c r="B191" s="58">
        <v>0.307</v>
      </c>
      <c r="C191" s="61">
        <f t="shared" si="2"/>
        <v>-7.8078078078078095E-2</v>
      </c>
      <c r="D191" s="58"/>
      <c r="E191" s="58"/>
      <c r="F191" s="58"/>
    </row>
    <row r="192" spans="1:6" x14ac:dyDescent="0.25">
      <c r="A192" s="60" t="s">
        <v>315</v>
      </c>
      <c r="B192" s="58">
        <v>0.28499999999999998</v>
      </c>
      <c r="C192" s="61">
        <f t="shared" si="2"/>
        <v>-7.1661237785016318E-2</v>
      </c>
      <c r="D192" s="58"/>
      <c r="E192" s="58"/>
      <c r="F192" s="58"/>
    </row>
    <row r="193" spans="1:6" x14ac:dyDescent="0.25">
      <c r="A193" s="60" t="s">
        <v>316</v>
      </c>
      <c r="B193" s="58">
        <v>0.30399999999999999</v>
      </c>
      <c r="C193" s="61">
        <f t="shared" si="2"/>
        <v>6.6666666666666652E-2</v>
      </c>
      <c r="D193" s="58"/>
      <c r="E193" s="58"/>
      <c r="F193" s="58"/>
    </row>
    <row r="194" spans="1:6" x14ac:dyDescent="0.25">
      <c r="A194" s="60" t="s">
        <v>317</v>
      </c>
      <c r="B194" s="58">
        <v>0.38400000000000001</v>
      </c>
      <c r="C194" s="61">
        <f t="shared" si="2"/>
        <v>0.26315789473684226</v>
      </c>
      <c r="D194" s="58"/>
      <c r="E194" s="58"/>
      <c r="F194" s="58"/>
    </row>
    <row r="195" spans="1:6" x14ac:dyDescent="0.25">
      <c r="A195" s="60" t="s">
        <v>318</v>
      </c>
      <c r="B195" s="58">
        <v>0.42</v>
      </c>
      <c r="C195" s="61">
        <f t="shared" si="2"/>
        <v>9.375E-2</v>
      </c>
      <c r="D195" s="58"/>
      <c r="E195" s="58"/>
      <c r="F195" s="58"/>
    </row>
    <row r="196" spans="1:6" x14ac:dyDescent="0.25">
      <c r="A196" s="60" t="s">
        <v>319</v>
      </c>
      <c r="B196" s="58">
        <v>0.44500000000000001</v>
      </c>
      <c r="C196" s="61">
        <f t="shared" si="2"/>
        <v>5.9523809523809534E-2</v>
      </c>
      <c r="D196" s="58"/>
      <c r="E196" s="58"/>
      <c r="F196" s="58"/>
    </row>
    <row r="197" spans="1:6" x14ac:dyDescent="0.25">
      <c r="A197" s="60" t="s">
        <v>320</v>
      </c>
      <c r="B197" s="58">
        <v>0.495</v>
      </c>
      <c r="C197" s="61">
        <f t="shared" si="2"/>
        <v>0.11235955056179781</v>
      </c>
      <c r="D197" s="58"/>
      <c r="E197" s="58"/>
      <c r="F197" s="58"/>
    </row>
    <row r="198" spans="1:6" x14ac:dyDescent="0.25">
      <c r="A198" s="60" t="s">
        <v>321</v>
      </c>
      <c r="B198" s="58">
        <v>0.51900000000000002</v>
      </c>
      <c r="C198" s="61">
        <f t="shared" si="2"/>
        <v>4.8484848484848575E-2</v>
      </c>
      <c r="D198" s="58"/>
      <c r="E198" s="58"/>
      <c r="F198" s="58"/>
    </row>
    <row r="199" spans="1:6" x14ac:dyDescent="0.25">
      <c r="A199" s="60" t="s">
        <v>322</v>
      </c>
      <c r="B199" s="58">
        <v>0.48399999999999999</v>
      </c>
      <c r="C199" s="61">
        <f t="shared" si="2"/>
        <v>-6.7437379576107959E-2</v>
      </c>
      <c r="D199" s="58"/>
      <c r="E199" s="58"/>
      <c r="F199" s="58"/>
    </row>
    <row r="200" spans="1:6" x14ac:dyDescent="0.25">
      <c r="A200" s="60" t="s">
        <v>323</v>
      </c>
      <c r="B200" s="58">
        <v>0.50700000000000001</v>
      </c>
      <c r="C200" s="61">
        <f t="shared" si="2"/>
        <v>4.7520661157024913E-2</v>
      </c>
      <c r="D200" s="58"/>
      <c r="E200" s="58"/>
      <c r="F200" s="58"/>
    </row>
    <row r="201" spans="1:6" x14ac:dyDescent="0.25">
      <c r="A201" s="60" t="s">
        <v>324</v>
      </c>
      <c r="B201" s="58">
        <v>0.497</v>
      </c>
      <c r="C201" s="61">
        <f t="shared" si="2"/>
        <v>-1.9723865877712021E-2</v>
      </c>
      <c r="D201" s="58"/>
      <c r="E201" s="58"/>
      <c r="F201" s="58"/>
    </row>
    <row r="202" spans="1:6" x14ac:dyDescent="0.25">
      <c r="A202" s="60" t="s">
        <v>325</v>
      </c>
      <c r="B202" s="58">
        <v>0.52600000000000002</v>
      </c>
      <c r="C202" s="61">
        <f t="shared" si="2"/>
        <v>5.835010060362178E-2</v>
      </c>
      <c r="D202" s="58"/>
      <c r="E202" s="58"/>
      <c r="F202" s="58"/>
    </row>
    <row r="203" spans="1:6" x14ac:dyDescent="0.25">
      <c r="A203" s="60" t="s">
        <v>326</v>
      </c>
      <c r="B203" s="58">
        <v>0.505</v>
      </c>
      <c r="C203" s="61">
        <f t="shared" ref="C203:C266" si="3">B203/B202-1</f>
        <v>-3.9923954372623638E-2</v>
      </c>
      <c r="D203" s="58"/>
      <c r="E203" s="58"/>
      <c r="F203" s="58"/>
    </row>
    <row r="204" spans="1:6" x14ac:dyDescent="0.25">
      <c r="A204" s="60" t="s">
        <v>327</v>
      </c>
      <c r="B204" s="58">
        <v>0.46899999999999997</v>
      </c>
      <c r="C204" s="61">
        <f t="shared" si="3"/>
        <v>-7.128712871287135E-2</v>
      </c>
      <c r="D204" s="58"/>
      <c r="E204" s="58"/>
      <c r="F204" s="58"/>
    </row>
    <row r="205" spans="1:6" x14ac:dyDescent="0.25">
      <c r="A205" s="60" t="s">
        <v>328</v>
      </c>
      <c r="B205" s="58">
        <v>0.46</v>
      </c>
      <c r="C205" s="61">
        <f t="shared" si="3"/>
        <v>-1.9189765458422103E-2</v>
      </c>
      <c r="D205" s="58"/>
      <c r="E205" s="58"/>
      <c r="F205" s="58"/>
    </row>
    <row r="206" spans="1:6" x14ac:dyDescent="0.25">
      <c r="A206" s="60" t="s">
        <v>329</v>
      </c>
      <c r="B206" s="58">
        <v>0.48099999999999998</v>
      </c>
      <c r="C206" s="61">
        <f t="shared" si="3"/>
        <v>4.5652173913043326E-2</v>
      </c>
      <c r="D206" s="58"/>
      <c r="E206" s="58"/>
      <c r="F206" s="58"/>
    </row>
    <row r="207" spans="1:6" x14ac:dyDescent="0.25">
      <c r="A207" s="60" t="s">
        <v>330</v>
      </c>
      <c r="B207" s="58">
        <v>0.49</v>
      </c>
      <c r="C207" s="61">
        <f t="shared" si="3"/>
        <v>1.8711018711018657E-2</v>
      </c>
      <c r="D207" s="58"/>
      <c r="E207" s="58"/>
      <c r="F207" s="58"/>
    </row>
    <row r="208" spans="1:6" x14ac:dyDescent="0.25">
      <c r="A208" s="60" t="s">
        <v>331</v>
      </c>
      <c r="B208" s="58">
        <v>0.47599999999999998</v>
      </c>
      <c r="C208" s="61">
        <f t="shared" si="3"/>
        <v>-2.8571428571428581E-2</v>
      </c>
      <c r="D208" s="58"/>
      <c r="E208" s="58"/>
      <c r="F208" s="58"/>
    </row>
    <row r="209" spans="1:6" x14ac:dyDescent="0.25">
      <c r="A209" s="60" t="s">
        <v>332</v>
      </c>
      <c r="B209" s="58">
        <v>0.501</v>
      </c>
      <c r="C209" s="61">
        <f t="shared" si="3"/>
        <v>5.252100840336138E-2</v>
      </c>
      <c r="D209" s="58"/>
      <c r="E209" s="58"/>
      <c r="F209" s="58"/>
    </row>
    <row r="210" spans="1:6" x14ac:dyDescent="0.25">
      <c r="A210" s="60" t="s">
        <v>333</v>
      </c>
      <c r="B210" s="58">
        <v>0.56100000000000005</v>
      </c>
      <c r="C210" s="61">
        <f t="shared" si="3"/>
        <v>0.11976047904191622</v>
      </c>
      <c r="D210" s="58"/>
      <c r="E210" s="58"/>
      <c r="F210" s="58"/>
    </row>
    <row r="211" spans="1:6" x14ac:dyDescent="0.25">
      <c r="A211" s="60" t="s">
        <v>334</v>
      </c>
      <c r="B211" s="58">
        <v>0.57599999999999996</v>
      </c>
      <c r="C211" s="61">
        <f t="shared" si="3"/>
        <v>2.6737967914438387E-2</v>
      </c>
      <c r="D211" s="58"/>
      <c r="E211" s="58"/>
      <c r="F211" s="58"/>
    </row>
    <row r="212" spans="1:6" x14ac:dyDescent="0.25">
      <c r="A212" s="60" t="s">
        <v>335</v>
      </c>
      <c r="B212" s="58">
        <v>0.57099999999999995</v>
      </c>
      <c r="C212" s="61">
        <f t="shared" si="3"/>
        <v>-8.6805555555555802E-3</v>
      </c>
      <c r="D212" s="58"/>
      <c r="E212" s="58"/>
      <c r="F212" s="58"/>
    </row>
    <row r="213" spans="1:6" x14ac:dyDescent="0.25">
      <c r="A213" s="60" t="s">
        <v>336</v>
      </c>
      <c r="B213" s="58">
        <v>0.59699999999999998</v>
      </c>
      <c r="C213" s="61">
        <f t="shared" si="3"/>
        <v>4.5534150612959845E-2</v>
      </c>
      <c r="D213" s="58"/>
      <c r="E213" s="58"/>
      <c r="F213" s="58"/>
    </row>
    <row r="214" spans="1:6" x14ac:dyDescent="0.25">
      <c r="A214" s="60" t="s">
        <v>337</v>
      </c>
      <c r="B214" s="58">
        <v>0.61599999999999999</v>
      </c>
      <c r="C214" s="61">
        <f t="shared" si="3"/>
        <v>3.1825795644891075E-2</v>
      </c>
      <c r="D214" s="58"/>
      <c r="E214" s="58"/>
      <c r="F214" s="58"/>
    </row>
    <row r="215" spans="1:6" x14ac:dyDescent="0.25">
      <c r="A215" s="60" t="s">
        <v>338</v>
      </c>
      <c r="B215" s="58">
        <v>0.59399999999999997</v>
      </c>
      <c r="C215" s="61">
        <f t="shared" si="3"/>
        <v>-3.5714285714285698E-2</v>
      </c>
      <c r="D215" s="58"/>
      <c r="E215" s="58"/>
      <c r="F215" s="58"/>
    </row>
    <row r="216" spans="1:6" x14ac:dyDescent="0.25">
      <c r="A216" s="60" t="s">
        <v>339</v>
      </c>
      <c r="B216" s="58">
        <v>0.61</v>
      </c>
      <c r="C216" s="61">
        <f t="shared" si="3"/>
        <v>2.6936026936027035E-2</v>
      </c>
      <c r="D216" s="58"/>
      <c r="E216" s="58"/>
      <c r="F216" s="58"/>
    </row>
    <row r="217" spans="1:6" x14ac:dyDescent="0.25">
      <c r="A217" s="60" t="s">
        <v>340</v>
      </c>
      <c r="B217" s="58">
        <v>0.61799999999999999</v>
      </c>
      <c r="C217" s="61">
        <f t="shared" si="3"/>
        <v>1.3114754098360715E-2</v>
      </c>
      <c r="D217" s="58"/>
      <c r="E217" s="58"/>
      <c r="F217" s="58"/>
    </row>
    <row r="218" spans="1:6" x14ac:dyDescent="0.25">
      <c r="A218" s="60" t="s">
        <v>341</v>
      </c>
      <c r="B218" s="58">
        <v>0.66</v>
      </c>
      <c r="C218" s="61">
        <f t="shared" si="3"/>
        <v>6.7961165048543659E-2</v>
      </c>
      <c r="D218" s="58"/>
      <c r="E218" s="58"/>
      <c r="F218" s="58"/>
    </row>
    <row r="219" spans="1:6" x14ac:dyDescent="0.25">
      <c r="A219" s="60" t="s">
        <v>342</v>
      </c>
      <c r="B219" s="58">
        <v>0.63800000000000001</v>
      </c>
      <c r="C219" s="61">
        <f t="shared" si="3"/>
        <v>-3.3333333333333326E-2</v>
      </c>
      <c r="D219" s="58"/>
      <c r="E219" s="58"/>
      <c r="F219" s="58"/>
    </row>
    <row r="220" spans="1:6" x14ac:dyDescent="0.25">
      <c r="A220" s="60" t="s">
        <v>343</v>
      </c>
      <c r="B220" s="58">
        <v>0.66100000000000003</v>
      </c>
      <c r="C220" s="61">
        <f t="shared" si="3"/>
        <v>3.6050156739811934E-2</v>
      </c>
      <c r="D220" s="58"/>
      <c r="E220" s="58"/>
      <c r="F220" s="58"/>
    </row>
    <row r="221" spans="1:6" x14ac:dyDescent="0.25">
      <c r="A221" s="60" t="s">
        <v>344</v>
      </c>
      <c r="B221" s="58">
        <v>0.628</v>
      </c>
      <c r="C221" s="61">
        <f t="shared" si="3"/>
        <v>-4.9924357034795808E-2</v>
      </c>
      <c r="D221" s="58"/>
      <c r="E221" s="58"/>
      <c r="F221" s="58"/>
    </row>
    <row r="222" spans="1:6" x14ac:dyDescent="0.25">
      <c r="A222" s="60" t="s">
        <v>345</v>
      </c>
      <c r="B222" s="58">
        <v>0.55900000000000005</v>
      </c>
      <c r="C222" s="61">
        <f t="shared" si="3"/>
        <v>-0.10987261146496807</v>
      </c>
      <c r="D222" s="58"/>
      <c r="E222" s="58"/>
      <c r="F222" s="58"/>
    </row>
    <row r="223" spans="1:6" x14ac:dyDescent="0.25">
      <c r="A223" s="60" t="s">
        <v>346</v>
      </c>
      <c r="B223" s="58">
        <v>0.58499999999999996</v>
      </c>
      <c r="C223" s="61">
        <f t="shared" si="3"/>
        <v>4.6511627906976605E-2</v>
      </c>
      <c r="D223" s="58"/>
      <c r="E223" s="58"/>
      <c r="F223" s="58"/>
    </row>
    <row r="224" spans="1:6" x14ac:dyDescent="0.25">
      <c r="A224" s="60" t="s">
        <v>347</v>
      </c>
      <c r="B224" s="58">
        <v>0.58799999999999997</v>
      </c>
      <c r="C224" s="61">
        <f t="shared" si="3"/>
        <v>5.12820512820511E-3</v>
      </c>
      <c r="D224" s="58"/>
      <c r="E224" s="58"/>
      <c r="F224" s="58"/>
    </row>
    <row r="225" spans="1:6" x14ac:dyDescent="0.25">
      <c r="A225" s="60" t="s">
        <v>348</v>
      </c>
      <c r="B225" s="58">
        <v>0.60099999999999998</v>
      </c>
      <c r="C225" s="61">
        <f t="shared" si="3"/>
        <v>2.2108843537415046E-2</v>
      </c>
      <c r="D225" s="58"/>
      <c r="E225" s="58"/>
      <c r="F225" s="58"/>
    </row>
    <row r="226" spans="1:6" x14ac:dyDescent="0.25">
      <c r="A226" s="60" t="s">
        <v>349</v>
      </c>
      <c r="B226" s="58">
        <v>0.61599999999999999</v>
      </c>
      <c r="C226" s="61">
        <f t="shared" si="3"/>
        <v>2.4958402662229595E-2</v>
      </c>
      <c r="D226" s="58"/>
      <c r="E226" s="58"/>
      <c r="F226" s="58"/>
    </row>
    <row r="227" spans="1:6" x14ac:dyDescent="0.25">
      <c r="A227" s="60" t="s">
        <v>350</v>
      </c>
      <c r="B227" s="58">
        <v>0.65700000000000003</v>
      </c>
      <c r="C227" s="61">
        <f t="shared" si="3"/>
        <v>6.6558441558441706E-2</v>
      </c>
      <c r="D227" s="58"/>
      <c r="E227" s="58"/>
      <c r="F227" s="58"/>
    </row>
    <row r="228" spans="1:6" x14ac:dyDescent="0.25">
      <c r="A228" s="60" t="s">
        <v>351</v>
      </c>
      <c r="B228" s="58">
        <v>0.72799999999999998</v>
      </c>
      <c r="C228" s="61">
        <f t="shared" si="3"/>
        <v>0.10806697108066965</v>
      </c>
      <c r="D228" s="58"/>
      <c r="E228" s="58"/>
      <c r="F228" s="58"/>
    </row>
    <row r="229" spans="1:6" x14ac:dyDescent="0.25">
      <c r="A229" s="60" t="s">
        <v>352</v>
      </c>
      <c r="B229" s="58">
        <v>0.69299999999999995</v>
      </c>
      <c r="C229" s="61">
        <f t="shared" si="3"/>
        <v>-4.8076923076923128E-2</v>
      </c>
      <c r="D229" s="58"/>
      <c r="E229" s="58"/>
      <c r="F229" s="58"/>
    </row>
    <row r="230" spans="1:6" x14ac:dyDescent="0.25">
      <c r="A230" s="60" t="s">
        <v>353</v>
      </c>
      <c r="B230" s="58">
        <v>0.68</v>
      </c>
      <c r="C230" s="61">
        <f t="shared" si="3"/>
        <v>-1.8759018759018642E-2</v>
      </c>
      <c r="D230" s="58"/>
      <c r="E230" s="58"/>
      <c r="F230" s="58"/>
    </row>
    <row r="231" spans="1:6" x14ac:dyDescent="0.25">
      <c r="A231" s="60" t="s">
        <v>354</v>
      </c>
      <c r="B231" s="58">
        <v>0.621</v>
      </c>
      <c r="C231" s="61">
        <f t="shared" si="3"/>
        <v>-8.6764705882352966E-2</v>
      </c>
      <c r="D231" s="58"/>
      <c r="E231" s="58"/>
      <c r="F231" s="58"/>
    </row>
    <row r="232" spans="1:6" x14ac:dyDescent="0.25">
      <c r="A232" s="60" t="s">
        <v>355</v>
      </c>
      <c r="B232" s="58">
        <v>0.65600000000000003</v>
      </c>
      <c r="C232" s="61">
        <f t="shared" si="3"/>
        <v>5.6360708534621606E-2</v>
      </c>
      <c r="D232" s="58"/>
      <c r="E232" s="58"/>
      <c r="F232" s="58"/>
    </row>
    <row r="233" spans="1:6" x14ac:dyDescent="0.25">
      <c r="A233" s="60" t="s">
        <v>356</v>
      </c>
      <c r="B233" s="58">
        <v>0.65500000000000003</v>
      </c>
      <c r="C233" s="61">
        <f t="shared" si="3"/>
        <v>-1.5243902439023849E-3</v>
      </c>
      <c r="D233" s="58"/>
      <c r="E233" s="58"/>
      <c r="F233" s="58"/>
    </row>
    <row r="234" spans="1:6" x14ac:dyDescent="0.25">
      <c r="A234" s="60" t="s">
        <v>357</v>
      </c>
      <c r="B234" s="58">
        <v>0.64600000000000002</v>
      </c>
      <c r="C234" s="61">
        <f t="shared" si="3"/>
        <v>-1.3740458015267132E-2</v>
      </c>
      <c r="D234" s="58"/>
      <c r="E234" s="58"/>
      <c r="F234" s="58"/>
    </row>
    <row r="235" spans="1:6" x14ac:dyDescent="0.25">
      <c r="A235" s="60" t="s">
        <v>358</v>
      </c>
      <c r="B235" s="58">
        <v>0.71199999999999997</v>
      </c>
      <c r="C235" s="61">
        <f t="shared" si="3"/>
        <v>0.10216718266253855</v>
      </c>
      <c r="D235" s="58"/>
      <c r="E235" s="58"/>
      <c r="F235" s="58"/>
    </row>
    <row r="236" spans="1:6" x14ac:dyDescent="0.25">
      <c r="A236" s="60" t="s">
        <v>359</v>
      </c>
      <c r="B236" s="58">
        <v>0.72199999999999998</v>
      </c>
      <c r="C236" s="61">
        <f t="shared" si="3"/>
        <v>1.4044943820224809E-2</v>
      </c>
      <c r="D236" s="58"/>
      <c r="E236" s="58"/>
      <c r="F236" s="58"/>
    </row>
    <row r="237" spans="1:6" x14ac:dyDescent="0.25">
      <c r="A237" s="60" t="s">
        <v>360</v>
      </c>
      <c r="B237" s="58">
        <v>0.76400000000000001</v>
      </c>
      <c r="C237" s="61">
        <f t="shared" si="3"/>
        <v>5.8171745152354681E-2</v>
      </c>
      <c r="D237" s="58"/>
      <c r="E237" s="58"/>
      <c r="F237" s="58"/>
    </row>
    <row r="238" spans="1:6" x14ac:dyDescent="0.25">
      <c r="A238" s="60" t="s">
        <v>361</v>
      </c>
      <c r="B238" s="58">
        <v>0.83</v>
      </c>
      <c r="C238" s="61">
        <f t="shared" si="3"/>
        <v>8.6387434554973774E-2</v>
      </c>
      <c r="D238" s="58"/>
      <c r="E238" s="58"/>
      <c r="F238" s="58"/>
    </row>
    <row r="239" spans="1:6" x14ac:dyDescent="0.25">
      <c r="A239" s="60" t="s">
        <v>362</v>
      </c>
      <c r="B239" s="58">
        <v>0.89600000000000002</v>
      </c>
      <c r="C239" s="61">
        <f t="shared" si="3"/>
        <v>7.9518072289156638E-2</v>
      </c>
      <c r="D239" s="58"/>
      <c r="E239" s="58"/>
      <c r="F239" s="58"/>
    </row>
    <row r="240" spans="1:6" x14ac:dyDescent="0.25">
      <c r="A240" s="60" t="s">
        <v>363</v>
      </c>
      <c r="B240" s="58">
        <v>0.94099999999999995</v>
      </c>
      <c r="C240" s="61">
        <f t="shared" si="3"/>
        <v>5.0223214285714191E-2</v>
      </c>
      <c r="D240" s="58"/>
      <c r="E240" s="58"/>
      <c r="F240" s="58"/>
    </row>
    <row r="241" spans="1:6" x14ac:dyDescent="0.25">
      <c r="A241" s="60" t="s">
        <v>364</v>
      </c>
      <c r="B241" s="58">
        <v>0.89800000000000002</v>
      </c>
      <c r="C241" s="61">
        <f t="shared" si="3"/>
        <v>-4.5696068012752278E-2</v>
      </c>
      <c r="D241" s="58"/>
      <c r="E241" s="58"/>
      <c r="F241" s="58"/>
    </row>
    <row r="242" spans="1:6" x14ac:dyDescent="0.25">
      <c r="A242" s="60" t="s">
        <v>365</v>
      </c>
      <c r="B242" s="58">
        <v>0.77</v>
      </c>
      <c r="C242" s="61">
        <f t="shared" si="3"/>
        <v>-0.14253897550111361</v>
      </c>
      <c r="D242" s="58"/>
      <c r="E242" s="58"/>
      <c r="F242" s="58"/>
    </row>
    <row r="243" spans="1:6" x14ac:dyDescent="0.25">
      <c r="A243" s="60" t="s">
        <v>366</v>
      </c>
      <c r="B243" s="58">
        <v>0.83</v>
      </c>
      <c r="C243" s="61">
        <f t="shared" si="3"/>
        <v>7.7922077922077948E-2</v>
      </c>
      <c r="D243" s="58"/>
      <c r="E243" s="58"/>
      <c r="F243" s="58"/>
    </row>
    <row r="244" spans="1:6" x14ac:dyDescent="0.25">
      <c r="A244" s="60" t="s">
        <v>367</v>
      </c>
      <c r="B244" s="58">
        <v>0.76100000000000001</v>
      </c>
      <c r="C244" s="61">
        <f t="shared" si="3"/>
        <v>-8.3132530120481829E-2</v>
      </c>
      <c r="D244" s="58"/>
      <c r="E244" s="58"/>
      <c r="F244" s="58"/>
    </row>
    <row r="245" spans="1:6" x14ac:dyDescent="0.25">
      <c r="A245" s="60" t="s">
        <v>368</v>
      </c>
      <c r="B245" s="58">
        <v>0.69299999999999995</v>
      </c>
      <c r="C245" s="61">
        <f t="shared" si="3"/>
        <v>-8.9356110381077603E-2</v>
      </c>
      <c r="D245" s="58"/>
      <c r="E245" s="58"/>
      <c r="F245" s="58"/>
    </row>
    <row r="246" spans="1:6" x14ac:dyDescent="0.25">
      <c r="A246" s="60" t="s">
        <v>369</v>
      </c>
      <c r="B246" s="58">
        <v>0.74</v>
      </c>
      <c r="C246" s="61">
        <f t="shared" si="3"/>
        <v>6.7821067821067782E-2</v>
      </c>
      <c r="D246" s="58"/>
      <c r="E246" s="58"/>
      <c r="F246" s="58"/>
    </row>
    <row r="247" spans="1:6" x14ac:dyDescent="0.25">
      <c r="A247" s="60" t="s">
        <v>370</v>
      </c>
      <c r="B247" s="58">
        <v>0.75700000000000001</v>
      </c>
      <c r="C247" s="61">
        <f t="shared" si="3"/>
        <v>2.2972972972973071E-2</v>
      </c>
      <c r="D247" s="58"/>
      <c r="E247" s="58"/>
      <c r="F247" s="58"/>
    </row>
    <row r="248" spans="1:6" x14ac:dyDescent="0.25">
      <c r="A248" s="60" t="s">
        <v>371</v>
      </c>
      <c r="B248" s="58">
        <v>0.79200000000000004</v>
      </c>
      <c r="C248" s="61">
        <f t="shared" si="3"/>
        <v>4.6235138705416068E-2</v>
      </c>
      <c r="D248" s="58"/>
      <c r="E248" s="58"/>
      <c r="F248" s="58"/>
    </row>
    <row r="249" spans="1:6" x14ac:dyDescent="0.25">
      <c r="A249" s="60" t="s">
        <v>372</v>
      </c>
      <c r="B249" s="58">
        <v>0.91800000000000004</v>
      </c>
      <c r="C249" s="61">
        <f t="shared" si="3"/>
        <v>0.15909090909090917</v>
      </c>
      <c r="D249" s="58"/>
      <c r="E249" s="58"/>
      <c r="F249" s="58"/>
    </row>
    <row r="250" spans="1:6" x14ac:dyDescent="0.25">
      <c r="A250" s="60" t="s">
        <v>373</v>
      </c>
      <c r="B250" s="58">
        <v>0.92600000000000005</v>
      </c>
      <c r="C250" s="61">
        <f t="shared" si="3"/>
        <v>8.7145969498911846E-3</v>
      </c>
      <c r="D250" s="58"/>
      <c r="E250" s="58"/>
      <c r="F250" s="58"/>
    </row>
    <row r="251" spans="1:6" x14ac:dyDescent="0.25">
      <c r="A251" s="60" t="s">
        <v>374</v>
      </c>
      <c r="B251" s="58">
        <v>0.83</v>
      </c>
      <c r="C251" s="61">
        <f t="shared" si="3"/>
        <v>-0.10367170626349897</v>
      </c>
      <c r="D251" s="58"/>
      <c r="E251" s="58"/>
      <c r="F251" s="58"/>
    </row>
    <row r="252" spans="1:6" x14ac:dyDescent="0.25">
      <c r="A252" s="60" t="s">
        <v>375</v>
      </c>
      <c r="B252" s="58">
        <v>0.89600000000000002</v>
      </c>
      <c r="C252" s="61">
        <f t="shared" si="3"/>
        <v>7.9518072289156638E-2</v>
      </c>
      <c r="D252" s="58"/>
      <c r="E252" s="58"/>
      <c r="F252" s="58"/>
    </row>
    <row r="253" spans="1:6" x14ac:dyDescent="0.25">
      <c r="A253" s="60" t="s">
        <v>376</v>
      </c>
      <c r="B253" s="58">
        <v>0.97599999999999998</v>
      </c>
      <c r="C253" s="61">
        <f t="shared" si="3"/>
        <v>8.9285714285714191E-2</v>
      </c>
      <c r="D253" s="58"/>
      <c r="E253" s="58"/>
      <c r="F253" s="58"/>
    </row>
    <row r="254" spans="1:6" x14ac:dyDescent="0.25">
      <c r="A254" s="60" t="s">
        <v>377</v>
      </c>
      <c r="B254" s="58">
        <v>0.97</v>
      </c>
      <c r="C254" s="61">
        <f t="shared" si="3"/>
        <v>-6.147540983606592E-3</v>
      </c>
      <c r="D254" s="58"/>
      <c r="E254" s="58"/>
      <c r="F254" s="58"/>
    </row>
    <row r="255" spans="1:6" x14ac:dyDescent="0.25">
      <c r="A255" s="60" t="s">
        <v>378</v>
      </c>
      <c r="B255" s="58">
        <v>1.0029999999999999</v>
      </c>
      <c r="C255" s="61">
        <f t="shared" si="3"/>
        <v>3.402061855670091E-2</v>
      </c>
      <c r="D255" s="58"/>
      <c r="E255" s="58"/>
      <c r="F255" s="58"/>
    </row>
    <row r="256" spans="1:6" x14ac:dyDescent="0.25">
      <c r="A256" s="60" t="s">
        <v>379</v>
      </c>
      <c r="B256" s="58">
        <v>0.878</v>
      </c>
      <c r="C256" s="61">
        <f t="shared" si="3"/>
        <v>-0.12462612163509457</v>
      </c>
      <c r="D256" s="58"/>
      <c r="E256" s="58"/>
      <c r="F256" s="58"/>
    </row>
    <row r="257" spans="1:6" x14ac:dyDescent="0.25">
      <c r="A257" s="60" t="s">
        <v>380</v>
      </c>
      <c r="B257" s="58">
        <v>0.86099999999999999</v>
      </c>
      <c r="C257" s="61">
        <f t="shared" si="3"/>
        <v>-1.9362186788154934E-2</v>
      </c>
      <c r="D257" s="58"/>
      <c r="E257" s="58"/>
      <c r="F257" s="58"/>
    </row>
    <row r="258" spans="1:6" x14ac:dyDescent="0.25">
      <c r="A258" s="60" t="s">
        <v>381</v>
      </c>
      <c r="B258" s="58">
        <v>0.72</v>
      </c>
      <c r="C258" s="61">
        <f t="shared" si="3"/>
        <v>-0.16376306620209058</v>
      </c>
      <c r="D258" s="58"/>
      <c r="E258" s="58"/>
      <c r="F258" s="58"/>
    </row>
    <row r="259" spans="1:6" x14ac:dyDescent="0.25">
      <c r="A259" s="60" t="s">
        <v>382</v>
      </c>
      <c r="B259" s="58">
        <v>0.76100000000000001</v>
      </c>
      <c r="C259" s="61">
        <f t="shared" si="3"/>
        <v>5.6944444444444464E-2</v>
      </c>
      <c r="D259" s="58"/>
      <c r="E259" s="58"/>
      <c r="F259" s="58"/>
    </row>
    <row r="260" spans="1:6" x14ac:dyDescent="0.25">
      <c r="A260" s="60" t="s">
        <v>383</v>
      </c>
      <c r="B260" s="58">
        <v>0.76900000000000002</v>
      </c>
      <c r="C260" s="61">
        <f t="shared" si="3"/>
        <v>1.0512483574244502E-2</v>
      </c>
      <c r="D260" s="58"/>
      <c r="E260" s="58"/>
      <c r="F260" s="58"/>
    </row>
    <row r="261" spans="1:6" x14ac:dyDescent="0.25">
      <c r="A261" s="60" t="s">
        <v>384</v>
      </c>
      <c r="B261" s="58">
        <v>0.85899999999999999</v>
      </c>
      <c r="C261" s="61">
        <f t="shared" si="3"/>
        <v>0.11703511053315996</v>
      </c>
      <c r="D261" s="58"/>
      <c r="E261" s="58"/>
      <c r="F261" s="58"/>
    </row>
    <row r="262" spans="1:6" x14ac:dyDescent="0.25">
      <c r="A262" s="60" t="s">
        <v>385</v>
      </c>
      <c r="B262" s="58">
        <v>0.89400000000000002</v>
      </c>
      <c r="C262" s="61">
        <f t="shared" si="3"/>
        <v>4.0745052386496061E-2</v>
      </c>
      <c r="D262" s="58"/>
      <c r="E262" s="58"/>
      <c r="F262" s="58"/>
    </row>
    <row r="263" spans="1:6" x14ac:dyDescent="0.25">
      <c r="A263" s="60" t="s">
        <v>386</v>
      </c>
      <c r="B263" s="58">
        <v>0.88400000000000001</v>
      </c>
      <c r="C263" s="61">
        <f t="shared" si="3"/>
        <v>-1.1185682326621982E-2</v>
      </c>
      <c r="D263" s="58"/>
      <c r="E263" s="58"/>
      <c r="F263" s="58"/>
    </row>
    <row r="264" spans="1:6" x14ac:dyDescent="0.25">
      <c r="A264" s="60" t="s">
        <v>387</v>
      </c>
      <c r="B264" s="58">
        <v>0.95599999999999996</v>
      </c>
      <c r="C264" s="61">
        <f t="shared" si="3"/>
        <v>8.144796380090491E-2</v>
      </c>
      <c r="D264" s="58"/>
      <c r="E264" s="58"/>
      <c r="F264" s="58"/>
    </row>
    <row r="265" spans="1:6" x14ac:dyDescent="0.25">
      <c r="A265" s="60" t="s">
        <v>388</v>
      </c>
      <c r="B265" s="58">
        <v>0.91400000000000003</v>
      </c>
      <c r="C265" s="61">
        <f t="shared" si="3"/>
        <v>-4.3933054393305415E-2</v>
      </c>
      <c r="D265" s="58"/>
      <c r="E265" s="58"/>
      <c r="F265" s="58"/>
    </row>
    <row r="266" spans="1:6" x14ac:dyDescent="0.25">
      <c r="A266" s="60" t="s">
        <v>389</v>
      </c>
      <c r="B266" s="58">
        <v>0.88600000000000001</v>
      </c>
      <c r="C266" s="61">
        <f t="shared" si="3"/>
        <v>-3.0634573304157531E-2</v>
      </c>
      <c r="D266" s="58"/>
      <c r="E266" s="58"/>
      <c r="F266" s="58"/>
    </row>
    <row r="267" spans="1:6" x14ac:dyDescent="0.25">
      <c r="A267" s="60" t="s">
        <v>390</v>
      </c>
      <c r="B267" s="58">
        <v>0.83699999999999997</v>
      </c>
      <c r="C267" s="61">
        <f t="shared" ref="C267:C330" si="4">B267/B266-1</f>
        <v>-5.5304740406320607E-2</v>
      </c>
      <c r="D267" s="58"/>
      <c r="E267" s="58"/>
      <c r="F267" s="58"/>
    </row>
    <row r="268" spans="1:6" x14ac:dyDescent="0.25">
      <c r="A268" s="60" t="s">
        <v>391</v>
      </c>
      <c r="B268" s="58">
        <v>0.84</v>
      </c>
      <c r="C268" s="61">
        <f t="shared" si="4"/>
        <v>3.5842293906809264E-3</v>
      </c>
      <c r="D268" s="58"/>
      <c r="E268" s="58"/>
      <c r="F268" s="58"/>
    </row>
    <row r="269" spans="1:6" x14ac:dyDescent="0.25">
      <c r="A269" s="60" t="s">
        <v>392</v>
      </c>
      <c r="B269" s="58">
        <v>0.876</v>
      </c>
      <c r="C269" s="61">
        <f t="shared" si="4"/>
        <v>4.2857142857142927E-2</v>
      </c>
      <c r="D269" s="58"/>
      <c r="E269" s="58"/>
      <c r="F269" s="58"/>
    </row>
    <row r="270" spans="1:6" x14ac:dyDescent="0.25">
      <c r="A270" s="60" t="s">
        <v>393</v>
      </c>
      <c r="B270" s="58">
        <v>0.93400000000000005</v>
      </c>
      <c r="C270" s="61">
        <f t="shared" si="4"/>
        <v>6.6210045662100425E-2</v>
      </c>
      <c r="D270" s="58"/>
      <c r="E270" s="58"/>
      <c r="F270" s="58"/>
    </row>
    <row r="271" spans="1:6" x14ac:dyDescent="0.25">
      <c r="A271" s="60" t="s">
        <v>394</v>
      </c>
      <c r="B271" s="58">
        <v>0.872</v>
      </c>
      <c r="C271" s="61">
        <f t="shared" si="4"/>
        <v>-6.6381156316916545E-2</v>
      </c>
      <c r="D271" s="58"/>
      <c r="E271" s="58"/>
      <c r="F271" s="58"/>
    </row>
    <row r="272" spans="1:6" x14ac:dyDescent="0.25">
      <c r="A272" s="60" t="s">
        <v>395</v>
      </c>
      <c r="B272" s="58">
        <v>0.88</v>
      </c>
      <c r="C272" s="61">
        <f t="shared" si="4"/>
        <v>9.1743119266054496E-3</v>
      </c>
      <c r="D272" s="58"/>
      <c r="E272" s="58"/>
      <c r="F272" s="58"/>
    </row>
    <row r="273" spans="1:6" x14ac:dyDescent="0.25">
      <c r="A273" s="60" t="s">
        <v>396</v>
      </c>
      <c r="B273" s="58">
        <v>0.84899999999999998</v>
      </c>
      <c r="C273" s="61">
        <f t="shared" si="4"/>
        <v>-3.5227272727272774E-2</v>
      </c>
      <c r="D273" s="58"/>
      <c r="E273" s="58"/>
      <c r="F273" s="58"/>
    </row>
    <row r="274" spans="1:6" x14ac:dyDescent="0.25">
      <c r="A274" s="60" t="s">
        <v>397</v>
      </c>
      <c r="B274" s="58">
        <v>0.871</v>
      </c>
      <c r="C274" s="61">
        <f t="shared" si="4"/>
        <v>2.5912838633686652E-2</v>
      </c>
      <c r="D274" s="58"/>
      <c r="E274" s="58"/>
      <c r="F274" s="58"/>
    </row>
    <row r="275" spans="1:6" x14ac:dyDescent="0.25">
      <c r="A275" s="60" t="s">
        <v>398</v>
      </c>
      <c r="B275" s="58">
        <v>0.84499999999999997</v>
      </c>
      <c r="C275" s="61">
        <f t="shared" si="4"/>
        <v>-2.9850746268656692E-2</v>
      </c>
      <c r="D275" s="58"/>
      <c r="E275" s="58"/>
      <c r="F275" s="58"/>
    </row>
    <row r="276" spans="1:6" x14ac:dyDescent="0.25">
      <c r="A276" s="60" t="s">
        <v>399</v>
      </c>
      <c r="B276" s="58">
        <v>0.74199999999999999</v>
      </c>
      <c r="C276" s="61">
        <f t="shared" si="4"/>
        <v>-0.12189349112426029</v>
      </c>
      <c r="D276" s="58"/>
      <c r="E276" s="58"/>
      <c r="F276" s="58"/>
    </row>
    <row r="277" spans="1:6" x14ac:dyDescent="0.25">
      <c r="A277" s="60" t="s">
        <v>400</v>
      </c>
      <c r="B277" s="58">
        <v>0.69699999999999995</v>
      </c>
      <c r="C277" s="61">
        <f t="shared" si="4"/>
        <v>-6.0646900269541781E-2</v>
      </c>
      <c r="D277" s="58"/>
      <c r="E277" s="58"/>
      <c r="F277" s="58"/>
    </row>
    <row r="278" spans="1:6" x14ac:dyDescent="0.25">
      <c r="A278" s="60" t="s">
        <v>401</v>
      </c>
      <c r="B278" s="58">
        <v>0.76800000000000002</v>
      </c>
      <c r="C278" s="61">
        <f t="shared" si="4"/>
        <v>0.10186513629842198</v>
      </c>
      <c r="D278" s="58"/>
      <c r="E278" s="58"/>
      <c r="F278" s="58"/>
    </row>
    <row r="279" spans="1:6" x14ac:dyDescent="0.25">
      <c r="A279" s="60" t="s">
        <v>402</v>
      </c>
      <c r="B279" s="58">
        <v>0.91200000000000003</v>
      </c>
      <c r="C279" s="61">
        <f t="shared" si="4"/>
        <v>0.1875</v>
      </c>
      <c r="D279" s="58"/>
      <c r="E279" s="58"/>
      <c r="F279" s="58"/>
    </row>
    <row r="280" spans="1:6" x14ac:dyDescent="0.25">
      <c r="A280" s="60" t="s">
        <v>403</v>
      </c>
      <c r="B280" s="58">
        <v>0.86899999999999999</v>
      </c>
      <c r="C280" s="61">
        <f t="shared" si="4"/>
        <v>-4.7149122807017552E-2</v>
      </c>
      <c r="D280" s="58"/>
      <c r="E280" s="58"/>
      <c r="F280" s="58"/>
    </row>
    <row r="281" spans="1:6" x14ac:dyDescent="0.25">
      <c r="A281" s="60" t="s">
        <v>404</v>
      </c>
      <c r="B281" s="58">
        <v>0.84399999999999997</v>
      </c>
      <c r="C281" s="61">
        <f t="shared" si="4"/>
        <v>-2.8768699654775576E-2</v>
      </c>
      <c r="D281" s="58"/>
      <c r="E281" s="58"/>
      <c r="F281" s="58"/>
    </row>
    <row r="282" spans="1:6" x14ac:dyDescent="0.25">
      <c r="A282" s="60" t="s">
        <v>405</v>
      </c>
      <c r="B282" s="58">
        <v>0.877</v>
      </c>
      <c r="C282" s="61">
        <f t="shared" si="4"/>
        <v>3.9099526066350698E-2</v>
      </c>
      <c r="D282" s="58"/>
      <c r="E282" s="58"/>
      <c r="F282" s="58"/>
    </row>
    <row r="283" spans="1:6" x14ac:dyDescent="0.25">
      <c r="A283" s="60" t="s">
        <v>406</v>
      </c>
      <c r="B283" s="58">
        <v>0.86499999999999999</v>
      </c>
      <c r="C283" s="61">
        <f t="shared" si="4"/>
        <v>-1.3683010262257711E-2</v>
      </c>
      <c r="D283" s="58"/>
      <c r="E283" s="58"/>
      <c r="F283" s="58"/>
    </row>
    <row r="284" spans="1:6" x14ac:dyDescent="0.25">
      <c r="A284" s="60" t="s">
        <v>407</v>
      </c>
      <c r="B284" s="58">
        <v>0.73399999999999999</v>
      </c>
      <c r="C284" s="61">
        <f t="shared" si="4"/>
        <v>-0.15144508670520229</v>
      </c>
      <c r="D284" s="58"/>
      <c r="E284" s="58"/>
      <c r="F284" s="58"/>
    </row>
    <row r="285" spans="1:6" x14ac:dyDescent="0.25">
      <c r="A285" s="60" t="s">
        <v>408</v>
      </c>
      <c r="B285" s="58">
        <v>0.71899999999999997</v>
      </c>
      <c r="C285" s="61">
        <f t="shared" si="4"/>
        <v>-2.043596730245234E-2</v>
      </c>
      <c r="D285" s="58"/>
      <c r="E285" s="58"/>
      <c r="F285" s="58"/>
    </row>
    <row r="286" spans="1:6" x14ac:dyDescent="0.25">
      <c r="A286" s="60" t="s">
        <v>409</v>
      </c>
      <c r="B286" s="58">
        <v>0.746</v>
      </c>
      <c r="C286" s="61">
        <f t="shared" si="4"/>
        <v>3.7552155771905404E-2</v>
      </c>
      <c r="D286" s="58"/>
      <c r="E286" s="58"/>
      <c r="F286" s="58"/>
    </row>
    <row r="287" spans="1:6" x14ac:dyDescent="0.25">
      <c r="A287" s="60" t="s">
        <v>410</v>
      </c>
      <c r="B287" s="58">
        <v>0.73799999999999999</v>
      </c>
      <c r="C287" s="61">
        <f t="shared" si="4"/>
        <v>-1.072386058981234E-2</v>
      </c>
      <c r="D287" s="58"/>
      <c r="E287" s="58"/>
      <c r="F287" s="58"/>
    </row>
    <row r="288" spans="1:6" x14ac:dyDescent="0.25">
      <c r="A288" s="60" t="s">
        <v>411</v>
      </c>
      <c r="B288" s="58">
        <v>0.84099999999999997</v>
      </c>
      <c r="C288" s="61">
        <f t="shared" si="4"/>
        <v>0.13956639566395657</v>
      </c>
      <c r="D288" s="58"/>
      <c r="E288" s="58"/>
      <c r="F288" s="58"/>
    </row>
    <row r="289" spans="1:6" x14ac:dyDescent="0.25">
      <c r="A289" s="60" t="s">
        <v>412</v>
      </c>
      <c r="B289" s="58">
        <v>0.84499999999999997</v>
      </c>
      <c r="C289" s="61">
        <f t="shared" si="4"/>
        <v>4.7562425683709275E-3</v>
      </c>
      <c r="D289" s="58"/>
      <c r="E289" s="58"/>
      <c r="F289" s="58"/>
    </row>
    <row r="290" spans="1:6" x14ac:dyDescent="0.25">
      <c r="A290" s="60" t="s">
        <v>413</v>
      </c>
      <c r="B290" s="58">
        <v>0.99299999999999999</v>
      </c>
      <c r="C290" s="61">
        <f t="shared" si="4"/>
        <v>0.17514792899408294</v>
      </c>
      <c r="D290" s="58"/>
      <c r="E290" s="58"/>
      <c r="F290" s="58"/>
    </row>
    <row r="291" spans="1:6" x14ac:dyDescent="0.25">
      <c r="A291" s="60" t="s">
        <v>414</v>
      </c>
      <c r="B291" s="58">
        <v>1.0289999999999999</v>
      </c>
      <c r="C291" s="61">
        <f t="shared" si="4"/>
        <v>3.6253776435045237E-2</v>
      </c>
      <c r="D291" s="58"/>
      <c r="E291" s="58"/>
      <c r="F291" s="58"/>
    </row>
    <row r="292" spans="1:6" x14ac:dyDescent="0.25">
      <c r="A292" s="60" t="s">
        <v>415</v>
      </c>
      <c r="B292" s="58">
        <v>1.0680000000000001</v>
      </c>
      <c r="C292" s="61">
        <f t="shared" si="4"/>
        <v>3.7900874635568682E-2</v>
      </c>
      <c r="D292" s="58"/>
      <c r="E292" s="58"/>
      <c r="F292" s="58"/>
    </row>
    <row r="293" spans="1:6" x14ac:dyDescent="0.25">
      <c r="A293" s="60" t="s">
        <v>416</v>
      </c>
      <c r="B293" s="58">
        <v>1.1339999999999999</v>
      </c>
      <c r="C293" s="61">
        <f t="shared" si="4"/>
        <v>6.1797752808988582E-2</v>
      </c>
      <c r="D293" s="58"/>
      <c r="E293" s="58"/>
      <c r="F293" s="58"/>
    </row>
    <row r="294" spans="1:6" x14ac:dyDescent="0.25">
      <c r="A294" s="60" t="s">
        <v>417</v>
      </c>
      <c r="B294" s="58">
        <v>0.95899999999999996</v>
      </c>
      <c r="C294" s="61">
        <f t="shared" si="4"/>
        <v>-0.1543209876543209</v>
      </c>
      <c r="D294" s="58"/>
      <c r="E294" s="58"/>
      <c r="F294" s="58"/>
    </row>
    <row r="295" spans="1:6" x14ac:dyDescent="0.25">
      <c r="A295" s="60" t="s">
        <v>418</v>
      </c>
      <c r="B295" s="58">
        <v>0.871</v>
      </c>
      <c r="C295" s="61">
        <f t="shared" si="4"/>
        <v>-9.1762252346193951E-2</v>
      </c>
      <c r="D295" s="58"/>
      <c r="E295" s="58"/>
      <c r="F295" s="58"/>
    </row>
    <row r="296" spans="1:6" x14ac:dyDescent="0.25">
      <c r="A296" s="60" t="s">
        <v>419</v>
      </c>
      <c r="B296" s="58">
        <v>0.96199999999999997</v>
      </c>
      <c r="C296" s="61">
        <f t="shared" si="4"/>
        <v>0.10447761194029836</v>
      </c>
      <c r="D296" s="58"/>
      <c r="E296" s="58"/>
      <c r="F296" s="58"/>
    </row>
    <row r="297" spans="1:6" x14ac:dyDescent="0.25">
      <c r="A297" s="60" t="s">
        <v>420</v>
      </c>
      <c r="B297" s="58">
        <v>0.79800000000000004</v>
      </c>
      <c r="C297" s="61">
        <f t="shared" si="4"/>
        <v>-0.17047817047817038</v>
      </c>
      <c r="D297" s="58"/>
      <c r="E297" s="58"/>
      <c r="F297" s="58"/>
    </row>
    <row r="298" spans="1:6" x14ac:dyDescent="0.25">
      <c r="A298" s="60" t="s">
        <v>421</v>
      </c>
      <c r="B298" s="58">
        <v>0.77900000000000003</v>
      </c>
      <c r="C298" s="61">
        <f t="shared" si="4"/>
        <v>-2.3809523809523836E-2</v>
      </c>
      <c r="D298" s="58"/>
      <c r="E298" s="58"/>
      <c r="F298" s="58"/>
    </row>
    <row r="299" spans="1:6" x14ac:dyDescent="0.25">
      <c r="A299" s="60" t="s">
        <v>422</v>
      </c>
      <c r="B299" s="58">
        <v>0.75</v>
      </c>
      <c r="C299" s="61">
        <f t="shared" si="4"/>
        <v>-3.7227214377406947E-2</v>
      </c>
      <c r="D299" s="58"/>
      <c r="E299" s="58"/>
      <c r="F299" s="58"/>
    </row>
    <row r="300" spans="1:6" x14ac:dyDescent="0.25">
      <c r="A300" s="60" t="s">
        <v>423</v>
      </c>
      <c r="B300" s="58">
        <v>0.65200000000000002</v>
      </c>
      <c r="C300" s="61">
        <f t="shared" si="4"/>
        <v>-0.1306666666666666</v>
      </c>
      <c r="D300" s="58"/>
      <c r="E300" s="58"/>
      <c r="F300" s="58"/>
    </row>
    <row r="301" spans="1:6" x14ac:dyDescent="0.25">
      <c r="A301" s="60" t="s">
        <v>424</v>
      </c>
      <c r="B301" s="58">
        <v>0.61899999999999999</v>
      </c>
      <c r="C301" s="61">
        <f t="shared" si="4"/>
        <v>-5.0613496932515378E-2</v>
      </c>
      <c r="D301" s="58"/>
      <c r="E301" s="58"/>
      <c r="F301" s="58"/>
    </row>
    <row r="302" spans="1:6" x14ac:dyDescent="0.25">
      <c r="A302" s="60" t="s">
        <v>425</v>
      </c>
      <c r="B302" s="58">
        <v>0.65200000000000002</v>
      </c>
      <c r="C302" s="61">
        <f t="shared" si="4"/>
        <v>5.331179321486279E-2</v>
      </c>
      <c r="D302" s="58"/>
      <c r="E302" s="58"/>
      <c r="F302" s="58"/>
    </row>
    <row r="303" spans="1:6" x14ac:dyDescent="0.25">
      <c r="A303" s="60" t="s">
        <v>426</v>
      </c>
      <c r="B303" s="58">
        <v>0.74099999999999999</v>
      </c>
      <c r="C303" s="61">
        <f t="shared" si="4"/>
        <v>0.13650306748466257</v>
      </c>
      <c r="D303" s="58"/>
      <c r="E303" s="58"/>
      <c r="F303" s="58"/>
    </row>
    <row r="304" spans="1:6" x14ac:dyDescent="0.25">
      <c r="A304" s="60" t="s">
        <v>427</v>
      </c>
      <c r="B304" s="58">
        <v>0.67500000000000004</v>
      </c>
      <c r="C304" s="61">
        <f t="shared" si="4"/>
        <v>-8.9068825910931126E-2</v>
      </c>
      <c r="D304" s="58"/>
      <c r="E304" s="58"/>
      <c r="F304" s="58"/>
    </row>
    <row r="305" spans="1:6" x14ac:dyDescent="0.25">
      <c r="A305" s="60" t="s">
        <v>428</v>
      </c>
      <c r="B305" s="58">
        <v>0.71</v>
      </c>
      <c r="C305" s="61">
        <f t="shared" si="4"/>
        <v>5.1851851851851816E-2</v>
      </c>
      <c r="D305" s="58"/>
      <c r="E305" s="58"/>
      <c r="F305" s="58"/>
    </row>
    <row r="306" spans="1:6" x14ac:dyDescent="0.25">
      <c r="A306" s="60" t="s">
        <v>429</v>
      </c>
      <c r="B306" s="58">
        <v>0.72699999999999998</v>
      </c>
      <c r="C306" s="61">
        <f t="shared" si="4"/>
        <v>2.3943661971830954E-2</v>
      </c>
      <c r="D306" s="58"/>
      <c r="E306" s="58"/>
      <c r="F306" s="58"/>
    </row>
    <row r="307" spans="1:6" x14ac:dyDescent="0.25">
      <c r="A307" s="60" t="s">
        <v>430</v>
      </c>
      <c r="B307" s="58">
        <v>0.81</v>
      </c>
      <c r="C307" s="61">
        <f t="shared" si="4"/>
        <v>0.1141678129298489</v>
      </c>
      <c r="D307" s="58"/>
      <c r="E307" s="58"/>
      <c r="F307" s="58"/>
    </row>
    <row r="308" spans="1:6" x14ac:dyDescent="0.25">
      <c r="A308" s="60" t="s">
        <v>431</v>
      </c>
      <c r="B308" s="58">
        <v>0.73699999999999999</v>
      </c>
      <c r="C308" s="61">
        <f t="shared" si="4"/>
        <v>-9.0123456790123568E-2</v>
      </c>
      <c r="D308" s="58"/>
      <c r="E308" s="58"/>
      <c r="F308" s="58"/>
    </row>
    <row r="309" spans="1:6" x14ac:dyDescent="0.25">
      <c r="A309" s="60" t="s">
        <v>432</v>
      </c>
      <c r="B309" s="58">
        <v>0.86499999999999999</v>
      </c>
      <c r="C309" s="61">
        <f t="shared" si="4"/>
        <v>0.17367706919945736</v>
      </c>
      <c r="D309" s="58"/>
      <c r="E309" s="58"/>
      <c r="F309" s="58"/>
    </row>
    <row r="310" spans="1:6" x14ac:dyDescent="0.25">
      <c r="A310" s="60" t="s">
        <v>433</v>
      </c>
      <c r="B310" s="58">
        <v>0.84699999999999998</v>
      </c>
      <c r="C310" s="61">
        <f t="shared" si="4"/>
        <v>-2.0809248554913284E-2</v>
      </c>
      <c r="D310" s="58"/>
      <c r="E310" s="58"/>
      <c r="F310" s="58"/>
    </row>
    <row r="311" spans="1:6" x14ac:dyDescent="0.25">
      <c r="A311" s="60" t="s">
        <v>434</v>
      </c>
      <c r="B311" s="58">
        <v>0.79300000000000004</v>
      </c>
      <c r="C311" s="61">
        <f t="shared" si="4"/>
        <v>-6.3754427390790958E-2</v>
      </c>
      <c r="D311" s="58"/>
      <c r="E311" s="58"/>
      <c r="F311" s="58"/>
    </row>
    <row r="312" spans="1:6" x14ac:dyDescent="0.25">
      <c r="A312" s="60" t="s">
        <v>435</v>
      </c>
      <c r="B312" s="58">
        <v>0.60299999999999998</v>
      </c>
      <c r="C312" s="61">
        <f t="shared" si="4"/>
        <v>-0.23959646910466592</v>
      </c>
      <c r="D312" s="58"/>
      <c r="E312" s="58"/>
      <c r="F312" s="58"/>
    </row>
    <row r="313" spans="1:6" x14ac:dyDescent="0.25">
      <c r="A313" s="60" t="s">
        <v>436</v>
      </c>
      <c r="B313" s="58">
        <v>0.61199999999999999</v>
      </c>
      <c r="C313" s="61">
        <f t="shared" si="4"/>
        <v>1.4925373134328401E-2</v>
      </c>
      <c r="D313" s="58"/>
      <c r="E313" s="58"/>
      <c r="F313" s="58"/>
    </row>
    <row r="314" spans="1:6" x14ac:dyDescent="0.25">
      <c r="A314" s="60" t="s">
        <v>437</v>
      </c>
      <c r="B314" s="58">
        <v>0.58099999999999996</v>
      </c>
      <c r="C314" s="61">
        <f t="shared" si="4"/>
        <v>-5.0653594771241872E-2</v>
      </c>
      <c r="D314" s="58"/>
      <c r="E314" s="58"/>
      <c r="F314" s="58"/>
    </row>
    <row r="315" spans="1:6" x14ac:dyDescent="0.25">
      <c r="A315" s="60" t="s">
        <v>438</v>
      </c>
      <c r="B315" s="58">
        <v>0.55600000000000005</v>
      </c>
      <c r="C315" s="61">
        <f t="shared" si="4"/>
        <v>-4.3029259896729677E-2</v>
      </c>
      <c r="D315" s="58"/>
      <c r="E315" s="58"/>
      <c r="F315" s="58"/>
    </row>
    <row r="316" spans="1:6" x14ac:dyDescent="0.25">
      <c r="A316" s="60" t="s">
        <v>439</v>
      </c>
      <c r="B316" s="58">
        <v>0.55300000000000005</v>
      </c>
      <c r="C316" s="61">
        <f t="shared" si="4"/>
        <v>-5.3956834532373765E-3</v>
      </c>
      <c r="D316" s="58"/>
      <c r="E316" s="58"/>
      <c r="F316" s="58"/>
    </row>
    <row r="317" spans="1:6" x14ac:dyDescent="0.25">
      <c r="A317" s="60" t="s">
        <v>440</v>
      </c>
      <c r="B317" s="58">
        <v>0.54400000000000004</v>
      </c>
      <c r="C317" s="61">
        <f t="shared" si="4"/>
        <v>-1.6274864376130238E-2</v>
      </c>
      <c r="D317" s="58"/>
      <c r="E317" s="58"/>
      <c r="F317" s="58"/>
    </row>
    <row r="318" spans="1:6" x14ac:dyDescent="0.25">
      <c r="A318" s="60" t="s">
        <v>441</v>
      </c>
      <c r="B318" s="58">
        <v>0.503</v>
      </c>
      <c r="C318" s="61">
        <f t="shared" si="4"/>
        <v>-7.5367647058823595E-2</v>
      </c>
      <c r="D318" s="58"/>
      <c r="E318" s="58"/>
      <c r="F318" s="58"/>
    </row>
    <row r="319" spans="1:6" x14ac:dyDescent="0.25">
      <c r="A319" s="60" t="s">
        <v>442</v>
      </c>
      <c r="B319" s="58">
        <v>0.53500000000000003</v>
      </c>
      <c r="C319" s="61">
        <f t="shared" si="4"/>
        <v>6.361829025844945E-2</v>
      </c>
      <c r="D319" s="58"/>
      <c r="E319" s="58"/>
      <c r="F319" s="58"/>
    </row>
    <row r="320" spans="1:6" x14ac:dyDescent="0.25">
      <c r="A320" s="60" t="s">
        <v>443</v>
      </c>
      <c r="B320" s="58">
        <v>0.45700000000000002</v>
      </c>
      <c r="C320" s="61">
        <f t="shared" si="4"/>
        <v>-0.14579439252336446</v>
      </c>
      <c r="D320" s="58"/>
      <c r="E320" s="58"/>
      <c r="F320" s="58"/>
    </row>
    <row r="321" spans="1:6" x14ac:dyDescent="0.25">
      <c r="A321" s="60" t="s">
        <v>444</v>
      </c>
      <c r="B321" s="58">
        <v>0.47799999999999998</v>
      </c>
      <c r="C321" s="61">
        <f t="shared" si="4"/>
        <v>4.5951859956236296E-2</v>
      </c>
      <c r="D321" s="58"/>
      <c r="E321" s="58"/>
      <c r="F321" s="58"/>
    </row>
    <row r="322" spans="1:6" x14ac:dyDescent="0.25">
      <c r="A322" s="60" t="s">
        <v>445</v>
      </c>
      <c r="B322" s="58">
        <v>0.51500000000000001</v>
      </c>
      <c r="C322" s="61">
        <f t="shared" si="4"/>
        <v>7.7405857740585837E-2</v>
      </c>
      <c r="D322" s="58"/>
      <c r="E322" s="58"/>
      <c r="F322" s="58"/>
    </row>
    <row r="323" spans="1:6" x14ac:dyDescent="0.25">
      <c r="A323" s="60" t="s">
        <v>446</v>
      </c>
      <c r="B323" s="58">
        <v>0.44600000000000001</v>
      </c>
      <c r="C323" s="61">
        <f t="shared" si="4"/>
        <v>-0.13398058252427181</v>
      </c>
      <c r="D323" s="58"/>
      <c r="E323" s="58"/>
      <c r="F323" s="58"/>
    </row>
    <row r="324" spans="1:6" x14ac:dyDescent="0.25">
      <c r="A324" s="60" t="s">
        <v>447</v>
      </c>
      <c r="B324" s="58">
        <v>0.505</v>
      </c>
      <c r="C324" s="61">
        <f t="shared" si="4"/>
        <v>0.13228699551569512</v>
      </c>
      <c r="D324" s="58"/>
      <c r="E324" s="58"/>
      <c r="F324" s="58"/>
    </row>
    <row r="325" spans="1:6" x14ac:dyDescent="0.25">
      <c r="A325" s="60" t="s">
        <v>448</v>
      </c>
      <c r="B325" s="58">
        <v>0.54900000000000004</v>
      </c>
      <c r="C325" s="61">
        <f t="shared" si="4"/>
        <v>8.7128712871287206E-2</v>
      </c>
      <c r="D325" s="58"/>
      <c r="E325" s="58"/>
      <c r="F325" s="58"/>
    </row>
    <row r="326" spans="1:6" x14ac:dyDescent="0.25">
      <c r="A326" s="60" t="s">
        <v>449</v>
      </c>
      <c r="B326" s="58">
        <v>0.57499999999999996</v>
      </c>
      <c r="C326" s="61">
        <f t="shared" si="4"/>
        <v>4.735883424408005E-2</v>
      </c>
      <c r="D326" s="58"/>
      <c r="E326" s="58"/>
      <c r="F326" s="58"/>
    </row>
    <row r="327" spans="1:6" x14ac:dyDescent="0.25">
      <c r="A327" s="60" t="s">
        <v>450</v>
      </c>
      <c r="B327" s="58">
        <v>0.50900000000000001</v>
      </c>
      <c r="C327" s="61">
        <f t="shared" si="4"/>
        <v>-0.11478260869565204</v>
      </c>
      <c r="D327" s="58"/>
      <c r="E327" s="58"/>
      <c r="F327" s="58"/>
    </row>
    <row r="328" spans="1:6" x14ac:dyDescent="0.25">
      <c r="A328" s="60" t="s">
        <v>451</v>
      </c>
      <c r="B328" s="58">
        <v>0.54700000000000004</v>
      </c>
      <c r="C328" s="61">
        <f t="shared" si="4"/>
        <v>7.4656188605108031E-2</v>
      </c>
      <c r="D328" s="58"/>
      <c r="E328" s="58"/>
      <c r="F328" s="58"/>
    </row>
    <row r="329" spans="1:6" x14ac:dyDescent="0.25">
      <c r="A329" s="60" t="s">
        <v>452</v>
      </c>
      <c r="B329" s="58">
        <v>0.53900000000000003</v>
      </c>
      <c r="C329" s="61">
        <f t="shared" si="4"/>
        <v>-1.4625228519195677E-2</v>
      </c>
      <c r="D329" s="58"/>
      <c r="E329" s="58"/>
      <c r="F329" s="58"/>
    </row>
    <row r="330" spans="1:6" x14ac:dyDescent="0.25">
      <c r="A330" s="60" t="s">
        <v>453</v>
      </c>
      <c r="B330" s="58">
        <v>0.56100000000000005</v>
      </c>
      <c r="C330" s="61">
        <f t="shared" si="4"/>
        <v>4.081632653061229E-2</v>
      </c>
      <c r="D330" s="58"/>
      <c r="E330" s="58"/>
      <c r="F330" s="58"/>
    </row>
    <row r="331" spans="1:6" x14ac:dyDescent="0.25">
      <c r="A331" s="60" t="s">
        <v>454</v>
      </c>
      <c r="B331" s="58">
        <v>0.52</v>
      </c>
      <c r="C331" s="61">
        <f t="shared" ref="C331:C394" si="5">B331/B330-1</f>
        <v>-7.308377896613194E-2</v>
      </c>
      <c r="D331" s="58"/>
      <c r="E331" s="58"/>
      <c r="F331" s="58"/>
    </row>
    <row r="332" spans="1:6" x14ac:dyDescent="0.25">
      <c r="A332" s="60" t="s">
        <v>455</v>
      </c>
      <c r="B332" s="58">
        <v>0.61299999999999999</v>
      </c>
      <c r="C332" s="61">
        <f t="shared" si="5"/>
        <v>0.17884615384615388</v>
      </c>
      <c r="D332" s="58"/>
      <c r="E332" s="58"/>
      <c r="F332" s="58"/>
    </row>
    <row r="333" spans="1:6" x14ac:dyDescent="0.25">
      <c r="A333" s="60" t="s">
        <v>456</v>
      </c>
      <c r="B333" s="58">
        <v>0.71099999999999997</v>
      </c>
      <c r="C333" s="61">
        <f t="shared" si="5"/>
        <v>0.15986949429037511</v>
      </c>
      <c r="D333" s="58"/>
      <c r="E333" s="58"/>
      <c r="F333" s="58"/>
    </row>
    <row r="334" spans="1:6" x14ac:dyDescent="0.25">
      <c r="A334" s="60" t="s">
        <v>457</v>
      </c>
      <c r="B334" s="58">
        <v>0.75800000000000001</v>
      </c>
      <c r="C334" s="61">
        <f t="shared" si="5"/>
        <v>6.6104078762306617E-2</v>
      </c>
      <c r="D334" s="58"/>
      <c r="E334" s="58"/>
      <c r="F334" s="58"/>
    </row>
    <row r="335" spans="1:6" x14ac:dyDescent="0.25">
      <c r="A335" s="60" t="s">
        <v>458</v>
      </c>
      <c r="B335" s="58">
        <v>0.71799999999999997</v>
      </c>
      <c r="C335" s="61">
        <f t="shared" si="5"/>
        <v>-5.2770448548812743E-2</v>
      </c>
      <c r="D335" s="58"/>
      <c r="E335" s="58"/>
      <c r="F335" s="58"/>
    </row>
    <row r="336" spans="1:6" x14ac:dyDescent="0.25">
      <c r="A336" s="60" t="s">
        <v>459</v>
      </c>
      <c r="B336" s="58">
        <v>0.81899999999999995</v>
      </c>
      <c r="C336" s="61">
        <f t="shared" si="5"/>
        <v>0.1406685236768801</v>
      </c>
      <c r="D336" s="58"/>
      <c r="E336" s="58"/>
      <c r="F336" s="58"/>
    </row>
    <row r="337" spans="1:6" x14ac:dyDescent="0.25">
      <c r="A337" s="60" t="s">
        <v>460</v>
      </c>
      <c r="B337" s="58">
        <v>0.79700000000000004</v>
      </c>
      <c r="C337" s="61">
        <f t="shared" si="5"/>
        <v>-2.6862026862026767E-2</v>
      </c>
      <c r="D337" s="58"/>
      <c r="E337" s="58"/>
      <c r="F337" s="58"/>
    </row>
    <row r="338" spans="1:6" x14ac:dyDescent="0.25">
      <c r="A338" s="60" t="s">
        <v>461</v>
      </c>
      <c r="B338" s="58">
        <v>0.77300000000000002</v>
      </c>
      <c r="C338" s="61">
        <f t="shared" si="5"/>
        <v>-3.0112923462986219E-2</v>
      </c>
      <c r="D338" s="58"/>
      <c r="E338" s="58"/>
      <c r="F338" s="58"/>
    </row>
    <row r="339" spans="1:6" x14ac:dyDescent="0.25">
      <c r="A339" s="60" t="s">
        <v>462</v>
      </c>
      <c r="B339" s="58">
        <v>0.745</v>
      </c>
      <c r="C339" s="61">
        <f t="shared" si="5"/>
        <v>-3.6222509702457995E-2</v>
      </c>
      <c r="D339" s="58"/>
      <c r="E339" s="58"/>
      <c r="F339" s="58"/>
    </row>
    <row r="340" spans="1:6" x14ac:dyDescent="0.25">
      <c r="A340" s="60" t="s">
        <v>463</v>
      </c>
      <c r="B340" s="58">
        <v>0.78300000000000003</v>
      </c>
      <c r="C340" s="61">
        <f t="shared" si="5"/>
        <v>5.1006711409395944E-2</v>
      </c>
      <c r="D340" s="58"/>
      <c r="E340" s="58"/>
      <c r="F340" s="58"/>
    </row>
    <row r="341" spans="1:6" x14ac:dyDescent="0.25">
      <c r="A341" s="60" t="s">
        <v>464</v>
      </c>
      <c r="B341" s="58">
        <v>0.71699999999999997</v>
      </c>
      <c r="C341" s="61">
        <f t="shared" si="5"/>
        <v>-8.4291187739463647E-2</v>
      </c>
      <c r="D341" s="58"/>
      <c r="E341" s="58"/>
      <c r="F341" s="58"/>
    </row>
    <row r="342" spans="1:6" x14ac:dyDescent="0.25">
      <c r="A342" s="60" t="s">
        <v>465</v>
      </c>
      <c r="B342" s="58">
        <v>0.745</v>
      </c>
      <c r="C342" s="61">
        <f t="shared" si="5"/>
        <v>3.9051603905160492E-2</v>
      </c>
      <c r="D342" s="58"/>
      <c r="E342" s="58"/>
      <c r="F342" s="58"/>
    </row>
    <row r="343" spans="1:6" x14ac:dyDescent="0.25">
      <c r="A343" s="60" t="s">
        <v>466</v>
      </c>
      <c r="B343" s="58">
        <v>0.76300000000000001</v>
      </c>
      <c r="C343" s="61">
        <f t="shared" si="5"/>
        <v>2.4161073825503365E-2</v>
      </c>
      <c r="D343" s="58"/>
      <c r="E343" s="58"/>
      <c r="F343" s="58"/>
    </row>
    <row r="344" spans="1:6" x14ac:dyDescent="0.25">
      <c r="A344" s="60" t="s">
        <v>467</v>
      </c>
      <c r="B344" s="58">
        <v>0.72299999999999998</v>
      </c>
      <c r="C344" s="61">
        <f t="shared" si="5"/>
        <v>-5.242463958060295E-2</v>
      </c>
      <c r="D344" s="58"/>
      <c r="E344" s="58"/>
      <c r="F344" s="58"/>
    </row>
    <row r="345" spans="1:6" x14ac:dyDescent="0.25">
      <c r="A345" s="60" t="s">
        <v>468</v>
      </c>
      <c r="B345" s="58">
        <v>0.69499999999999995</v>
      </c>
      <c r="C345" s="61">
        <f t="shared" si="5"/>
        <v>-3.8727524204702712E-2</v>
      </c>
      <c r="D345" s="58"/>
      <c r="E345" s="58"/>
      <c r="F345" s="58"/>
    </row>
    <row r="346" spans="1:6" x14ac:dyDescent="0.25">
      <c r="A346" s="60" t="s">
        <v>469</v>
      </c>
      <c r="B346" s="58">
        <v>0.76300000000000001</v>
      </c>
      <c r="C346" s="61">
        <f t="shared" si="5"/>
        <v>9.7841726618705049E-2</v>
      </c>
      <c r="D346" s="58"/>
      <c r="E346" s="58"/>
      <c r="F346" s="58"/>
    </row>
    <row r="347" spans="1:6" x14ac:dyDescent="0.25">
      <c r="A347" s="60" t="s">
        <v>470</v>
      </c>
      <c r="B347" s="58">
        <v>0.76700000000000002</v>
      </c>
      <c r="C347" s="61">
        <f t="shared" si="5"/>
        <v>5.2424639580603838E-3</v>
      </c>
      <c r="D347" s="58"/>
      <c r="E347" s="58"/>
      <c r="F347" s="58"/>
    </row>
    <row r="348" spans="1:6" x14ac:dyDescent="0.25">
      <c r="A348" s="60" t="s">
        <v>471</v>
      </c>
      <c r="B348" s="58">
        <v>0.74099999999999999</v>
      </c>
      <c r="C348" s="61">
        <f t="shared" si="5"/>
        <v>-3.3898305084745783E-2</v>
      </c>
      <c r="D348" s="58"/>
      <c r="E348" s="58"/>
      <c r="F348" s="58"/>
    </row>
    <row r="349" spans="1:6" x14ac:dyDescent="0.25">
      <c r="A349" s="60" t="s">
        <v>472</v>
      </c>
      <c r="B349" s="58">
        <v>0.71899999999999997</v>
      </c>
      <c r="C349" s="61">
        <f t="shared" si="5"/>
        <v>-2.9689608636977116E-2</v>
      </c>
      <c r="D349" s="58"/>
      <c r="E349" s="58"/>
      <c r="F349" s="58"/>
    </row>
    <row r="350" spans="1:6" x14ac:dyDescent="0.25">
      <c r="A350" s="60" t="s">
        <v>473</v>
      </c>
      <c r="B350" s="58">
        <v>0.77800000000000002</v>
      </c>
      <c r="C350" s="61">
        <f t="shared" si="5"/>
        <v>8.2058414464534213E-2</v>
      </c>
      <c r="D350" s="58"/>
      <c r="E350" s="58"/>
      <c r="F350" s="58"/>
    </row>
    <row r="351" spans="1:6" x14ac:dyDescent="0.25">
      <c r="A351" s="60" t="s">
        <v>474</v>
      </c>
      <c r="B351" s="58">
        <v>0.74199999999999999</v>
      </c>
      <c r="C351" s="61">
        <f t="shared" si="5"/>
        <v>-4.6272493573264795E-2</v>
      </c>
      <c r="D351" s="58"/>
      <c r="E351" s="58"/>
      <c r="F351" s="58"/>
    </row>
    <row r="352" spans="1:6" x14ac:dyDescent="0.25">
      <c r="A352" s="60" t="s">
        <v>475</v>
      </c>
      <c r="B352" s="58">
        <v>0.73699999999999999</v>
      </c>
      <c r="C352" s="61">
        <f t="shared" si="5"/>
        <v>-6.7385444743934819E-3</v>
      </c>
      <c r="D352" s="58"/>
      <c r="E352" s="58"/>
      <c r="F352" s="58"/>
    </row>
    <row r="353" spans="1:6" x14ac:dyDescent="0.25">
      <c r="A353" s="60" t="s">
        <v>476</v>
      </c>
      <c r="B353" s="58">
        <v>0.752</v>
      </c>
      <c r="C353" s="61">
        <f t="shared" si="5"/>
        <v>2.0352781546811416E-2</v>
      </c>
      <c r="D353" s="58"/>
      <c r="E353" s="58"/>
      <c r="F353" s="58"/>
    </row>
    <row r="354" spans="1:6" x14ac:dyDescent="0.25">
      <c r="A354" s="60" t="s">
        <v>477</v>
      </c>
      <c r="B354" s="58">
        <v>0.74</v>
      </c>
      <c r="C354" s="61">
        <f t="shared" si="5"/>
        <v>-1.5957446808510634E-2</v>
      </c>
      <c r="D354" s="58"/>
      <c r="E354" s="58"/>
      <c r="F354" s="58"/>
    </row>
    <row r="355" spans="1:6" x14ac:dyDescent="0.25">
      <c r="A355" s="60" t="s">
        <v>478</v>
      </c>
      <c r="B355" s="58">
        <v>0.76500000000000001</v>
      </c>
      <c r="C355" s="61">
        <f t="shared" si="5"/>
        <v>3.3783783783783772E-2</v>
      </c>
      <c r="D355" s="58"/>
      <c r="E355" s="58"/>
      <c r="F355" s="58"/>
    </row>
    <row r="356" spans="1:6" x14ac:dyDescent="0.25">
      <c r="A356" s="60" t="s">
        <v>479</v>
      </c>
      <c r="B356" s="58">
        <v>0.76700000000000002</v>
      </c>
      <c r="C356" s="61">
        <f t="shared" si="5"/>
        <v>2.614379084967311E-3</v>
      </c>
      <c r="D356" s="58"/>
      <c r="E356" s="58"/>
      <c r="F356" s="58"/>
    </row>
    <row r="357" spans="1:6" x14ac:dyDescent="0.25">
      <c r="A357" s="60" t="s">
        <v>480</v>
      </c>
      <c r="B357" s="58">
        <v>0.77500000000000002</v>
      </c>
      <c r="C357" s="61">
        <f t="shared" si="5"/>
        <v>1.0430247718383301E-2</v>
      </c>
      <c r="D357" s="58"/>
      <c r="E357" s="58"/>
      <c r="F357" s="58"/>
    </row>
    <row r="358" spans="1:6" x14ac:dyDescent="0.25">
      <c r="A358" s="60" t="s">
        <v>481</v>
      </c>
      <c r="B358" s="58">
        <v>0.76400000000000001</v>
      </c>
      <c r="C358" s="61">
        <f t="shared" si="5"/>
        <v>-1.4193548387096744E-2</v>
      </c>
      <c r="D358" s="58"/>
      <c r="E358" s="58"/>
      <c r="F358" s="58"/>
    </row>
    <row r="359" spans="1:6" x14ac:dyDescent="0.25">
      <c r="A359" s="60" t="s">
        <v>482</v>
      </c>
      <c r="B359" s="58">
        <v>0.81799999999999995</v>
      </c>
      <c r="C359" s="61">
        <f t="shared" si="5"/>
        <v>7.0680628272251189E-2</v>
      </c>
      <c r="D359" s="58"/>
      <c r="E359" s="58"/>
      <c r="F359" s="58"/>
    </row>
    <row r="360" spans="1:6" x14ac:dyDescent="0.25">
      <c r="A360" s="60" t="s">
        <v>483</v>
      </c>
      <c r="B360" s="58">
        <v>0.81799999999999995</v>
      </c>
      <c r="C360" s="61">
        <f t="shared" si="5"/>
        <v>0</v>
      </c>
      <c r="D360" s="58"/>
      <c r="E360" s="58"/>
      <c r="F360" s="58"/>
    </row>
    <row r="361" spans="1:6" x14ac:dyDescent="0.25">
      <c r="A361" s="60" t="s">
        <v>484</v>
      </c>
      <c r="B361" s="58">
        <v>0.82699999999999996</v>
      </c>
      <c r="C361" s="61">
        <f t="shared" si="5"/>
        <v>1.1002444987775029E-2</v>
      </c>
      <c r="D361" s="58"/>
      <c r="E361" s="58"/>
      <c r="F361" s="58"/>
    </row>
    <row r="362" spans="1:6" x14ac:dyDescent="0.25">
      <c r="A362" s="60" t="s">
        <v>485</v>
      </c>
      <c r="B362" s="58">
        <v>0.92</v>
      </c>
      <c r="C362" s="61">
        <f t="shared" si="5"/>
        <v>0.11245465538089494</v>
      </c>
      <c r="D362" s="58"/>
      <c r="E362" s="58"/>
      <c r="F362" s="58"/>
    </row>
    <row r="363" spans="1:6" x14ac:dyDescent="0.25">
      <c r="A363" s="60" t="s">
        <v>486</v>
      </c>
      <c r="B363" s="58">
        <v>0.78100000000000003</v>
      </c>
      <c r="C363" s="61">
        <f t="shared" si="5"/>
        <v>-0.15108695652173909</v>
      </c>
      <c r="D363" s="58"/>
      <c r="E363" s="58"/>
      <c r="F363" s="58"/>
    </row>
    <row r="364" spans="1:6" x14ac:dyDescent="0.25">
      <c r="A364" s="60" t="s">
        <v>487</v>
      </c>
      <c r="B364" s="58">
        <v>0.77200000000000002</v>
      </c>
      <c r="C364" s="61">
        <f t="shared" si="5"/>
        <v>-1.1523687580025643E-2</v>
      </c>
      <c r="D364" s="58"/>
      <c r="E364" s="58"/>
      <c r="F364" s="58"/>
    </row>
    <row r="365" spans="1:6" x14ac:dyDescent="0.25">
      <c r="A365" s="60" t="s">
        <v>488</v>
      </c>
      <c r="B365" s="58">
        <v>0.81200000000000006</v>
      </c>
      <c r="C365" s="61">
        <f t="shared" si="5"/>
        <v>5.1813471502590636E-2</v>
      </c>
      <c r="D365" s="58"/>
      <c r="E365" s="58"/>
      <c r="F365" s="58"/>
    </row>
    <row r="366" spans="1:6" x14ac:dyDescent="0.25">
      <c r="A366" s="60" t="s">
        <v>489</v>
      </c>
      <c r="B366" s="58">
        <v>0.70099999999999996</v>
      </c>
      <c r="C366" s="61">
        <f t="shared" si="5"/>
        <v>-0.1366995073891627</v>
      </c>
      <c r="D366" s="58"/>
      <c r="E366" s="58"/>
      <c r="F366" s="58"/>
    </row>
    <row r="367" spans="1:6" x14ac:dyDescent="0.25">
      <c r="A367" s="60" t="s">
        <v>490</v>
      </c>
      <c r="B367" s="58">
        <v>0.67200000000000004</v>
      </c>
      <c r="C367" s="61">
        <f t="shared" si="5"/>
        <v>-4.1369472182596123E-2</v>
      </c>
      <c r="D367" s="58"/>
      <c r="E367" s="58"/>
      <c r="F367" s="58"/>
    </row>
    <row r="368" spans="1:6" x14ac:dyDescent="0.25">
      <c r="A368" s="60" t="s">
        <v>491</v>
      </c>
      <c r="B368" s="58">
        <v>0.64900000000000002</v>
      </c>
      <c r="C368" s="61">
        <f t="shared" si="5"/>
        <v>-3.4226190476190466E-2</v>
      </c>
      <c r="D368" s="58"/>
      <c r="E368" s="58"/>
      <c r="F368" s="58"/>
    </row>
    <row r="369" spans="1:6" x14ac:dyDescent="0.25">
      <c r="A369" s="60" t="s">
        <v>492</v>
      </c>
      <c r="B369" s="58">
        <v>0.68100000000000005</v>
      </c>
      <c r="C369" s="61">
        <f t="shared" si="5"/>
        <v>4.9306625577812069E-2</v>
      </c>
      <c r="D369" s="58"/>
      <c r="E369" s="58"/>
      <c r="F369" s="58"/>
    </row>
    <row r="370" spans="1:6" x14ac:dyDescent="0.25">
      <c r="A370" s="60" t="s">
        <v>493</v>
      </c>
      <c r="B370" s="58">
        <v>0.71299999999999997</v>
      </c>
      <c r="C370" s="61">
        <f t="shared" si="5"/>
        <v>4.6989720998531492E-2</v>
      </c>
      <c r="D370" s="58"/>
      <c r="E370" s="58"/>
      <c r="F370" s="58"/>
    </row>
    <row r="371" spans="1:6" x14ac:dyDescent="0.25">
      <c r="A371" s="60" t="s">
        <v>494</v>
      </c>
      <c r="B371" s="58">
        <v>0.81</v>
      </c>
      <c r="C371" s="61">
        <f t="shared" si="5"/>
        <v>0.13604488078541377</v>
      </c>
      <c r="D371" s="58"/>
      <c r="E371" s="58"/>
      <c r="F371" s="58"/>
    </row>
    <row r="372" spans="1:6" x14ac:dyDescent="0.25">
      <c r="A372" s="60" t="s">
        <v>495</v>
      </c>
      <c r="B372" s="58">
        <v>0.86899999999999999</v>
      </c>
      <c r="C372" s="61">
        <f t="shared" si="5"/>
        <v>7.2839506172839519E-2</v>
      </c>
      <c r="D372" s="58"/>
      <c r="E372" s="58"/>
      <c r="F372" s="58"/>
    </row>
    <row r="373" spans="1:6" x14ac:dyDescent="0.25">
      <c r="A373" s="60" t="s">
        <v>496</v>
      </c>
      <c r="B373" s="58">
        <v>0.85099999999999998</v>
      </c>
      <c r="C373" s="61">
        <f t="shared" si="5"/>
        <v>-2.0713463751438455E-2</v>
      </c>
      <c r="D373" s="58"/>
      <c r="E373" s="58"/>
      <c r="F373" s="58"/>
    </row>
    <row r="374" spans="1:6" x14ac:dyDescent="0.25">
      <c r="A374" s="60" t="s">
        <v>497</v>
      </c>
      <c r="B374" s="58">
        <v>0.84199999999999997</v>
      </c>
      <c r="C374" s="61">
        <f t="shared" si="5"/>
        <v>-1.0575793184488869E-2</v>
      </c>
      <c r="D374" s="58"/>
      <c r="E374" s="58"/>
      <c r="F374" s="58"/>
    </row>
    <row r="375" spans="1:6" x14ac:dyDescent="0.25">
      <c r="A375" s="60" t="s">
        <v>498</v>
      </c>
      <c r="B375" s="58">
        <v>0.85599999999999998</v>
      </c>
      <c r="C375" s="61">
        <f t="shared" si="5"/>
        <v>1.6627078384798155E-2</v>
      </c>
      <c r="D375" s="58"/>
      <c r="E375" s="58"/>
      <c r="F375" s="58"/>
    </row>
    <row r="376" spans="1:6" x14ac:dyDescent="0.25">
      <c r="A376" s="60" t="s">
        <v>499</v>
      </c>
      <c r="B376" s="58">
        <v>0.88800000000000001</v>
      </c>
      <c r="C376" s="61">
        <f t="shared" si="5"/>
        <v>3.7383177570093462E-2</v>
      </c>
      <c r="D376" s="58"/>
      <c r="E376" s="58"/>
      <c r="F376" s="58"/>
    </row>
    <row r="377" spans="1:6" x14ac:dyDescent="0.25">
      <c r="A377" s="60" t="s">
        <v>500</v>
      </c>
      <c r="B377" s="58">
        <v>0.95099999999999996</v>
      </c>
      <c r="C377" s="61">
        <f t="shared" si="5"/>
        <v>7.0945945945945832E-2</v>
      </c>
      <c r="D377" s="58"/>
      <c r="E377" s="58"/>
      <c r="F377" s="58"/>
    </row>
    <row r="378" spans="1:6" x14ac:dyDescent="0.25">
      <c r="A378" s="60" t="s">
        <v>501</v>
      </c>
      <c r="B378" s="58">
        <v>1.0289999999999999</v>
      </c>
      <c r="C378" s="61">
        <f t="shared" si="5"/>
        <v>8.2018927444794887E-2</v>
      </c>
      <c r="D378" s="58"/>
      <c r="E378" s="58"/>
      <c r="F378" s="58"/>
    </row>
    <row r="379" spans="1:6" x14ac:dyDescent="0.25">
      <c r="A379" s="60" t="s">
        <v>502</v>
      </c>
      <c r="B379" s="58">
        <v>1.034</v>
      </c>
      <c r="C379" s="61">
        <f t="shared" si="5"/>
        <v>4.859086491739717E-3</v>
      </c>
      <c r="D379" s="58"/>
      <c r="E379" s="58"/>
      <c r="F379" s="58"/>
    </row>
    <row r="380" spans="1:6" x14ac:dyDescent="0.25">
      <c r="A380" s="60" t="s">
        <v>503</v>
      </c>
      <c r="B380" s="58">
        <v>1.0309999999999999</v>
      </c>
      <c r="C380" s="61">
        <f t="shared" si="5"/>
        <v>-2.9013539651838727E-3</v>
      </c>
      <c r="D380" s="58"/>
      <c r="E380" s="58"/>
      <c r="F380" s="58"/>
    </row>
    <row r="381" spans="1:6" x14ac:dyDescent="0.25">
      <c r="A381" s="60" t="s">
        <v>504</v>
      </c>
      <c r="B381" s="58">
        <v>1.0669999999999999</v>
      </c>
      <c r="C381" s="61">
        <f t="shared" si="5"/>
        <v>3.491755577109612E-2</v>
      </c>
      <c r="D381" s="58"/>
      <c r="E381" s="58"/>
      <c r="F381" s="58"/>
    </row>
    <row r="382" spans="1:6" x14ac:dyDescent="0.25">
      <c r="A382" s="60" t="s">
        <v>505</v>
      </c>
      <c r="B382" s="58">
        <v>0.98199999999999998</v>
      </c>
      <c r="C382" s="61">
        <f t="shared" si="5"/>
        <v>-7.9662605435801281E-2</v>
      </c>
      <c r="D382" s="58"/>
      <c r="E382" s="58"/>
      <c r="F382" s="58"/>
    </row>
    <row r="383" spans="1:6" x14ac:dyDescent="0.25">
      <c r="A383" s="60" t="s">
        <v>506</v>
      </c>
      <c r="B383" s="58">
        <v>0.873</v>
      </c>
      <c r="C383" s="61">
        <f t="shared" si="5"/>
        <v>-0.11099796334012224</v>
      </c>
      <c r="D383" s="58"/>
      <c r="E383" s="58"/>
      <c r="F383" s="58"/>
    </row>
    <row r="384" spans="1:6" x14ac:dyDescent="0.25">
      <c r="A384" s="60" t="s">
        <v>507</v>
      </c>
      <c r="B384" s="58">
        <v>0.91300000000000003</v>
      </c>
      <c r="C384" s="61">
        <f t="shared" si="5"/>
        <v>4.5819014891179899E-2</v>
      </c>
      <c r="D384" s="58"/>
      <c r="E384" s="58"/>
      <c r="F384" s="58"/>
    </row>
    <row r="385" spans="1:6" x14ac:dyDescent="0.25">
      <c r="A385" s="60" t="s">
        <v>508</v>
      </c>
      <c r="B385" s="58">
        <v>0.79300000000000004</v>
      </c>
      <c r="C385" s="61">
        <f t="shared" si="5"/>
        <v>-0.1314348302300109</v>
      </c>
      <c r="D385" s="58"/>
      <c r="E385" s="58"/>
      <c r="F385" s="58"/>
    </row>
    <row r="386" spans="1:6" x14ac:dyDescent="0.25">
      <c r="A386" s="60" t="s">
        <v>509</v>
      </c>
      <c r="B386" s="58">
        <v>0.81200000000000006</v>
      </c>
      <c r="C386" s="61">
        <f t="shared" si="5"/>
        <v>2.3959646910466592E-2</v>
      </c>
      <c r="D386" s="58"/>
      <c r="E386" s="58"/>
      <c r="F386" s="58"/>
    </row>
    <row r="387" spans="1:6" x14ac:dyDescent="0.25">
      <c r="A387" s="60" t="s">
        <v>510</v>
      </c>
      <c r="B387" s="58">
        <v>0.85299999999999998</v>
      </c>
      <c r="C387" s="61">
        <f t="shared" si="5"/>
        <v>5.049261083743839E-2</v>
      </c>
      <c r="D387" s="58"/>
      <c r="E387" s="58"/>
      <c r="F387" s="58"/>
    </row>
    <row r="388" spans="1:6" x14ac:dyDescent="0.25">
      <c r="A388" s="60" t="s">
        <v>511</v>
      </c>
      <c r="B388" s="58">
        <v>0.752</v>
      </c>
      <c r="C388" s="61">
        <f t="shared" si="5"/>
        <v>-0.1184056271981242</v>
      </c>
      <c r="D388" s="58"/>
      <c r="E388" s="58"/>
      <c r="F388" s="58"/>
    </row>
    <row r="389" spans="1:6" x14ac:dyDescent="0.25">
      <c r="A389" s="60" t="s">
        <v>512</v>
      </c>
      <c r="B389" s="58">
        <v>0.73899999999999999</v>
      </c>
      <c r="C389" s="61">
        <f t="shared" si="5"/>
        <v>-1.7287234042553168E-2</v>
      </c>
      <c r="D389" s="58"/>
      <c r="E389" s="58"/>
      <c r="F389" s="58"/>
    </row>
    <row r="390" spans="1:6" x14ac:dyDescent="0.25">
      <c r="A390" s="60" t="s">
        <v>513</v>
      </c>
      <c r="B390" s="58">
        <v>0.75900000000000001</v>
      </c>
      <c r="C390" s="61">
        <f t="shared" si="5"/>
        <v>2.7063599458728049E-2</v>
      </c>
      <c r="D390" s="58"/>
      <c r="E390" s="58"/>
      <c r="F390" s="58"/>
    </row>
    <row r="391" spans="1:6" x14ac:dyDescent="0.25">
      <c r="A391" s="60" t="s">
        <v>514</v>
      </c>
      <c r="B391" s="58">
        <v>0.79600000000000004</v>
      </c>
      <c r="C391" s="61">
        <f t="shared" si="5"/>
        <v>4.8748353096179198E-2</v>
      </c>
      <c r="D391" s="58"/>
      <c r="E391" s="58"/>
      <c r="F391" s="58"/>
    </row>
    <row r="392" spans="1:6" x14ac:dyDescent="0.25">
      <c r="A392" s="60" t="s">
        <v>515</v>
      </c>
      <c r="B392" s="58">
        <v>0.84299999999999997</v>
      </c>
      <c r="C392" s="61">
        <f t="shared" si="5"/>
        <v>5.9045226130653106E-2</v>
      </c>
      <c r="D392" s="58"/>
      <c r="E392" s="58"/>
      <c r="F392" s="58"/>
    </row>
    <row r="393" spans="1:6" x14ac:dyDescent="0.25">
      <c r="A393" s="60" t="s">
        <v>516</v>
      </c>
      <c r="B393" s="58">
        <v>0.86199999999999999</v>
      </c>
      <c r="C393" s="61">
        <f t="shared" si="5"/>
        <v>2.2538552787663146E-2</v>
      </c>
      <c r="D393" s="58"/>
      <c r="E393" s="58"/>
      <c r="F393" s="58"/>
    </row>
    <row r="394" spans="1:6" x14ac:dyDescent="0.25">
      <c r="A394" s="60" t="s">
        <v>517</v>
      </c>
      <c r="B394" s="58">
        <v>0.80900000000000005</v>
      </c>
      <c r="C394" s="61">
        <f t="shared" si="5"/>
        <v>-6.1484918793503374E-2</v>
      </c>
      <c r="D394" s="58"/>
      <c r="E394" s="58"/>
      <c r="F394" s="58"/>
    </row>
    <row r="395" spans="1:6" x14ac:dyDescent="0.25">
      <c r="A395" s="60" t="s">
        <v>518</v>
      </c>
      <c r="B395" s="58">
        <v>0.79</v>
      </c>
      <c r="C395" s="61">
        <f t="shared" ref="C395:C458" si="6">B395/B394-1</f>
        <v>-2.3485784919653918E-2</v>
      </c>
      <c r="D395" s="58"/>
      <c r="E395" s="58"/>
      <c r="F395" s="58"/>
    </row>
    <row r="396" spans="1:6" x14ac:dyDescent="0.25">
      <c r="A396" s="60" t="s">
        <v>519</v>
      </c>
      <c r="B396" s="58">
        <v>0.84099999999999997</v>
      </c>
      <c r="C396" s="61">
        <f t="shared" si="6"/>
        <v>6.4556962025316356E-2</v>
      </c>
      <c r="D396" s="58"/>
      <c r="E396" s="58"/>
      <c r="F396" s="58"/>
    </row>
    <row r="397" spans="1:6" x14ac:dyDescent="0.25">
      <c r="A397" s="60" t="s">
        <v>520</v>
      </c>
      <c r="B397" s="58">
        <v>0.873</v>
      </c>
      <c r="C397" s="61">
        <f t="shared" si="6"/>
        <v>3.8049940546967864E-2</v>
      </c>
      <c r="D397" s="58"/>
      <c r="E397" s="58"/>
      <c r="F397" s="58"/>
    </row>
    <row r="398" spans="1:6" x14ac:dyDescent="0.25">
      <c r="A398" s="60" t="s">
        <v>521</v>
      </c>
      <c r="B398" s="58">
        <v>0.93</v>
      </c>
      <c r="C398" s="61">
        <f t="shared" si="6"/>
        <v>6.5292096219931262E-2</v>
      </c>
      <c r="D398" s="58"/>
      <c r="E398" s="58"/>
      <c r="F398" s="58"/>
    </row>
    <row r="399" spans="1:6" x14ac:dyDescent="0.25">
      <c r="A399" s="60" t="s">
        <v>522</v>
      </c>
      <c r="B399" s="58">
        <v>0.90700000000000003</v>
      </c>
      <c r="C399" s="61">
        <f t="shared" si="6"/>
        <v>-2.4731182795698969E-2</v>
      </c>
      <c r="D399" s="58"/>
      <c r="E399" s="58"/>
      <c r="F399" s="58"/>
    </row>
    <row r="400" spans="1:6" x14ac:dyDescent="0.25">
      <c r="A400" s="60" t="s">
        <v>523</v>
      </c>
      <c r="B400" s="58">
        <v>0.86099999999999999</v>
      </c>
      <c r="C400" s="61">
        <f t="shared" si="6"/>
        <v>-5.0716648291069477E-2</v>
      </c>
      <c r="D400" s="58"/>
      <c r="E400" s="58"/>
      <c r="F400" s="58"/>
    </row>
    <row r="401" spans="1:6" x14ac:dyDescent="0.25">
      <c r="A401" s="60" t="s">
        <v>524</v>
      </c>
      <c r="B401" s="58">
        <v>0.94799999999999995</v>
      </c>
      <c r="C401" s="61">
        <f t="shared" si="6"/>
        <v>0.10104529616724744</v>
      </c>
      <c r="D401" s="58"/>
      <c r="E401" s="58"/>
      <c r="F401" s="58"/>
    </row>
    <row r="402" spans="1:6" x14ac:dyDescent="0.25">
      <c r="A402" s="60" t="s">
        <v>525</v>
      </c>
      <c r="B402" s="58">
        <v>0.92900000000000005</v>
      </c>
      <c r="C402" s="61">
        <f t="shared" si="6"/>
        <v>-2.0042194092826926E-2</v>
      </c>
      <c r="D402" s="58"/>
      <c r="E402" s="58"/>
      <c r="F402" s="58"/>
    </row>
    <row r="403" spans="1:6" x14ac:dyDescent="0.25">
      <c r="A403" s="60" t="s">
        <v>526</v>
      </c>
      <c r="B403" s="58">
        <v>1.028</v>
      </c>
      <c r="C403" s="61">
        <f t="shared" si="6"/>
        <v>0.10656620021528518</v>
      </c>
      <c r="D403" s="58"/>
      <c r="E403" s="58"/>
      <c r="F403" s="58"/>
    </row>
    <row r="404" spans="1:6" x14ac:dyDescent="0.25">
      <c r="A404" s="60" t="s">
        <v>527</v>
      </c>
      <c r="B404" s="58">
        <v>0.995</v>
      </c>
      <c r="C404" s="61">
        <f t="shared" si="6"/>
        <v>-3.2101167315175094E-2</v>
      </c>
      <c r="D404" s="58"/>
      <c r="E404" s="58"/>
      <c r="F404" s="58"/>
    </row>
    <row r="405" spans="1:6" x14ac:dyDescent="0.25">
      <c r="A405" s="60" t="s">
        <v>528</v>
      </c>
      <c r="B405" s="58">
        <v>0.88400000000000001</v>
      </c>
      <c r="C405" s="61">
        <f t="shared" si="6"/>
        <v>-0.11155778894472357</v>
      </c>
      <c r="D405" s="58"/>
      <c r="E405" s="58"/>
      <c r="F405" s="58"/>
    </row>
    <row r="406" spans="1:6" x14ac:dyDescent="0.25">
      <c r="A406" s="60" t="s">
        <v>529</v>
      </c>
      <c r="B406" s="58">
        <v>0.86199999999999999</v>
      </c>
      <c r="C406" s="61">
        <f t="shared" si="6"/>
        <v>-2.4886877828054321E-2</v>
      </c>
      <c r="D406" s="58"/>
      <c r="E406" s="58"/>
      <c r="F406" s="58"/>
    </row>
    <row r="407" spans="1:6" x14ac:dyDescent="0.25">
      <c r="A407" s="60" t="s">
        <v>530</v>
      </c>
      <c r="B407" s="58">
        <v>0.72899999999999998</v>
      </c>
      <c r="C407" s="61">
        <f t="shared" si="6"/>
        <v>-0.154292343387471</v>
      </c>
      <c r="D407" s="58"/>
      <c r="E407" s="58"/>
      <c r="F407" s="58"/>
    </row>
    <row r="408" spans="1:6" x14ac:dyDescent="0.25">
      <c r="A408" s="60" t="s">
        <v>531</v>
      </c>
      <c r="B408" s="58">
        <v>0.749</v>
      </c>
      <c r="C408" s="61">
        <f t="shared" si="6"/>
        <v>2.7434842249657088E-2</v>
      </c>
      <c r="D408" s="58"/>
      <c r="E408" s="58"/>
      <c r="F408" s="58"/>
    </row>
    <row r="409" spans="1:6" x14ac:dyDescent="0.25">
      <c r="A409" s="60" t="s">
        <v>532</v>
      </c>
      <c r="B409" s="58">
        <v>0.84599999999999997</v>
      </c>
      <c r="C409" s="61">
        <f t="shared" si="6"/>
        <v>0.12950600801068091</v>
      </c>
      <c r="D409" s="58"/>
      <c r="E409" s="58"/>
      <c r="F409" s="58"/>
    </row>
    <row r="410" spans="1:6" x14ac:dyDescent="0.25">
      <c r="A410" s="60" t="s">
        <v>533</v>
      </c>
      <c r="B410" s="58">
        <v>0.85099999999999998</v>
      </c>
      <c r="C410" s="61">
        <f t="shared" si="6"/>
        <v>5.9101654846336338E-3</v>
      </c>
      <c r="D410" s="58"/>
      <c r="E410" s="58"/>
      <c r="F410" s="58"/>
    </row>
    <row r="411" spans="1:6" x14ac:dyDescent="0.25">
      <c r="A411" s="60" t="s">
        <v>534</v>
      </c>
      <c r="B411" s="58">
        <v>0.83</v>
      </c>
      <c r="C411" s="61">
        <f t="shared" si="6"/>
        <v>-2.4676850763807323E-2</v>
      </c>
      <c r="D411" s="58"/>
      <c r="E411" s="58"/>
      <c r="F411" s="58"/>
    </row>
    <row r="412" spans="1:6" x14ac:dyDescent="0.25">
      <c r="A412" s="60" t="s">
        <v>535</v>
      </c>
      <c r="B412" s="58">
        <v>0.9</v>
      </c>
      <c r="C412" s="61">
        <f t="shared" si="6"/>
        <v>8.4337349397590522E-2</v>
      </c>
      <c r="D412" s="58"/>
      <c r="E412" s="58"/>
      <c r="F412" s="58"/>
    </row>
    <row r="413" spans="1:6" x14ac:dyDescent="0.25">
      <c r="A413" s="60" t="s">
        <v>536</v>
      </c>
      <c r="B413" s="58">
        <v>0.77700000000000002</v>
      </c>
      <c r="C413" s="61">
        <f t="shared" si="6"/>
        <v>-0.13666666666666671</v>
      </c>
      <c r="D413" s="58"/>
      <c r="E413" s="58"/>
      <c r="F413" s="58"/>
    </row>
    <row r="414" spans="1:6" x14ac:dyDescent="0.25">
      <c r="A414" s="60" t="s">
        <v>537</v>
      </c>
      <c r="B414" s="58">
        <v>0.80300000000000005</v>
      </c>
      <c r="C414" s="61">
        <f t="shared" si="6"/>
        <v>3.3462033462033469E-2</v>
      </c>
      <c r="D414" s="58"/>
      <c r="E414" s="58"/>
      <c r="F414" s="58"/>
    </row>
    <row r="415" spans="1:6" x14ac:dyDescent="0.25">
      <c r="A415" s="60" t="s">
        <v>538</v>
      </c>
      <c r="B415" s="58">
        <v>0.84199999999999997</v>
      </c>
      <c r="C415" s="61">
        <f t="shared" si="6"/>
        <v>4.8567870485678677E-2</v>
      </c>
      <c r="D415" s="58"/>
      <c r="E415" s="58"/>
      <c r="F415" s="58"/>
    </row>
    <row r="416" spans="1:6" x14ac:dyDescent="0.25">
      <c r="A416" s="60" t="s">
        <v>539</v>
      </c>
      <c r="B416" s="58">
        <v>0.80300000000000005</v>
      </c>
      <c r="C416" s="61">
        <f t="shared" si="6"/>
        <v>-4.631828978622321E-2</v>
      </c>
      <c r="D416" s="58"/>
      <c r="E416" s="58"/>
      <c r="F416" s="58"/>
    </row>
    <row r="417" spans="1:6" x14ac:dyDescent="0.25">
      <c r="A417" s="60" t="s">
        <v>540</v>
      </c>
      <c r="B417" s="58">
        <v>0.78600000000000003</v>
      </c>
      <c r="C417" s="61">
        <f t="shared" si="6"/>
        <v>-2.1170610211706076E-2</v>
      </c>
      <c r="D417" s="58"/>
      <c r="E417" s="58"/>
      <c r="F417" s="58"/>
    </row>
    <row r="418" spans="1:6" x14ac:dyDescent="0.25">
      <c r="A418" s="60" t="s">
        <v>541</v>
      </c>
      <c r="B418" s="58">
        <v>0.81399999999999995</v>
      </c>
      <c r="C418" s="61">
        <f t="shared" si="6"/>
        <v>3.5623409669211181E-2</v>
      </c>
      <c r="D418" s="58"/>
      <c r="E418" s="58"/>
      <c r="F418" s="58"/>
    </row>
    <row r="419" spans="1:6" x14ac:dyDescent="0.25">
      <c r="A419" s="60" t="s">
        <v>542</v>
      </c>
      <c r="B419" s="58">
        <v>0.85799999999999998</v>
      </c>
      <c r="C419" s="61">
        <f t="shared" si="6"/>
        <v>5.4054054054054168E-2</v>
      </c>
      <c r="D419" s="58"/>
      <c r="E419" s="58"/>
      <c r="F419" s="58"/>
    </row>
    <row r="420" spans="1:6" x14ac:dyDescent="0.25">
      <c r="A420" s="60" t="s">
        <v>543</v>
      </c>
      <c r="B420" s="58">
        <v>0.84599999999999997</v>
      </c>
      <c r="C420" s="61">
        <f t="shared" si="6"/>
        <v>-1.3986013986013957E-2</v>
      </c>
      <c r="D420" s="58"/>
      <c r="E420" s="58"/>
      <c r="F420" s="58"/>
    </row>
    <row r="421" spans="1:6" x14ac:dyDescent="0.25">
      <c r="A421" s="60" t="s">
        <v>544</v>
      </c>
      <c r="B421" s="58">
        <v>0.90500000000000003</v>
      </c>
      <c r="C421" s="61">
        <f t="shared" si="6"/>
        <v>6.9739952718676168E-2</v>
      </c>
      <c r="D421" s="58"/>
      <c r="E421" s="58"/>
      <c r="F421" s="58"/>
    </row>
    <row r="422" spans="1:6" x14ac:dyDescent="0.25">
      <c r="A422" s="60" t="s">
        <v>545</v>
      </c>
      <c r="B422" s="58">
        <v>0.98</v>
      </c>
      <c r="C422" s="61">
        <f t="shared" si="6"/>
        <v>8.287292817679548E-2</v>
      </c>
      <c r="D422" s="58"/>
      <c r="E422" s="58"/>
      <c r="F422" s="58"/>
    </row>
    <row r="423" spans="1:6" x14ac:dyDescent="0.25">
      <c r="A423" s="60" t="s">
        <v>546</v>
      </c>
      <c r="B423" s="58">
        <v>1.0269999999999999</v>
      </c>
      <c r="C423" s="61">
        <f t="shared" si="6"/>
        <v>4.7959183673469408E-2</v>
      </c>
      <c r="D423" s="58"/>
      <c r="E423" s="58"/>
      <c r="F423" s="58"/>
    </row>
    <row r="424" spans="1:6" x14ac:dyDescent="0.25">
      <c r="A424" s="60" t="s">
        <v>547</v>
      </c>
      <c r="B424" s="58">
        <v>0.98499999999999999</v>
      </c>
      <c r="C424" s="61">
        <f t="shared" si="6"/>
        <v>-4.0895813047711727E-2</v>
      </c>
      <c r="D424" s="58"/>
      <c r="E424" s="58"/>
      <c r="F424" s="58"/>
    </row>
    <row r="425" spans="1:6" x14ac:dyDescent="0.25">
      <c r="A425" s="60" t="s">
        <v>548</v>
      </c>
      <c r="B425" s="58">
        <v>1.02</v>
      </c>
      <c r="C425" s="61">
        <f t="shared" si="6"/>
        <v>3.5532994923857864E-2</v>
      </c>
      <c r="D425" s="58"/>
      <c r="E425" s="58"/>
      <c r="F425" s="58"/>
    </row>
    <row r="426" spans="1:6" x14ac:dyDescent="0.25">
      <c r="A426" s="60" t="s">
        <v>549</v>
      </c>
      <c r="B426" s="58">
        <v>0.996</v>
      </c>
      <c r="C426" s="61">
        <f t="shared" si="6"/>
        <v>-2.352941176470591E-2</v>
      </c>
      <c r="D426" s="58"/>
      <c r="E426" s="58"/>
      <c r="F426" s="58"/>
    </row>
    <row r="427" spans="1:6" x14ac:dyDescent="0.25">
      <c r="A427" s="60" t="s">
        <v>550</v>
      </c>
      <c r="B427" s="58">
        <v>1.0209999999999999</v>
      </c>
      <c r="C427" s="61">
        <f t="shared" si="6"/>
        <v>2.5100401606425571E-2</v>
      </c>
      <c r="D427" s="58"/>
      <c r="E427" s="58"/>
      <c r="F427" s="58"/>
    </row>
    <row r="428" spans="1:6" x14ac:dyDescent="0.25">
      <c r="A428" s="60" t="s">
        <v>551</v>
      </c>
      <c r="B428" s="58">
        <v>1.0980000000000001</v>
      </c>
      <c r="C428" s="61">
        <f t="shared" si="6"/>
        <v>7.5416258570029537E-2</v>
      </c>
      <c r="D428" s="58"/>
      <c r="E428" s="58"/>
      <c r="F428" s="58"/>
    </row>
    <row r="429" spans="1:6" x14ac:dyDescent="0.25">
      <c r="A429" s="60" t="s">
        <v>552</v>
      </c>
      <c r="B429" s="58">
        <v>1.038</v>
      </c>
      <c r="C429" s="61">
        <f t="shared" si="6"/>
        <v>-5.464480874316946E-2</v>
      </c>
      <c r="D429" s="58"/>
      <c r="E429" s="58"/>
      <c r="F429" s="58"/>
    </row>
    <row r="430" spans="1:6" x14ac:dyDescent="0.25">
      <c r="A430" s="60" t="s">
        <v>553</v>
      </c>
      <c r="B430" s="58">
        <v>1.0840000000000001</v>
      </c>
      <c r="C430" s="61">
        <f t="shared" si="6"/>
        <v>4.4315992292870865E-2</v>
      </c>
      <c r="D430" s="58"/>
      <c r="E430" s="58"/>
      <c r="F430" s="58"/>
    </row>
    <row r="431" spans="1:6" x14ac:dyDescent="0.25">
      <c r="A431" s="60" t="s">
        <v>554</v>
      </c>
      <c r="B431" s="58">
        <v>1.1020000000000001</v>
      </c>
      <c r="C431" s="61">
        <f t="shared" si="6"/>
        <v>1.6605166051660625E-2</v>
      </c>
      <c r="D431" s="58"/>
      <c r="E431" s="58"/>
      <c r="F431" s="58"/>
    </row>
    <row r="432" spans="1:6" x14ac:dyDescent="0.25">
      <c r="A432" s="60" t="s">
        <v>555</v>
      </c>
      <c r="B432" s="58">
        <v>1.111</v>
      </c>
      <c r="C432" s="61">
        <f t="shared" si="6"/>
        <v>8.1669691470054318E-3</v>
      </c>
      <c r="D432" s="58"/>
      <c r="E432" s="58"/>
      <c r="F432" s="58"/>
    </row>
    <row r="433" spans="1:6" x14ac:dyDescent="0.25">
      <c r="A433" s="60" t="s">
        <v>556</v>
      </c>
      <c r="B433" s="58">
        <v>1.0509999999999999</v>
      </c>
      <c r="C433" s="61">
        <f t="shared" si="6"/>
        <v>-5.4005400540054094E-2</v>
      </c>
      <c r="D433" s="58"/>
      <c r="E433" s="58"/>
      <c r="F433" s="58"/>
    </row>
    <row r="434" spans="1:6" x14ac:dyDescent="0.25">
      <c r="A434" s="60" t="s">
        <v>557</v>
      </c>
      <c r="B434" s="58">
        <v>1.2010000000000001</v>
      </c>
      <c r="C434" s="61">
        <f t="shared" si="6"/>
        <v>0.14272121788772618</v>
      </c>
      <c r="D434" s="58"/>
      <c r="E434" s="58"/>
      <c r="F434" s="58"/>
    </row>
    <row r="435" spans="1:6" x14ac:dyDescent="0.25">
      <c r="A435" s="60" t="s">
        <v>558</v>
      </c>
      <c r="B435" s="58">
        <v>1.157</v>
      </c>
      <c r="C435" s="61">
        <f t="shared" si="6"/>
        <v>-3.6636136552872678E-2</v>
      </c>
      <c r="D435" s="58"/>
      <c r="E435" s="58"/>
      <c r="F435" s="58"/>
    </row>
    <row r="436" spans="1:6" x14ac:dyDescent="0.25">
      <c r="A436" s="60" t="s">
        <v>559</v>
      </c>
      <c r="B436" s="58">
        <v>1.175</v>
      </c>
      <c r="C436" s="61">
        <f t="shared" si="6"/>
        <v>1.5557476231633505E-2</v>
      </c>
      <c r="D436" s="58"/>
      <c r="E436" s="58"/>
      <c r="F436" s="58"/>
    </row>
    <row r="437" spans="1:6" x14ac:dyDescent="0.25">
      <c r="A437" s="60" t="s">
        <v>560</v>
      </c>
      <c r="B437" s="58">
        <v>1.2569999999999999</v>
      </c>
      <c r="C437" s="61">
        <f t="shared" si="6"/>
        <v>6.9787234042553159E-2</v>
      </c>
      <c r="D437" s="58"/>
      <c r="E437" s="58"/>
      <c r="F437" s="58"/>
    </row>
    <row r="438" spans="1:6" x14ac:dyDescent="0.25">
      <c r="A438" s="60" t="s">
        <v>561</v>
      </c>
      <c r="B438" s="58">
        <v>1.2849999999999999</v>
      </c>
      <c r="C438" s="61">
        <f t="shared" si="6"/>
        <v>2.2275258552108212E-2</v>
      </c>
      <c r="D438" s="58"/>
      <c r="E438" s="58"/>
      <c r="F438" s="58"/>
    </row>
    <row r="439" spans="1:6" x14ac:dyDescent="0.25">
      <c r="A439" s="60" t="s">
        <v>562</v>
      </c>
      <c r="B439" s="58">
        <v>1.409</v>
      </c>
      <c r="C439" s="61">
        <f t="shared" si="6"/>
        <v>9.6498054474708272E-2</v>
      </c>
      <c r="D439" s="58"/>
      <c r="E439" s="58"/>
      <c r="F439" s="58"/>
    </row>
    <row r="440" spans="1:6" x14ac:dyDescent="0.25">
      <c r="A440" s="60" t="s">
        <v>563</v>
      </c>
      <c r="B440" s="58">
        <v>1.375</v>
      </c>
      <c r="C440" s="61">
        <f t="shared" si="6"/>
        <v>-2.4130589070262665E-2</v>
      </c>
      <c r="D440" s="58"/>
      <c r="E440" s="58"/>
      <c r="F440" s="58"/>
    </row>
    <row r="441" spans="1:6" x14ac:dyDescent="0.25">
      <c r="A441" s="60" t="s">
        <v>564</v>
      </c>
      <c r="B441" s="58">
        <v>1.236</v>
      </c>
      <c r="C441" s="61">
        <f t="shared" si="6"/>
        <v>-0.10109090909090912</v>
      </c>
      <c r="D441" s="58"/>
      <c r="E441" s="58"/>
      <c r="F441" s="58"/>
    </row>
    <row r="442" spans="1:6" x14ac:dyDescent="0.25">
      <c r="A442" s="60" t="s">
        <v>565</v>
      </c>
      <c r="B442" s="58">
        <v>1.131</v>
      </c>
      <c r="C442" s="61">
        <f t="shared" si="6"/>
        <v>-8.4951456310679574E-2</v>
      </c>
      <c r="D442" s="58"/>
      <c r="E442" s="58"/>
      <c r="F442" s="58"/>
    </row>
    <row r="443" spans="1:6" x14ac:dyDescent="0.25">
      <c r="A443" s="60" t="s">
        <v>566</v>
      </c>
      <c r="B443" s="58">
        <v>1.1299999999999999</v>
      </c>
      <c r="C443" s="61">
        <f t="shared" si="6"/>
        <v>-8.8417329796652844E-4</v>
      </c>
      <c r="D443" s="58"/>
      <c r="E443" s="58"/>
      <c r="F443" s="58"/>
    </row>
    <row r="444" spans="1:6" x14ac:dyDescent="0.25">
      <c r="A444" s="60" t="s">
        <v>567</v>
      </c>
      <c r="B444" s="58">
        <v>1.113</v>
      </c>
      <c r="C444" s="61">
        <f t="shared" si="6"/>
        <v>-1.5044247787610487E-2</v>
      </c>
      <c r="D444" s="58"/>
      <c r="E444" s="58"/>
      <c r="F444" s="58"/>
    </row>
    <row r="445" spans="1:6" x14ac:dyDescent="0.25">
      <c r="A445" s="60" t="s">
        <v>568</v>
      </c>
      <c r="B445" s="58">
        <v>1.274</v>
      </c>
      <c r="C445" s="61">
        <f t="shared" si="6"/>
        <v>0.14465408805031443</v>
      </c>
      <c r="D445" s="58"/>
      <c r="E445" s="58"/>
      <c r="F445" s="58"/>
    </row>
    <row r="446" spans="1:6" x14ac:dyDescent="0.25">
      <c r="A446" s="60" t="s">
        <v>569</v>
      </c>
      <c r="B446" s="58">
        <v>1.2390000000000001</v>
      </c>
      <c r="C446" s="61">
        <f t="shared" si="6"/>
        <v>-2.7472527472527375E-2</v>
      </c>
      <c r="D446" s="58"/>
      <c r="E446" s="58"/>
      <c r="F446" s="58"/>
    </row>
    <row r="447" spans="1:6" x14ac:dyDescent="0.25">
      <c r="A447" s="60" t="s">
        <v>570</v>
      </c>
      <c r="B447" s="58">
        <v>1.1759999999999999</v>
      </c>
      <c r="C447" s="61">
        <f t="shared" si="6"/>
        <v>-5.0847457627118731E-2</v>
      </c>
      <c r="D447" s="58"/>
      <c r="E447" s="58"/>
      <c r="F447" s="58"/>
    </row>
    <row r="448" spans="1:6" x14ac:dyDescent="0.25">
      <c r="A448" s="60" t="s">
        <v>571</v>
      </c>
      <c r="B448" s="58">
        <v>1.204</v>
      </c>
      <c r="C448" s="61">
        <f t="shared" si="6"/>
        <v>2.3809523809523725E-2</v>
      </c>
      <c r="D448" s="58"/>
      <c r="E448" s="58"/>
      <c r="F448" s="58"/>
    </row>
    <row r="449" spans="1:6" x14ac:dyDescent="0.25">
      <c r="A449" s="60" t="s">
        <v>572</v>
      </c>
      <c r="B449" s="58">
        <v>1.131</v>
      </c>
      <c r="C449" s="61">
        <f t="shared" si="6"/>
        <v>-6.0631229235880379E-2</v>
      </c>
      <c r="D449" s="58"/>
      <c r="E449" s="58"/>
      <c r="F449" s="58"/>
    </row>
    <row r="450" spans="1:6" x14ac:dyDescent="0.25">
      <c r="A450" s="60" t="s">
        <v>573</v>
      </c>
      <c r="B450" s="58">
        <v>1.2190000000000001</v>
      </c>
      <c r="C450" s="61">
        <f t="shared" si="6"/>
        <v>7.78072502210434E-2</v>
      </c>
      <c r="D450" s="58"/>
      <c r="E450" s="58"/>
      <c r="F450" s="58"/>
    </row>
    <row r="451" spans="1:6" x14ac:dyDescent="0.25">
      <c r="A451" s="60" t="s">
        <v>574</v>
      </c>
      <c r="B451" s="58">
        <v>1.1970000000000001</v>
      </c>
      <c r="C451" s="61">
        <f t="shared" si="6"/>
        <v>-1.8047579983593076E-2</v>
      </c>
      <c r="D451" s="58"/>
      <c r="E451" s="58"/>
      <c r="F451" s="58"/>
    </row>
    <row r="452" spans="1:6" x14ac:dyDescent="0.25">
      <c r="A452" s="60" t="s">
        <v>575</v>
      </c>
      <c r="B452" s="58">
        <v>1.0880000000000001</v>
      </c>
      <c r="C452" s="61">
        <f t="shared" si="6"/>
        <v>-9.1060985797827843E-2</v>
      </c>
      <c r="D452" s="58"/>
      <c r="E452" s="58"/>
      <c r="F452" s="58"/>
    </row>
    <row r="453" spans="1:6" x14ac:dyDescent="0.25">
      <c r="A453" s="60" t="s">
        <v>576</v>
      </c>
      <c r="B453" s="58">
        <v>1.1919999999999999</v>
      </c>
      <c r="C453" s="61">
        <f t="shared" si="6"/>
        <v>9.558823529411753E-2</v>
      </c>
      <c r="D453" s="58"/>
      <c r="E453" s="58"/>
      <c r="F453" s="58"/>
    </row>
    <row r="454" spans="1:6" x14ac:dyDescent="0.25">
      <c r="A454" s="60" t="s">
        <v>577</v>
      </c>
      <c r="B454" s="58">
        <v>1.286</v>
      </c>
      <c r="C454" s="61">
        <f t="shared" si="6"/>
        <v>7.8859060402684644E-2</v>
      </c>
      <c r="D454" s="58"/>
      <c r="E454" s="58"/>
      <c r="F454" s="58"/>
    </row>
    <row r="455" spans="1:6" x14ac:dyDescent="0.25">
      <c r="A455" s="60" t="s">
        <v>578</v>
      </c>
      <c r="B455" s="58">
        <v>1.304</v>
      </c>
      <c r="C455" s="61">
        <f t="shared" si="6"/>
        <v>1.3996889580093264E-2</v>
      </c>
      <c r="D455" s="58"/>
      <c r="E455" s="58"/>
      <c r="F455" s="58"/>
    </row>
    <row r="456" spans="1:6" x14ac:dyDescent="0.25">
      <c r="A456" s="60" t="s">
        <v>579</v>
      </c>
      <c r="B456" s="58">
        <v>1.31</v>
      </c>
      <c r="C456" s="61">
        <f t="shared" si="6"/>
        <v>4.6012269938651151E-3</v>
      </c>
      <c r="D456" s="58"/>
      <c r="E456" s="58"/>
      <c r="F456" s="58"/>
    </row>
    <row r="457" spans="1:6" x14ac:dyDescent="0.25">
      <c r="A457" s="60" t="s">
        <v>580</v>
      </c>
      <c r="B457" s="58">
        <v>1.367</v>
      </c>
      <c r="C457" s="61">
        <f t="shared" si="6"/>
        <v>4.3511450381679362E-2</v>
      </c>
      <c r="D457" s="58"/>
      <c r="E457" s="58"/>
      <c r="F457" s="58"/>
    </row>
    <row r="458" spans="1:6" x14ac:dyDescent="0.25">
      <c r="A458" s="60" t="s">
        <v>581</v>
      </c>
      <c r="B458" s="58">
        <v>1.3129999999999999</v>
      </c>
      <c r="C458" s="61">
        <f t="shared" si="6"/>
        <v>-3.9502560351133864E-2</v>
      </c>
      <c r="D458" s="58"/>
      <c r="E458" s="58"/>
      <c r="F458" s="58"/>
    </row>
    <row r="459" spans="1:6" x14ac:dyDescent="0.25">
      <c r="A459" s="60" t="s">
        <v>582</v>
      </c>
      <c r="B459" s="58">
        <v>1.357</v>
      </c>
      <c r="C459" s="61">
        <f t="shared" ref="C459:C522" si="7">B459/B458-1</f>
        <v>3.3511043412033592E-2</v>
      </c>
      <c r="D459" s="58"/>
      <c r="E459" s="58"/>
      <c r="F459" s="58"/>
    </row>
    <row r="460" spans="1:6" x14ac:dyDescent="0.25">
      <c r="A460" s="60" t="s">
        <v>583</v>
      </c>
      <c r="B460" s="58">
        <v>1.2509999999999999</v>
      </c>
      <c r="C460" s="61">
        <f t="shared" si="7"/>
        <v>-7.811348563006637E-2</v>
      </c>
      <c r="D460" s="58"/>
      <c r="E460" s="58"/>
      <c r="F460" s="58"/>
    </row>
    <row r="461" spans="1:6" x14ac:dyDescent="0.25">
      <c r="A461" s="60" t="s">
        <v>584</v>
      </c>
      <c r="B461" s="58">
        <v>1.23</v>
      </c>
      <c r="C461" s="61">
        <f t="shared" si="7"/>
        <v>-1.6786570743405171E-2</v>
      </c>
      <c r="D461" s="58"/>
      <c r="E461" s="58"/>
      <c r="F461" s="58"/>
    </row>
    <row r="462" spans="1:6" x14ac:dyDescent="0.25">
      <c r="A462" s="60" t="s">
        <v>585</v>
      </c>
      <c r="B462" s="58">
        <v>1.2110000000000001</v>
      </c>
      <c r="C462" s="61">
        <f t="shared" si="7"/>
        <v>-1.5447154471544655E-2</v>
      </c>
      <c r="D462" s="58"/>
      <c r="E462" s="58"/>
      <c r="F462" s="58"/>
    </row>
    <row r="463" spans="1:6" x14ac:dyDescent="0.25">
      <c r="A463" s="60" t="s">
        <v>586</v>
      </c>
      <c r="B463" s="58">
        <v>1.2509999999999999</v>
      </c>
      <c r="C463" s="61">
        <f t="shared" si="7"/>
        <v>3.3030553261766959E-2</v>
      </c>
      <c r="D463" s="58"/>
      <c r="E463" s="58"/>
      <c r="F463" s="58"/>
    </row>
    <row r="464" spans="1:6" x14ac:dyDescent="0.25">
      <c r="A464" s="60" t="s">
        <v>587</v>
      </c>
      <c r="B464" s="58">
        <v>1.272</v>
      </c>
      <c r="C464" s="61">
        <f t="shared" si="7"/>
        <v>1.6786570743405393E-2</v>
      </c>
      <c r="D464" s="58"/>
      <c r="E464" s="58"/>
      <c r="F464" s="58"/>
    </row>
    <row r="465" spans="1:6" x14ac:dyDescent="0.25">
      <c r="A465" s="60" t="s">
        <v>588</v>
      </c>
      <c r="B465" s="58">
        <v>1.0269999999999999</v>
      </c>
      <c r="C465" s="61">
        <f t="shared" si="7"/>
        <v>-0.1926100628930818</v>
      </c>
      <c r="D465" s="58"/>
      <c r="E465" s="58"/>
      <c r="F465" s="58"/>
    </row>
    <row r="466" spans="1:6" x14ac:dyDescent="0.25">
      <c r="A466" s="60" t="s">
        <v>589</v>
      </c>
      <c r="B466" s="58">
        <v>1.0349999999999999</v>
      </c>
      <c r="C466" s="61">
        <f t="shared" si="7"/>
        <v>7.78967867575453E-3</v>
      </c>
      <c r="D466" s="58"/>
      <c r="E466" s="58"/>
      <c r="F466" s="58"/>
    </row>
    <row r="467" spans="1:6" x14ac:dyDescent="0.25">
      <c r="A467" s="60" t="s">
        <v>590</v>
      </c>
      <c r="B467" s="58">
        <v>1.008</v>
      </c>
      <c r="C467" s="61">
        <f t="shared" si="7"/>
        <v>-2.6086956521739091E-2</v>
      </c>
      <c r="D467" s="58"/>
      <c r="E467" s="58"/>
      <c r="F467" s="58"/>
    </row>
    <row r="468" spans="1:6" x14ac:dyDescent="0.25">
      <c r="A468" s="60" t="s">
        <v>591</v>
      </c>
      <c r="B468" s="58">
        <v>0.99</v>
      </c>
      <c r="C468" s="61">
        <f t="shared" si="7"/>
        <v>-1.7857142857142905E-2</v>
      </c>
      <c r="D468" s="58"/>
      <c r="E468" s="58"/>
      <c r="F468" s="58"/>
    </row>
    <row r="469" spans="1:6" x14ac:dyDescent="0.25">
      <c r="A469" s="60" t="s">
        <v>592</v>
      </c>
      <c r="B469" s="58">
        <v>1.103</v>
      </c>
      <c r="C469" s="61">
        <f t="shared" si="7"/>
        <v>0.1141414141414141</v>
      </c>
      <c r="D469" s="58"/>
      <c r="E469" s="58"/>
      <c r="F469" s="58"/>
    </row>
    <row r="470" spans="1:6" x14ac:dyDescent="0.25">
      <c r="A470" s="60" t="s">
        <v>593</v>
      </c>
      <c r="B470" s="58">
        <v>1.2030000000000001</v>
      </c>
      <c r="C470" s="61">
        <f t="shared" si="7"/>
        <v>9.0661831368993751E-2</v>
      </c>
      <c r="D470" s="58"/>
      <c r="E470" s="58"/>
      <c r="F470" s="58"/>
    </row>
    <row r="471" spans="1:6" x14ac:dyDescent="0.25">
      <c r="A471" s="60" t="s">
        <v>594</v>
      </c>
      <c r="B471" s="58">
        <v>1.282</v>
      </c>
      <c r="C471" s="61">
        <f t="shared" si="7"/>
        <v>6.5669160432252571E-2</v>
      </c>
      <c r="D471" s="58"/>
      <c r="E471" s="58"/>
      <c r="F471" s="58"/>
    </row>
    <row r="472" spans="1:6" x14ac:dyDescent="0.25">
      <c r="A472" s="60" t="s">
        <v>595</v>
      </c>
      <c r="B472" s="58">
        <v>1.3129999999999999</v>
      </c>
      <c r="C472" s="61">
        <f t="shared" si="7"/>
        <v>2.4180967238689455E-2</v>
      </c>
      <c r="D472" s="58"/>
      <c r="E472" s="58"/>
      <c r="F472" s="58"/>
    </row>
    <row r="473" spans="1:6" x14ac:dyDescent="0.25">
      <c r="A473" s="60" t="s">
        <v>596</v>
      </c>
      <c r="B473" s="58">
        <v>1.1659999999999999</v>
      </c>
      <c r="C473" s="61">
        <f t="shared" si="7"/>
        <v>-0.11195734958111203</v>
      </c>
      <c r="D473" s="58"/>
      <c r="E473" s="58"/>
      <c r="F473" s="58"/>
    </row>
    <row r="474" spans="1:6" x14ac:dyDescent="0.25">
      <c r="A474" s="60" t="s">
        <v>597</v>
      </c>
      <c r="B474" s="58">
        <v>1.2490000000000001</v>
      </c>
      <c r="C474" s="61">
        <f t="shared" si="7"/>
        <v>7.1183533447684466E-2</v>
      </c>
      <c r="D474" s="58"/>
      <c r="E474" s="58"/>
      <c r="F474" s="58"/>
    </row>
    <row r="475" spans="1:6" x14ac:dyDescent="0.25">
      <c r="A475" s="60" t="s">
        <v>598</v>
      </c>
      <c r="B475" s="58">
        <v>1.254</v>
      </c>
      <c r="C475" s="61">
        <f t="shared" si="7"/>
        <v>4.003202562049557E-3</v>
      </c>
      <c r="D475" s="58"/>
      <c r="E475" s="58"/>
      <c r="F475" s="58"/>
    </row>
    <row r="476" spans="1:6" x14ac:dyDescent="0.25">
      <c r="A476" s="60" t="s">
        <v>599</v>
      </c>
      <c r="B476" s="58">
        <v>1.4159999999999999</v>
      </c>
      <c r="C476" s="61">
        <f t="shared" si="7"/>
        <v>0.12918660287081329</v>
      </c>
      <c r="D476" s="58"/>
      <c r="E476" s="58"/>
      <c r="F476" s="58"/>
    </row>
    <row r="477" spans="1:6" x14ac:dyDescent="0.25">
      <c r="A477" s="60" t="s">
        <v>600</v>
      </c>
      <c r="B477" s="58">
        <v>1.4410000000000001</v>
      </c>
      <c r="C477" s="61">
        <f t="shared" si="7"/>
        <v>1.7655367231638408E-2</v>
      </c>
      <c r="D477" s="58"/>
      <c r="E477" s="58"/>
      <c r="F477" s="58"/>
    </row>
    <row r="478" spans="1:6" x14ac:dyDescent="0.25">
      <c r="A478" s="60" t="s">
        <v>601</v>
      </c>
      <c r="B478" s="58">
        <v>1.5580000000000001</v>
      </c>
      <c r="C478" s="61">
        <f t="shared" si="7"/>
        <v>8.1193615544760567E-2</v>
      </c>
      <c r="D478" s="58"/>
      <c r="E478" s="58"/>
      <c r="F478" s="58"/>
    </row>
    <row r="479" spans="1:6" x14ac:dyDescent="0.25">
      <c r="A479" s="60" t="s">
        <v>602</v>
      </c>
      <c r="B479" s="58">
        <v>1.5149999999999999</v>
      </c>
      <c r="C479" s="61">
        <f t="shared" si="7"/>
        <v>-2.7599486521181049E-2</v>
      </c>
      <c r="D479" s="58"/>
      <c r="E479" s="58"/>
      <c r="F479" s="58"/>
    </row>
    <row r="480" spans="1:6" x14ac:dyDescent="0.25">
      <c r="A480" s="60" t="s">
        <v>603</v>
      </c>
      <c r="B480" s="58">
        <v>1.667</v>
      </c>
      <c r="C480" s="61">
        <f t="shared" si="7"/>
        <v>0.10033003300330035</v>
      </c>
      <c r="D480" s="58"/>
      <c r="E480" s="58"/>
      <c r="F480" s="58"/>
    </row>
    <row r="481" spans="1:6" x14ac:dyDescent="0.25">
      <c r="A481" s="60" t="s">
        <v>604</v>
      </c>
      <c r="B481" s="58">
        <v>1.506</v>
      </c>
      <c r="C481" s="61">
        <f t="shared" si="7"/>
        <v>-9.6580683863227379E-2</v>
      </c>
      <c r="D481" s="58"/>
      <c r="E481" s="58"/>
      <c r="F481" s="58"/>
    </row>
    <row r="482" spans="1:6" x14ac:dyDescent="0.25">
      <c r="A482" s="60" t="s">
        <v>605</v>
      </c>
      <c r="B482" s="58">
        <v>1.484</v>
      </c>
      <c r="C482" s="61">
        <f t="shared" si="7"/>
        <v>-1.4608233731739695E-2</v>
      </c>
      <c r="D482" s="58"/>
      <c r="E482" s="58"/>
      <c r="F482" s="58"/>
    </row>
    <row r="483" spans="1:6" x14ac:dyDescent="0.25">
      <c r="A483" s="60" t="s">
        <v>606</v>
      </c>
      <c r="B483" s="58">
        <v>1.6140000000000001</v>
      </c>
      <c r="C483" s="61">
        <f t="shared" si="7"/>
        <v>8.7601078167115931E-2</v>
      </c>
      <c r="D483" s="58"/>
      <c r="E483" s="58"/>
      <c r="F483" s="58"/>
    </row>
    <row r="484" spans="1:6" x14ac:dyDescent="0.25">
      <c r="A484" s="60" t="s">
        <v>607</v>
      </c>
      <c r="B484" s="58">
        <v>1.4590000000000001</v>
      </c>
      <c r="C484" s="61">
        <f t="shared" si="7"/>
        <v>-9.6034696406443576E-2</v>
      </c>
      <c r="D484" s="58"/>
      <c r="E484" s="58"/>
      <c r="F484" s="58"/>
    </row>
    <row r="485" spans="1:6" x14ac:dyDescent="0.25">
      <c r="A485" s="60" t="s">
        <v>608</v>
      </c>
      <c r="B485" s="58">
        <v>1.4530000000000001</v>
      </c>
      <c r="C485" s="61">
        <f t="shared" si="7"/>
        <v>-4.1124057573680428E-3</v>
      </c>
      <c r="D485" s="58"/>
      <c r="E485" s="58"/>
      <c r="F485" s="58"/>
    </row>
    <row r="486" spans="1:6" x14ac:dyDescent="0.25">
      <c r="A486" s="60" t="s">
        <v>609</v>
      </c>
      <c r="B486" s="58">
        <v>1.37</v>
      </c>
      <c r="C486" s="61">
        <f t="shared" si="7"/>
        <v>-5.7123193392979998E-2</v>
      </c>
      <c r="D486" s="58"/>
      <c r="E486" s="58"/>
      <c r="F486" s="58"/>
    </row>
    <row r="487" spans="1:6" x14ac:dyDescent="0.25">
      <c r="A487" s="60" t="s">
        <v>610</v>
      </c>
      <c r="B487" s="58">
        <v>1.3480000000000001</v>
      </c>
      <c r="C487" s="61">
        <f t="shared" si="7"/>
        <v>-1.6058394160583966E-2</v>
      </c>
      <c r="D487" s="58"/>
      <c r="E487" s="58"/>
      <c r="F487" s="58"/>
    </row>
    <row r="488" spans="1:6" x14ac:dyDescent="0.25">
      <c r="A488" s="60" t="s">
        <v>611</v>
      </c>
      <c r="B488" s="58">
        <v>1.488</v>
      </c>
      <c r="C488" s="61">
        <f t="shared" si="7"/>
        <v>0.10385756676557856</v>
      </c>
      <c r="D488" s="58"/>
      <c r="E488" s="58"/>
      <c r="F488" s="58"/>
    </row>
    <row r="489" spans="1:6" x14ac:dyDescent="0.25">
      <c r="A489" s="60" t="s">
        <v>612</v>
      </c>
      <c r="B489" s="58">
        <v>1.514</v>
      </c>
      <c r="C489" s="61">
        <f t="shared" si="7"/>
        <v>1.7473118279569988E-2</v>
      </c>
      <c r="D489" s="58"/>
      <c r="E489" s="58"/>
      <c r="F489" s="58"/>
    </row>
    <row r="490" spans="1:6" x14ac:dyDescent="0.25">
      <c r="A490" s="60" t="s">
        <v>613</v>
      </c>
      <c r="B490" s="58">
        <v>1.587</v>
      </c>
      <c r="C490" s="61">
        <f t="shared" si="7"/>
        <v>4.8216644649933915E-2</v>
      </c>
      <c r="D490" s="58"/>
      <c r="E490" s="58"/>
      <c r="F490" s="58"/>
    </row>
    <row r="491" spans="1:6" x14ac:dyDescent="0.25">
      <c r="A491" s="60" t="s">
        <v>614</v>
      </c>
      <c r="B491" s="58">
        <v>1.583</v>
      </c>
      <c r="C491" s="61">
        <f t="shared" si="7"/>
        <v>-2.520478890989275E-3</v>
      </c>
      <c r="D491" s="58"/>
      <c r="E491" s="58"/>
      <c r="F491" s="58"/>
    </row>
    <row r="492" spans="1:6" x14ac:dyDescent="0.25">
      <c r="A492" s="60" t="s">
        <v>615</v>
      </c>
      <c r="B492" s="58">
        <v>1.6359999999999999</v>
      </c>
      <c r="C492" s="61">
        <f t="shared" si="7"/>
        <v>3.348073278584951E-2</v>
      </c>
      <c r="D492" s="58"/>
      <c r="E492" s="58"/>
      <c r="F492" s="58"/>
    </row>
    <row r="493" spans="1:6" x14ac:dyDescent="0.25">
      <c r="A493" s="60" t="s">
        <v>616</v>
      </c>
      <c r="B493" s="58">
        <v>1.5349999999999999</v>
      </c>
      <c r="C493" s="61">
        <f t="shared" si="7"/>
        <v>-6.1735941320293364E-2</v>
      </c>
      <c r="D493" s="58"/>
      <c r="E493" s="58"/>
      <c r="F493" s="58"/>
    </row>
    <row r="494" spans="1:6" x14ac:dyDescent="0.25">
      <c r="A494" s="60" t="s">
        <v>617</v>
      </c>
      <c r="B494" s="58">
        <v>1.571</v>
      </c>
      <c r="C494" s="61">
        <f t="shared" si="7"/>
        <v>2.3452768729641749E-2</v>
      </c>
      <c r="D494" s="58"/>
      <c r="E494" s="58"/>
      <c r="F494" s="58"/>
    </row>
    <row r="495" spans="1:6" x14ac:dyDescent="0.25">
      <c r="A495" s="60" t="s">
        <v>618</v>
      </c>
      <c r="B495" s="58">
        <v>1.6619999999999999</v>
      </c>
      <c r="C495" s="61">
        <f t="shared" si="7"/>
        <v>5.7924888605983327E-2</v>
      </c>
      <c r="D495" s="58"/>
      <c r="E495" s="58"/>
      <c r="F495" s="58"/>
    </row>
    <row r="496" spans="1:6" x14ac:dyDescent="0.25">
      <c r="A496" s="60" t="s">
        <v>619</v>
      </c>
      <c r="B496" s="58">
        <v>1.8109999999999999</v>
      </c>
      <c r="C496" s="61">
        <f t="shared" si="7"/>
        <v>8.965102286401927E-2</v>
      </c>
      <c r="D496" s="58"/>
      <c r="E496" s="58"/>
      <c r="F496" s="58"/>
    </row>
    <row r="497" spans="1:6" x14ac:dyDescent="0.25">
      <c r="A497" s="60" t="s">
        <v>620</v>
      </c>
      <c r="B497" s="58">
        <v>2.012</v>
      </c>
      <c r="C497" s="61">
        <f t="shared" si="7"/>
        <v>0.11098840419657652</v>
      </c>
      <c r="D497" s="58"/>
      <c r="E497" s="58"/>
      <c r="F497" s="58"/>
    </row>
    <row r="498" spans="1:6" x14ac:dyDescent="0.25">
      <c r="A498" s="60" t="s">
        <v>621</v>
      </c>
      <c r="B498" s="58">
        <v>1.796</v>
      </c>
      <c r="C498" s="61">
        <f t="shared" si="7"/>
        <v>-0.10735586481113324</v>
      </c>
      <c r="D498" s="58"/>
      <c r="E498" s="58"/>
      <c r="F498" s="58"/>
    </row>
    <row r="499" spans="1:6" x14ac:dyDescent="0.25">
      <c r="A499" s="60" t="s">
        <v>622</v>
      </c>
      <c r="B499" s="58">
        <v>2.0099999999999998</v>
      </c>
      <c r="C499" s="61">
        <f t="shared" si="7"/>
        <v>0.11915367483296202</v>
      </c>
      <c r="D499" s="58"/>
      <c r="E499" s="58"/>
      <c r="F499" s="58"/>
    </row>
    <row r="500" spans="1:6" x14ac:dyDescent="0.25">
      <c r="A500" s="60" t="s">
        <v>623</v>
      </c>
      <c r="B500" s="58">
        <v>1.9339999999999999</v>
      </c>
      <c r="C500" s="61">
        <f t="shared" si="7"/>
        <v>-3.7810945273631713E-2</v>
      </c>
      <c r="D500" s="58"/>
      <c r="E500" s="58"/>
      <c r="F500" s="58"/>
    </row>
    <row r="501" spans="1:6" x14ac:dyDescent="0.25">
      <c r="A501" s="60" t="s">
        <v>624</v>
      </c>
      <c r="B501" s="58">
        <v>2.105</v>
      </c>
      <c r="C501" s="61">
        <f t="shared" si="7"/>
        <v>8.8417786970010459E-2</v>
      </c>
      <c r="D501" s="58"/>
      <c r="E501" s="58"/>
      <c r="F501" s="58"/>
    </row>
    <row r="502" spans="1:6" x14ac:dyDescent="0.25">
      <c r="A502" s="60" t="s">
        <v>625</v>
      </c>
      <c r="B502" s="58">
        <v>2.61</v>
      </c>
      <c r="C502" s="61">
        <f t="shared" si="7"/>
        <v>0.23990498812351535</v>
      </c>
      <c r="D502" s="58"/>
      <c r="E502" s="58"/>
      <c r="F502" s="58"/>
    </row>
    <row r="503" spans="1:6" x14ac:dyDescent="0.25">
      <c r="A503" s="60" t="s">
        <v>626</v>
      </c>
      <c r="B503" s="58">
        <v>2.4220000000000002</v>
      </c>
      <c r="C503" s="61">
        <f t="shared" si="7"/>
        <v>-7.2030651340996066E-2</v>
      </c>
      <c r="D503" s="58"/>
      <c r="E503" s="58"/>
      <c r="F503" s="58"/>
    </row>
    <row r="504" spans="1:6" x14ac:dyDescent="0.25">
      <c r="A504" s="60" t="s">
        <v>627</v>
      </c>
      <c r="B504" s="58">
        <v>1.861</v>
      </c>
      <c r="C504" s="61">
        <f t="shared" si="7"/>
        <v>-0.23162675474814209</v>
      </c>
      <c r="D504" s="58"/>
      <c r="E504" s="58"/>
      <c r="F504" s="58"/>
    </row>
    <row r="505" spans="1:6" x14ac:dyDescent="0.25">
      <c r="A505" s="60" t="s">
        <v>628</v>
      </c>
      <c r="B505" s="58">
        <v>1.8320000000000001</v>
      </c>
      <c r="C505" s="61">
        <f t="shared" si="7"/>
        <v>-1.5583019881783899E-2</v>
      </c>
      <c r="D505" s="58"/>
      <c r="E505" s="58"/>
      <c r="F505" s="58"/>
    </row>
    <row r="506" spans="1:6" x14ac:dyDescent="0.25">
      <c r="A506" s="60" t="s">
        <v>629</v>
      </c>
      <c r="B506" s="58">
        <v>1.5580000000000001</v>
      </c>
      <c r="C506" s="61">
        <f t="shared" si="7"/>
        <v>-0.14956331877729256</v>
      </c>
      <c r="D506" s="58"/>
      <c r="E506" s="58"/>
      <c r="F506" s="58"/>
    </row>
    <row r="507" spans="1:6" x14ac:dyDescent="0.25">
      <c r="A507" s="60" t="s">
        <v>630</v>
      </c>
      <c r="B507" s="58">
        <v>1.4910000000000001</v>
      </c>
      <c r="C507" s="61">
        <f t="shared" si="7"/>
        <v>-4.3003851091142464E-2</v>
      </c>
      <c r="D507" s="58"/>
      <c r="E507" s="58"/>
      <c r="F507" s="58"/>
    </row>
    <row r="508" spans="1:6" x14ac:dyDescent="0.25">
      <c r="A508" s="60" t="s">
        <v>631</v>
      </c>
      <c r="B508" s="58">
        <v>1.4950000000000001</v>
      </c>
      <c r="C508" s="61">
        <f t="shared" si="7"/>
        <v>2.6827632461434714E-3</v>
      </c>
      <c r="D508" s="58"/>
      <c r="E508" s="58"/>
      <c r="F508" s="58"/>
    </row>
    <row r="509" spans="1:6" x14ac:dyDescent="0.25">
      <c r="A509" s="60" t="s">
        <v>632</v>
      </c>
      <c r="B509" s="58">
        <v>1.4530000000000001</v>
      </c>
      <c r="C509" s="61">
        <f t="shared" si="7"/>
        <v>-2.8093645484949858E-2</v>
      </c>
      <c r="D509" s="58"/>
      <c r="E509" s="58"/>
      <c r="F509" s="58"/>
    </row>
    <row r="510" spans="1:6" x14ac:dyDescent="0.25">
      <c r="A510" s="60" t="s">
        <v>633</v>
      </c>
      <c r="B510" s="58">
        <v>1.4019999999999999</v>
      </c>
      <c r="C510" s="61">
        <f t="shared" si="7"/>
        <v>-3.5099793530626422E-2</v>
      </c>
      <c r="D510" s="58"/>
      <c r="E510" s="58"/>
      <c r="F510" s="58"/>
    </row>
    <row r="511" spans="1:6" x14ac:dyDescent="0.25">
      <c r="A511" s="60" t="s">
        <v>634</v>
      </c>
      <c r="B511" s="58">
        <v>1.387</v>
      </c>
      <c r="C511" s="61">
        <f t="shared" si="7"/>
        <v>-1.0699001426533461E-2</v>
      </c>
      <c r="D511" s="58"/>
      <c r="E511" s="58"/>
      <c r="F511" s="58"/>
    </row>
    <row r="512" spans="1:6" x14ac:dyDescent="0.25">
      <c r="A512" s="60" t="s">
        <v>635</v>
      </c>
      <c r="B512" s="58">
        <v>1.5449999999999999</v>
      </c>
      <c r="C512" s="61">
        <f t="shared" si="7"/>
        <v>0.11391492429704386</v>
      </c>
      <c r="D512" s="58"/>
      <c r="E512" s="58"/>
      <c r="F512" s="58"/>
    </row>
    <row r="513" spans="1:6" x14ac:dyDescent="0.25">
      <c r="A513" s="60" t="s">
        <v>636</v>
      </c>
      <c r="B513" s="58">
        <v>1.6379999999999999</v>
      </c>
      <c r="C513" s="61">
        <f t="shared" si="7"/>
        <v>6.0194174757281615E-2</v>
      </c>
      <c r="D513" s="58"/>
      <c r="E513" s="58"/>
      <c r="F513" s="58"/>
    </row>
    <row r="514" spans="1:6" x14ac:dyDescent="0.25">
      <c r="A514" s="60" t="s">
        <v>637</v>
      </c>
      <c r="B514" s="58">
        <v>1.4970000000000001</v>
      </c>
      <c r="C514" s="61">
        <f t="shared" si="7"/>
        <v>-8.6080586080585997E-2</v>
      </c>
      <c r="D514" s="58"/>
      <c r="E514" s="58"/>
      <c r="F514" s="58"/>
    </row>
    <row r="515" spans="1:6" x14ac:dyDescent="0.25">
      <c r="A515" s="60" t="s">
        <v>638</v>
      </c>
      <c r="B515" s="58">
        <v>1.7190000000000001</v>
      </c>
      <c r="C515" s="61">
        <f t="shared" si="7"/>
        <v>0.14829659318637267</v>
      </c>
      <c r="D515" s="58"/>
      <c r="E515" s="58"/>
      <c r="F515" s="58"/>
    </row>
    <row r="516" spans="1:6" x14ac:dyDescent="0.25">
      <c r="A516" s="60" t="s">
        <v>639</v>
      </c>
      <c r="B516" s="58">
        <v>1.6859999999999999</v>
      </c>
      <c r="C516" s="61">
        <f t="shared" si="7"/>
        <v>-1.919720767888311E-2</v>
      </c>
      <c r="D516" s="58"/>
      <c r="E516" s="58"/>
      <c r="F516" s="58"/>
    </row>
    <row r="517" spans="1:6" x14ac:dyDescent="0.25">
      <c r="A517" s="60" t="s">
        <v>640</v>
      </c>
      <c r="B517" s="58">
        <v>1.748</v>
      </c>
      <c r="C517" s="61">
        <f t="shared" si="7"/>
        <v>3.6773428232502958E-2</v>
      </c>
      <c r="D517" s="58"/>
      <c r="E517" s="58"/>
      <c r="F517" s="58"/>
    </row>
    <row r="518" spans="1:6" x14ac:dyDescent="0.25">
      <c r="A518" s="60" t="s">
        <v>641</v>
      </c>
      <c r="B518" s="58">
        <v>1.5660000000000001</v>
      </c>
      <c r="C518" s="61">
        <f t="shared" si="7"/>
        <v>-0.10411899313501138</v>
      </c>
      <c r="D518" s="58"/>
      <c r="E518" s="58"/>
      <c r="F518" s="58"/>
    </row>
    <row r="519" spans="1:6" x14ac:dyDescent="0.25">
      <c r="A519" s="60" t="s">
        <v>642</v>
      </c>
      <c r="B519" s="58">
        <v>1.4490000000000001</v>
      </c>
      <c r="C519" s="61">
        <f t="shared" si="7"/>
        <v>-7.4712643678160884E-2</v>
      </c>
      <c r="D519" s="58"/>
      <c r="E519" s="58"/>
      <c r="F519" s="58"/>
    </row>
    <row r="520" spans="1:6" x14ac:dyDescent="0.25">
      <c r="A520" s="60" t="s">
        <v>643</v>
      </c>
      <c r="B520" s="58">
        <v>1.585</v>
      </c>
      <c r="C520" s="61">
        <f t="shared" si="7"/>
        <v>9.3857832988267775E-2</v>
      </c>
      <c r="D520" s="58"/>
      <c r="E520" s="58"/>
      <c r="F520" s="58"/>
    </row>
    <row r="521" spans="1:6" x14ac:dyDescent="0.25">
      <c r="A521" s="60" t="s">
        <v>644</v>
      </c>
      <c r="B521" s="58">
        <v>1.6819999999999999</v>
      </c>
      <c r="C521" s="61">
        <f t="shared" si="7"/>
        <v>6.1198738170346934E-2</v>
      </c>
      <c r="D521" s="58"/>
      <c r="E521" s="58"/>
      <c r="F521" s="58"/>
    </row>
    <row r="522" spans="1:6" x14ac:dyDescent="0.25">
      <c r="A522" s="60" t="s">
        <v>645</v>
      </c>
      <c r="B522" s="58">
        <v>1.875</v>
      </c>
      <c r="C522" s="61">
        <f t="shared" si="7"/>
        <v>0.11474435196195021</v>
      </c>
      <c r="D522" s="58"/>
      <c r="E522" s="58"/>
      <c r="F522" s="58"/>
    </row>
    <row r="523" spans="1:6" x14ac:dyDescent="0.25">
      <c r="A523" s="60" t="s">
        <v>646</v>
      </c>
      <c r="B523" s="58">
        <v>1.84</v>
      </c>
      <c r="C523" s="61">
        <f t="shared" ref="C523:C586" si="8">B523/B522-1</f>
        <v>-1.8666666666666609E-2</v>
      </c>
      <c r="D523" s="58"/>
      <c r="E523" s="58"/>
      <c r="F523" s="58"/>
    </row>
    <row r="524" spans="1:6" x14ac:dyDescent="0.25">
      <c r="A524" s="60" t="s">
        <v>647</v>
      </c>
      <c r="B524" s="58">
        <v>1.88</v>
      </c>
      <c r="C524" s="61">
        <f t="shared" si="8"/>
        <v>2.1739130434782483E-2</v>
      </c>
      <c r="D524" s="58"/>
      <c r="E524" s="58"/>
      <c r="F524" s="58"/>
    </row>
    <row r="525" spans="1:6" x14ac:dyDescent="0.25">
      <c r="A525" s="60" t="s">
        <v>648</v>
      </c>
      <c r="B525" s="58">
        <v>1.9970000000000001</v>
      </c>
      <c r="C525" s="61">
        <f t="shared" si="8"/>
        <v>6.2234042553191538E-2</v>
      </c>
      <c r="D525" s="58"/>
      <c r="E525" s="58"/>
      <c r="F525" s="58"/>
    </row>
    <row r="526" spans="1:6" x14ac:dyDescent="0.25">
      <c r="A526" s="60" t="s">
        <v>649</v>
      </c>
      <c r="B526" s="58">
        <v>2.165</v>
      </c>
      <c r="C526" s="61">
        <f t="shared" si="8"/>
        <v>8.412618928392579E-2</v>
      </c>
      <c r="D526" s="58"/>
      <c r="E526" s="58"/>
      <c r="F526" s="58"/>
    </row>
    <row r="527" spans="1:6" x14ac:dyDescent="0.25">
      <c r="A527" s="60" t="s">
        <v>650</v>
      </c>
      <c r="B527" s="58">
        <v>2.2869999999999999</v>
      </c>
      <c r="C527" s="61">
        <f t="shared" si="8"/>
        <v>5.6351039260969848E-2</v>
      </c>
      <c r="D527" s="58"/>
      <c r="E527" s="58"/>
      <c r="F527" s="58"/>
    </row>
    <row r="528" spans="1:6" x14ac:dyDescent="0.25">
      <c r="A528" s="60" t="s">
        <v>651</v>
      </c>
      <c r="B528" s="58">
        <v>2.2149999999999999</v>
      </c>
      <c r="C528" s="61">
        <f t="shared" si="8"/>
        <v>-3.1482291211193725E-2</v>
      </c>
      <c r="D528" s="58"/>
      <c r="E528" s="58"/>
      <c r="F528" s="58"/>
    </row>
    <row r="529" spans="1:6" x14ac:dyDescent="0.25">
      <c r="A529" s="60" t="s">
        <v>652</v>
      </c>
      <c r="B529" s="58">
        <v>2.149</v>
      </c>
      <c r="C529" s="61">
        <f t="shared" si="8"/>
        <v>-2.9796839729119617E-2</v>
      </c>
      <c r="D529" s="58"/>
      <c r="E529" s="58"/>
      <c r="F529" s="58"/>
    </row>
    <row r="530" spans="1:6" x14ac:dyDescent="0.25">
      <c r="A530" s="60" t="s">
        <v>653</v>
      </c>
      <c r="B530" s="58">
        <v>2.0070000000000001</v>
      </c>
      <c r="C530" s="61">
        <f t="shared" si="8"/>
        <v>-6.6077245230339643E-2</v>
      </c>
      <c r="D530" s="58"/>
      <c r="E530" s="58"/>
      <c r="F530" s="58"/>
    </row>
    <row r="531" spans="1:6" x14ac:dyDescent="0.25">
      <c r="A531" s="60" t="s">
        <v>654</v>
      </c>
      <c r="B531" s="58">
        <v>2.0089999999999999</v>
      </c>
      <c r="C531" s="61">
        <f t="shared" si="8"/>
        <v>9.9651220727436929E-4</v>
      </c>
      <c r="D531" s="58"/>
      <c r="E531" s="58"/>
      <c r="F531" s="58"/>
    </row>
    <row r="532" spans="1:6" x14ac:dyDescent="0.25">
      <c r="A532" s="60" t="s">
        <v>655</v>
      </c>
      <c r="B532" s="58">
        <v>2.0150000000000001</v>
      </c>
      <c r="C532" s="61">
        <f t="shared" si="8"/>
        <v>2.9865604778498422E-3</v>
      </c>
      <c r="D532" s="58"/>
      <c r="E532" s="58"/>
      <c r="F532" s="58"/>
    </row>
    <row r="533" spans="1:6" x14ac:dyDescent="0.25">
      <c r="A533" s="60" t="s">
        <v>656</v>
      </c>
      <c r="B533" s="58">
        <v>2.1440000000000001</v>
      </c>
      <c r="C533" s="61">
        <f t="shared" si="8"/>
        <v>6.4019851116625226E-2</v>
      </c>
      <c r="D533" s="58"/>
      <c r="E533" s="58"/>
      <c r="F533" s="58"/>
    </row>
    <row r="534" spans="1:6" x14ac:dyDescent="0.25">
      <c r="A534" s="60" t="s">
        <v>657</v>
      </c>
      <c r="B534" s="58">
        <v>2.1269999999999998</v>
      </c>
      <c r="C534" s="61">
        <f t="shared" si="8"/>
        <v>-7.9291044776120811E-3</v>
      </c>
      <c r="D534" s="58"/>
      <c r="E534" s="58"/>
      <c r="F534" s="58"/>
    </row>
    <row r="535" spans="1:6" x14ac:dyDescent="0.25">
      <c r="A535" s="60" t="s">
        <v>658</v>
      </c>
      <c r="B535" s="58">
        <v>2.0059999999999998</v>
      </c>
      <c r="C535" s="61">
        <f t="shared" si="8"/>
        <v>-5.6887635166901762E-2</v>
      </c>
      <c r="D535" s="58"/>
      <c r="E535" s="58"/>
      <c r="F535" s="58"/>
    </row>
    <row r="536" spans="1:6" x14ac:dyDescent="0.25">
      <c r="A536" s="60" t="s">
        <v>659</v>
      </c>
      <c r="B536" s="58">
        <v>2.1989999999999998</v>
      </c>
      <c r="C536" s="61">
        <f t="shared" si="8"/>
        <v>9.6211365902293178E-2</v>
      </c>
      <c r="D536" s="58"/>
      <c r="E536" s="58"/>
      <c r="F536" s="58"/>
    </row>
    <row r="537" spans="1:6" x14ac:dyDescent="0.25">
      <c r="A537" s="60" t="s">
        <v>660</v>
      </c>
      <c r="B537" s="58">
        <v>2.149</v>
      </c>
      <c r="C537" s="61">
        <f t="shared" si="8"/>
        <v>-2.2737608003637888E-2</v>
      </c>
      <c r="D537" s="58"/>
      <c r="E537" s="58"/>
      <c r="F537" s="58"/>
    </row>
    <row r="538" spans="1:6" x14ac:dyDescent="0.25">
      <c r="A538" s="60" t="s">
        <v>661</v>
      </c>
      <c r="B538" s="58">
        <v>2.29</v>
      </c>
      <c r="C538" s="61">
        <f t="shared" si="8"/>
        <v>6.5611912517449911E-2</v>
      </c>
      <c r="D538" s="58"/>
      <c r="E538" s="58"/>
      <c r="F538" s="58"/>
    </row>
    <row r="539" spans="1:6" x14ac:dyDescent="0.25">
      <c r="A539" s="60" t="s">
        <v>662</v>
      </c>
      <c r="B539" s="58">
        <v>2.359</v>
      </c>
      <c r="C539" s="61">
        <f t="shared" si="8"/>
        <v>3.0131004366812153E-2</v>
      </c>
      <c r="D539" s="58"/>
      <c r="E539" s="58"/>
      <c r="F539" s="58"/>
    </row>
    <row r="540" spans="1:6" x14ac:dyDescent="0.25">
      <c r="A540" s="60" t="s">
        <v>663</v>
      </c>
      <c r="B540" s="58">
        <v>2.2589999999999999</v>
      </c>
      <c r="C540" s="61">
        <f t="shared" si="8"/>
        <v>-4.2390843577787218E-2</v>
      </c>
      <c r="D540" s="58"/>
      <c r="E540" s="58"/>
      <c r="F540" s="58"/>
    </row>
    <row r="541" spans="1:6" x14ac:dyDescent="0.25">
      <c r="A541" s="60" t="s">
        <v>664</v>
      </c>
      <c r="B541" s="58">
        <v>2.274</v>
      </c>
      <c r="C541" s="61">
        <f t="shared" si="8"/>
        <v>6.6401062416998613E-3</v>
      </c>
      <c r="D541" s="58"/>
      <c r="E541" s="58"/>
      <c r="F541" s="58"/>
    </row>
    <row r="542" spans="1:6" x14ac:dyDescent="0.25">
      <c r="A542" s="60" t="s">
        <v>665</v>
      </c>
      <c r="B542" s="58">
        <v>1.962</v>
      </c>
      <c r="C542" s="61">
        <f t="shared" si="8"/>
        <v>-0.13720316622691298</v>
      </c>
      <c r="D542" s="58"/>
      <c r="E542" s="58"/>
      <c r="F542" s="58"/>
    </row>
    <row r="543" spans="1:6" x14ac:dyDescent="0.25">
      <c r="A543" s="60" t="s">
        <v>666</v>
      </c>
      <c r="B543" s="58">
        <v>1.9279999999999999</v>
      </c>
      <c r="C543" s="61">
        <f t="shared" si="8"/>
        <v>-1.7329255861366022E-2</v>
      </c>
      <c r="D543" s="58"/>
      <c r="E543" s="58"/>
      <c r="F543" s="58"/>
    </row>
    <row r="544" spans="1:6" x14ac:dyDescent="0.25">
      <c r="A544" s="60" t="s">
        <v>667</v>
      </c>
      <c r="B544" s="58">
        <v>1.7430000000000001</v>
      </c>
      <c r="C544" s="61">
        <f t="shared" si="8"/>
        <v>-9.595435684647291E-2</v>
      </c>
      <c r="D544" s="58"/>
      <c r="E544" s="58"/>
      <c r="F544" s="58"/>
    </row>
    <row r="545" spans="1:6" x14ac:dyDescent="0.25">
      <c r="A545" s="60" t="s">
        <v>668</v>
      </c>
      <c r="B545" s="58">
        <v>1.6</v>
      </c>
      <c r="C545" s="61">
        <f t="shared" si="8"/>
        <v>-8.2042455536431413E-2</v>
      </c>
      <c r="D545" s="58"/>
      <c r="E545" s="58"/>
      <c r="F545" s="58"/>
    </row>
    <row r="546" spans="1:6" x14ac:dyDescent="0.25">
      <c r="A546" s="60" t="s">
        <v>669</v>
      </c>
      <c r="B546" s="58">
        <v>1.552</v>
      </c>
      <c r="C546" s="61">
        <f t="shared" si="8"/>
        <v>-3.0000000000000027E-2</v>
      </c>
      <c r="D546" s="58"/>
      <c r="E546" s="58"/>
      <c r="F546" s="58"/>
    </row>
    <row r="547" spans="1:6" x14ac:dyDescent="0.25">
      <c r="A547" s="60" t="s">
        <v>670</v>
      </c>
      <c r="B547" s="58">
        <v>1.5</v>
      </c>
      <c r="C547" s="61">
        <f t="shared" si="8"/>
        <v>-3.350515463917525E-2</v>
      </c>
      <c r="D547" s="58"/>
      <c r="E547" s="58"/>
      <c r="F547" s="58"/>
    </row>
    <row r="548" spans="1:6" x14ac:dyDescent="0.25">
      <c r="A548" s="60" t="s">
        <v>671</v>
      </c>
      <c r="B548" s="58">
        <v>1.53</v>
      </c>
      <c r="C548" s="61">
        <f t="shared" si="8"/>
        <v>2.0000000000000018E-2</v>
      </c>
      <c r="D548" s="58"/>
      <c r="E548" s="58"/>
      <c r="F548" s="58"/>
    </row>
    <row r="549" spans="1:6" x14ac:dyDescent="0.25">
      <c r="A549" s="60" t="s">
        <v>672</v>
      </c>
      <c r="B549" s="58">
        <v>1.5249999999999999</v>
      </c>
      <c r="C549" s="61">
        <f t="shared" si="8"/>
        <v>-3.2679738562092497E-3</v>
      </c>
      <c r="D549" s="58"/>
      <c r="E549" s="58"/>
      <c r="F549" s="58"/>
    </row>
    <row r="550" spans="1:6" x14ac:dyDescent="0.25">
      <c r="A550" s="60" t="s">
        <v>673</v>
      </c>
      <c r="B550" s="58">
        <v>1.5309999999999999</v>
      </c>
      <c r="C550" s="61">
        <f t="shared" si="8"/>
        <v>3.9344262295082366E-3</v>
      </c>
      <c r="D550" s="58"/>
      <c r="E550" s="58"/>
      <c r="F550" s="58"/>
    </row>
    <row r="551" spans="1:6" x14ac:dyDescent="0.25">
      <c r="A551" s="60" t="s">
        <v>674</v>
      </c>
      <c r="B551" s="58">
        <v>1.488</v>
      </c>
      <c r="C551" s="61">
        <f t="shared" si="8"/>
        <v>-2.8086218158066556E-2</v>
      </c>
      <c r="D551" s="58"/>
      <c r="E551" s="58"/>
      <c r="F551" s="58"/>
    </row>
    <row r="552" spans="1:6" x14ac:dyDescent="0.25">
      <c r="A552" s="60" t="s">
        <v>675</v>
      </c>
      <c r="B552" s="58">
        <v>1.45</v>
      </c>
      <c r="C552" s="61">
        <f t="shared" si="8"/>
        <v>-2.5537634408602128E-2</v>
      </c>
      <c r="D552" s="58"/>
      <c r="E552" s="58"/>
      <c r="F552" s="58"/>
    </row>
    <row r="553" spans="1:6" x14ac:dyDescent="0.25">
      <c r="A553" s="60" t="s">
        <v>676</v>
      </c>
      <c r="B553" s="58">
        <v>1.5549999999999999</v>
      </c>
      <c r="C553" s="61">
        <f t="shared" si="8"/>
        <v>7.241379310344831E-2</v>
      </c>
      <c r="D553" s="58"/>
      <c r="E553" s="58"/>
      <c r="F553" s="58"/>
    </row>
    <row r="554" spans="1:6" x14ac:dyDescent="0.25">
      <c r="A554" s="60" t="s">
        <v>677</v>
      </c>
      <c r="B554" s="58">
        <v>1.534</v>
      </c>
      <c r="C554" s="61">
        <f t="shared" si="8"/>
        <v>-1.3504823151125334E-2</v>
      </c>
      <c r="D554" s="58"/>
      <c r="E554" s="58"/>
      <c r="F554" s="58"/>
    </row>
    <row r="555" spans="1:6" x14ac:dyDescent="0.25">
      <c r="A555" s="60" t="s">
        <v>678</v>
      </c>
      <c r="B555" s="58">
        <v>1.528</v>
      </c>
      <c r="C555" s="61">
        <f t="shared" si="8"/>
        <v>-3.9113428943937656E-3</v>
      </c>
      <c r="D555" s="58"/>
      <c r="E555" s="58"/>
      <c r="F555" s="58"/>
    </row>
    <row r="556" spans="1:6" x14ac:dyDescent="0.25">
      <c r="A556" s="60" t="s">
        <v>679</v>
      </c>
      <c r="B556" s="58">
        <v>1.5549999999999999</v>
      </c>
      <c r="C556" s="61">
        <f t="shared" si="8"/>
        <v>1.7670157068062853E-2</v>
      </c>
      <c r="D556" s="58"/>
      <c r="E556" s="58"/>
      <c r="F556" s="58"/>
    </row>
    <row r="557" spans="1:6" x14ac:dyDescent="0.25">
      <c r="A557" s="60" t="s">
        <v>680</v>
      </c>
      <c r="B557" s="58">
        <v>1.629</v>
      </c>
      <c r="C557" s="61">
        <f t="shared" si="8"/>
        <v>4.7588424437299048E-2</v>
      </c>
      <c r="D557" s="58"/>
      <c r="E557" s="58"/>
      <c r="F557" s="58"/>
    </row>
    <row r="558" spans="1:6" x14ac:dyDescent="0.25">
      <c r="A558" s="60" t="s">
        <v>681</v>
      </c>
      <c r="B558" s="58">
        <v>1.5649999999999999</v>
      </c>
      <c r="C558" s="61">
        <f t="shared" si="8"/>
        <v>-3.9287906691221619E-2</v>
      </c>
      <c r="D558" s="58"/>
      <c r="E558" s="58"/>
      <c r="F558" s="58"/>
    </row>
    <row r="559" spans="1:6" x14ac:dyDescent="0.25">
      <c r="A559" s="60" t="s">
        <v>682</v>
      </c>
      <c r="B559" s="58">
        <v>1.627</v>
      </c>
      <c r="C559" s="61">
        <f t="shared" si="8"/>
        <v>3.9616613418530289E-2</v>
      </c>
      <c r="D559" s="58"/>
      <c r="E559" s="58"/>
      <c r="F559" s="58"/>
    </row>
    <row r="560" spans="1:6" x14ac:dyDescent="0.25">
      <c r="A560" s="60" t="s">
        <v>683</v>
      </c>
      <c r="B560" s="58">
        <v>1.4059999999999999</v>
      </c>
      <c r="C560" s="61">
        <f t="shared" si="8"/>
        <v>-0.13583282114320838</v>
      </c>
      <c r="D560" s="58"/>
      <c r="E560" s="58"/>
      <c r="F560" s="58"/>
    </row>
    <row r="561" spans="1:6" x14ac:dyDescent="0.25">
      <c r="A561" s="60" t="s">
        <v>684</v>
      </c>
      <c r="B561" s="58">
        <v>1.3340000000000001</v>
      </c>
      <c r="C561" s="61">
        <f t="shared" si="8"/>
        <v>-5.1209103840682668E-2</v>
      </c>
      <c r="D561" s="58"/>
      <c r="E561" s="58"/>
      <c r="F561" s="58"/>
    </row>
    <row r="562" spans="1:6" x14ac:dyDescent="0.25">
      <c r="A562" s="60" t="s">
        <v>685</v>
      </c>
      <c r="B562" s="58">
        <v>1.4159999999999999</v>
      </c>
      <c r="C562" s="61">
        <f t="shared" si="8"/>
        <v>6.1469265367316117E-2</v>
      </c>
      <c r="D562" s="58"/>
      <c r="E562" s="58"/>
      <c r="F562" s="58"/>
    </row>
    <row r="563" spans="1:6" x14ac:dyDescent="0.25">
      <c r="A563" s="60" t="s">
        <v>686</v>
      </c>
      <c r="B563" s="58">
        <v>1.4950000000000001</v>
      </c>
      <c r="C563" s="61">
        <f t="shared" si="8"/>
        <v>5.5790960451977512E-2</v>
      </c>
      <c r="D563" s="58"/>
      <c r="E563" s="58"/>
      <c r="F563" s="58"/>
    </row>
    <row r="564" spans="1:6" x14ac:dyDescent="0.25">
      <c r="A564" s="60" t="s">
        <v>687</v>
      </c>
      <c r="B564" s="58">
        <v>1.5029999999999999</v>
      </c>
      <c r="C564" s="61">
        <f t="shared" si="8"/>
        <v>5.3511705685618249E-3</v>
      </c>
      <c r="D564" s="58"/>
      <c r="E564" s="58"/>
      <c r="F564" s="58"/>
    </row>
    <row r="565" spans="1:6" x14ac:dyDescent="0.25">
      <c r="A565" s="60" t="s">
        <v>688</v>
      </c>
      <c r="B565" s="58">
        <v>1.7749999999999999</v>
      </c>
      <c r="C565" s="61">
        <f t="shared" si="8"/>
        <v>0.18097139055222899</v>
      </c>
      <c r="D565" s="58"/>
      <c r="E565" s="58"/>
      <c r="F565" s="58"/>
    </row>
    <row r="566" spans="1:6" x14ac:dyDescent="0.25">
      <c r="A566" s="60" t="s">
        <v>689</v>
      </c>
      <c r="B566" s="58">
        <v>1.7769999999999999</v>
      </c>
      <c r="C566" s="61">
        <f t="shared" si="8"/>
        <v>1.1267605633802358E-3</v>
      </c>
      <c r="D566" s="58"/>
      <c r="E566" s="58"/>
      <c r="F566" s="58"/>
    </row>
    <row r="567" spans="1:6" x14ac:dyDescent="0.25">
      <c r="A567" s="60" t="s">
        <v>690</v>
      </c>
      <c r="B567" s="58">
        <v>1.8049999999999999</v>
      </c>
      <c r="C567" s="61">
        <f t="shared" si="8"/>
        <v>1.5756893640967995E-2</v>
      </c>
      <c r="D567" s="58"/>
      <c r="E567" s="58"/>
      <c r="F567" s="58"/>
    </row>
    <row r="568" spans="1:6" x14ac:dyDescent="0.25">
      <c r="A568" s="60" t="s">
        <v>691</v>
      </c>
      <c r="B568" s="58">
        <v>1.861</v>
      </c>
      <c r="C568" s="61">
        <f t="shared" si="8"/>
        <v>3.1024930747922452E-2</v>
      </c>
      <c r="D568" s="58"/>
      <c r="E568" s="58"/>
      <c r="F568" s="58"/>
    </row>
    <row r="569" spans="1:6" x14ac:dyDescent="0.25">
      <c r="A569" s="60" t="s">
        <v>692</v>
      </c>
      <c r="B569" s="58">
        <v>1.923</v>
      </c>
      <c r="C569" s="61">
        <f t="shared" si="8"/>
        <v>3.331542181622793E-2</v>
      </c>
      <c r="D569" s="58"/>
      <c r="E569" s="58"/>
      <c r="F569" s="58"/>
    </row>
    <row r="570" spans="1:6" x14ac:dyDescent="0.25">
      <c r="A570" s="60" t="s">
        <v>693</v>
      </c>
      <c r="B570" s="58">
        <v>1.9710000000000001</v>
      </c>
      <c r="C570" s="61">
        <f t="shared" si="8"/>
        <v>2.4960998439937709E-2</v>
      </c>
      <c r="D570" s="58"/>
      <c r="E570" s="58"/>
      <c r="F570" s="58"/>
    </row>
    <row r="571" spans="1:6" x14ac:dyDescent="0.25">
      <c r="A571" s="60" t="s">
        <v>694</v>
      </c>
      <c r="B571" s="58">
        <v>2.109</v>
      </c>
      <c r="C571" s="61">
        <f t="shared" si="8"/>
        <v>7.0015220700152092E-2</v>
      </c>
      <c r="D571" s="58"/>
      <c r="E571" s="58"/>
      <c r="F571" s="58"/>
    </row>
    <row r="572" spans="1:6" x14ac:dyDescent="0.25">
      <c r="A572" s="60" t="s">
        <v>695</v>
      </c>
      <c r="B572" s="58">
        <v>2.153</v>
      </c>
      <c r="C572" s="61">
        <f t="shared" si="8"/>
        <v>2.0862968231389223E-2</v>
      </c>
      <c r="D572" s="58"/>
      <c r="E572" s="58"/>
      <c r="F572" s="58"/>
    </row>
    <row r="573" spans="1:6" x14ac:dyDescent="0.25">
      <c r="A573" s="60" t="s">
        <v>696</v>
      </c>
      <c r="B573" s="58">
        <v>2.2349999999999999</v>
      </c>
      <c r="C573" s="61">
        <f t="shared" si="8"/>
        <v>3.8086391082210902E-2</v>
      </c>
      <c r="D573" s="58"/>
      <c r="E573" s="58"/>
      <c r="F573" s="58"/>
    </row>
    <row r="574" spans="1:6" x14ac:dyDescent="0.25">
      <c r="A574" s="60" t="s">
        <v>697</v>
      </c>
      <c r="B574" s="58">
        <v>2.3050000000000002</v>
      </c>
      <c r="C574" s="61">
        <f t="shared" si="8"/>
        <v>3.1319910514541416E-2</v>
      </c>
      <c r="D574" s="58"/>
      <c r="E574" s="58"/>
      <c r="F574" s="58"/>
    </row>
    <row r="575" spans="1:6" x14ac:dyDescent="0.25">
      <c r="A575" s="60" t="s">
        <v>698</v>
      </c>
      <c r="B575" s="58">
        <v>2.2160000000000002</v>
      </c>
      <c r="C575" s="61">
        <f t="shared" si="8"/>
        <v>-3.8611713665943626E-2</v>
      </c>
      <c r="D575" s="58"/>
      <c r="E575" s="58"/>
      <c r="F575" s="58"/>
    </row>
    <row r="576" spans="1:6" x14ac:dyDescent="0.25">
      <c r="A576" s="60" t="s">
        <v>699</v>
      </c>
      <c r="B576" s="58">
        <v>2.371</v>
      </c>
      <c r="C576" s="61">
        <f t="shared" si="8"/>
        <v>6.9945848375451147E-2</v>
      </c>
      <c r="D576" s="58"/>
      <c r="E576" s="58"/>
      <c r="F576" s="58"/>
    </row>
    <row r="577" spans="1:6" x14ac:dyDescent="0.25">
      <c r="A577" s="60" t="s">
        <v>700</v>
      </c>
      <c r="B577" s="58">
        <v>2.4279999999999999</v>
      </c>
      <c r="C577" s="61">
        <f t="shared" si="8"/>
        <v>2.4040489245044316E-2</v>
      </c>
      <c r="D577" s="58"/>
      <c r="E577" s="58"/>
      <c r="F577" s="58"/>
    </row>
    <row r="578" spans="1:6" x14ac:dyDescent="0.25">
      <c r="A578" s="60" t="s">
        <v>701</v>
      </c>
      <c r="B578" s="58">
        <v>2.1930000000000001</v>
      </c>
      <c r="C578" s="61">
        <f t="shared" si="8"/>
        <v>-9.678747940691923E-2</v>
      </c>
      <c r="D578" s="58"/>
      <c r="E578" s="58"/>
      <c r="F578" s="58"/>
    </row>
    <row r="579" spans="1:6" x14ac:dyDescent="0.25">
      <c r="A579" s="60" t="s">
        <v>702</v>
      </c>
      <c r="B579" s="58">
        <v>2.101</v>
      </c>
      <c r="C579" s="61">
        <f t="shared" si="8"/>
        <v>-4.1951664386684961E-2</v>
      </c>
      <c r="D579" s="58"/>
      <c r="E579" s="58"/>
      <c r="F579" s="58"/>
    </row>
    <row r="580" spans="1:6" x14ac:dyDescent="0.25">
      <c r="A580" s="60" t="s">
        <v>703</v>
      </c>
      <c r="B580" s="58">
        <v>2.1949999999999998</v>
      </c>
      <c r="C580" s="61">
        <f t="shared" si="8"/>
        <v>4.474059971442168E-2</v>
      </c>
      <c r="D580" s="58"/>
      <c r="E580" s="58"/>
      <c r="F580" s="58"/>
    </row>
    <row r="581" spans="1:6" x14ac:dyDescent="0.25">
      <c r="A581" s="60" t="s">
        <v>704</v>
      </c>
      <c r="B581" s="58">
        <v>2.2080000000000002</v>
      </c>
      <c r="C581" s="61">
        <f t="shared" si="8"/>
        <v>5.9225512528475743E-3</v>
      </c>
      <c r="D581" s="58"/>
      <c r="E581" s="58"/>
      <c r="F581" s="58"/>
    </row>
    <row r="582" spans="1:6" x14ac:dyDescent="0.25">
      <c r="A582" s="60" t="s">
        <v>705</v>
      </c>
      <c r="B582" s="58">
        <v>2.1480000000000001</v>
      </c>
      <c r="C582" s="61">
        <f t="shared" si="8"/>
        <v>-2.7173913043478271E-2</v>
      </c>
      <c r="D582" s="58"/>
      <c r="E582" s="58"/>
      <c r="F582" s="58"/>
    </row>
    <row r="583" spans="1:6" x14ac:dyDescent="0.25">
      <c r="A583" s="60" t="s">
        <v>706</v>
      </c>
      <c r="B583" s="58">
        <v>2.3450000000000002</v>
      </c>
      <c r="C583" s="61">
        <f t="shared" si="8"/>
        <v>9.1713221601489758E-2</v>
      </c>
      <c r="D583" s="58"/>
      <c r="E583" s="58"/>
      <c r="F583" s="58"/>
    </row>
    <row r="584" spans="1:6" x14ac:dyDescent="0.25">
      <c r="A584" s="60" t="s">
        <v>707</v>
      </c>
      <c r="B584" s="58">
        <v>2.0710000000000002</v>
      </c>
      <c r="C584" s="61">
        <f t="shared" si="8"/>
        <v>-0.11684434968017055</v>
      </c>
      <c r="D584" s="58"/>
      <c r="E584" s="58"/>
      <c r="F584" s="58"/>
    </row>
    <row r="585" spans="1:6" x14ac:dyDescent="0.25">
      <c r="A585" s="60" t="s">
        <v>708</v>
      </c>
      <c r="B585" s="58">
        <v>2.0299999999999998</v>
      </c>
      <c r="C585" s="61">
        <f t="shared" si="8"/>
        <v>-1.97971994205699E-2</v>
      </c>
      <c r="D585" s="58"/>
      <c r="E585" s="58"/>
      <c r="F585" s="58"/>
    </row>
    <row r="586" spans="1:6" x14ac:dyDescent="0.25">
      <c r="A586" s="60" t="s">
        <v>709</v>
      </c>
      <c r="B586" s="58">
        <v>1.998</v>
      </c>
      <c r="C586" s="61">
        <f t="shared" si="8"/>
        <v>-1.5763546798029493E-2</v>
      </c>
      <c r="D586" s="58"/>
      <c r="E586" s="58"/>
      <c r="F586" s="58"/>
    </row>
    <row r="587" spans="1:6" x14ac:dyDescent="0.25">
      <c r="A587" s="60" t="s">
        <v>710</v>
      </c>
      <c r="B587" s="58">
        <v>1.9059999999999999</v>
      </c>
      <c r="C587" s="61">
        <f t="shared" ref="C587:C650" si="9">B587/B586-1</f>
        <v>-4.6046046046046119E-2</v>
      </c>
      <c r="D587" s="58"/>
      <c r="E587" s="58"/>
      <c r="F587" s="58"/>
    </row>
    <row r="588" spans="1:6" x14ac:dyDescent="0.25">
      <c r="A588" s="60" t="s">
        <v>711</v>
      </c>
      <c r="B588" s="58">
        <v>1.9219999999999999</v>
      </c>
      <c r="C588" s="61">
        <f t="shared" si="9"/>
        <v>8.394543546694555E-3</v>
      </c>
      <c r="D588" s="58"/>
      <c r="E588" s="58"/>
      <c r="F588" s="58"/>
    </row>
    <row r="589" spans="1:6" x14ac:dyDescent="0.25">
      <c r="A589" s="60" t="s">
        <v>712</v>
      </c>
      <c r="B589" s="58">
        <v>1.94</v>
      </c>
      <c r="C589" s="61">
        <f t="shared" si="9"/>
        <v>9.3652445369407644E-3</v>
      </c>
      <c r="D589" s="58"/>
      <c r="E589" s="58"/>
      <c r="F589" s="58"/>
    </row>
    <row r="590" spans="1:6" x14ac:dyDescent="0.25">
      <c r="A590" s="60" t="s">
        <v>713</v>
      </c>
      <c r="B590" s="58">
        <v>2.0390000000000001</v>
      </c>
      <c r="C590" s="61">
        <f t="shared" si="9"/>
        <v>5.1030927835051587E-2</v>
      </c>
      <c r="D590" s="58"/>
      <c r="E590" s="58"/>
      <c r="F590" s="58"/>
    </row>
    <row r="591" spans="1:6" x14ac:dyDescent="0.25">
      <c r="A591" s="60" t="s">
        <v>714</v>
      </c>
      <c r="B591" s="58">
        <v>2.0739999999999998</v>
      </c>
      <c r="C591" s="61">
        <f t="shared" si="9"/>
        <v>1.716527709661575E-2</v>
      </c>
      <c r="D591" s="58"/>
      <c r="E591" s="58"/>
      <c r="F591" s="58"/>
    </row>
    <row r="592" spans="1:6" x14ac:dyDescent="0.25">
      <c r="A592" s="60" t="s">
        <v>715</v>
      </c>
      <c r="B592" s="58">
        <v>2.1139999999999999</v>
      </c>
      <c r="C592" s="61">
        <f t="shared" si="9"/>
        <v>1.9286403085824411E-2</v>
      </c>
      <c r="D592" s="58"/>
      <c r="E592" s="58"/>
      <c r="F592" s="58"/>
    </row>
    <row r="593" spans="1:6" x14ac:dyDescent="0.25">
      <c r="A593" s="60" t="s">
        <v>716</v>
      </c>
      <c r="B593" s="58">
        <v>2.1120000000000001</v>
      </c>
      <c r="C593" s="61">
        <f t="shared" si="9"/>
        <v>-9.4607379375577505E-4</v>
      </c>
      <c r="D593" s="58"/>
      <c r="E593" s="58"/>
      <c r="F593" s="58"/>
    </row>
    <row r="594" spans="1:6" x14ac:dyDescent="0.25">
      <c r="A594" s="60" t="s">
        <v>717</v>
      </c>
      <c r="B594" s="58">
        <v>2</v>
      </c>
      <c r="C594" s="61">
        <f t="shared" si="9"/>
        <v>-5.3030303030303094E-2</v>
      </c>
      <c r="D594" s="58"/>
      <c r="E594" s="58"/>
      <c r="F594" s="58"/>
    </row>
    <row r="595" spans="1:6" x14ac:dyDescent="0.25">
      <c r="A595" s="60" t="s">
        <v>718</v>
      </c>
      <c r="B595" s="58">
        <v>2.0249999999999999</v>
      </c>
      <c r="C595" s="61">
        <f t="shared" si="9"/>
        <v>1.2499999999999956E-2</v>
      </c>
      <c r="D595" s="58"/>
      <c r="E595" s="58"/>
      <c r="F595" s="58"/>
    </row>
    <row r="596" spans="1:6" x14ac:dyDescent="0.25">
      <c r="A596" s="60" t="s">
        <v>719</v>
      </c>
      <c r="B596" s="58">
        <v>2.1720000000000002</v>
      </c>
      <c r="C596" s="61">
        <f t="shared" si="9"/>
        <v>7.2592592592592764E-2</v>
      </c>
      <c r="D596" s="58"/>
      <c r="E596" s="58"/>
      <c r="F596" s="58"/>
    </row>
    <row r="597" spans="1:6" x14ac:dyDescent="0.25">
      <c r="A597" s="60" t="s">
        <v>720</v>
      </c>
      <c r="B597" s="58">
        <v>2.1139999999999999</v>
      </c>
      <c r="C597" s="61">
        <f t="shared" si="9"/>
        <v>-2.6703499079189785E-2</v>
      </c>
      <c r="D597" s="58"/>
      <c r="E597" s="58"/>
      <c r="F597" s="58"/>
    </row>
    <row r="598" spans="1:6" x14ac:dyDescent="0.25">
      <c r="A598" s="60" t="s">
        <v>721</v>
      </c>
      <c r="B598" s="58">
        <v>2.2999999999999998</v>
      </c>
      <c r="C598" s="61">
        <f t="shared" si="9"/>
        <v>8.7984862819299847E-2</v>
      </c>
      <c r="D598" s="58"/>
      <c r="E598" s="58"/>
      <c r="F598" s="58"/>
    </row>
    <row r="599" spans="1:6" x14ac:dyDescent="0.25">
      <c r="A599" s="60" t="s">
        <v>722</v>
      </c>
      <c r="B599" s="58">
        <v>2.383</v>
      </c>
      <c r="C599" s="61">
        <f t="shared" si="9"/>
        <v>3.6086956521739211E-2</v>
      </c>
      <c r="D599" s="58"/>
      <c r="E599" s="58"/>
      <c r="F599" s="58"/>
    </row>
    <row r="600" spans="1:6" x14ac:dyDescent="0.25">
      <c r="A600" s="60" t="s">
        <v>723</v>
      </c>
      <c r="B600" s="58">
        <v>2.411</v>
      </c>
      <c r="C600" s="61">
        <f t="shared" si="9"/>
        <v>1.1749895090222395E-2</v>
      </c>
      <c r="D600" s="58"/>
      <c r="E600" s="58"/>
      <c r="F600" s="58"/>
    </row>
    <row r="601" spans="1:6" x14ac:dyDescent="0.25">
      <c r="A601" s="60" t="s">
        <v>724</v>
      </c>
      <c r="B601" s="58">
        <v>2.3519999999999999</v>
      </c>
      <c r="C601" s="61">
        <f t="shared" si="9"/>
        <v>-2.4471173786810518E-2</v>
      </c>
      <c r="D601" s="58"/>
      <c r="E601" s="58"/>
      <c r="F601" s="58"/>
    </row>
    <row r="602" spans="1:6" x14ac:dyDescent="0.25">
      <c r="A602" s="60" t="s">
        <v>725</v>
      </c>
      <c r="B602" s="58">
        <v>2.3879999999999999</v>
      </c>
      <c r="C602" s="61">
        <f t="shared" si="9"/>
        <v>1.5306122448979664E-2</v>
      </c>
      <c r="D602" s="58"/>
      <c r="E602" s="58"/>
      <c r="F602" s="58"/>
    </row>
    <row r="603" spans="1:6" x14ac:dyDescent="0.25">
      <c r="A603" s="60" t="s">
        <v>726</v>
      </c>
      <c r="B603" s="58">
        <v>2.1970000000000001</v>
      </c>
      <c r="C603" s="61">
        <f t="shared" si="9"/>
        <v>-7.9983249581239479E-2</v>
      </c>
      <c r="D603" s="58"/>
      <c r="E603" s="58"/>
      <c r="F603" s="58"/>
    </row>
    <row r="604" spans="1:6" x14ac:dyDescent="0.25">
      <c r="A604" s="60" t="s">
        <v>727</v>
      </c>
      <c r="B604" s="58">
        <v>2.1749999999999998</v>
      </c>
      <c r="C604" s="61">
        <f t="shared" si="9"/>
        <v>-1.0013654984069253E-2</v>
      </c>
      <c r="D604" s="58"/>
      <c r="E604" s="58"/>
      <c r="F604" s="58"/>
    </row>
    <row r="605" spans="1:6" x14ac:dyDescent="0.25">
      <c r="A605" s="60" t="s">
        <v>728</v>
      </c>
      <c r="B605" s="58">
        <v>2.254</v>
      </c>
      <c r="C605" s="61">
        <f t="shared" si="9"/>
        <v>3.6321839080459828E-2</v>
      </c>
      <c r="D605" s="58"/>
      <c r="E605" s="58"/>
      <c r="F605" s="58"/>
    </row>
    <row r="606" spans="1:6" x14ac:dyDescent="0.25">
      <c r="A606" s="60" t="s">
        <v>729</v>
      </c>
      <c r="B606" s="58">
        <v>2.3330000000000002</v>
      </c>
      <c r="C606" s="61">
        <f t="shared" si="9"/>
        <v>3.504880212954764E-2</v>
      </c>
      <c r="D606" s="58"/>
      <c r="E606" s="58"/>
      <c r="F606" s="58"/>
    </row>
    <row r="607" spans="1:6" x14ac:dyDescent="0.25">
      <c r="A607" s="60" t="s">
        <v>730</v>
      </c>
      <c r="B607" s="58">
        <v>2.4180000000000001</v>
      </c>
      <c r="C607" s="61">
        <f t="shared" si="9"/>
        <v>3.6433776253750549E-2</v>
      </c>
      <c r="D607" s="58"/>
      <c r="E607" s="58"/>
      <c r="F607" s="58"/>
    </row>
    <row r="608" spans="1:6" x14ac:dyDescent="0.25">
      <c r="A608" s="60" t="s">
        <v>731</v>
      </c>
      <c r="B608" s="58">
        <v>2.371</v>
      </c>
      <c r="C608" s="61">
        <f t="shared" si="9"/>
        <v>-1.9437551695616229E-2</v>
      </c>
      <c r="D608" s="58"/>
      <c r="E608" s="58"/>
      <c r="F608" s="58"/>
    </row>
    <row r="609" spans="1:6" x14ac:dyDescent="0.25">
      <c r="A609" s="60" t="s">
        <v>732</v>
      </c>
      <c r="B609" s="58">
        <v>2.3050000000000002</v>
      </c>
      <c r="C609" s="61">
        <f t="shared" si="9"/>
        <v>-2.783635596794598E-2</v>
      </c>
      <c r="D609" s="58"/>
      <c r="E609" s="58"/>
      <c r="F609" s="58"/>
    </row>
    <row r="610" spans="1:6" x14ac:dyDescent="0.25">
      <c r="A610" s="60" t="s">
        <v>733</v>
      </c>
      <c r="B610" s="58">
        <v>2.31</v>
      </c>
      <c r="C610" s="61">
        <f t="shared" si="9"/>
        <v>2.1691973969630851E-3</v>
      </c>
      <c r="D610" s="58"/>
      <c r="E610" s="58"/>
      <c r="F610" s="58"/>
    </row>
    <row r="611" spans="1:6" x14ac:dyDescent="0.25">
      <c r="A611" s="60" t="s">
        <v>734</v>
      </c>
      <c r="B611" s="58">
        <v>2.274</v>
      </c>
      <c r="C611" s="61">
        <f t="shared" si="9"/>
        <v>-1.558441558441559E-2</v>
      </c>
      <c r="D611" s="58"/>
      <c r="E611" s="58"/>
      <c r="F611" s="58"/>
    </row>
    <row r="612" spans="1:6" x14ac:dyDescent="0.25">
      <c r="A612" s="60" t="s">
        <v>735</v>
      </c>
      <c r="B612" s="58">
        <v>2.35</v>
      </c>
      <c r="C612" s="61">
        <f t="shared" si="9"/>
        <v>3.3421284080914715E-2</v>
      </c>
      <c r="D612" s="58"/>
      <c r="E612" s="58"/>
      <c r="F612" s="58"/>
    </row>
    <row r="613" spans="1:6" x14ac:dyDescent="0.25">
      <c r="A613" s="60" t="s">
        <v>736</v>
      </c>
      <c r="B613" s="58">
        <v>2.5329999999999999</v>
      </c>
      <c r="C613" s="61">
        <f t="shared" si="9"/>
        <v>7.7872340425531927E-2</v>
      </c>
      <c r="D613" s="58"/>
      <c r="E613" s="58"/>
      <c r="F613" s="58"/>
    </row>
    <row r="614" spans="1:6" x14ac:dyDescent="0.25">
      <c r="A614" s="60" t="s">
        <v>737</v>
      </c>
      <c r="B614" s="58">
        <v>2.569</v>
      </c>
      <c r="C614" s="61">
        <f t="shared" si="9"/>
        <v>1.4212396367943247E-2</v>
      </c>
      <c r="D614" s="58"/>
      <c r="E614" s="58"/>
      <c r="F614" s="58"/>
    </row>
    <row r="615" spans="1:6" x14ac:dyDescent="0.25">
      <c r="A615" s="60" t="s">
        <v>738</v>
      </c>
      <c r="B615" s="58">
        <v>2.6240000000000001</v>
      </c>
      <c r="C615" s="61">
        <f t="shared" si="9"/>
        <v>2.1409108602569171E-2</v>
      </c>
      <c r="D615" s="58"/>
      <c r="E615" s="58"/>
      <c r="F615" s="58"/>
    </row>
    <row r="616" spans="1:6" x14ac:dyDescent="0.25">
      <c r="A616" s="60" t="s">
        <v>739</v>
      </c>
      <c r="B616" s="58">
        <v>2.4249999999999998</v>
      </c>
      <c r="C616" s="61">
        <f t="shared" si="9"/>
        <v>-7.5838414634146423E-2</v>
      </c>
      <c r="D616" s="58"/>
      <c r="E616" s="58"/>
      <c r="F616" s="58"/>
    </row>
    <row r="617" spans="1:6" x14ac:dyDescent="0.25">
      <c r="A617" s="60" t="s">
        <v>740</v>
      </c>
      <c r="B617" s="58">
        <v>2.5529999999999999</v>
      </c>
      <c r="C617" s="61">
        <f t="shared" si="9"/>
        <v>5.2783505154639254E-2</v>
      </c>
      <c r="D617" s="58"/>
      <c r="E617" s="58"/>
      <c r="F617" s="58"/>
    </row>
    <row r="618" spans="1:6" x14ac:dyDescent="0.25">
      <c r="A618" s="60" t="s">
        <v>741</v>
      </c>
      <c r="B618" s="58">
        <v>2.5449999999999999</v>
      </c>
      <c r="C618" s="61">
        <f t="shared" si="9"/>
        <v>-3.1335683509596812E-3</v>
      </c>
      <c r="D618" s="58"/>
      <c r="E618" s="58"/>
      <c r="F618" s="58"/>
    </row>
    <row r="619" spans="1:6" x14ac:dyDescent="0.25">
      <c r="A619" s="60" t="s">
        <v>742</v>
      </c>
      <c r="B619" s="58">
        <v>2.7</v>
      </c>
      <c r="C619" s="61">
        <f t="shared" si="9"/>
        <v>6.09037328094304E-2</v>
      </c>
      <c r="D619" s="58"/>
      <c r="E619" s="58"/>
      <c r="F619" s="58"/>
    </row>
    <row r="620" spans="1:6" x14ac:dyDescent="0.25">
      <c r="A620" s="60" t="s">
        <v>743</v>
      </c>
      <c r="B620" s="58">
        <v>2.7410000000000001</v>
      </c>
      <c r="C620" s="61">
        <f t="shared" si="9"/>
        <v>1.518518518518519E-2</v>
      </c>
      <c r="D620" s="58"/>
      <c r="E620" s="58"/>
      <c r="F620" s="58"/>
    </row>
    <row r="621" spans="1:6" x14ac:dyDescent="0.25">
      <c r="A621" s="60" t="s">
        <v>744</v>
      </c>
      <c r="B621" s="58">
        <v>2.8959999999999999</v>
      </c>
      <c r="C621" s="61">
        <f t="shared" si="9"/>
        <v>5.6548704852243725E-2</v>
      </c>
      <c r="D621" s="58"/>
      <c r="E621" s="58"/>
      <c r="F621" s="58"/>
    </row>
    <row r="622" spans="1:6" x14ac:dyDescent="0.25">
      <c r="A622" s="60" t="s">
        <v>745</v>
      </c>
      <c r="B622" s="58">
        <v>2.9249999999999998</v>
      </c>
      <c r="C622" s="61">
        <f t="shared" si="9"/>
        <v>1.0013812154696211E-2</v>
      </c>
      <c r="D622" s="58"/>
      <c r="E622" s="58"/>
      <c r="F622" s="58"/>
    </row>
    <row r="623" spans="1:6" x14ac:dyDescent="0.25">
      <c r="A623" s="60" t="s">
        <v>746</v>
      </c>
      <c r="B623" s="58">
        <v>2.9369999999999998</v>
      </c>
      <c r="C623" s="61">
        <f t="shared" si="9"/>
        <v>4.1025641025640436E-3</v>
      </c>
      <c r="D623" s="58"/>
      <c r="E623" s="58"/>
      <c r="F623" s="58"/>
    </row>
    <row r="624" spans="1:6" x14ac:dyDescent="0.25">
      <c r="A624" s="60" t="s">
        <v>747</v>
      </c>
      <c r="B624" s="58">
        <v>3.073</v>
      </c>
      <c r="C624" s="61">
        <f t="shared" si="9"/>
        <v>4.6305754170922864E-2</v>
      </c>
      <c r="D624" s="58"/>
      <c r="E624" s="58"/>
      <c r="F624" s="58"/>
    </row>
    <row r="625" spans="1:6" x14ac:dyDescent="0.25">
      <c r="A625" s="60" t="s">
        <v>748</v>
      </c>
      <c r="B625" s="58">
        <v>3.133</v>
      </c>
      <c r="C625" s="61">
        <f t="shared" si="9"/>
        <v>1.9524894240156243E-2</v>
      </c>
      <c r="D625" s="58"/>
      <c r="E625" s="58"/>
      <c r="F625" s="58"/>
    </row>
    <row r="626" spans="1:6" x14ac:dyDescent="0.25">
      <c r="A626" s="60" t="s">
        <v>749</v>
      </c>
      <c r="B626" s="58">
        <v>3.2610000000000001</v>
      </c>
      <c r="C626" s="61">
        <f t="shared" si="9"/>
        <v>4.0855410150016036E-2</v>
      </c>
      <c r="D626" s="58"/>
      <c r="E626" s="58"/>
      <c r="F626" s="58"/>
    </row>
    <row r="627" spans="1:6" x14ac:dyDescent="0.25">
      <c r="A627" s="60" t="s">
        <v>750</v>
      </c>
      <c r="B627" s="58">
        <v>3.2610000000000001</v>
      </c>
      <c r="C627" s="61">
        <f t="shared" si="9"/>
        <v>0</v>
      </c>
      <c r="D627" s="58"/>
      <c r="E627" s="58"/>
      <c r="F627" s="58"/>
    </row>
    <row r="628" spans="1:6" x14ac:dyDescent="0.25">
      <c r="A628" s="60" t="s">
        <v>751</v>
      </c>
      <c r="B628" s="58">
        <v>3.2850000000000001</v>
      </c>
      <c r="C628" s="61">
        <f t="shared" si="9"/>
        <v>7.3597056117755688E-3</v>
      </c>
      <c r="D628" s="58"/>
      <c r="E628" s="58"/>
      <c r="F628" s="58"/>
    </row>
    <row r="629" spans="1:6" x14ac:dyDescent="0.25">
      <c r="A629" s="60" t="s">
        <v>752</v>
      </c>
      <c r="B629" s="58">
        <v>3.3490000000000002</v>
      </c>
      <c r="C629" s="61">
        <f t="shared" si="9"/>
        <v>1.9482496194825005E-2</v>
      </c>
      <c r="D629" s="58"/>
      <c r="E629" s="58"/>
      <c r="F629" s="58"/>
    </row>
    <row r="630" spans="1:6" x14ac:dyDescent="0.25">
      <c r="A630" s="60" t="s">
        <v>753</v>
      </c>
      <c r="B630" s="58">
        <v>3.3450000000000002</v>
      </c>
      <c r="C630" s="61">
        <f t="shared" si="9"/>
        <v>-1.1943863839952717E-3</v>
      </c>
      <c r="D630" s="58"/>
      <c r="E630" s="58"/>
      <c r="F630" s="58"/>
    </row>
    <row r="631" spans="1:6" x14ac:dyDescent="0.25">
      <c r="A631" s="60" t="s">
        <v>754</v>
      </c>
      <c r="B631" s="58">
        <v>3.3119999999999998</v>
      </c>
      <c r="C631" s="61">
        <f t="shared" si="9"/>
        <v>-9.8654708520180545E-3</v>
      </c>
      <c r="D631" s="58"/>
      <c r="E631" s="58"/>
      <c r="F631" s="58"/>
    </row>
    <row r="632" spans="1:6" x14ac:dyDescent="0.25">
      <c r="A632" s="60" t="s">
        <v>755</v>
      </c>
      <c r="B632" s="58">
        <v>3.41</v>
      </c>
      <c r="C632" s="61">
        <f t="shared" si="9"/>
        <v>2.9589371980676349E-2</v>
      </c>
      <c r="D632" s="58"/>
      <c r="E632" s="58"/>
      <c r="F632" s="58"/>
    </row>
    <row r="633" spans="1:6" x14ac:dyDescent="0.25">
      <c r="A633" s="60" t="s">
        <v>756</v>
      </c>
      <c r="B633" s="58">
        <v>3.141</v>
      </c>
      <c r="C633" s="61">
        <f t="shared" si="9"/>
        <v>-7.888563049853381E-2</v>
      </c>
      <c r="D633" s="58"/>
      <c r="E633" s="58"/>
      <c r="F633" s="58"/>
    </row>
    <row r="634" spans="1:6" x14ac:dyDescent="0.25">
      <c r="A634" s="60" t="s">
        <v>757</v>
      </c>
      <c r="B634" s="58">
        <v>2.9649999999999999</v>
      </c>
      <c r="C634" s="61">
        <f t="shared" si="9"/>
        <v>-5.6033110474371317E-2</v>
      </c>
      <c r="D634" s="58"/>
      <c r="E634" s="58"/>
      <c r="F634" s="58"/>
    </row>
    <row r="635" spans="1:6" x14ac:dyDescent="0.25">
      <c r="A635" s="60" t="s">
        <v>758</v>
      </c>
      <c r="B635" s="58">
        <v>2.9550000000000001</v>
      </c>
      <c r="C635" s="61">
        <f t="shared" si="9"/>
        <v>-3.3726812816188279E-3</v>
      </c>
      <c r="D635" s="58"/>
      <c r="E635" s="58"/>
      <c r="F635" s="58"/>
    </row>
    <row r="636" spans="1:6" x14ac:dyDescent="0.25">
      <c r="A636" s="60" t="s">
        <v>759</v>
      </c>
      <c r="B636" s="58">
        <v>2.9420000000000002</v>
      </c>
      <c r="C636" s="61">
        <f t="shared" si="9"/>
        <v>-4.3993231810490752E-3</v>
      </c>
      <c r="D636" s="58"/>
      <c r="E636" s="58"/>
      <c r="F636" s="58"/>
    </row>
    <row r="637" spans="1:6" x14ac:dyDescent="0.25">
      <c r="A637" s="60" t="s">
        <v>760</v>
      </c>
      <c r="B637" s="58">
        <v>2.774</v>
      </c>
      <c r="C637" s="61">
        <f t="shared" si="9"/>
        <v>-5.7104010876954492E-2</v>
      </c>
      <c r="D637" s="58"/>
      <c r="E637" s="58"/>
      <c r="F637" s="58"/>
    </row>
    <row r="638" spans="1:6" x14ac:dyDescent="0.25">
      <c r="A638" s="60" t="s">
        <v>761</v>
      </c>
      <c r="B638" s="58">
        <v>2.8420000000000001</v>
      </c>
      <c r="C638" s="61">
        <f t="shared" si="9"/>
        <v>2.4513338139870333E-2</v>
      </c>
      <c r="D638" s="58"/>
      <c r="E638" s="58"/>
      <c r="F638" s="58"/>
    </row>
    <row r="639" spans="1:6" x14ac:dyDescent="0.25">
      <c r="A639" s="60" t="s">
        <v>762</v>
      </c>
      <c r="B639" s="58">
        <v>3.2490000000000001</v>
      </c>
      <c r="C639" s="61">
        <f t="shared" si="9"/>
        <v>0.14320900774102752</v>
      </c>
      <c r="D639" s="58"/>
      <c r="E639" s="58"/>
      <c r="F639" s="58"/>
    </row>
    <row r="640" spans="1:6" x14ac:dyDescent="0.25">
      <c r="A640" s="60" t="s">
        <v>763</v>
      </c>
      <c r="B640" s="58">
        <v>4.633</v>
      </c>
      <c r="C640" s="61">
        <f t="shared" si="9"/>
        <v>0.42597722376115721</v>
      </c>
      <c r="D640" s="58"/>
      <c r="E640" s="58"/>
      <c r="F640" s="58"/>
    </row>
    <row r="641" spans="1:6" x14ac:dyDescent="0.25">
      <c r="A641" s="60" t="s">
        <v>764</v>
      </c>
      <c r="B641" s="58">
        <v>2.819</v>
      </c>
      <c r="C641" s="61">
        <f t="shared" si="9"/>
        <v>-0.39153895963738394</v>
      </c>
      <c r="D641" s="58"/>
      <c r="E641" s="58"/>
      <c r="F641" s="58"/>
    </row>
    <row r="642" spans="1:6" x14ac:dyDescent="0.25">
      <c r="A642" s="60" t="s">
        <v>765</v>
      </c>
      <c r="B642" s="58">
        <v>2.552</v>
      </c>
      <c r="C642" s="61">
        <f t="shared" si="9"/>
        <v>-9.4714437743880775E-2</v>
      </c>
      <c r="D642" s="58"/>
      <c r="E642" s="58"/>
      <c r="F642" s="58"/>
    </row>
    <row r="643" spans="1:6" x14ac:dyDescent="0.25">
      <c r="A643" s="60" t="s">
        <v>766</v>
      </c>
      <c r="B643" s="58">
        <v>2.1150000000000002</v>
      </c>
      <c r="C643" s="61">
        <f t="shared" si="9"/>
        <v>-0.17123824451410652</v>
      </c>
      <c r="D643" s="58"/>
      <c r="E643" s="58"/>
      <c r="F643" s="58"/>
    </row>
    <row r="644" spans="1:6" x14ac:dyDescent="0.25">
      <c r="A644" s="60" t="s">
        <v>767</v>
      </c>
      <c r="B644" s="58">
        <v>1.9530000000000001</v>
      </c>
      <c r="C644" s="61">
        <f t="shared" si="9"/>
        <v>-7.6595744680851174E-2</v>
      </c>
      <c r="D644" s="58"/>
      <c r="E644" s="58"/>
      <c r="F644" s="58"/>
    </row>
    <row r="645" spans="1:6" x14ac:dyDescent="0.25">
      <c r="A645" s="60" t="s">
        <v>768</v>
      </c>
      <c r="B645" s="58">
        <v>1.71</v>
      </c>
      <c r="C645" s="61">
        <f t="shared" si="9"/>
        <v>-0.12442396313364057</v>
      </c>
      <c r="D645" s="58"/>
      <c r="E645" s="58"/>
      <c r="F645" s="58"/>
    </row>
    <row r="646" spans="1:6" x14ac:dyDescent="0.25">
      <c r="A646" s="60" t="s">
        <v>769</v>
      </c>
      <c r="B646" s="58">
        <v>1.363</v>
      </c>
      <c r="C646" s="61">
        <f t="shared" si="9"/>
        <v>-0.20292397660818717</v>
      </c>
      <c r="D646" s="58"/>
      <c r="E646" s="58"/>
      <c r="F646" s="58"/>
    </row>
    <row r="647" spans="1:6" x14ac:dyDescent="0.25">
      <c r="A647" s="60" t="s">
        <v>770</v>
      </c>
      <c r="B647" s="58">
        <v>1.2929999999999999</v>
      </c>
      <c r="C647" s="61">
        <f t="shared" si="9"/>
        <v>-5.1357300073367584E-2</v>
      </c>
      <c r="D647" s="58"/>
      <c r="E647" s="58"/>
      <c r="F647" s="58"/>
    </row>
    <row r="648" spans="1:6" x14ac:dyDescent="0.25">
      <c r="A648" s="60" t="s">
        <v>771</v>
      </c>
      <c r="B648" s="58">
        <v>1.329</v>
      </c>
      <c r="C648" s="61">
        <f t="shared" si="9"/>
        <v>2.7842227378190199E-2</v>
      </c>
      <c r="D648" s="58"/>
      <c r="E648" s="58"/>
      <c r="F648" s="58"/>
    </row>
    <row r="649" spans="1:6" x14ac:dyDescent="0.25">
      <c r="A649" s="60" t="s">
        <v>772</v>
      </c>
      <c r="B649" s="58">
        <v>1.1419999999999999</v>
      </c>
      <c r="C649" s="61">
        <f t="shared" si="9"/>
        <v>-0.14070729872084276</v>
      </c>
      <c r="D649" s="58"/>
      <c r="E649" s="58"/>
      <c r="F649" s="58"/>
    </row>
    <row r="650" spans="1:6" x14ac:dyDescent="0.25">
      <c r="A650" s="60" t="s">
        <v>773</v>
      </c>
      <c r="B650" s="58">
        <v>1.139</v>
      </c>
      <c r="C650" s="61">
        <f t="shared" si="9"/>
        <v>-2.6269702276706663E-3</v>
      </c>
      <c r="D650" s="58"/>
      <c r="E650" s="58"/>
      <c r="F650" s="58"/>
    </row>
    <row r="651" spans="1:6" x14ac:dyDescent="0.25">
      <c r="A651" s="60" t="s">
        <v>774</v>
      </c>
      <c r="B651" s="58">
        <v>1.0569999999999999</v>
      </c>
      <c r="C651" s="61">
        <f t="shared" ref="C651:C714" si="10">B651/B650-1</f>
        <v>-7.1992976294995681E-2</v>
      </c>
      <c r="D651" s="58"/>
      <c r="E651" s="58"/>
      <c r="F651" s="58"/>
    </row>
    <row r="652" spans="1:6" x14ac:dyDescent="0.25">
      <c r="A652" s="60" t="s">
        <v>775</v>
      </c>
      <c r="B652" s="58">
        <v>0.875</v>
      </c>
      <c r="C652" s="61">
        <f t="shared" si="10"/>
        <v>-0.17218543046357615</v>
      </c>
      <c r="D652" s="58"/>
      <c r="E652" s="58"/>
      <c r="F652" s="58"/>
    </row>
    <row r="653" spans="1:6" x14ac:dyDescent="0.25">
      <c r="A653" s="60" t="s">
        <v>776</v>
      </c>
      <c r="B653" s="58">
        <v>1.0069999999999999</v>
      </c>
      <c r="C653" s="61">
        <f t="shared" si="10"/>
        <v>0.1508571428571428</v>
      </c>
      <c r="D653" s="58"/>
      <c r="E653" s="58"/>
      <c r="F653" s="58"/>
    </row>
    <row r="654" spans="1:6" x14ac:dyDescent="0.25">
      <c r="A654" s="60" t="s">
        <v>777</v>
      </c>
      <c r="B654" s="58">
        <v>0.871</v>
      </c>
      <c r="C654" s="61">
        <f t="shared" si="10"/>
        <v>-0.13505461767626603</v>
      </c>
      <c r="D654" s="58"/>
      <c r="E654" s="58"/>
      <c r="F654" s="58"/>
    </row>
    <row r="655" spans="1:6" x14ac:dyDescent="0.25">
      <c r="A655" s="60" t="s">
        <v>778</v>
      </c>
      <c r="B655" s="58">
        <v>0.872</v>
      </c>
      <c r="C655" s="61">
        <f t="shared" si="10"/>
        <v>1.1481056257176547E-3</v>
      </c>
      <c r="D655" s="58"/>
      <c r="E655" s="58"/>
      <c r="F655" s="58"/>
    </row>
    <row r="656" spans="1:6" x14ac:dyDescent="0.25">
      <c r="A656" s="60" t="s">
        <v>779</v>
      </c>
      <c r="B656" s="58">
        <v>1.165</v>
      </c>
      <c r="C656" s="61">
        <f t="shared" si="10"/>
        <v>0.33600917431192667</v>
      </c>
      <c r="D656" s="58"/>
      <c r="E656" s="58"/>
      <c r="F656" s="58"/>
    </row>
    <row r="657" spans="1:6" x14ac:dyDescent="0.25">
      <c r="A657" s="60" t="s">
        <v>780</v>
      </c>
      <c r="B657" s="58">
        <v>1.075</v>
      </c>
      <c r="C657" s="61">
        <f t="shared" si="10"/>
        <v>-7.7253218884120289E-2</v>
      </c>
      <c r="D657" s="58"/>
      <c r="E657" s="58"/>
      <c r="F657" s="58"/>
    </row>
    <row r="658" spans="1:6" x14ac:dyDescent="0.25">
      <c r="A658" s="60" t="s">
        <v>781</v>
      </c>
      <c r="B658" s="58">
        <v>1.153</v>
      </c>
      <c r="C658" s="61">
        <f t="shared" si="10"/>
        <v>7.255813953488377E-2</v>
      </c>
      <c r="D658" s="58"/>
      <c r="E658" s="58"/>
      <c r="F658" s="58"/>
    </row>
    <row r="659" spans="1:6" x14ac:dyDescent="0.25">
      <c r="A659" s="60" t="s">
        <v>782</v>
      </c>
      <c r="B659" s="58">
        <v>1.2110000000000001</v>
      </c>
      <c r="C659" s="61">
        <f t="shared" si="10"/>
        <v>5.0303555941023426E-2</v>
      </c>
      <c r="D659" s="58"/>
      <c r="E659" s="58"/>
      <c r="F659" s="58"/>
    </row>
    <row r="660" spans="1:6" x14ac:dyDescent="0.25">
      <c r="A660" s="60" t="s">
        <v>783</v>
      </c>
      <c r="B660" s="58">
        <v>1.2689999999999999</v>
      </c>
      <c r="C660" s="61">
        <f t="shared" si="10"/>
        <v>4.7894302229562147E-2</v>
      </c>
      <c r="D660" s="58"/>
      <c r="E660" s="58"/>
      <c r="F660" s="58"/>
    </row>
    <row r="661" spans="1:6" x14ac:dyDescent="0.25">
      <c r="A661" s="60" t="s">
        <v>784</v>
      </c>
      <c r="B661" s="58">
        <v>1.0409999999999999</v>
      </c>
      <c r="C661" s="61">
        <f t="shared" si="10"/>
        <v>-0.17966903073286056</v>
      </c>
      <c r="D661" s="58"/>
      <c r="E661" s="58"/>
      <c r="F661" s="58"/>
    </row>
    <row r="662" spans="1:6" x14ac:dyDescent="0.25">
      <c r="A662" s="60" t="s">
        <v>785</v>
      </c>
      <c r="B662" s="58">
        <v>1.196</v>
      </c>
      <c r="C662" s="61">
        <f t="shared" si="10"/>
        <v>0.14889529298751203</v>
      </c>
      <c r="D662" s="58"/>
      <c r="E662" s="58"/>
      <c r="F662" s="58"/>
    </row>
    <row r="663" spans="1:6" x14ac:dyDescent="0.25">
      <c r="A663" s="60" t="s">
        <v>786</v>
      </c>
      <c r="B663" s="58">
        <v>1.226</v>
      </c>
      <c r="C663" s="61">
        <f t="shared" si="10"/>
        <v>2.5083612040133874E-2</v>
      </c>
      <c r="D663" s="58"/>
      <c r="E663" s="58"/>
      <c r="F663" s="58"/>
    </row>
    <row r="664" spans="1:6" x14ac:dyDescent="0.25">
      <c r="A664" s="60" t="s">
        <v>787</v>
      </c>
      <c r="B664" s="58">
        <v>1.2470000000000001</v>
      </c>
      <c r="C664" s="61">
        <f t="shared" si="10"/>
        <v>1.71288743882545E-2</v>
      </c>
      <c r="D664" s="58"/>
      <c r="E664" s="58"/>
      <c r="F664" s="58"/>
    </row>
    <row r="665" spans="1:6" x14ac:dyDescent="0.25">
      <c r="A665" s="60" t="s">
        <v>788</v>
      </c>
      <c r="B665" s="58">
        <v>1.3819999999999999</v>
      </c>
      <c r="C665" s="61">
        <f t="shared" si="10"/>
        <v>0.1082598235765837</v>
      </c>
      <c r="D665" s="58"/>
      <c r="E665" s="58"/>
      <c r="F665" s="58"/>
    </row>
    <row r="666" spans="1:6" x14ac:dyDescent="0.25">
      <c r="A666" s="60" t="s">
        <v>789</v>
      </c>
      <c r="B666" s="58">
        <v>1.286</v>
      </c>
      <c r="C666" s="61">
        <f t="shared" si="10"/>
        <v>-6.9464544138928996E-2</v>
      </c>
      <c r="D666" s="58"/>
      <c r="E666" s="58"/>
      <c r="F666" s="58"/>
    </row>
    <row r="667" spans="1:6" x14ac:dyDescent="0.25">
      <c r="A667" s="60" t="s">
        <v>790</v>
      </c>
      <c r="B667" s="58">
        <v>1.3859999999999999</v>
      </c>
      <c r="C667" s="61">
        <f t="shared" si="10"/>
        <v>7.7760497667185069E-2</v>
      </c>
      <c r="D667" s="58"/>
      <c r="E667" s="58"/>
      <c r="F667" s="58"/>
    </row>
    <row r="668" spans="1:6" x14ac:dyDescent="0.25">
      <c r="A668" s="60" t="s">
        <v>791</v>
      </c>
      <c r="B668" s="58">
        <v>1.3839999999999999</v>
      </c>
      <c r="C668" s="61">
        <f t="shared" si="10"/>
        <v>-1.4430014430014682E-3</v>
      </c>
      <c r="D668" s="58"/>
      <c r="E668" s="58"/>
      <c r="F668" s="58"/>
    </row>
    <row r="669" spans="1:6" x14ac:dyDescent="0.25">
      <c r="A669" s="60" t="s">
        <v>792</v>
      </c>
      <c r="B669" s="58">
        <v>1.3240000000000001</v>
      </c>
      <c r="C669" s="61">
        <f t="shared" si="10"/>
        <v>-4.3352601156069204E-2</v>
      </c>
      <c r="D669" s="58"/>
      <c r="E669" s="58"/>
      <c r="F669" s="58"/>
    </row>
    <row r="670" spans="1:6" x14ac:dyDescent="0.25">
      <c r="A670" s="60" t="s">
        <v>793</v>
      </c>
      <c r="B670" s="58">
        <v>1.3129999999999999</v>
      </c>
      <c r="C670" s="61">
        <f t="shared" si="10"/>
        <v>-8.3081570996980103E-3</v>
      </c>
      <c r="D670" s="58"/>
      <c r="E670" s="58"/>
      <c r="F670" s="58"/>
    </row>
    <row r="671" spans="1:6" x14ac:dyDescent="0.25">
      <c r="A671" s="60" t="s">
        <v>794</v>
      </c>
      <c r="B671" s="58">
        <v>1.502</v>
      </c>
      <c r="C671" s="61">
        <f t="shared" si="10"/>
        <v>0.14394516374714406</v>
      </c>
      <c r="D671" s="58"/>
      <c r="E671" s="58"/>
      <c r="F671" s="58"/>
    </row>
    <row r="672" spans="1:6" x14ac:dyDescent="0.25">
      <c r="A672" s="60" t="s">
        <v>795</v>
      </c>
      <c r="B672" s="58">
        <v>1.583</v>
      </c>
      <c r="C672" s="61">
        <f t="shared" si="10"/>
        <v>5.3928095872170401E-2</v>
      </c>
      <c r="D672" s="58"/>
      <c r="E672" s="58"/>
      <c r="F672" s="58"/>
    </row>
    <row r="673" spans="1:6" x14ac:dyDescent="0.25">
      <c r="A673" s="60" t="s">
        <v>796</v>
      </c>
      <c r="B673" s="58">
        <v>1.694</v>
      </c>
      <c r="C673" s="61">
        <f t="shared" si="10"/>
        <v>7.0120025268477493E-2</v>
      </c>
      <c r="D673" s="58"/>
      <c r="E673" s="58"/>
      <c r="F673" s="58"/>
    </row>
    <row r="674" spans="1:6" x14ac:dyDescent="0.25">
      <c r="A674" s="60" t="s">
        <v>797</v>
      </c>
      <c r="B674" s="58">
        <v>1.8859999999999999</v>
      </c>
      <c r="C674" s="61">
        <f t="shared" si="10"/>
        <v>0.11334120425029504</v>
      </c>
      <c r="D674" s="58"/>
      <c r="E674" s="58"/>
      <c r="F674" s="58"/>
    </row>
    <row r="675" spans="1:6" x14ac:dyDescent="0.25">
      <c r="A675" s="60" t="s">
        <v>798</v>
      </c>
      <c r="B675" s="58">
        <v>1.901</v>
      </c>
      <c r="C675" s="61">
        <f t="shared" si="10"/>
        <v>7.9533404029692445E-3</v>
      </c>
      <c r="D675" s="58"/>
      <c r="E675" s="58"/>
      <c r="F675" s="58"/>
    </row>
    <row r="676" spans="1:6" x14ac:dyDescent="0.25">
      <c r="A676" s="60" t="s">
        <v>799</v>
      </c>
      <c r="B676" s="58">
        <v>2.012</v>
      </c>
      <c r="C676" s="61">
        <f t="shared" si="10"/>
        <v>5.8390320883745295E-2</v>
      </c>
      <c r="D676" s="58"/>
      <c r="E676" s="58"/>
      <c r="F676" s="58"/>
    </row>
    <row r="677" spans="1:6" x14ac:dyDescent="0.25">
      <c r="A677" s="60" t="s">
        <v>800</v>
      </c>
      <c r="B677" s="58">
        <v>1.756</v>
      </c>
      <c r="C677" s="61">
        <f t="shared" si="10"/>
        <v>-0.12723658051689857</v>
      </c>
      <c r="D677" s="58"/>
      <c r="E677" s="58"/>
      <c r="F677" s="58"/>
    </row>
    <row r="678" spans="1:6" x14ac:dyDescent="0.25">
      <c r="A678" s="60" t="s">
        <v>801</v>
      </c>
      <c r="B678" s="58">
        <v>1.8460000000000001</v>
      </c>
      <c r="C678" s="61">
        <f t="shared" si="10"/>
        <v>5.1252847380410138E-2</v>
      </c>
      <c r="D678" s="58"/>
      <c r="E678" s="58"/>
      <c r="F678" s="58"/>
    </row>
    <row r="679" spans="1:6" x14ac:dyDescent="0.25">
      <c r="A679" s="60" t="s">
        <v>802</v>
      </c>
      <c r="B679" s="58">
        <v>1.6679999999999999</v>
      </c>
      <c r="C679" s="61">
        <f t="shared" si="10"/>
        <v>-9.6424702058504952E-2</v>
      </c>
      <c r="D679" s="58"/>
      <c r="E679" s="58"/>
      <c r="F679" s="58"/>
    </row>
    <row r="680" spans="1:6" x14ac:dyDescent="0.25">
      <c r="A680" s="60" t="s">
        <v>803</v>
      </c>
      <c r="B680" s="58">
        <v>1.5529999999999999</v>
      </c>
      <c r="C680" s="61">
        <f t="shared" si="10"/>
        <v>-6.8944844124700255E-2</v>
      </c>
      <c r="D680" s="58"/>
      <c r="E680" s="58"/>
      <c r="F680" s="58"/>
    </row>
    <row r="681" spans="1:6" x14ac:dyDescent="0.25">
      <c r="A681" s="60" t="s">
        <v>804</v>
      </c>
      <c r="B681" s="58">
        <v>1.714</v>
      </c>
      <c r="C681" s="61">
        <f t="shared" si="10"/>
        <v>0.1036703155183516</v>
      </c>
      <c r="D681" s="58"/>
      <c r="E681" s="58"/>
      <c r="F681" s="58"/>
    </row>
    <row r="682" spans="1:6" x14ac:dyDescent="0.25">
      <c r="A682" s="60" t="s">
        <v>805</v>
      </c>
      <c r="B682" s="58">
        <v>1.8129999999999999</v>
      </c>
      <c r="C682" s="61">
        <f t="shared" si="10"/>
        <v>5.7759626604434011E-2</v>
      </c>
      <c r="D682" s="58"/>
      <c r="E682" s="58"/>
      <c r="F682" s="58"/>
    </row>
    <row r="683" spans="1:6" x14ac:dyDescent="0.25">
      <c r="A683" s="60" t="s">
        <v>806</v>
      </c>
      <c r="B683" s="58">
        <v>1.982</v>
      </c>
      <c r="C683" s="61">
        <f t="shared" si="10"/>
        <v>9.321566464423614E-2</v>
      </c>
      <c r="D683" s="58"/>
      <c r="E683" s="58"/>
      <c r="F683" s="58"/>
    </row>
    <row r="684" spans="1:6" x14ac:dyDescent="0.25">
      <c r="A684" s="60" t="s">
        <v>807</v>
      </c>
      <c r="B684" s="58">
        <v>1.944</v>
      </c>
      <c r="C684" s="61">
        <f t="shared" si="10"/>
        <v>-1.9172552976791102E-2</v>
      </c>
      <c r="D684" s="58"/>
      <c r="E684" s="58"/>
      <c r="F684" s="58"/>
    </row>
    <row r="685" spans="1:6" x14ac:dyDescent="0.25">
      <c r="A685" s="60" t="s">
        <v>808</v>
      </c>
      <c r="B685" s="58">
        <v>1.829</v>
      </c>
      <c r="C685" s="61">
        <f t="shared" si="10"/>
        <v>-5.9156378600823012E-2</v>
      </c>
      <c r="D685" s="58"/>
      <c r="E685" s="58"/>
      <c r="F685" s="58"/>
    </row>
    <row r="686" spans="1:6" x14ac:dyDescent="0.25">
      <c r="A686" s="60" t="s">
        <v>809</v>
      </c>
      <c r="B686" s="58">
        <v>1.9079999999999999</v>
      </c>
      <c r="C686" s="61">
        <f t="shared" si="10"/>
        <v>4.3193001640240647E-2</v>
      </c>
      <c r="D686" s="58"/>
      <c r="E686" s="58"/>
      <c r="F686" s="58"/>
    </row>
    <row r="687" spans="1:6" x14ac:dyDescent="0.25">
      <c r="A687" s="60" t="s">
        <v>810</v>
      </c>
      <c r="B687" s="58">
        <v>1.778</v>
      </c>
      <c r="C687" s="61">
        <f t="shared" si="10"/>
        <v>-6.8134171907756724E-2</v>
      </c>
      <c r="D687" s="58"/>
      <c r="E687" s="58"/>
      <c r="F687" s="58"/>
    </row>
    <row r="688" spans="1:6" x14ac:dyDescent="0.25">
      <c r="A688" s="60" t="s">
        <v>811</v>
      </c>
      <c r="B688" s="58">
        <v>1.7170000000000001</v>
      </c>
      <c r="C688" s="61">
        <f t="shared" si="10"/>
        <v>-3.4308211473565775E-2</v>
      </c>
      <c r="D688" s="58"/>
      <c r="E688" s="58"/>
      <c r="F688" s="58"/>
    </row>
    <row r="689" spans="1:6" x14ac:dyDescent="0.25">
      <c r="A689" s="60" t="s">
        <v>812</v>
      </c>
      <c r="B689" s="58">
        <v>1.7310000000000001</v>
      </c>
      <c r="C689" s="61">
        <f t="shared" si="10"/>
        <v>8.1537565521259125E-3</v>
      </c>
      <c r="D689" s="58"/>
      <c r="E689" s="58"/>
      <c r="F689" s="58"/>
    </row>
    <row r="690" spans="1:6" x14ac:dyDescent="0.25">
      <c r="A690" s="60" t="s">
        <v>813</v>
      </c>
      <c r="B690" s="58">
        <v>1.625</v>
      </c>
      <c r="C690" s="61">
        <f t="shared" si="10"/>
        <v>-6.1236279607163491E-2</v>
      </c>
      <c r="D690" s="58"/>
      <c r="E690" s="58"/>
      <c r="F690" s="58"/>
    </row>
    <row r="691" spans="1:6" x14ac:dyDescent="0.25">
      <c r="A691" s="60" t="s">
        <v>814</v>
      </c>
      <c r="B691" s="58">
        <v>1.7470000000000001</v>
      </c>
      <c r="C691" s="61">
        <f t="shared" si="10"/>
        <v>7.5076923076923041E-2</v>
      </c>
      <c r="D691" s="58"/>
      <c r="E691" s="58"/>
      <c r="F691" s="58"/>
    </row>
    <row r="692" spans="1:6" x14ac:dyDescent="0.25">
      <c r="A692" s="60" t="s">
        <v>815</v>
      </c>
      <c r="B692" s="58">
        <v>1.7809999999999999</v>
      </c>
      <c r="C692" s="61">
        <f t="shared" si="10"/>
        <v>1.9461934745277576E-2</v>
      </c>
      <c r="D692" s="58"/>
      <c r="E692" s="58"/>
      <c r="F692" s="58"/>
    </row>
    <row r="693" spans="1:6" x14ac:dyDescent="0.25">
      <c r="A693" s="60" t="s">
        <v>816</v>
      </c>
      <c r="B693" s="58">
        <v>1.958</v>
      </c>
      <c r="C693" s="61">
        <f t="shared" si="10"/>
        <v>9.9382369455362163E-2</v>
      </c>
      <c r="D693" s="58"/>
      <c r="E693" s="58"/>
      <c r="F693" s="58"/>
    </row>
    <row r="694" spans="1:6" x14ac:dyDescent="0.25">
      <c r="A694" s="60" t="s">
        <v>817</v>
      </c>
      <c r="B694" s="58">
        <v>2.0139999999999998</v>
      </c>
      <c r="C694" s="61">
        <f t="shared" si="10"/>
        <v>2.8600612870275599E-2</v>
      </c>
      <c r="D694" s="58"/>
      <c r="E694" s="58"/>
      <c r="F694" s="58"/>
    </row>
    <row r="695" spans="1:6" x14ac:dyDescent="0.25">
      <c r="A695" s="60" t="s">
        <v>818</v>
      </c>
      <c r="B695" s="58">
        <v>1.958</v>
      </c>
      <c r="C695" s="61">
        <f t="shared" si="10"/>
        <v>-2.7805362462760552E-2</v>
      </c>
      <c r="D695" s="58"/>
      <c r="E695" s="58"/>
      <c r="F695" s="58"/>
    </row>
    <row r="696" spans="1:6" x14ac:dyDescent="0.25">
      <c r="A696" s="60" t="s">
        <v>819</v>
      </c>
      <c r="B696" s="58">
        <v>1.9219999999999999</v>
      </c>
      <c r="C696" s="61">
        <f t="shared" si="10"/>
        <v>-1.8386108273748758E-2</v>
      </c>
      <c r="D696" s="58"/>
      <c r="E696" s="58"/>
      <c r="F696" s="58"/>
    </row>
    <row r="697" spans="1:6" x14ac:dyDescent="0.25">
      <c r="A697" s="60" t="s">
        <v>820</v>
      </c>
      <c r="B697" s="58">
        <v>1.931</v>
      </c>
      <c r="C697" s="61">
        <f t="shared" si="10"/>
        <v>4.6826222684703822E-3</v>
      </c>
      <c r="D697" s="58"/>
      <c r="E697" s="58"/>
      <c r="F697" s="58"/>
    </row>
    <row r="698" spans="1:6" x14ac:dyDescent="0.25">
      <c r="A698" s="60" t="s">
        <v>821</v>
      </c>
      <c r="B698" s="58">
        <v>1.91</v>
      </c>
      <c r="C698" s="61">
        <f t="shared" si="10"/>
        <v>-1.0875194199896465E-2</v>
      </c>
      <c r="D698" s="58"/>
      <c r="E698" s="58"/>
      <c r="F698" s="58"/>
    </row>
    <row r="699" spans="1:6" x14ac:dyDescent="0.25">
      <c r="A699" s="60" t="s">
        <v>822</v>
      </c>
      <c r="B699" s="58">
        <v>1.95</v>
      </c>
      <c r="C699" s="61">
        <f t="shared" si="10"/>
        <v>2.0942408376963373E-2</v>
      </c>
      <c r="D699" s="58"/>
      <c r="E699" s="58"/>
      <c r="F699" s="58"/>
    </row>
    <row r="700" spans="1:6" x14ac:dyDescent="0.25">
      <c r="A700" s="60" t="s">
        <v>823</v>
      </c>
      <c r="B700" s="58">
        <v>1.901</v>
      </c>
      <c r="C700" s="61">
        <f t="shared" si="10"/>
        <v>-2.5128205128205128E-2</v>
      </c>
      <c r="D700" s="58"/>
      <c r="E700" s="58"/>
      <c r="F700" s="58"/>
    </row>
    <row r="701" spans="1:6" x14ac:dyDescent="0.25">
      <c r="A701" s="60" t="s">
        <v>824</v>
      </c>
      <c r="B701" s="58">
        <v>1.792</v>
      </c>
      <c r="C701" s="61">
        <f t="shared" si="10"/>
        <v>-5.7338243029984248E-2</v>
      </c>
      <c r="D701" s="58"/>
      <c r="E701" s="58"/>
      <c r="F701" s="58"/>
    </row>
    <row r="702" spans="1:6" x14ac:dyDescent="0.25">
      <c r="A702" s="60" t="s">
        <v>825</v>
      </c>
      <c r="B702" s="58">
        <v>1.8180000000000001</v>
      </c>
      <c r="C702" s="61">
        <f t="shared" si="10"/>
        <v>1.4508928571428603E-2</v>
      </c>
      <c r="D702" s="58"/>
      <c r="E702" s="58"/>
      <c r="F702" s="58"/>
    </row>
    <row r="703" spans="1:6" x14ac:dyDescent="0.25">
      <c r="A703" s="60" t="s">
        <v>826</v>
      </c>
      <c r="B703" s="58">
        <v>1.974</v>
      </c>
      <c r="C703" s="61">
        <f t="shared" si="10"/>
        <v>8.5808580858085737E-2</v>
      </c>
      <c r="D703" s="58"/>
      <c r="E703" s="58"/>
      <c r="F703" s="58"/>
    </row>
    <row r="704" spans="1:6" x14ac:dyDescent="0.25">
      <c r="A704" s="60" t="s">
        <v>827</v>
      </c>
      <c r="B704" s="58">
        <v>2.0870000000000002</v>
      </c>
      <c r="C704" s="61">
        <f t="shared" si="10"/>
        <v>5.7244174265451031E-2</v>
      </c>
      <c r="D704" s="58"/>
      <c r="E704" s="58"/>
      <c r="F704" s="58"/>
    </row>
    <row r="705" spans="1:6" x14ac:dyDescent="0.25">
      <c r="A705" s="60" t="s">
        <v>828</v>
      </c>
      <c r="B705" s="58">
        <v>2.101</v>
      </c>
      <c r="C705" s="61">
        <f t="shared" si="10"/>
        <v>6.7081935793003034E-3</v>
      </c>
      <c r="D705" s="58"/>
      <c r="E705" s="58"/>
      <c r="F705" s="58"/>
    </row>
    <row r="706" spans="1:6" x14ac:dyDescent="0.25">
      <c r="A706" s="60" t="s">
        <v>829</v>
      </c>
      <c r="B706" s="58">
        <v>1.964</v>
      </c>
      <c r="C706" s="61">
        <f t="shared" si="10"/>
        <v>-6.5207044264635861E-2</v>
      </c>
      <c r="D706" s="58"/>
      <c r="E706" s="58"/>
      <c r="F706" s="58"/>
    </row>
    <row r="707" spans="1:6" x14ac:dyDescent="0.25">
      <c r="A707" s="60" t="s">
        <v>830</v>
      </c>
      <c r="B707" s="58">
        <v>1.9</v>
      </c>
      <c r="C707" s="61">
        <f t="shared" si="10"/>
        <v>-3.2586558044806591E-2</v>
      </c>
      <c r="D707" s="58"/>
      <c r="E707" s="58"/>
      <c r="F707" s="58"/>
    </row>
    <row r="708" spans="1:6" x14ac:dyDescent="0.25">
      <c r="A708" s="60" t="s">
        <v>831</v>
      </c>
      <c r="B708" s="58">
        <v>1.8520000000000001</v>
      </c>
      <c r="C708" s="61">
        <f t="shared" si="10"/>
        <v>-2.5263157894736765E-2</v>
      </c>
      <c r="D708" s="58"/>
      <c r="E708" s="58"/>
      <c r="F708" s="58"/>
    </row>
    <row r="709" spans="1:6" x14ac:dyDescent="0.25">
      <c r="A709" s="60" t="s">
        <v>832</v>
      </c>
      <c r="B709" s="58">
        <v>2.0859999999999999</v>
      </c>
      <c r="C709" s="61">
        <f t="shared" si="10"/>
        <v>0.12634989200863922</v>
      </c>
      <c r="D709" s="58"/>
      <c r="E709" s="58"/>
      <c r="F709" s="58"/>
    </row>
    <row r="710" spans="1:6" x14ac:dyDescent="0.25">
      <c r="A710" s="60" t="s">
        <v>833</v>
      </c>
      <c r="B710" s="58">
        <v>2.0329999999999999</v>
      </c>
      <c r="C710" s="61">
        <f t="shared" si="10"/>
        <v>-2.5407478427612595E-2</v>
      </c>
      <c r="D710" s="58"/>
      <c r="E710" s="58"/>
      <c r="F710" s="58"/>
    </row>
    <row r="711" spans="1:6" x14ac:dyDescent="0.25">
      <c r="A711" s="60" t="s">
        <v>834</v>
      </c>
      <c r="B711" s="58">
        <v>2.1659999999999999</v>
      </c>
      <c r="C711" s="61">
        <f t="shared" si="10"/>
        <v>6.5420560747663448E-2</v>
      </c>
      <c r="D711" s="58"/>
      <c r="E711" s="58"/>
      <c r="F711" s="58"/>
    </row>
    <row r="712" spans="1:6" x14ac:dyDescent="0.25">
      <c r="A712" s="60" t="s">
        <v>835</v>
      </c>
      <c r="B712" s="58">
        <v>2.1080000000000001</v>
      </c>
      <c r="C712" s="61">
        <f t="shared" si="10"/>
        <v>-2.6777469990766356E-2</v>
      </c>
      <c r="D712" s="58"/>
      <c r="E712" s="58"/>
      <c r="F712" s="58"/>
    </row>
    <row r="713" spans="1:6" x14ac:dyDescent="0.25">
      <c r="A713" s="60" t="s">
        <v>836</v>
      </c>
      <c r="B713" s="58">
        <v>2.1379999999999999</v>
      </c>
      <c r="C713" s="61">
        <f t="shared" si="10"/>
        <v>1.4231499051233332E-2</v>
      </c>
      <c r="D713" s="58"/>
      <c r="E713" s="58"/>
      <c r="F713" s="58"/>
    </row>
    <row r="714" spans="1:6" x14ac:dyDescent="0.25">
      <c r="A714" s="60" t="s">
        <v>837</v>
      </c>
      <c r="B714" s="58">
        <v>2.1419999999999999</v>
      </c>
      <c r="C714" s="61">
        <f t="shared" si="10"/>
        <v>1.8709073900842199E-3</v>
      </c>
      <c r="D714" s="58"/>
      <c r="E714" s="58"/>
      <c r="F714" s="58"/>
    </row>
    <row r="715" spans="1:6" x14ac:dyDescent="0.25">
      <c r="A715" s="60" t="s">
        <v>838</v>
      </c>
      <c r="B715" s="58">
        <v>2.2210000000000001</v>
      </c>
      <c r="C715" s="61">
        <f t="shared" ref="C715:C778" si="11">B715/B714-1</f>
        <v>3.6881419234360502E-2</v>
      </c>
      <c r="D715" s="58"/>
      <c r="E715" s="58"/>
      <c r="F715" s="58"/>
    </row>
    <row r="716" spans="1:6" x14ac:dyDescent="0.25">
      <c r="A716" s="60" t="s">
        <v>839</v>
      </c>
      <c r="B716" s="58">
        <v>2.1589999999999998</v>
      </c>
      <c r="C716" s="61">
        <f t="shared" si="11"/>
        <v>-2.7915353444394553E-2</v>
      </c>
      <c r="D716" s="58"/>
      <c r="E716" s="58"/>
      <c r="F716" s="58"/>
    </row>
    <row r="717" spans="1:6" x14ac:dyDescent="0.25">
      <c r="A717" s="60" t="s">
        <v>840</v>
      </c>
      <c r="B717" s="58">
        <v>2.1179999999999999</v>
      </c>
      <c r="C717" s="61">
        <f t="shared" si="11"/>
        <v>-1.8990273274664182E-2</v>
      </c>
      <c r="D717" s="58"/>
      <c r="E717" s="58"/>
      <c r="F717" s="58"/>
    </row>
    <row r="718" spans="1:6" x14ac:dyDescent="0.25">
      <c r="A718" s="60" t="s">
        <v>841</v>
      </c>
      <c r="B718" s="58">
        <v>2.2200000000000002</v>
      </c>
      <c r="C718" s="61">
        <f t="shared" si="11"/>
        <v>4.8158640226628968E-2</v>
      </c>
      <c r="D718" s="58"/>
      <c r="E718" s="58"/>
      <c r="F718" s="58"/>
    </row>
    <row r="719" spans="1:6" x14ac:dyDescent="0.25">
      <c r="A719" s="60" t="s">
        <v>842</v>
      </c>
      <c r="B719" s="58">
        <v>2.3069999999999999</v>
      </c>
      <c r="C719" s="61">
        <f t="shared" si="11"/>
        <v>3.9189189189189122E-2</v>
      </c>
      <c r="D719" s="58"/>
      <c r="E719" s="58"/>
      <c r="F719" s="58"/>
    </row>
    <row r="720" spans="1:6" x14ac:dyDescent="0.25">
      <c r="A720" s="60" t="s">
        <v>843</v>
      </c>
      <c r="B720" s="58">
        <v>2.069</v>
      </c>
      <c r="C720" s="61">
        <f t="shared" si="11"/>
        <v>-0.10316428261811872</v>
      </c>
      <c r="D720" s="58"/>
      <c r="E720" s="58"/>
      <c r="F720" s="58"/>
    </row>
    <row r="721" spans="1:6" x14ac:dyDescent="0.25">
      <c r="A721" s="60" t="s">
        <v>844</v>
      </c>
      <c r="B721" s="58">
        <v>1.9419999999999999</v>
      </c>
      <c r="C721" s="61">
        <f t="shared" si="11"/>
        <v>-6.1382310294828435E-2</v>
      </c>
      <c r="D721" s="58"/>
      <c r="E721" s="58"/>
      <c r="F721" s="58"/>
    </row>
    <row r="722" spans="1:6" x14ac:dyDescent="0.25">
      <c r="A722" s="60" t="s">
        <v>845</v>
      </c>
      <c r="B722" s="58">
        <v>1.8460000000000001</v>
      </c>
      <c r="C722" s="61">
        <f t="shared" si="11"/>
        <v>-4.943357363542733E-2</v>
      </c>
      <c r="D722" s="58"/>
      <c r="E722" s="58"/>
      <c r="F722" s="58"/>
    </row>
    <row r="723" spans="1:6" x14ac:dyDescent="0.25">
      <c r="A723" s="60" t="s">
        <v>846</v>
      </c>
      <c r="B723" s="58">
        <v>1.871</v>
      </c>
      <c r="C723" s="61">
        <f t="shared" si="11"/>
        <v>1.3542795232936111E-2</v>
      </c>
      <c r="D723" s="58"/>
      <c r="E723" s="58"/>
      <c r="F723" s="58"/>
    </row>
    <row r="724" spans="1:6" x14ac:dyDescent="0.25">
      <c r="A724" s="60" t="s">
        <v>847</v>
      </c>
      <c r="B724" s="58">
        <v>1.96</v>
      </c>
      <c r="C724" s="61">
        <f t="shared" si="11"/>
        <v>4.7568145376803761E-2</v>
      </c>
      <c r="D724" s="58"/>
      <c r="E724" s="58"/>
      <c r="F724" s="58"/>
    </row>
    <row r="725" spans="1:6" x14ac:dyDescent="0.25">
      <c r="A725" s="60" t="s">
        <v>848</v>
      </c>
      <c r="B725" s="58">
        <v>2.028</v>
      </c>
      <c r="C725" s="61">
        <f t="shared" si="11"/>
        <v>3.469387755102038E-2</v>
      </c>
      <c r="D725" s="58"/>
      <c r="E725" s="58"/>
      <c r="F725" s="58"/>
    </row>
    <row r="726" spans="1:6" x14ac:dyDescent="0.25">
      <c r="A726" s="60" t="s">
        <v>849</v>
      </c>
      <c r="B726" s="58">
        <v>2.0270000000000001</v>
      </c>
      <c r="C726" s="61">
        <f t="shared" si="11"/>
        <v>-4.930966469427478E-4</v>
      </c>
      <c r="D726" s="58"/>
      <c r="E726" s="58"/>
      <c r="F726" s="58"/>
    </row>
    <row r="727" spans="1:6" x14ac:dyDescent="0.25">
      <c r="A727" s="60" t="s">
        <v>850</v>
      </c>
      <c r="B727" s="58">
        <v>1.9530000000000001</v>
      </c>
      <c r="C727" s="61">
        <f t="shared" si="11"/>
        <v>-3.6507153428712358E-2</v>
      </c>
      <c r="D727" s="58"/>
      <c r="E727" s="58"/>
      <c r="F727" s="58"/>
    </row>
    <row r="728" spans="1:6" x14ac:dyDescent="0.25">
      <c r="A728" s="60" t="s">
        <v>851</v>
      </c>
      <c r="B728" s="58">
        <v>1.976</v>
      </c>
      <c r="C728" s="61">
        <f t="shared" si="11"/>
        <v>1.177675371223752E-2</v>
      </c>
      <c r="D728" s="58"/>
      <c r="E728" s="58"/>
      <c r="F728" s="58"/>
    </row>
    <row r="729" spans="1:6" x14ac:dyDescent="0.25">
      <c r="A729" s="60" t="s">
        <v>852</v>
      </c>
      <c r="B729" s="58">
        <v>2.0070000000000001</v>
      </c>
      <c r="C729" s="61">
        <f t="shared" si="11"/>
        <v>1.5688259109311709E-2</v>
      </c>
      <c r="D729" s="58"/>
      <c r="E729" s="58"/>
      <c r="F729" s="58"/>
    </row>
    <row r="730" spans="1:6" x14ac:dyDescent="0.25">
      <c r="A730" s="60" t="s">
        <v>853</v>
      </c>
      <c r="B730" s="58">
        <v>2.0790000000000002</v>
      </c>
      <c r="C730" s="61">
        <f t="shared" si="11"/>
        <v>3.5874439461883512E-2</v>
      </c>
      <c r="D730" s="58"/>
      <c r="E730" s="58"/>
      <c r="F730" s="58"/>
    </row>
    <row r="731" spans="1:6" x14ac:dyDescent="0.25">
      <c r="A731" s="60" t="s">
        <v>854</v>
      </c>
      <c r="B731" s="58">
        <v>2.0409999999999999</v>
      </c>
      <c r="C731" s="61">
        <f t="shared" si="11"/>
        <v>-1.8278018278018449E-2</v>
      </c>
      <c r="D731" s="58"/>
      <c r="E731" s="58"/>
      <c r="F731" s="58"/>
    </row>
    <row r="732" spans="1:6" x14ac:dyDescent="0.25">
      <c r="A732" s="60" t="s">
        <v>855</v>
      </c>
      <c r="B732" s="58">
        <v>1.839</v>
      </c>
      <c r="C732" s="61">
        <f t="shared" si="11"/>
        <v>-9.8971092601665811E-2</v>
      </c>
      <c r="D732" s="58"/>
      <c r="E732" s="58"/>
      <c r="F732" s="58"/>
    </row>
    <row r="733" spans="1:6" x14ac:dyDescent="0.25">
      <c r="A733" s="60" t="s">
        <v>856</v>
      </c>
      <c r="B733" s="58">
        <v>1.8049999999999999</v>
      </c>
      <c r="C733" s="61">
        <f t="shared" si="11"/>
        <v>-1.8488308863512826E-2</v>
      </c>
      <c r="D733" s="58"/>
      <c r="E733" s="58"/>
      <c r="F733" s="58"/>
    </row>
    <row r="734" spans="1:6" x14ac:dyDescent="0.25">
      <c r="A734" s="60" t="s">
        <v>857</v>
      </c>
      <c r="B734" s="58">
        <v>1.9450000000000001</v>
      </c>
      <c r="C734" s="61">
        <f t="shared" si="11"/>
        <v>7.7562326869806242E-2</v>
      </c>
      <c r="D734" s="58"/>
      <c r="E734" s="58"/>
      <c r="F734" s="58"/>
    </row>
    <row r="735" spans="1:6" x14ac:dyDescent="0.25">
      <c r="A735" s="60" t="s">
        <v>858</v>
      </c>
      <c r="B735" s="58">
        <v>2.0259999999999998</v>
      </c>
      <c r="C735" s="61">
        <f t="shared" si="11"/>
        <v>4.1645244215938071E-2</v>
      </c>
      <c r="D735" s="58"/>
      <c r="E735" s="58"/>
      <c r="F735" s="58"/>
    </row>
    <row r="736" spans="1:6" x14ac:dyDescent="0.25">
      <c r="A736" s="60" t="s">
        <v>859</v>
      </c>
      <c r="B736" s="58">
        <v>1.962</v>
      </c>
      <c r="C736" s="61">
        <f t="shared" si="11"/>
        <v>-3.1589338598222994E-2</v>
      </c>
      <c r="D736" s="58"/>
      <c r="E736" s="58"/>
      <c r="F736" s="58"/>
    </row>
    <row r="737" spans="1:6" x14ac:dyDescent="0.25">
      <c r="A737" s="60" t="s">
        <v>860</v>
      </c>
      <c r="B737" s="58">
        <v>1.9370000000000001</v>
      </c>
      <c r="C737" s="61">
        <f t="shared" si="11"/>
        <v>-1.2742099898063186E-2</v>
      </c>
      <c r="D737" s="58"/>
      <c r="E737" s="58"/>
      <c r="F737" s="58"/>
    </row>
    <row r="738" spans="1:6" x14ac:dyDescent="0.25">
      <c r="A738" s="60" t="s">
        <v>861</v>
      </c>
      <c r="B738" s="58">
        <v>2.0920000000000001</v>
      </c>
      <c r="C738" s="61">
        <f t="shared" si="11"/>
        <v>8.0020650490449263E-2</v>
      </c>
      <c r="D738" s="58"/>
      <c r="E738" s="58"/>
      <c r="F738" s="58"/>
    </row>
    <row r="739" spans="1:6" x14ac:dyDescent="0.25">
      <c r="A739" s="60" t="s">
        <v>862</v>
      </c>
      <c r="B739" s="58">
        <v>2.15</v>
      </c>
      <c r="C739" s="61">
        <f t="shared" si="11"/>
        <v>2.7724665391969383E-2</v>
      </c>
      <c r="D739" s="58"/>
      <c r="E739" s="58"/>
      <c r="F739" s="58"/>
    </row>
    <row r="740" spans="1:6" x14ac:dyDescent="0.25">
      <c r="A740" s="60" t="s">
        <v>863</v>
      </c>
      <c r="B740" s="58">
        <v>2.1030000000000002</v>
      </c>
      <c r="C740" s="61">
        <f t="shared" si="11"/>
        <v>-2.1860465116278927E-2</v>
      </c>
      <c r="D740" s="58"/>
      <c r="E740" s="58"/>
      <c r="F740" s="58"/>
    </row>
    <row r="741" spans="1:6" x14ac:dyDescent="0.25">
      <c r="A741" s="60" t="s">
        <v>864</v>
      </c>
      <c r="B741" s="58">
        <v>2.0230000000000001</v>
      </c>
      <c r="C741" s="61">
        <f t="shared" si="11"/>
        <v>-3.8040893961008071E-2</v>
      </c>
      <c r="D741" s="58"/>
      <c r="E741" s="58"/>
      <c r="F741" s="58"/>
    </row>
    <row r="742" spans="1:6" x14ac:dyDescent="0.25">
      <c r="A742" s="60" t="s">
        <v>865</v>
      </c>
      <c r="B742" s="58">
        <v>2.0299999999999998</v>
      </c>
      <c r="C742" s="61">
        <f t="shared" si="11"/>
        <v>3.4602076124565784E-3</v>
      </c>
      <c r="D742" s="58"/>
      <c r="E742" s="58"/>
      <c r="F742" s="58"/>
    </row>
    <row r="743" spans="1:6" x14ac:dyDescent="0.25">
      <c r="A743" s="60" t="s">
        <v>866</v>
      </c>
      <c r="B743" s="58">
        <v>2.117</v>
      </c>
      <c r="C743" s="61">
        <f t="shared" si="11"/>
        <v>4.2857142857142927E-2</v>
      </c>
      <c r="D743" s="58"/>
      <c r="E743" s="58"/>
      <c r="F743" s="58"/>
    </row>
    <row r="744" spans="1:6" x14ac:dyDescent="0.25">
      <c r="A744" s="60" t="s">
        <v>867</v>
      </c>
      <c r="B744" s="58">
        <v>2.1179999999999999</v>
      </c>
      <c r="C744" s="61">
        <f t="shared" si="11"/>
        <v>4.7236655644766756E-4</v>
      </c>
      <c r="D744" s="58"/>
      <c r="E744" s="58"/>
      <c r="F744" s="58"/>
    </row>
    <row r="745" spans="1:6" x14ac:dyDescent="0.25">
      <c r="A745" s="60" t="s">
        <v>868</v>
      </c>
      <c r="B745" s="58">
        <v>2.0870000000000002</v>
      </c>
      <c r="C745" s="61">
        <f t="shared" si="11"/>
        <v>-1.4636449480642022E-2</v>
      </c>
      <c r="D745" s="58"/>
      <c r="E745" s="58"/>
      <c r="F745" s="58"/>
    </row>
    <row r="746" spans="1:6" x14ac:dyDescent="0.25">
      <c r="A746" s="60" t="s">
        <v>869</v>
      </c>
      <c r="B746" s="58">
        <v>2.1720000000000002</v>
      </c>
      <c r="C746" s="61">
        <f t="shared" si="11"/>
        <v>4.0728318160038413E-2</v>
      </c>
      <c r="D746" s="58"/>
      <c r="E746" s="58"/>
      <c r="F746" s="58"/>
    </row>
    <row r="747" spans="1:6" x14ac:dyDescent="0.25">
      <c r="A747" s="60" t="s">
        <v>870</v>
      </c>
      <c r="B747" s="58">
        <v>2.2890000000000001</v>
      </c>
      <c r="C747" s="61">
        <f t="shared" si="11"/>
        <v>5.3867403314917128E-2</v>
      </c>
      <c r="D747" s="58"/>
      <c r="E747" s="58"/>
      <c r="F747" s="58"/>
    </row>
    <row r="748" spans="1:6" x14ac:dyDescent="0.25">
      <c r="A748" s="60" t="s">
        <v>871</v>
      </c>
      <c r="B748" s="58">
        <v>2.2549999999999999</v>
      </c>
      <c r="C748" s="61">
        <f t="shared" si="11"/>
        <v>-1.4853647881170939E-2</v>
      </c>
      <c r="D748" s="58"/>
      <c r="E748" s="58"/>
      <c r="F748" s="58"/>
    </row>
    <row r="749" spans="1:6" x14ac:dyDescent="0.25">
      <c r="A749" s="60" t="s">
        <v>872</v>
      </c>
      <c r="B749" s="58">
        <v>2.3359999999999999</v>
      </c>
      <c r="C749" s="61">
        <f t="shared" si="11"/>
        <v>3.5920177383591989E-2</v>
      </c>
      <c r="D749" s="58"/>
      <c r="E749" s="58"/>
      <c r="F749" s="58"/>
    </row>
    <row r="750" spans="1:6" x14ac:dyDescent="0.25">
      <c r="A750" s="60" t="s">
        <v>873</v>
      </c>
      <c r="B750" s="58">
        <v>2.371</v>
      </c>
      <c r="C750" s="61">
        <f t="shared" si="11"/>
        <v>1.4982876712328785E-2</v>
      </c>
      <c r="D750" s="58"/>
      <c r="E750" s="58"/>
      <c r="F750" s="58"/>
    </row>
    <row r="751" spans="1:6" x14ac:dyDescent="0.25">
      <c r="A751" s="60" t="s">
        <v>874</v>
      </c>
      <c r="B751" s="58">
        <v>2.387</v>
      </c>
      <c r="C751" s="61">
        <f t="shared" si="11"/>
        <v>6.7482075073808101E-3</v>
      </c>
      <c r="D751" s="58"/>
      <c r="E751" s="58"/>
      <c r="F751" s="58"/>
    </row>
    <row r="752" spans="1:6" x14ac:dyDescent="0.25">
      <c r="A752" s="60" t="s">
        <v>875</v>
      </c>
      <c r="B752" s="58">
        <v>2.4039999999999999</v>
      </c>
      <c r="C752" s="61">
        <f t="shared" si="11"/>
        <v>7.1219103477166978E-3</v>
      </c>
      <c r="D752" s="58"/>
      <c r="E752" s="58"/>
      <c r="F752" s="58"/>
    </row>
    <row r="753" spans="1:6" x14ac:dyDescent="0.25">
      <c r="A753" s="60" t="s">
        <v>876</v>
      </c>
      <c r="B753" s="58">
        <v>2.379</v>
      </c>
      <c r="C753" s="61">
        <f t="shared" si="11"/>
        <v>-1.0399334442595665E-2</v>
      </c>
      <c r="D753" s="58"/>
      <c r="E753" s="58"/>
      <c r="F753" s="58"/>
    </row>
    <row r="754" spans="1:6" x14ac:dyDescent="0.25">
      <c r="A754" s="60" t="s">
        <v>877</v>
      </c>
      <c r="B754" s="58">
        <v>2.399</v>
      </c>
      <c r="C754" s="61">
        <f t="shared" si="11"/>
        <v>8.4068936527952332E-3</v>
      </c>
      <c r="D754" s="58"/>
      <c r="E754" s="58"/>
      <c r="F754" s="58"/>
    </row>
    <row r="755" spans="1:6" x14ac:dyDescent="0.25">
      <c r="A755" s="60" t="s">
        <v>878</v>
      </c>
      <c r="B755" s="58">
        <v>2.4140000000000001</v>
      </c>
      <c r="C755" s="61">
        <f t="shared" si="11"/>
        <v>6.2526052521885145E-3</v>
      </c>
      <c r="D755" s="58"/>
      <c r="E755" s="58"/>
      <c r="F755" s="58"/>
    </row>
    <row r="756" spans="1:6" x14ac:dyDescent="0.25">
      <c r="A756" s="60" t="s">
        <v>879</v>
      </c>
      <c r="B756" s="58">
        <v>2.4700000000000002</v>
      </c>
      <c r="C756" s="61">
        <f t="shared" si="11"/>
        <v>2.3198011599005808E-2</v>
      </c>
      <c r="D756" s="58"/>
      <c r="E756" s="58"/>
      <c r="F756" s="58"/>
    </row>
    <row r="757" spans="1:6" x14ac:dyDescent="0.25">
      <c r="A757" s="60" t="s">
        <v>880</v>
      </c>
      <c r="B757" s="58">
        <v>2.7130000000000001</v>
      </c>
      <c r="C757" s="61">
        <f t="shared" si="11"/>
        <v>9.8380566801619329E-2</v>
      </c>
      <c r="D757" s="58"/>
      <c r="E757" s="58"/>
      <c r="F757" s="58"/>
    </row>
    <row r="758" spans="1:6" x14ac:dyDescent="0.25">
      <c r="A758" s="60" t="s">
        <v>881</v>
      </c>
      <c r="B758" s="58">
        <v>2.8410000000000002</v>
      </c>
      <c r="C758" s="61">
        <f t="shared" si="11"/>
        <v>4.7180243273129419E-2</v>
      </c>
      <c r="D758" s="58"/>
      <c r="E758" s="58"/>
      <c r="F758" s="58"/>
    </row>
    <row r="759" spans="1:6" x14ac:dyDescent="0.25">
      <c r="A759" s="60" t="s">
        <v>882</v>
      </c>
      <c r="B759" s="58">
        <v>2.8319999999999999</v>
      </c>
      <c r="C759" s="61">
        <f t="shared" si="11"/>
        <v>-3.1678986272440923E-3</v>
      </c>
      <c r="D759" s="58"/>
      <c r="E759" s="58"/>
      <c r="F759" s="58"/>
    </row>
    <row r="760" spans="1:6" x14ac:dyDescent="0.25">
      <c r="A760" s="60" t="s">
        <v>883</v>
      </c>
      <c r="B760" s="58">
        <v>2.8610000000000002</v>
      </c>
      <c r="C760" s="61">
        <f t="shared" si="11"/>
        <v>1.0240112994350348E-2</v>
      </c>
      <c r="D760" s="58"/>
      <c r="E760" s="58"/>
      <c r="F760" s="58"/>
    </row>
    <row r="761" spans="1:6" x14ac:dyDescent="0.25">
      <c r="A761" s="60" t="s">
        <v>884</v>
      </c>
      <c r="B761" s="58">
        <v>2.9020000000000001</v>
      </c>
      <c r="C761" s="61">
        <f t="shared" si="11"/>
        <v>1.4330653617616207E-2</v>
      </c>
      <c r="D761" s="58"/>
      <c r="E761" s="58"/>
      <c r="F761" s="58"/>
    </row>
    <row r="762" spans="1:6" x14ac:dyDescent="0.25">
      <c r="A762" s="60" t="s">
        <v>885</v>
      </c>
      <c r="B762" s="58">
        <v>3.044</v>
      </c>
      <c r="C762" s="61">
        <f t="shared" si="11"/>
        <v>4.8931771192281204E-2</v>
      </c>
      <c r="D762" s="58"/>
      <c r="E762" s="58"/>
      <c r="F762" s="58"/>
    </row>
    <row r="763" spans="1:6" x14ac:dyDescent="0.25">
      <c r="A763" s="60" t="s">
        <v>886</v>
      </c>
      <c r="B763" s="58">
        <v>3.0760000000000001</v>
      </c>
      <c r="C763" s="61">
        <f t="shared" si="11"/>
        <v>1.0512483574244502E-2</v>
      </c>
      <c r="D763" s="58"/>
      <c r="E763" s="58"/>
      <c r="F763" s="58"/>
    </row>
    <row r="764" spans="1:6" x14ac:dyDescent="0.25">
      <c r="A764" s="60" t="s">
        <v>887</v>
      </c>
      <c r="B764" s="58">
        <v>3.129</v>
      </c>
      <c r="C764" s="61">
        <f t="shared" si="11"/>
        <v>1.7230169050715283E-2</v>
      </c>
      <c r="D764" s="58"/>
      <c r="E764" s="58"/>
      <c r="F764" s="58"/>
    </row>
    <row r="765" spans="1:6" x14ac:dyDescent="0.25">
      <c r="A765" s="60" t="s">
        <v>888</v>
      </c>
      <c r="B765" s="58">
        <v>3.1629999999999998</v>
      </c>
      <c r="C765" s="61">
        <f t="shared" si="11"/>
        <v>1.0866091403004097E-2</v>
      </c>
      <c r="D765" s="58"/>
      <c r="E765" s="58"/>
      <c r="F765" s="58"/>
    </row>
    <row r="766" spans="1:6" x14ac:dyDescent="0.25">
      <c r="A766" s="60" t="s">
        <v>889</v>
      </c>
      <c r="B766" s="58">
        <v>3.2719999999999998</v>
      </c>
      <c r="C766" s="61">
        <f t="shared" si="11"/>
        <v>3.4460954789756526E-2</v>
      </c>
      <c r="D766" s="58"/>
      <c r="E766" s="58"/>
      <c r="F766" s="58"/>
    </row>
    <row r="767" spans="1:6" x14ac:dyDescent="0.25">
      <c r="A767" s="60" t="s">
        <v>890</v>
      </c>
      <c r="B767" s="58">
        <v>3.27</v>
      </c>
      <c r="C767" s="61">
        <f t="shared" si="11"/>
        <v>-6.1124694376524236E-4</v>
      </c>
      <c r="D767" s="58"/>
      <c r="E767" s="58"/>
      <c r="F767" s="58"/>
    </row>
    <row r="768" spans="1:6" x14ac:dyDescent="0.25">
      <c r="A768" s="60" t="s">
        <v>891</v>
      </c>
      <c r="B768" s="58">
        <v>2.9420000000000002</v>
      </c>
      <c r="C768" s="61">
        <f t="shared" si="11"/>
        <v>-0.10030581039755349</v>
      </c>
      <c r="D768" s="58"/>
      <c r="E768" s="58"/>
      <c r="F768" s="58"/>
    </row>
    <row r="769" spans="1:6" x14ac:dyDescent="0.25">
      <c r="A769" s="60" t="s">
        <v>892</v>
      </c>
      <c r="B769" s="58">
        <v>2.7890000000000001</v>
      </c>
      <c r="C769" s="61">
        <f t="shared" si="11"/>
        <v>-5.2005438477226384E-2</v>
      </c>
      <c r="D769" s="58"/>
      <c r="E769" s="58"/>
      <c r="F769" s="58"/>
    </row>
    <row r="770" spans="1:6" x14ac:dyDescent="0.25">
      <c r="A770" s="60" t="s">
        <v>893</v>
      </c>
      <c r="B770" s="58">
        <v>2.8079999999999998</v>
      </c>
      <c r="C770" s="61">
        <f t="shared" si="11"/>
        <v>6.8124775905340496E-3</v>
      </c>
      <c r="D770" s="58"/>
      <c r="E770" s="58"/>
      <c r="F770" s="58"/>
    </row>
    <row r="771" spans="1:6" x14ac:dyDescent="0.25">
      <c r="A771" s="60" t="s">
        <v>894</v>
      </c>
      <c r="B771" s="58">
        <v>2.855</v>
      </c>
      <c r="C771" s="61">
        <f t="shared" si="11"/>
        <v>1.6737891737891752E-2</v>
      </c>
      <c r="D771" s="58"/>
      <c r="E771" s="58"/>
      <c r="F771" s="58"/>
    </row>
    <row r="772" spans="1:6" x14ac:dyDescent="0.25">
      <c r="A772" s="60" t="s">
        <v>895</v>
      </c>
      <c r="B772" s="58">
        <v>2.6989999999999998</v>
      </c>
      <c r="C772" s="61">
        <f t="shared" si="11"/>
        <v>-5.4640980735551681E-2</v>
      </c>
      <c r="D772" s="58"/>
      <c r="E772" s="58"/>
      <c r="F772" s="58"/>
    </row>
    <row r="773" spans="1:6" x14ac:dyDescent="0.25">
      <c r="A773" s="60" t="s">
        <v>896</v>
      </c>
      <c r="B773" s="58">
        <v>2.63</v>
      </c>
      <c r="C773" s="61">
        <f t="shared" si="11"/>
        <v>-2.5565024082993659E-2</v>
      </c>
      <c r="D773" s="58"/>
      <c r="E773" s="58"/>
      <c r="F773" s="58"/>
    </row>
    <row r="774" spans="1:6" x14ac:dyDescent="0.25">
      <c r="A774" s="60" t="s">
        <v>897</v>
      </c>
      <c r="B774" s="58">
        <v>2.9540000000000002</v>
      </c>
      <c r="C774" s="61">
        <f t="shared" si="11"/>
        <v>0.12319391634980992</v>
      </c>
      <c r="D774" s="58"/>
      <c r="E774" s="58"/>
      <c r="F774" s="58"/>
    </row>
    <row r="775" spans="1:6" x14ac:dyDescent="0.25">
      <c r="A775" s="60" t="s">
        <v>898</v>
      </c>
      <c r="B775" s="58">
        <v>2.97</v>
      </c>
      <c r="C775" s="61">
        <f t="shared" si="11"/>
        <v>5.4163845633039553E-3</v>
      </c>
      <c r="D775" s="58"/>
      <c r="E775" s="58"/>
      <c r="F775" s="58"/>
    </row>
    <row r="776" spans="1:6" x14ac:dyDescent="0.25">
      <c r="A776" s="60" t="s">
        <v>899</v>
      </c>
      <c r="B776" s="58">
        <v>3</v>
      </c>
      <c r="C776" s="61">
        <f t="shared" si="11"/>
        <v>1.0101010101009944E-2</v>
      </c>
      <c r="D776" s="58"/>
      <c r="E776" s="58"/>
      <c r="F776" s="58"/>
    </row>
    <row r="777" spans="1:6" x14ac:dyDescent="0.25">
      <c r="A777" s="60" t="s">
        <v>900</v>
      </c>
      <c r="B777" s="58">
        <v>2.9630000000000001</v>
      </c>
      <c r="C777" s="61">
        <f t="shared" si="11"/>
        <v>-1.2333333333333307E-2</v>
      </c>
      <c r="D777" s="58"/>
      <c r="E777" s="58"/>
      <c r="F777" s="58"/>
    </row>
    <row r="778" spans="1:6" x14ac:dyDescent="0.25">
      <c r="A778" s="60" t="s">
        <v>901</v>
      </c>
      <c r="B778" s="58">
        <v>2.6040000000000001</v>
      </c>
      <c r="C778" s="61">
        <f t="shared" si="11"/>
        <v>-0.12116098548768139</v>
      </c>
      <c r="D778" s="58"/>
      <c r="E778" s="58"/>
      <c r="F778" s="58"/>
    </row>
    <row r="779" spans="1:6" x14ac:dyDescent="0.25">
      <c r="A779" s="60" t="s">
        <v>902</v>
      </c>
      <c r="B779" s="58">
        <v>2.7759999999999998</v>
      </c>
      <c r="C779" s="61">
        <f t="shared" ref="C779:C842" si="12">B779/B778-1</f>
        <v>6.6052227342549896E-2</v>
      </c>
      <c r="D779" s="58"/>
      <c r="E779" s="58"/>
      <c r="F779" s="58"/>
    </row>
    <row r="780" spans="1:6" x14ac:dyDescent="0.25">
      <c r="A780" s="60" t="s">
        <v>903</v>
      </c>
      <c r="B780" s="58">
        <v>2.7869999999999999</v>
      </c>
      <c r="C780" s="61">
        <f t="shared" si="12"/>
        <v>3.9625360230548523E-3</v>
      </c>
      <c r="D780" s="58"/>
      <c r="E780" s="58"/>
      <c r="F780" s="58"/>
    </row>
    <row r="781" spans="1:6" x14ac:dyDescent="0.25">
      <c r="A781" s="60" t="s">
        <v>904</v>
      </c>
      <c r="B781" s="58">
        <v>2.968</v>
      </c>
      <c r="C781" s="61">
        <f t="shared" si="12"/>
        <v>6.4944384642985353E-2</v>
      </c>
      <c r="D781" s="58"/>
      <c r="E781" s="58"/>
      <c r="F781" s="58"/>
    </row>
    <row r="782" spans="1:6" x14ac:dyDescent="0.25">
      <c r="A782" s="60" t="s">
        <v>905</v>
      </c>
      <c r="B782" s="58">
        <v>2.722</v>
      </c>
      <c r="C782" s="61">
        <f t="shared" si="12"/>
        <v>-8.2884097035040405E-2</v>
      </c>
      <c r="D782" s="58"/>
      <c r="E782" s="58"/>
      <c r="F782" s="58"/>
    </row>
    <row r="783" spans="1:6" x14ac:dyDescent="0.25">
      <c r="A783" s="60" t="s">
        <v>906</v>
      </c>
      <c r="B783" s="58">
        <v>2.645</v>
      </c>
      <c r="C783" s="61">
        <f t="shared" si="12"/>
        <v>-2.828802351212345E-2</v>
      </c>
      <c r="D783" s="58"/>
      <c r="E783" s="58"/>
      <c r="F783" s="58"/>
    </row>
    <row r="784" spans="1:6" x14ac:dyDescent="0.25">
      <c r="A784" s="60" t="s">
        <v>907</v>
      </c>
      <c r="B784" s="58">
        <v>2.5129999999999999</v>
      </c>
      <c r="C784" s="61">
        <f t="shared" si="12"/>
        <v>-4.9905482041587956E-2</v>
      </c>
      <c r="D784" s="58"/>
      <c r="E784" s="58"/>
      <c r="F784" s="58"/>
    </row>
    <row r="785" spans="1:6" x14ac:dyDescent="0.25">
      <c r="A785" s="60" t="s">
        <v>908</v>
      </c>
      <c r="B785" s="58">
        <v>2.5409999999999999</v>
      </c>
      <c r="C785" s="61">
        <f t="shared" si="12"/>
        <v>1.1142061281337101E-2</v>
      </c>
      <c r="D785" s="58"/>
      <c r="E785" s="58"/>
      <c r="F785" s="58"/>
    </row>
    <row r="786" spans="1:6" x14ac:dyDescent="0.25">
      <c r="A786" s="60" t="s">
        <v>909</v>
      </c>
      <c r="B786" s="58">
        <v>2.74</v>
      </c>
      <c r="C786" s="61">
        <f t="shared" si="12"/>
        <v>7.8315623770169429E-2</v>
      </c>
      <c r="D786" s="58"/>
      <c r="E786" s="58"/>
      <c r="F786" s="58"/>
    </row>
    <row r="787" spans="1:6" x14ac:dyDescent="0.25">
      <c r="A787" s="60" t="s">
        <v>910</v>
      </c>
      <c r="B787" s="58">
        <v>2.7090000000000001</v>
      </c>
      <c r="C787" s="61">
        <f t="shared" si="12"/>
        <v>-1.1313868613138767E-2</v>
      </c>
      <c r="D787" s="58"/>
      <c r="E787" s="58"/>
      <c r="F787" s="58"/>
    </row>
    <row r="788" spans="1:6" x14ac:dyDescent="0.25">
      <c r="A788" s="60" t="s">
        <v>911</v>
      </c>
      <c r="B788" s="58">
        <v>2.6659999999999999</v>
      </c>
      <c r="C788" s="61">
        <f t="shared" si="12"/>
        <v>-1.5873015873015928E-2</v>
      </c>
      <c r="D788" s="58"/>
      <c r="E788" s="58"/>
      <c r="F788" s="58"/>
    </row>
    <row r="789" spans="1:6" x14ac:dyDescent="0.25">
      <c r="A789" s="60" t="s">
        <v>912</v>
      </c>
      <c r="B789" s="58">
        <v>2.5760000000000001</v>
      </c>
      <c r="C789" s="61">
        <f t="shared" si="12"/>
        <v>-3.3758439609902435E-2</v>
      </c>
      <c r="D789" s="58"/>
      <c r="E789" s="58"/>
      <c r="F789" s="58"/>
    </row>
    <row r="790" spans="1:6" x14ac:dyDescent="0.25">
      <c r="A790" s="60" t="s">
        <v>913</v>
      </c>
      <c r="B790" s="58">
        <v>2.7210000000000001</v>
      </c>
      <c r="C790" s="61">
        <f t="shared" si="12"/>
        <v>5.6288819875776497E-2</v>
      </c>
      <c r="D790" s="58"/>
      <c r="E790" s="58"/>
      <c r="F790" s="58"/>
    </row>
    <row r="791" spans="1:6" x14ac:dyDescent="0.25">
      <c r="A791" s="60" t="s">
        <v>914</v>
      </c>
      <c r="B791" s="58">
        <v>2.4870000000000001</v>
      </c>
      <c r="C791" s="61">
        <f t="shared" si="12"/>
        <v>-8.5997794928335147E-2</v>
      </c>
      <c r="D791" s="58"/>
      <c r="E791" s="58"/>
      <c r="F791" s="58"/>
    </row>
    <row r="792" spans="1:6" x14ac:dyDescent="0.25">
      <c r="A792" s="60" t="s">
        <v>915</v>
      </c>
      <c r="B792" s="58">
        <v>2.4430000000000001</v>
      </c>
      <c r="C792" s="61">
        <f t="shared" si="12"/>
        <v>-1.7691998391636488E-2</v>
      </c>
      <c r="D792" s="58"/>
      <c r="E792" s="58"/>
      <c r="F792" s="58"/>
    </row>
    <row r="793" spans="1:6" x14ac:dyDescent="0.25">
      <c r="A793" s="60" t="s">
        <v>916</v>
      </c>
      <c r="B793" s="58">
        <v>2.452</v>
      </c>
      <c r="C793" s="61">
        <f t="shared" si="12"/>
        <v>3.683995088006542E-3</v>
      </c>
      <c r="D793" s="58"/>
      <c r="E793" s="58"/>
      <c r="F793" s="58"/>
    </row>
    <row r="794" spans="1:6" x14ac:dyDescent="0.25">
      <c r="A794" s="60" t="s">
        <v>917</v>
      </c>
      <c r="B794" s="58">
        <v>2.5329999999999999</v>
      </c>
      <c r="C794" s="61">
        <f t="shared" si="12"/>
        <v>3.3034257748776552E-2</v>
      </c>
      <c r="D794" s="58"/>
      <c r="E794" s="58"/>
      <c r="F794" s="58"/>
    </row>
    <row r="795" spans="1:6" x14ac:dyDescent="0.25">
      <c r="A795" s="60" t="s">
        <v>918</v>
      </c>
      <c r="B795" s="58">
        <v>2.5049999999999999</v>
      </c>
      <c r="C795" s="61">
        <f t="shared" si="12"/>
        <v>-1.1054086063955748E-2</v>
      </c>
      <c r="D795" s="58"/>
      <c r="E795" s="58"/>
      <c r="F795" s="58"/>
    </row>
    <row r="796" spans="1:6" x14ac:dyDescent="0.25">
      <c r="A796" s="60" t="s">
        <v>919</v>
      </c>
      <c r="B796" s="58">
        <v>2.4620000000000002</v>
      </c>
      <c r="C796" s="61">
        <f t="shared" si="12"/>
        <v>-1.7165668662674549E-2</v>
      </c>
      <c r="D796" s="58"/>
      <c r="E796" s="58"/>
      <c r="F796" s="58"/>
    </row>
    <row r="797" spans="1:6" x14ac:dyDescent="0.25">
      <c r="A797" s="60" t="s">
        <v>920</v>
      </c>
      <c r="B797" s="58">
        <v>2.7170000000000001</v>
      </c>
      <c r="C797" s="61">
        <f t="shared" si="12"/>
        <v>0.10357432981315995</v>
      </c>
      <c r="D797" s="58"/>
      <c r="E797" s="58"/>
      <c r="F797" s="58"/>
    </row>
    <row r="798" spans="1:6" x14ac:dyDescent="0.25">
      <c r="A798" s="60" t="s">
        <v>921</v>
      </c>
      <c r="B798" s="58">
        <v>2.7650000000000001</v>
      </c>
      <c r="C798" s="61">
        <f t="shared" si="12"/>
        <v>1.766654398233336E-2</v>
      </c>
      <c r="D798" s="58"/>
      <c r="E798" s="58"/>
      <c r="F798" s="58"/>
    </row>
    <row r="799" spans="1:6" x14ac:dyDescent="0.25">
      <c r="A799" s="60" t="s">
        <v>922</v>
      </c>
      <c r="B799" s="58">
        <v>2.86</v>
      </c>
      <c r="C799" s="61">
        <f t="shared" si="12"/>
        <v>3.4358047016274762E-2</v>
      </c>
      <c r="D799" s="58"/>
      <c r="E799" s="58"/>
      <c r="F799" s="58"/>
    </row>
    <row r="800" spans="1:6" x14ac:dyDescent="0.25">
      <c r="A800" s="60" t="s">
        <v>923</v>
      </c>
      <c r="B800" s="58">
        <v>2.919</v>
      </c>
      <c r="C800" s="61">
        <f t="shared" si="12"/>
        <v>2.0629370629370758E-2</v>
      </c>
      <c r="D800" s="58"/>
      <c r="E800" s="58"/>
      <c r="F800" s="58"/>
    </row>
    <row r="801" spans="1:6" x14ac:dyDescent="0.25">
      <c r="A801" s="60" t="s">
        <v>924</v>
      </c>
      <c r="B801" s="58">
        <v>2.9820000000000002</v>
      </c>
      <c r="C801" s="61">
        <f t="shared" si="12"/>
        <v>2.1582733812949728E-2</v>
      </c>
      <c r="D801" s="58"/>
      <c r="E801" s="58"/>
      <c r="F801" s="58"/>
    </row>
    <row r="802" spans="1:6" x14ac:dyDescent="0.25">
      <c r="A802" s="60" t="s">
        <v>925</v>
      </c>
      <c r="B802" s="58">
        <v>3.113</v>
      </c>
      <c r="C802" s="61">
        <f t="shared" si="12"/>
        <v>4.3930248155600093E-2</v>
      </c>
      <c r="D802" s="58"/>
      <c r="E802" s="58"/>
      <c r="F802" s="58"/>
    </row>
    <row r="803" spans="1:6" x14ac:dyDescent="0.25">
      <c r="A803" s="60" t="s">
        <v>926</v>
      </c>
      <c r="B803" s="58">
        <v>3.073</v>
      </c>
      <c r="C803" s="61">
        <f t="shared" si="12"/>
        <v>-1.2849341471249609E-2</v>
      </c>
      <c r="D803" s="58"/>
      <c r="E803" s="58"/>
      <c r="F803" s="58"/>
    </row>
    <row r="804" spans="1:6" x14ac:dyDescent="0.25">
      <c r="A804" s="60" t="s">
        <v>927</v>
      </c>
      <c r="B804" s="58">
        <v>3.1480000000000001</v>
      </c>
      <c r="C804" s="61">
        <f t="shared" si="12"/>
        <v>2.4406117800195304E-2</v>
      </c>
      <c r="D804" s="58"/>
      <c r="E804" s="58"/>
      <c r="F804" s="58"/>
    </row>
    <row r="805" spans="1:6" x14ac:dyDescent="0.25">
      <c r="A805" s="60" t="s">
        <v>928</v>
      </c>
      <c r="B805" s="58">
        <v>3.2029999999999998</v>
      </c>
      <c r="C805" s="61">
        <f t="shared" si="12"/>
        <v>1.747141041931366E-2</v>
      </c>
      <c r="D805" s="58"/>
      <c r="E805" s="58"/>
      <c r="F805" s="58"/>
    </row>
    <row r="806" spans="1:6" x14ac:dyDescent="0.25">
      <c r="A806" s="60" t="s">
        <v>929</v>
      </c>
      <c r="B806" s="58">
        <v>3.254</v>
      </c>
      <c r="C806" s="61">
        <f t="shared" si="12"/>
        <v>1.5922572588198625E-2</v>
      </c>
      <c r="D806" s="58"/>
      <c r="E806" s="58"/>
      <c r="F806" s="58"/>
    </row>
    <row r="807" spans="1:6" x14ac:dyDescent="0.25">
      <c r="A807" s="60" t="s">
        <v>930</v>
      </c>
      <c r="B807" s="58">
        <v>3.2719999999999998</v>
      </c>
      <c r="C807" s="61">
        <f t="shared" si="12"/>
        <v>5.5316533497233866E-3</v>
      </c>
      <c r="D807" s="58"/>
      <c r="E807" s="58"/>
      <c r="F807" s="58"/>
    </row>
    <row r="808" spans="1:6" x14ac:dyDescent="0.25">
      <c r="A808" s="60" t="s">
        <v>931</v>
      </c>
      <c r="B808" s="58">
        <v>3.1749999999999998</v>
      </c>
      <c r="C808" s="61">
        <f t="shared" si="12"/>
        <v>-2.9645476772616086E-2</v>
      </c>
      <c r="D808" s="58"/>
      <c r="E808" s="58"/>
      <c r="F808" s="58"/>
    </row>
    <row r="809" spans="1:6" x14ac:dyDescent="0.25">
      <c r="A809" s="60" t="s">
        <v>932</v>
      </c>
      <c r="B809" s="58">
        <v>3.1419999999999999</v>
      </c>
      <c r="C809" s="61">
        <f t="shared" si="12"/>
        <v>-1.0393700787401539E-2</v>
      </c>
      <c r="D809" s="58"/>
      <c r="E809" s="58"/>
      <c r="F809" s="58"/>
    </row>
    <row r="810" spans="1:6" x14ac:dyDescent="0.25">
      <c r="A810" s="60" t="s">
        <v>933</v>
      </c>
      <c r="B810" s="58">
        <v>3.0209999999999999</v>
      </c>
      <c r="C810" s="61">
        <f t="shared" si="12"/>
        <v>-3.8510502864417595E-2</v>
      </c>
      <c r="D810" s="58"/>
      <c r="E810" s="58"/>
      <c r="F810" s="58"/>
    </row>
    <row r="811" spans="1:6" x14ac:dyDescent="0.25">
      <c r="A811" s="60" t="s">
        <v>934</v>
      </c>
      <c r="B811" s="58">
        <v>2.9220000000000002</v>
      </c>
      <c r="C811" s="61">
        <f t="shared" si="12"/>
        <v>-3.2770605759682159E-2</v>
      </c>
      <c r="D811" s="58"/>
      <c r="E811" s="58"/>
      <c r="F811" s="58"/>
    </row>
    <row r="812" spans="1:6" x14ac:dyDescent="0.25">
      <c r="A812" s="60" t="s">
        <v>935</v>
      </c>
      <c r="B812" s="58">
        <v>2.8</v>
      </c>
      <c r="C812" s="61">
        <f t="shared" si="12"/>
        <v>-4.1752224503764701E-2</v>
      </c>
      <c r="D812" s="58"/>
      <c r="E812" s="58"/>
      <c r="F812" s="58"/>
    </row>
    <row r="813" spans="1:6" x14ac:dyDescent="0.25">
      <c r="A813" s="60" t="s">
        <v>936</v>
      </c>
      <c r="B813" s="58">
        <v>2.8239999999999998</v>
      </c>
      <c r="C813" s="61">
        <f t="shared" si="12"/>
        <v>8.5714285714286742E-3</v>
      </c>
      <c r="D813" s="58"/>
      <c r="E813" s="58"/>
      <c r="F813" s="58"/>
    </row>
    <row r="814" spans="1:6" x14ac:dyDescent="0.25">
      <c r="A814" s="60" t="s">
        <v>937</v>
      </c>
      <c r="B814" s="58">
        <v>2.7330000000000001</v>
      </c>
      <c r="C814" s="61">
        <f t="shared" si="12"/>
        <v>-3.2223796033994279E-2</v>
      </c>
      <c r="D814" s="58"/>
      <c r="E814" s="58"/>
      <c r="F814" s="58"/>
    </row>
    <row r="815" spans="1:6" x14ac:dyDescent="0.25">
      <c r="A815" s="60" t="s">
        <v>938</v>
      </c>
      <c r="B815" s="58">
        <v>2.5569999999999999</v>
      </c>
      <c r="C815" s="61">
        <f t="shared" si="12"/>
        <v>-6.4398097328942638E-2</v>
      </c>
      <c r="D815" s="58"/>
      <c r="E815" s="58"/>
      <c r="F815" s="58"/>
    </row>
    <row r="816" spans="1:6" x14ac:dyDescent="0.25">
      <c r="A816" s="60" t="s">
        <v>939</v>
      </c>
      <c r="B816" s="58">
        <v>2.5419999999999998</v>
      </c>
      <c r="C816" s="61">
        <f t="shared" si="12"/>
        <v>-5.8662495111458934E-3</v>
      </c>
      <c r="D816" s="58"/>
      <c r="E816" s="58"/>
      <c r="F816" s="58"/>
    </row>
    <row r="817" spans="1:6" x14ac:dyDescent="0.25">
      <c r="A817" s="60" t="s">
        <v>940</v>
      </c>
      <c r="B817" s="58">
        <v>2.5150000000000001</v>
      </c>
      <c r="C817" s="61">
        <f t="shared" si="12"/>
        <v>-1.0621557828481398E-2</v>
      </c>
      <c r="D817" s="58"/>
      <c r="E817" s="58"/>
      <c r="F817" s="58"/>
    </row>
    <row r="818" spans="1:6" x14ac:dyDescent="0.25">
      <c r="A818" s="60" t="s">
        <v>941</v>
      </c>
      <c r="B818" s="58">
        <v>2.4660000000000002</v>
      </c>
      <c r="C818" s="61">
        <f t="shared" si="12"/>
        <v>-1.9483101391650104E-2</v>
      </c>
      <c r="D818" s="58"/>
      <c r="E818" s="58"/>
      <c r="F818" s="58"/>
    </row>
    <row r="819" spans="1:6" x14ac:dyDescent="0.25">
      <c r="A819" s="60" t="s">
        <v>942</v>
      </c>
      <c r="B819" s="58">
        <v>2.5059999999999998</v>
      </c>
      <c r="C819" s="61">
        <f t="shared" si="12"/>
        <v>1.6220600162205834E-2</v>
      </c>
      <c r="D819" s="58"/>
      <c r="E819" s="58"/>
      <c r="F819" s="58"/>
    </row>
    <row r="820" spans="1:6" x14ac:dyDescent="0.25">
      <c r="A820" s="60" t="s">
        <v>943</v>
      </c>
      <c r="B820" s="58">
        <v>2.6120000000000001</v>
      </c>
      <c r="C820" s="61">
        <f t="shared" si="12"/>
        <v>4.2298483639265916E-2</v>
      </c>
      <c r="D820" s="58"/>
      <c r="E820" s="58"/>
      <c r="F820" s="58"/>
    </row>
    <row r="821" spans="1:6" x14ac:dyDescent="0.25">
      <c r="A821" s="60" t="s">
        <v>944</v>
      </c>
      <c r="B821" s="58">
        <v>2.6720000000000002</v>
      </c>
      <c r="C821" s="61">
        <f t="shared" si="12"/>
        <v>2.297090352220521E-2</v>
      </c>
      <c r="D821" s="58"/>
      <c r="E821" s="58"/>
      <c r="F821" s="58"/>
    </row>
    <row r="822" spans="1:6" x14ac:dyDescent="0.25">
      <c r="A822" s="60" t="s">
        <v>945</v>
      </c>
      <c r="B822" s="58">
        <v>2.6909999999999998</v>
      </c>
      <c r="C822" s="61">
        <f t="shared" si="12"/>
        <v>7.1107784431136967E-3</v>
      </c>
      <c r="D822" s="58"/>
      <c r="E822" s="58"/>
      <c r="F822" s="58"/>
    </row>
    <row r="823" spans="1:6" x14ac:dyDescent="0.25">
      <c r="A823" s="60" t="s">
        <v>946</v>
      </c>
      <c r="B823" s="58">
        <v>2.7130000000000001</v>
      </c>
      <c r="C823" s="61">
        <f t="shared" si="12"/>
        <v>8.1753994797473251E-3</v>
      </c>
      <c r="D823" s="58"/>
      <c r="E823" s="58"/>
      <c r="F823" s="58"/>
    </row>
    <row r="824" spans="1:6" x14ac:dyDescent="0.25">
      <c r="A824" s="60" t="s">
        <v>947</v>
      </c>
      <c r="B824" s="58">
        <v>2.891</v>
      </c>
      <c r="C824" s="61">
        <f t="shared" si="12"/>
        <v>6.5610025801695615E-2</v>
      </c>
      <c r="D824" s="58"/>
      <c r="E824" s="58"/>
      <c r="F824" s="58"/>
    </row>
    <row r="825" spans="1:6" x14ac:dyDescent="0.25">
      <c r="A825" s="60" t="s">
        <v>948</v>
      </c>
      <c r="B825" s="58">
        <v>2.9249999999999998</v>
      </c>
      <c r="C825" s="61">
        <f t="shared" si="12"/>
        <v>1.1760636457972984E-2</v>
      </c>
      <c r="D825" s="58"/>
      <c r="E825" s="58"/>
      <c r="F825" s="58"/>
    </row>
    <row r="826" spans="1:6" x14ac:dyDescent="0.25">
      <c r="A826" s="60" t="s">
        <v>949</v>
      </c>
      <c r="B826" s="58">
        <v>2.9039999999999999</v>
      </c>
      <c r="C826" s="61">
        <f t="shared" si="12"/>
        <v>-7.1794871794871318E-3</v>
      </c>
      <c r="D826" s="58"/>
      <c r="E826" s="58"/>
      <c r="F826" s="58"/>
    </row>
    <row r="827" spans="1:6" x14ac:dyDescent="0.25">
      <c r="A827" s="60" t="s">
        <v>950</v>
      </c>
      <c r="B827" s="58">
        <v>3.0979999999999999</v>
      </c>
      <c r="C827" s="61">
        <f t="shared" si="12"/>
        <v>6.6804407713498604E-2</v>
      </c>
      <c r="D827" s="58"/>
      <c r="E827" s="58"/>
      <c r="F827" s="58"/>
    </row>
    <row r="828" spans="1:6" x14ac:dyDescent="0.25">
      <c r="A828" s="60" t="s">
        <v>951</v>
      </c>
      <c r="B828" s="58">
        <v>3.137</v>
      </c>
      <c r="C828" s="61">
        <f t="shared" si="12"/>
        <v>1.2588766946417085E-2</v>
      </c>
      <c r="D828" s="58"/>
      <c r="E828" s="58"/>
      <c r="F828" s="58"/>
    </row>
    <row r="829" spans="1:6" x14ac:dyDescent="0.25">
      <c r="A829" s="60" t="s">
        <v>952</v>
      </c>
      <c r="B829" s="58">
        <v>3.0289999999999999</v>
      </c>
      <c r="C829" s="61">
        <f t="shared" si="12"/>
        <v>-3.4427797258527293E-2</v>
      </c>
      <c r="D829" s="58"/>
      <c r="E829" s="58"/>
      <c r="F829" s="58"/>
    </row>
    <row r="830" spans="1:6" x14ac:dyDescent="0.25">
      <c r="A830" s="60" t="s">
        <v>953</v>
      </c>
      <c r="B830" s="58">
        <v>2.9209999999999998</v>
      </c>
      <c r="C830" s="61">
        <f t="shared" si="12"/>
        <v>-3.5655331792670886E-2</v>
      </c>
      <c r="D830" s="58"/>
      <c r="E830" s="58"/>
      <c r="F830" s="58"/>
    </row>
    <row r="831" spans="1:6" x14ac:dyDescent="0.25">
      <c r="A831" s="60" t="s">
        <v>954</v>
      </c>
      <c r="B831" s="58">
        <v>3.032</v>
      </c>
      <c r="C831" s="61">
        <f t="shared" si="12"/>
        <v>3.8000684697021558E-2</v>
      </c>
      <c r="D831" s="58"/>
      <c r="E831" s="58"/>
      <c r="F831" s="58"/>
    </row>
    <row r="832" spans="1:6" x14ac:dyDescent="0.25">
      <c r="A832" s="60" t="s">
        <v>955</v>
      </c>
      <c r="B832" s="58">
        <v>3.0409999999999999</v>
      </c>
      <c r="C832" s="61">
        <f t="shared" si="12"/>
        <v>2.9683377308706849E-3</v>
      </c>
      <c r="D832" s="58"/>
      <c r="E832" s="58"/>
      <c r="F832" s="58"/>
    </row>
    <row r="833" spans="1:6" x14ac:dyDescent="0.25">
      <c r="A833" s="60" t="s">
        <v>956</v>
      </c>
      <c r="B833" s="58">
        <v>2.86</v>
      </c>
      <c r="C833" s="61">
        <f t="shared" si="12"/>
        <v>-5.9519894771456805E-2</v>
      </c>
      <c r="D833" s="58"/>
      <c r="E833" s="58"/>
      <c r="F833" s="58"/>
    </row>
    <row r="834" spans="1:6" x14ac:dyDescent="0.25">
      <c r="A834" s="60" t="s">
        <v>957</v>
      </c>
      <c r="B834" s="58">
        <v>2.5209999999999999</v>
      </c>
      <c r="C834" s="61">
        <f t="shared" si="12"/>
        <v>-0.11853146853146856</v>
      </c>
      <c r="D834" s="58"/>
      <c r="E834" s="58"/>
      <c r="F834" s="58"/>
    </row>
    <row r="835" spans="1:6" x14ac:dyDescent="0.25">
      <c r="A835" s="60" t="s">
        <v>958</v>
      </c>
      <c r="B835" s="58">
        <v>2.4809999999999999</v>
      </c>
      <c r="C835" s="61">
        <f t="shared" si="12"/>
        <v>-1.5866719555731823E-2</v>
      </c>
      <c r="D835" s="58"/>
      <c r="E835" s="58"/>
      <c r="F835" s="58"/>
    </row>
    <row r="836" spans="1:6" x14ac:dyDescent="0.25">
      <c r="A836" s="60" t="s">
        <v>959</v>
      </c>
      <c r="B836" s="58">
        <v>2.5350000000000001</v>
      </c>
      <c r="C836" s="61">
        <f t="shared" si="12"/>
        <v>2.176541717049596E-2</v>
      </c>
      <c r="D836" s="58"/>
      <c r="E836" s="58"/>
      <c r="F836" s="58"/>
    </row>
    <row r="837" spans="1:6" x14ac:dyDescent="0.25">
      <c r="A837" s="60" t="s">
        <v>960</v>
      </c>
      <c r="B837" s="58">
        <v>2.4990000000000001</v>
      </c>
      <c r="C837" s="61">
        <f t="shared" si="12"/>
        <v>-1.4201183431952646E-2</v>
      </c>
      <c r="D837" s="58"/>
      <c r="E837" s="58"/>
      <c r="F837" s="58"/>
    </row>
    <row r="838" spans="1:6" x14ac:dyDescent="0.25">
      <c r="A838" s="60" t="s">
        <v>961</v>
      </c>
      <c r="B838" s="58">
        <v>2.6150000000000002</v>
      </c>
      <c r="C838" s="61">
        <f t="shared" si="12"/>
        <v>4.6418567426970814E-2</v>
      </c>
      <c r="D838" s="58"/>
      <c r="E838" s="58"/>
      <c r="F838" s="58"/>
    </row>
    <row r="839" spans="1:6" x14ac:dyDescent="0.25">
      <c r="A839" s="60" t="s">
        <v>962</v>
      </c>
      <c r="B839" s="58">
        <v>2.5550000000000002</v>
      </c>
      <c r="C839" s="61">
        <f t="shared" si="12"/>
        <v>-2.2944550669216079E-2</v>
      </c>
      <c r="D839" s="58"/>
      <c r="E839" s="58"/>
      <c r="F839" s="58"/>
    </row>
    <row r="840" spans="1:6" x14ac:dyDescent="0.25">
      <c r="A840" s="60" t="s">
        <v>963</v>
      </c>
      <c r="B840" s="58">
        <v>2.472</v>
      </c>
      <c r="C840" s="61">
        <f t="shared" si="12"/>
        <v>-3.2485322896281921E-2</v>
      </c>
      <c r="D840" s="58"/>
      <c r="E840" s="58"/>
      <c r="F840" s="58"/>
    </row>
    <row r="841" spans="1:6" x14ac:dyDescent="0.25">
      <c r="A841" s="60" t="s">
        <v>964</v>
      </c>
      <c r="B841" s="58">
        <v>2.35</v>
      </c>
      <c r="C841" s="61">
        <f t="shared" si="12"/>
        <v>-4.935275080906143E-2</v>
      </c>
      <c r="D841" s="58"/>
      <c r="E841" s="58"/>
      <c r="F841" s="58"/>
    </row>
    <row r="842" spans="1:6" x14ac:dyDescent="0.25">
      <c r="A842" s="60" t="s">
        <v>965</v>
      </c>
      <c r="B842" s="58">
        <v>2.37</v>
      </c>
      <c r="C842" s="61">
        <f t="shared" si="12"/>
        <v>8.5106382978723527E-3</v>
      </c>
      <c r="D842" s="58"/>
      <c r="E842" s="58"/>
      <c r="F842" s="58"/>
    </row>
    <row r="843" spans="1:6" x14ac:dyDescent="0.25">
      <c r="A843" s="60" t="s">
        <v>966</v>
      </c>
      <c r="B843" s="58">
        <v>2.5819999999999999</v>
      </c>
      <c r="C843" s="61">
        <f t="shared" ref="C843:C887" si="13">B843/B842-1</f>
        <v>8.945147679324883E-2</v>
      </c>
      <c r="D843" s="58"/>
      <c r="E843" s="58"/>
      <c r="F843" s="58"/>
    </row>
    <row r="844" spans="1:6" x14ac:dyDescent="0.25">
      <c r="A844" s="60" t="s">
        <v>967</v>
      </c>
      <c r="B844" s="58">
        <v>2.6080000000000001</v>
      </c>
      <c r="C844" s="61">
        <f t="shared" si="13"/>
        <v>1.0069713400464808E-2</v>
      </c>
      <c r="D844" s="58"/>
      <c r="E844" s="58"/>
      <c r="F844" s="58"/>
    </row>
    <row r="845" spans="1:6" x14ac:dyDescent="0.25">
      <c r="A845" s="60" t="s">
        <v>968</v>
      </c>
      <c r="B845" s="58">
        <v>2.653</v>
      </c>
      <c r="C845" s="61">
        <f t="shared" si="13"/>
        <v>1.7254601226993849E-2</v>
      </c>
      <c r="D845" s="58"/>
      <c r="E845" s="58"/>
      <c r="F845" s="58"/>
    </row>
    <row r="846" spans="1:6" x14ac:dyDescent="0.25">
      <c r="A846" s="60" t="s">
        <v>969</v>
      </c>
      <c r="B846" s="58">
        <v>2.61</v>
      </c>
      <c r="C846" s="61">
        <f t="shared" si="13"/>
        <v>-1.62080663399925E-2</v>
      </c>
      <c r="D846" s="58"/>
      <c r="E846" s="58"/>
      <c r="F846" s="58"/>
    </row>
    <row r="847" spans="1:6" x14ac:dyDescent="0.25">
      <c r="A847" s="60" t="s">
        <v>970</v>
      </c>
      <c r="B847" s="58">
        <v>2.73</v>
      </c>
      <c r="C847" s="61">
        <f t="shared" si="13"/>
        <v>4.5977011494252817E-2</v>
      </c>
      <c r="D847" s="58"/>
      <c r="E847" s="58"/>
      <c r="F847" s="58"/>
    </row>
    <row r="848" spans="1:6" x14ac:dyDescent="0.25">
      <c r="A848" s="60" t="s">
        <v>971</v>
      </c>
      <c r="B848" s="58">
        <v>2.81</v>
      </c>
      <c r="C848" s="61">
        <f t="shared" si="13"/>
        <v>2.9304029304029422E-2</v>
      </c>
      <c r="D848" s="58"/>
      <c r="E848" s="58"/>
      <c r="F848" s="58"/>
    </row>
    <row r="849" spans="1:6" x14ac:dyDescent="0.25">
      <c r="A849" s="60" t="s">
        <v>972</v>
      </c>
      <c r="B849" s="58">
        <v>2.8730000000000002</v>
      </c>
      <c r="C849" s="61">
        <f t="shared" si="13"/>
        <v>2.2419928825622826E-2</v>
      </c>
      <c r="D849" s="58"/>
      <c r="E849" s="58"/>
      <c r="F849" s="58"/>
    </row>
    <row r="850" spans="1:6" x14ac:dyDescent="0.25">
      <c r="A850" s="60" t="s">
        <v>973</v>
      </c>
      <c r="B850" s="58">
        <v>2.956</v>
      </c>
      <c r="C850" s="61">
        <f t="shared" si="13"/>
        <v>2.8889662373825287E-2</v>
      </c>
      <c r="D850" s="58"/>
      <c r="E850" s="58"/>
      <c r="F850" s="58"/>
    </row>
    <row r="851" spans="1:6" x14ac:dyDescent="0.25">
      <c r="A851" s="60" t="s">
        <v>974</v>
      </c>
      <c r="B851" s="58">
        <v>2.851</v>
      </c>
      <c r="C851" s="61">
        <f t="shared" si="13"/>
        <v>-3.5520974289580454E-2</v>
      </c>
      <c r="D851" s="58"/>
      <c r="E851" s="58"/>
      <c r="F851" s="58"/>
    </row>
    <row r="852" spans="1:6" x14ac:dyDescent="0.25">
      <c r="A852" s="60" t="s">
        <v>975</v>
      </c>
      <c r="B852" s="58">
        <v>2.9</v>
      </c>
      <c r="C852" s="61">
        <f t="shared" si="13"/>
        <v>1.7186951946685403E-2</v>
      </c>
      <c r="D852" s="58"/>
      <c r="E852" s="58"/>
      <c r="F852" s="58"/>
    </row>
    <row r="853" spans="1:6" x14ac:dyDescent="0.25">
      <c r="A853" s="60" t="s">
        <v>976</v>
      </c>
      <c r="B853" s="58">
        <v>2.903</v>
      </c>
      <c r="C853" s="61">
        <f t="shared" si="13"/>
        <v>1.0344827586208361E-3</v>
      </c>
      <c r="D853" s="58"/>
      <c r="E853" s="58"/>
      <c r="F853" s="58"/>
    </row>
    <row r="854" spans="1:6" x14ac:dyDescent="0.25">
      <c r="A854" s="60" t="s">
        <v>977</v>
      </c>
      <c r="B854" s="58">
        <v>2.8490000000000002</v>
      </c>
      <c r="C854" s="61">
        <f t="shared" si="13"/>
        <v>-1.8601446779193842E-2</v>
      </c>
      <c r="D854" s="58"/>
      <c r="E854" s="58"/>
      <c r="F854" s="58"/>
    </row>
    <row r="855" spans="1:6" x14ac:dyDescent="0.25">
      <c r="A855" s="60" t="s">
        <v>978</v>
      </c>
      <c r="B855" s="58">
        <v>2.8919999999999999</v>
      </c>
      <c r="C855" s="61">
        <f t="shared" si="13"/>
        <v>1.5093015093015083E-2</v>
      </c>
      <c r="D855" s="58"/>
      <c r="E855" s="58"/>
      <c r="F855" s="58"/>
    </row>
    <row r="856" spans="1:6" x14ac:dyDescent="0.25">
      <c r="A856" s="60" t="s">
        <v>979</v>
      </c>
      <c r="B856" s="58">
        <v>2.7149999999999999</v>
      </c>
      <c r="C856" s="61">
        <f t="shared" si="13"/>
        <v>-6.1203319502074693E-2</v>
      </c>
      <c r="D856" s="58"/>
      <c r="E856" s="58"/>
      <c r="F856" s="58"/>
    </row>
    <row r="857" spans="1:6" x14ac:dyDescent="0.25">
      <c r="A857" s="60" t="s">
        <v>980</v>
      </c>
      <c r="B857" s="58">
        <v>2.5830000000000002</v>
      </c>
      <c r="C857" s="61">
        <f t="shared" si="13"/>
        <v>-4.8618784530386594E-2</v>
      </c>
      <c r="D857" s="58"/>
      <c r="E857" s="58"/>
      <c r="F857" s="58"/>
    </row>
    <row r="858" spans="1:6" x14ac:dyDescent="0.25">
      <c r="A858" s="60" t="s">
        <v>981</v>
      </c>
      <c r="B858" s="58">
        <v>2.6949999999999998</v>
      </c>
      <c r="C858" s="61">
        <f t="shared" si="13"/>
        <v>4.3360433604335835E-2</v>
      </c>
      <c r="D858" s="58"/>
      <c r="E858" s="58"/>
      <c r="F858" s="58"/>
    </row>
    <row r="859" spans="1:6" x14ac:dyDescent="0.25">
      <c r="A859" s="60" t="s">
        <v>982</v>
      </c>
      <c r="B859" s="58">
        <v>2.7250000000000001</v>
      </c>
      <c r="C859" s="61">
        <f t="shared" si="13"/>
        <v>1.1131725417439897E-2</v>
      </c>
      <c r="D859" s="58"/>
      <c r="E859" s="58"/>
      <c r="F859" s="58"/>
    </row>
    <row r="860" spans="1:6" x14ac:dyDescent="0.25">
      <c r="A860" s="60" t="s">
        <v>983</v>
      </c>
      <c r="B860" s="58">
        <v>2.76</v>
      </c>
      <c r="C860" s="61">
        <f t="shared" si="13"/>
        <v>1.2844036697247541E-2</v>
      </c>
      <c r="D860" s="58"/>
      <c r="E860" s="58"/>
      <c r="F860" s="58"/>
    </row>
    <row r="861" spans="1:6" x14ac:dyDescent="0.25">
      <c r="A861" s="60" t="s">
        <v>984</v>
      </c>
      <c r="B861" s="58">
        <v>2.7189999999999999</v>
      </c>
      <c r="C861" s="61">
        <f t="shared" si="13"/>
        <v>-1.4855072463768049E-2</v>
      </c>
      <c r="D861" s="58"/>
      <c r="E861" s="58"/>
      <c r="F861" s="58"/>
    </row>
    <row r="862" spans="1:6" x14ac:dyDescent="0.25">
      <c r="A862" s="60" t="s">
        <v>985</v>
      </c>
      <c r="B862" s="58">
        <v>2.7789999999999999</v>
      </c>
      <c r="C862" s="61">
        <f t="shared" si="13"/>
        <v>2.2066936373666746E-2</v>
      </c>
      <c r="D862" s="58"/>
      <c r="E862" s="58"/>
      <c r="F862" s="58"/>
    </row>
    <row r="863" spans="1:6" x14ac:dyDescent="0.25">
      <c r="A863" s="60" t="s">
        <v>986</v>
      </c>
      <c r="B863" s="58">
        <v>2.657</v>
      </c>
      <c r="C863" s="61">
        <f t="shared" si="13"/>
        <v>-4.3900683699172327E-2</v>
      </c>
      <c r="D863" s="58"/>
      <c r="E863" s="58"/>
      <c r="F863" s="58"/>
    </row>
    <row r="864" spans="1:6" x14ac:dyDescent="0.25">
      <c r="A864" s="60" t="s">
        <v>987</v>
      </c>
      <c r="B864" s="58">
        <v>2.726</v>
      </c>
      <c r="C864" s="61">
        <f t="shared" si="13"/>
        <v>2.5969138125705671E-2</v>
      </c>
      <c r="D864" s="58"/>
      <c r="E864" s="58"/>
      <c r="F864" s="58"/>
    </row>
    <row r="865" spans="1:6" x14ac:dyDescent="0.25">
      <c r="A865" s="60" t="s">
        <v>988</v>
      </c>
      <c r="B865" s="58">
        <v>2.806</v>
      </c>
      <c r="C865" s="61">
        <f t="shared" si="13"/>
        <v>2.9347028613353032E-2</v>
      </c>
      <c r="D865" s="58"/>
      <c r="E865" s="58"/>
      <c r="F865" s="58"/>
    </row>
    <row r="866" spans="1:6" x14ac:dyDescent="0.25">
      <c r="A866" s="60" t="s">
        <v>989</v>
      </c>
      <c r="B866" s="58">
        <v>2.585</v>
      </c>
      <c r="C866" s="61">
        <f t="shared" si="13"/>
        <v>-7.8759800427655069E-2</v>
      </c>
      <c r="D866" s="58"/>
      <c r="E866" s="58"/>
      <c r="F866" s="58"/>
    </row>
    <row r="867" spans="1:6" x14ac:dyDescent="0.25">
      <c r="A867" s="60" t="s">
        <v>990</v>
      </c>
      <c r="B867" s="58">
        <v>2.6030000000000002</v>
      </c>
      <c r="C867" s="61">
        <f t="shared" si="13"/>
        <v>6.9632495164411168E-3</v>
      </c>
      <c r="D867" s="58"/>
      <c r="E867" s="58"/>
      <c r="F867" s="58"/>
    </row>
    <row r="868" spans="1:6" x14ac:dyDescent="0.25">
      <c r="A868" s="60" t="s">
        <v>991</v>
      </c>
      <c r="B868" s="58">
        <v>2.73</v>
      </c>
      <c r="C868" s="61">
        <f t="shared" si="13"/>
        <v>4.8789857856319507E-2</v>
      </c>
      <c r="D868" s="58"/>
      <c r="E868" s="58"/>
      <c r="F868" s="58"/>
    </row>
    <row r="869" spans="1:6" x14ac:dyDescent="0.25">
      <c r="A869" s="60" t="s">
        <v>992</v>
      </c>
      <c r="B869" s="58">
        <v>2.9670000000000001</v>
      </c>
      <c r="C869" s="61">
        <f t="shared" si="13"/>
        <v>8.6813186813186949E-2</v>
      </c>
      <c r="D869" s="58"/>
      <c r="E869" s="58"/>
      <c r="F869" s="58"/>
    </row>
    <row r="870" spans="1:6" x14ac:dyDescent="0.25">
      <c r="A870" s="60" t="s">
        <v>993</v>
      </c>
      <c r="B870" s="58">
        <v>2.8530000000000002</v>
      </c>
      <c r="C870" s="61">
        <f t="shared" si="13"/>
        <v>-3.8422649140545939E-2</v>
      </c>
      <c r="D870" s="58"/>
      <c r="E870" s="58"/>
      <c r="F870" s="58"/>
    </row>
    <row r="871" spans="1:6" x14ac:dyDescent="0.25">
      <c r="A871" s="60" t="s">
        <v>994</v>
      </c>
      <c r="B871" s="58">
        <v>2.875</v>
      </c>
      <c r="C871" s="61">
        <f t="shared" si="13"/>
        <v>7.7111812127583779E-3</v>
      </c>
      <c r="D871" s="58"/>
      <c r="E871" s="58"/>
      <c r="F871" s="58"/>
    </row>
    <row r="872" spans="1:6" x14ac:dyDescent="0.25">
      <c r="A872" s="60" t="s">
        <v>995</v>
      </c>
      <c r="B872" s="58">
        <v>2.8119999999999998</v>
      </c>
      <c r="C872" s="61">
        <f t="shared" si="13"/>
        <v>-2.1913043478260952E-2</v>
      </c>
      <c r="D872" s="58"/>
      <c r="E872" s="58"/>
      <c r="F872" s="58"/>
    </row>
    <row r="873" spans="1:6" x14ac:dyDescent="0.25">
      <c r="A873" s="60" t="s">
        <v>996</v>
      </c>
      <c r="B873" s="58">
        <v>2.806</v>
      </c>
      <c r="C873" s="61">
        <f t="shared" si="13"/>
        <v>-2.1337126600283751E-3</v>
      </c>
      <c r="D873" s="58"/>
      <c r="E873" s="58"/>
      <c r="F873" s="58"/>
    </row>
    <row r="874" spans="1:6" x14ac:dyDescent="0.25">
      <c r="A874" s="60" t="s">
        <v>997</v>
      </c>
      <c r="B874" s="58">
        <v>2.8279999999999998</v>
      </c>
      <c r="C874" s="61">
        <f t="shared" si="13"/>
        <v>7.8403421240198501E-3</v>
      </c>
      <c r="D874" s="58"/>
      <c r="E874" s="58"/>
      <c r="F874" s="58"/>
    </row>
    <row r="875" spans="1:6" x14ac:dyDescent="0.25">
      <c r="A875" s="60" t="s">
        <v>998</v>
      </c>
      <c r="B875" s="58">
        <v>2.883</v>
      </c>
      <c r="C875" s="61">
        <f t="shared" si="13"/>
        <v>1.9448373408769593E-2</v>
      </c>
      <c r="D875" s="58"/>
      <c r="E875" s="58"/>
      <c r="F875" s="58"/>
    </row>
    <row r="876" spans="1:6" x14ac:dyDescent="0.25">
      <c r="A876" s="60" t="s">
        <v>999</v>
      </c>
      <c r="B876" s="58">
        <v>2.645</v>
      </c>
      <c r="C876" s="61">
        <f t="shared" si="13"/>
        <v>-8.2552896288588307E-2</v>
      </c>
      <c r="D876" s="58"/>
      <c r="E876" s="58"/>
      <c r="F876" s="58"/>
    </row>
    <row r="877" spans="1:6" x14ac:dyDescent="0.25">
      <c r="A877" s="60" t="s">
        <v>1000</v>
      </c>
      <c r="B877" s="58">
        <v>2.597</v>
      </c>
      <c r="C877" s="61">
        <f t="shared" si="13"/>
        <v>-1.8147448015122913E-2</v>
      </c>
      <c r="D877" s="58"/>
      <c r="E877" s="58"/>
      <c r="F877" s="58"/>
    </row>
    <row r="878" spans="1:6" x14ac:dyDescent="0.25">
      <c r="A878" s="60" t="s">
        <v>1001</v>
      </c>
      <c r="B878" s="58">
        <v>2.4700000000000002</v>
      </c>
      <c r="C878" s="61">
        <f t="shared" si="13"/>
        <v>-4.8902579899884446E-2</v>
      </c>
      <c r="D878" s="58"/>
      <c r="E878" s="58"/>
      <c r="F878" s="58"/>
    </row>
    <row r="879" spans="1:6" x14ac:dyDescent="0.25">
      <c r="A879" s="60" t="s">
        <v>1002</v>
      </c>
      <c r="B879" s="58">
        <v>2.5019999999999998</v>
      </c>
      <c r="C879" s="61">
        <f t="shared" si="13"/>
        <v>1.2955465587044301E-2</v>
      </c>
      <c r="D879" s="58"/>
      <c r="E879" s="58"/>
      <c r="F879" s="58"/>
    </row>
    <row r="880" spans="1:6" x14ac:dyDescent="0.25">
      <c r="A880" s="60" t="s">
        <v>1003</v>
      </c>
      <c r="B880" s="58">
        <v>2.4849999999999999</v>
      </c>
      <c r="C880" s="61">
        <f t="shared" si="13"/>
        <v>-6.7945643485211038E-3</v>
      </c>
      <c r="D880" s="58"/>
      <c r="E880" s="58"/>
      <c r="F880" s="58"/>
    </row>
    <row r="881" spans="1:6" x14ac:dyDescent="0.25">
      <c r="A881" s="60" t="s">
        <v>1004</v>
      </c>
      <c r="B881" s="58">
        <v>2.5649999999999999</v>
      </c>
      <c r="C881" s="61">
        <f t="shared" si="13"/>
        <v>3.2193158953722323E-2</v>
      </c>
      <c r="D881" s="58"/>
      <c r="E881" s="58"/>
      <c r="F881" s="58"/>
    </row>
    <row r="882" spans="1:6" x14ac:dyDescent="0.25">
      <c r="A882" s="60" t="s">
        <v>1005</v>
      </c>
      <c r="B882" s="58">
        <v>2.5089999999999999</v>
      </c>
      <c r="C882" s="61">
        <f t="shared" si="13"/>
        <v>-2.1832358674463981E-2</v>
      </c>
      <c r="D882" s="58"/>
      <c r="E882" s="58"/>
      <c r="F882" s="58"/>
    </row>
    <row r="883" spans="1:6" x14ac:dyDescent="0.25">
      <c r="A883" s="60" t="s">
        <v>1006</v>
      </c>
      <c r="B883" s="58">
        <v>2.4350000000000001</v>
      </c>
      <c r="C883" s="61">
        <f t="shared" si="13"/>
        <v>-2.9493822239936129E-2</v>
      </c>
      <c r="D883" s="58"/>
      <c r="E883" s="58"/>
      <c r="F883" s="58"/>
    </row>
    <row r="884" spans="1:6" x14ac:dyDescent="0.25">
      <c r="A884" s="60" t="s">
        <v>1007</v>
      </c>
      <c r="B884" s="58">
        <v>2.3050000000000002</v>
      </c>
      <c r="C884" s="61">
        <f t="shared" si="13"/>
        <v>-5.3388090349075878E-2</v>
      </c>
      <c r="D884" s="58"/>
      <c r="E884" s="58"/>
      <c r="F884" s="58"/>
    </row>
    <row r="885" spans="1:6" x14ac:dyDescent="0.25">
      <c r="A885" s="60" t="s">
        <v>1008</v>
      </c>
      <c r="B885" s="58">
        <v>2.4</v>
      </c>
      <c r="C885" s="61">
        <f t="shared" si="13"/>
        <v>4.1214750542299283E-2</v>
      </c>
      <c r="D885" s="58"/>
      <c r="E885" s="58"/>
      <c r="F885" s="58"/>
    </row>
    <row r="886" spans="1:6" x14ac:dyDescent="0.25">
      <c r="A886" s="60" t="s">
        <v>1009</v>
      </c>
      <c r="B886" s="58">
        <v>2.4980000000000002</v>
      </c>
      <c r="C886" s="61">
        <f t="shared" si="13"/>
        <v>4.0833333333333499E-2</v>
      </c>
      <c r="D886" s="58"/>
      <c r="E886" s="58"/>
      <c r="F886" s="58"/>
    </row>
    <row r="887" spans="1:6" x14ac:dyDescent="0.25">
      <c r="A887" s="60" t="s">
        <v>1010</v>
      </c>
      <c r="B887" s="58">
        <v>2.5590000000000002</v>
      </c>
      <c r="C887" s="61">
        <f t="shared" si="13"/>
        <v>2.4419535628502853E-2</v>
      </c>
    </row>
    <row r="888" spans="1:6" x14ac:dyDescent="0.25">
      <c r="A888" s="23"/>
    </row>
    <row r="889" spans="1:6" x14ac:dyDescent="0.25">
      <c r="A889" s="23"/>
    </row>
    <row r="890" spans="1:6" x14ac:dyDescent="0.25">
      <c r="A890" s="23"/>
    </row>
    <row r="891" spans="1:6" x14ac:dyDescent="0.25">
      <c r="A891" s="23"/>
    </row>
    <row r="892" spans="1:6" x14ac:dyDescent="0.25">
      <c r="A892" s="23"/>
    </row>
    <row r="893" spans="1:6" x14ac:dyDescent="0.25">
      <c r="A893" s="23"/>
    </row>
    <row r="894" spans="1:6" x14ac:dyDescent="0.25">
      <c r="A894" s="23"/>
    </row>
    <row r="895" spans="1:6" x14ac:dyDescent="0.25">
      <c r="A895" s="23"/>
    </row>
    <row r="896" spans="1:6" x14ac:dyDescent="0.25">
      <c r="A896" s="23"/>
    </row>
    <row r="897" spans="1:1" x14ac:dyDescent="0.25">
      <c r="A897" s="23"/>
    </row>
    <row r="898" spans="1:1" x14ac:dyDescent="0.25">
      <c r="A898" s="23"/>
    </row>
    <row r="899" spans="1:1" x14ac:dyDescent="0.25">
      <c r="A899" s="23"/>
    </row>
    <row r="900" spans="1:1" x14ac:dyDescent="0.25">
      <c r="A900" s="23"/>
    </row>
    <row r="901" spans="1:1" x14ac:dyDescent="0.25">
      <c r="A901" s="23"/>
    </row>
    <row r="902" spans="1:1" x14ac:dyDescent="0.25">
      <c r="A902" s="23"/>
    </row>
    <row r="903" spans="1:1" x14ac:dyDescent="0.25">
      <c r="A903" s="23"/>
    </row>
    <row r="904" spans="1:1" x14ac:dyDescent="0.25">
      <c r="A904" s="23"/>
    </row>
    <row r="905" spans="1:1" x14ac:dyDescent="0.25">
      <c r="A905" s="23"/>
    </row>
    <row r="906" spans="1:1" x14ac:dyDescent="0.25">
      <c r="A906" s="23"/>
    </row>
    <row r="907" spans="1:1" x14ac:dyDescent="0.25">
      <c r="A907" s="23"/>
    </row>
    <row r="908" spans="1:1" x14ac:dyDescent="0.25">
      <c r="A908" s="23"/>
    </row>
    <row r="909" spans="1:1" x14ac:dyDescent="0.25">
      <c r="A909" s="23"/>
    </row>
    <row r="910" spans="1:1" x14ac:dyDescent="0.25">
      <c r="A910" s="23"/>
    </row>
    <row r="911" spans="1:1" x14ac:dyDescent="0.25">
      <c r="A911" s="23"/>
    </row>
    <row r="912" spans="1:1" x14ac:dyDescent="0.25">
      <c r="A912" s="23"/>
    </row>
    <row r="913" spans="1:1" x14ac:dyDescent="0.25">
      <c r="A913" s="23"/>
    </row>
    <row r="914" spans="1:1" x14ac:dyDescent="0.25">
      <c r="A914" s="23"/>
    </row>
    <row r="915" spans="1:1" x14ac:dyDescent="0.25">
      <c r="A915" s="23"/>
    </row>
    <row r="916" spans="1:1" x14ac:dyDescent="0.25">
      <c r="A916" s="23"/>
    </row>
    <row r="917" spans="1:1" x14ac:dyDescent="0.25">
      <c r="A917" s="23"/>
    </row>
    <row r="918" spans="1:1" x14ac:dyDescent="0.25">
      <c r="A918" s="23"/>
    </row>
    <row r="919" spans="1:1" x14ac:dyDescent="0.25">
      <c r="A919" s="23"/>
    </row>
    <row r="920" spans="1:1" x14ac:dyDescent="0.25">
      <c r="A920" s="23"/>
    </row>
    <row r="921" spans="1:1" x14ac:dyDescent="0.25">
      <c r="A921" s="23"/>
    </row>
    <row r="922" spans="1:1" x14ac:dyDescent="0.25">
      <c r="A922" s="23"/>
    </row>
    <row r="923" spans="1:1" x14ac:dyDescent="0.25">
      <c r="A923" s="23"/>
    </row>
    <row r="924" spans="1:1" x14ac:dyDescent="0.25">
      <c r="A924" s="23"/>
    </row>
    <row r="925" spans="1:1" x14ac:dyDescent="0.25">
      <c r="A925" s="23"/>
    </row>
    <row r="926" spans="1:1" x14ac:dyDescent="0.25">
      <c r="A926" s="23"/>
    </row>
    <row r="927" spans="1:1" x14ac:dyDescent="0.25">
      <c r="A927" s="23"/>
    </row>
    <row r="928" spans="1:1" x14ac:dyDescent="0.25">
      <c r="A928" s="23"/>
    </row>
    <row r="929" spans="1:1" x14ac:dyDescent="0.25">
      <c r="A929" s="23"/>
    </row>
    <row r="930" spans="1:1" x14ac:dyDescent="0.25">
      <c r="A930" s="23"/>
    </row>
    <row r="931" spans="1:1" x14ac:dyDescent="0.25">
      <c r="A931" s="23"/>
    </row>
    <row r="932" spans="1:1" x14ac:dyDescent="0.25">
      <c r="A932" s="23"/>
    </row>
    <row r="933" spans="1:1" x14ac:dyDescent="0.25">
      <c r="A933" s="23"/>
    </row>
    <row r="934" spans="1:1" x14ac:dyDescent="0.25">
      <c r="A934" s="23"/>
    </row>
    <row r="935" spans="1:1" x14ac:dyDescent="0.25">
      <c r="A935" s="23"/>
    </row>
    <row r="936" spans="1:1" x14ac:dyDescent="0.25">
      <c r="A936" s="23"/>
    </row>
    <row r="937" spans="1:1" x14ac:dyDescent="0.25">
      <c r="A937" s="23"/>
    </row>
    <row r="938" spans="1:1" x14ac:dyDescent="0.25">
      <c r="A938" s="23"/>
    </row>
    <row r="939" spans="1:1" x14ac:dyDescent="0.25">
      <c r="A939" s="23"/>
    </row>
    <row r="940" spans="1:1" x14ac:dyDescent="0.25">
      <c r="A940" s="23"/>
    </row>
    <row r="941" spans="1:1" x14ac:dyDescent="0.25">
      <c r="A941" s="23"/>
    </row>
    <row r="942" spans="1:1" x14ac:dyDescent="0.25">
      <c r="A942" s="23"/>
    </row>
    <row r="943" spans="1:1" x14ac:dyDescent="0.25">
      <c r="A943" s="23"/>
    </row>
    <row r="944" spans="1:1" x14ac:dyDescent="0.25">
      <c r="A944" s="23"/>
    </row>
    <row r="945" spans="1:1" x14ac:dyDescent="0.25">
      <c r="A945" s="23"/>
    </row>
    <row r="946" spans="1:1" x14ac:dyDescent="0.25">
      <c r="A946" s="23"/>
    </row>
    <row r="947" spans="1:1" x14ac:dyDescent="0.25">
      <c r="A947" s="23"/>
    </row>
    <row r="948" spans="1:1" x14ac:dyDescent="0.25">
      <c r="A948" s="23"/>
    </row>
    <row r="949" spans="1:1" x14ac:dyDescent="0.25">
      <c r="A949" s="23"/>
    </row>
    <row r="950" spans="1:1" x14ac:dyDescent="0.25">
      <c r="A950" s="23"/>
    </row>
    <row r="951" spans="1:1" x14ac:dyDescent="0.25">
      <c r="A951" s="23"/>
    </row>
    <row r="952" spans="1:1" x14ac:dyDescent="0.25">
      <c r="A952" s="23"/>
    </row>
    <row r="953" spans="1:1" x14ac:dyDescent="0.25">
      <c r="A953" s="23"/>
    </row>
    <row r="954" spans="1:1" x14ac:dyDescent="0.25">
      <c r="A954" s="23"/>
    </row>
    <row r="955" spans="1:1" x14ac:dyDescent="0.25">
      <c r="A955" s="23"/>
    </row>
    <row r="956" spans="1:1" x14ac:dyDescent="0.25">
      <c r="A956" s="23"/>
    </row>
    <row r="957" spans="1:1" x14ac:dyDescent="0.25">
      <c r="A957" s="23"/>
    </row>
    <row r="958" spans="1:1" x14ac:dyDescent="0.25">
      <c r="A958" s="23"/>
    </row>
    <row r="959" spans="1:1" x14ac:dyDescent="0.25">
      <c r="A959" s="23"/>
    </row>
    <row r="960" spans="1:1" x14ac:dyDescent="0.25">
      <c r="A960" s="23"/>
    </row>
    <row r="961" spans="1:1" x14ac:dyDescent="0.25">
      <c r="A961" s="23"/>
    </row>
    <row r="962" spans="1:1" x14ac:dyDescent="0.25">
      <c r="A962" s="23"/>
    </row>
    <row r="963" spans="1:1" x14ac:dyDescent="0.25">
      <c r="A963" s="23"/>
    </row>
    <row r="964" spans="1:1" x14ac:dyDescent="0.25">
      <c r="A964" s="23"/>
    </row>
    <row r="965" spans="1:1" x14ac:dyDescent="0.25">
      <c r="A965" s="23"/>
    </row>
    <row r="966" spans="1:1" x14ac:dyDescent="0.25">
      <c r="A966" s="23"/>
    </row>
    <row r="967" spans="1:1" x14ac:dyDescent="0.25">
      <c r="A967" s="23"/>
    </row>
    <row r="968" spans="1:1" x14ac:dyDescent="0.25">
      <c r="A968" s="23"/>
    </row>
    <row r="969" spans="1:1" x14ac:dyDescent="0.25">
      <c r="A969" s="23"/>
    </row>
    <row r="970" spans="1:1" x14ac:dyDescent="0.25">
      <c r="A970" s="23"/>
    </row>
    <row r="971" spans="1:1" x14ac:dyDescent="0.25">
      <c r="A971" s="23"/>
    </row>
    <row r="972" spans="1:1" x14ac:dyDescent="0.25">
      <c r="A972" s="23"/>
    </row>
    <row r="973" spans="1:1" x14ac:dyDescent="0.25">
      <c r="A973" s="23"/>
    </row>
    <row r="974" spans="1:1" x14ac:dyDescent="0.25">
      <c r="A974" s="23"/>
    </row>
    <row r="975" spans="1:1" x14ac:dyDescent="0.25">
      <c r="A975" s="23"/>
    </row>
    <row r="976" spans="1:1" x14ac:dyDescent="0.25">
      <c r="A976" s="23"/>
    </row>
    <row r="977" spans="1:1" x14ac:dyDescent="0.25">
      <c r="A977" s="23"/>
    </row>
    <row r="978" spans="1:1" x14ac:dyDescent="0.25">
      <c r="A978" s="23"/>
    </row>
    <row r="979" spans="1:1" x14ac:dyDescent="0.25">
      <c r="A979" s="23"/>
    </row>
    <row r="980" spans="1:1" x14ac:dyDescent="0.25">
      <c r="A980" s="23"/>
    </row>
    <row r="981" spans="1:1" x14ac:dyDescent="0.25">
      <c r="A981" s="23"/>
    </row>
    <row r="982" spans="1:1" x14ac:dyDescent="0.25">
      <c r="A982" s="23"/>
    </row>
    <row r="983" spans="1:1" x14ac:dyDescent="0.25">
      <c r="A983" s="23"/>
    </row>
    <row r="984" spans="1:1" x14ac:dyDescent="0.25">
      <c r="A984" s="23"/>
    </row>
    <row r="985" spans="1:1" x14ac:dyDescent="0.25">
      <c r="A985" s="23"/>
    </row>
    <row r="986" spans="1:1" x14ac:dyDescent="0.25">
      <c r="A986" s="23"/>
    </row>
    <row r="987" spans="1:1" x14ac:dyDescent="0.25">
      <c r="A987" s="23"/>
    </row>
    <row r="988" spans="1:1" x14ac:dyDescent="0.25">
      <c r="A988" s="23"/>
    </row>
    <row r="989" spans="1:1" x14ac:dyDescent="0.25">
      <c r="A989" s="23"/>
    </row>
    <row r="990" spans="1:1" x14ac:dyDescent="0.25">
      <c r="A990" s="23"/>
    </row>
    <row r="991" spans="1:1" x14ac:dyDescent="0.25">
      <c r="A991" s="23"/>
    </row>
    <row r="992" spans="1:1" x14ac:dyDescent="0.25">
      <c r="A992" s="23"/>
    </row>
    <row r="993" spans="1:1" x14ac:dyDescent="0.25">
      <c r="A993" s="23"/>
    </row>
    <row r="994" spans="1:1" x14ac:dyDescent="0.25">
      <c r="A994" s="23"/>
    </row>
    <row r="995" spans="1:1" x14ac:dyDescent="0.25">
      <c r="A995" s="23"/>
    </row>
    <row r="996" spans="1:1" x14ac:dyDescent="0.25">
      <c r="A996" s="23"/>
    </row>
    <row r="997" spans="1:1" x14ac:dyDescent="0.25">
      <c r="A997" s="23"/>
    </row>
    <row r="998" spans="1:1" x14ac:dyDescent="0.25">
      <c r="A998" s="23"/>
    </row>
    <row r="999" spans="1:1" x14ac:dyDescent="0.25">
      <c r="A999" s="23"/>
    </row>
    <row r="1000" spans="1:1" x14ac:dyDescent="0.25">
      <c r="A1000" s="23"/>
    </row>
    <row r="1001" spans="1:1" x14ac:dyDescent="0.25">
      <c r="A1001" s="23"/>
    </row>
    <row r="1002" spans="1:1" x14ac:dyDescent="0.25">
      <c r="A1002" s="23"/>
    </row>
    <row r="1003" spans="1:1" x14ac:dyDescent="0.25">
      <c r="A1003" s="23"/>
    </row>
    <row r="1004" spans="1:1" x14ac:dyDescent="0.25">
      <c r="A1004" s="23"/>
    </row>
    <row r="1005" spans="1:1" x14ac:dyDescent="0.25">
      <c r="A1005" s="23"/>
    </row>
    <row r="1006" spans="1:1" x14ac:dyDescent="0.25">
      <c r="A1006" s="23"/>
    </row>
    <row r="1007" spans="1:1" x14ac:dyDescent="0.25">
      <c r="A1007" s="23"/>
    </row>
    <row r="1008" spans="1:1" x14ac:dyDescent="0.25">
      <c r="A1008" s="23"/>
    </row>
    <row r="1009" spans="1:1" x14ac:dyDescent="0.25">
      <c r="A1009" s="23"/>
    </row>
    <row r="1010" spans="1:1" x14ac:dyDescent="0.25">
      <c r="A1010" s="23"/>
    </row>
    <row r="1011" spans="1:1" x14ac:dyDescent="0.25">
      <c r="A1011" s="23"/>
    </row>
    <row r="1012" spans="1:1" x14ac:dyDescent="0.25">
      <c r="A1012" s="23"/>
    </row>
    <row r="1013" spans="1:1" x14ac:dyDescent="0.25">
      <c r="A1013" s="23"/>
    </row>
    <row r="1014" spans="1:1" x14ac:dyDescent="0.25">
      <c r="A1014" s="23"/>
    </row>
    <row r="1015" spans="1:1" x14ac:dyDescent="0.25">
      <c r="A1015" s="23"/>
    </row>
    <row r="1016" spans="1:1" x14ac:dyDescent="0.25">
      <c r="A1016" s="23"/>
    </row>
    <row r="1017" spans="1:1" x14ac:dyDescent="0.25">
      <c r="A1017" s="23"/>
    </row>
    <row r="1018" spans="1:1" x14ac:dyDescent="0.25">
      <c r="A1018" s="23"/>
    </row>
    <row r="1019" spans="1:1" x14ac:dyDescent="0.25">
      <c r="A1019" s="23"/>
    </row>
    <row r="1020" spans="1:1" x14ac:dyDescent="0.25">
      <c r="A1020" s="23"/>
    </row>
    <row r="1021" spans="1:1" x14ac:dyDescent="0.25">
      <c r="A1021" s="23"/>
    </row>
    <row r="1022" spans="1:1" x14ac:dyDescent="0.25">
      <c r="A1022" s="23"/>
    </row>
    <row r="1023" spans="1:1" x14ac:dyDescent="0.25">
      <c r="A1023" s="23"/>
    </row>
    <row r="1024" spans="1:1" x14ac:dyDescent="0.25">
      <c r="A1024" s="23"/>
    </row>
    <row r="1025" spans="1:1" x14ac:dyDescent="0.25">
      <c r="A1025" s="23"/>
    </row>
    <row r="1026" spans="1:1" x14ac:dyDescent="0.25">
      <c r="A1026" s="23"/>
    </row>
    <row r="1027" spans="1:1" x14ac:dyDescent="0.25">
      <c r="A1027" s="23"/>
    </row>
    <row r="1028" spans="1:1" x14ac:dyDescent="0.25">
      <c r="A1028" s="23"/>
    </row>
    <row r="1029" spans="1:1" x14ac:dyDescent="0.25">
      <c r="A1029" s="23"/>
    </row>
    <row r="1030" spans="1:1" x14ac:dyDescent="0.25">
      <c r="A1030" s="23"/>
    </row>
    <row r="1031" spans="1:1" x14ac:dyDescent="0.25">
      <c r="A1031" s="23"/>
    </row>
    <row r="1032" spans="1:1" x14ac:dyDescent="0.25">
      <c r="A1032" s="23"/>
    </row>
    <row r="1033" spans="1:1" x14ac:dyDescent="0.25">
      <c r="A1033" s="23"/>
    </row>
    <row r="1034" spans="1:1" x14ac:dyDescent="0.25">
      <c r="A1034" s="23"/>
    </row>
    <row r="1035" spans="1:1" x14ac:dyDescent="0.25">
      <c r="A1035" s="23"/>
    </row>
    <row r="1036" spans="1:1" x14ac:dyDescent="0.25">
      <c r="A1036" s="23"/>
    </row>
    <row r="1037" spans="1:1" x14ac:dyDescent="0.25">
      <c r="A1037" s="23"/>
    </row>
    <row r="1038" spans="1:1" x14ac:dyDescent="0.25">
      <c r="A1038" s="23"/>
    </row>
    <row r="1039" spans="1:1" x14ac:dyDescent="0.25">
      <c r="A1039" s="23"/>
    </row>
    <row r="1040" spans="1:1" x14ac:dyDescent="0.25">
      <c r="A1040" s="23"/>
    </row>
    <row r="1041" spans="1:1" x14ac:dyDescent="0.25">
      <c r="A1041" s="23"/>
    </row>
    <row r="1042" spans="1:1" x14ac:dyDescent="0.25">
      <c r="A1042" s="23"/>
    </row>
    <row r="1043" spans="1:1" x14ac:dyDescent="0.25">
      <c r="A1043" s="23"/>
    </row>
    <row r="1044" spans="1:1" x14ac:dyDescent="0.25">
      <c r="A1044" s="23"/>
    </row>
    <row r="1045" spans="1:1" x14ac:dyDescent="0.25">
      <c r="A1045" s="23"/>
    </row>
    <row r="1046" spans="1:1" x14ac:dyDescent="0.25">
      <c r="A1046" s="23"/>
    </row>
    <row r="1047" spans="1:1" x14ac:dyDescent="0.25">
      <c r="A1047" s="23"/>
    </row>
    <row r="1048" spans="1:1" x14ac:dyDescent="0.25">
      <c r="A1048" s="23"/>
    </row>
    <row r="1049" spans="1:1" x14ac:dyDescent="0.25">
      <c r="A1049" s="23"/>
    </row>
    <row r="1050" spans="1:1" x14ac:dyDescent="0.25">
      <c r="A1050" s="23"/>
    </row>
    <row r="1051" spans="1:1" x14ac:dyDescent="0.25">
      <c r="A1051" s="23"/>
    </row>
    <row r="1052" spans="1:1" x14ac:dyDescent="0.25">
      <c r="A1052" s="23"/>
    </row>
    <row r="1053" spans="1:1" x14ac:dyDescent="0.25">
      <c r="A1053" s="23"/>
    </row>
    <row r="1054" spans="1:1" x14ac:dyDescent="0.25">
      <c r="A1054" s="23"/>
    </row>
    <row r="1055" spans="1:1" x14ac:dyDescent="0.25">
      <c r="A1055" s="23"/>
    </row>
    <row r="1056" spans="1:1" x14ac:dyDescent="0.25">
      <c r="A1056" s="23"/>
    </row>
    <row r="1057" spans="1:1" x14ac:dyDescent="0.25">
      <c r="A1057" s="23"/>
    </row>
    <row r="1058" spans="1:1" x14ac:dyDescent="0.25">
      <c r="A1058" s="23"/>
    </row>
    <row r="1059" spans="1:1" x14ac:dyDescent="0.25">
      <c r="A1059" s="23"/>
    </row>
    <row r="1060" spans="1:1" x14ac:dyDescent="0.25">
      <c r="A1060" s="23"/>
    </row>
    <row r="1061" spans="1:1" x14ac:dyDescent="0.25">
      <c r="A1061" s="23"/>
    </row>
    <row r="1062" spans="1:1" x14ac:dyDescent="0.25">
      <c r="A1062" s="23"/>
    </row>
    <row r="1063" spans="1:1" x14ac:dyDescent="0.25">
      <c r="A1063" s="23"/>
    </row>
    <row r="1064" spans="1:1" x14ac:dyDescent="0.25">
      <c r="A1064" s="23"/>
    </row>
    <row r="1065" spans="1:1" x14ac:dyDescent="0.25">
      <c r="A1065" s="23"/>
    </row>
    <row r="1066" spans="1:1" x14ac:dyDescent="0.25">
      <c r="A1066" s="23"/>
    </row>
    <row r="1067" spans="1:1" x14ac:dyDescent="0.25">
      <c r="A1067" s="23"/>
    </row>
    <row r="1068" spans="1:1" x14ac:dyDescent="0.25">
      <c r="A1068" s="23"/>
    </row>
    <row r="1069" spans="1:1" x14ac:dyDescent="0.25">
      <c r="A1069" s="23"/>
    </row>
    <row r="1070" spans="1:1" x14ac:dyDescent="0.25">
      <c r="A1070" s="23"/>
    </row>
    <row r="1071" spans="1:1" x14ac:dyDescent="0.25">
      <c r="A1071" s="23"/>
    </row>
    <row r="1072" spans="1:1" x14ac:dyDescent="0.25">
      <c r="A1072" s="23"/>
    </row>
    <row r="1073" spans="1:1" x14ac:dyDescent="0.25">
      <c r="A1073" s="23"/>
    </row>
    <row r="1074" spans="1:1" x14ac:dyDescent="0.25">
      <c r="A1074" s="23"/>
    </row>
    <row r="1075" spans="1:1" x14ac:dyDescent="0.25">
      <c r="A1075" s="23"/>
    </row>
    <row r="1076" spans="1:1" x14ac:dyDescent="0.25">
      <c r="A1076" s="23"/>
    </row>
    <row r="1077" spans="1:1" x14ac:dyDescent="0.25">
      <c r="A1077" s="23"/>
    </row>
    <row r="1078" spans="1:1" x14ac:dyDescent="0.25">
      <c r="A1078" s="23"/>
    </row>
    <row r="1079" spans="1:1" x14ac:dyDescent="0.25">
      <c r="A1079" s="23"/>
    </row>
    <row r="1080" spans="1:1" x14ac:dyDescent="0.25">
      <c r="A1080" s="23"/>
    </row>
    <row r="1081" spans="1:1" x14ac:dyDescent="0.25">
      <c r="A1081" s="23"/>
    </row>
    <row r="1082" spans="1:1" x14ac:dyDescent="0.25">
      <c r="A1082" s="23"/>
    </row>
    <row r="1083" spans="1:1" x14ac:dyDescent="0.25">
      <c r="A1083" s="23"/>
    </row>
    <row r="1084" spans="1:1" x14ac:dyDescent="0.25">
      <c r="A1084" s="23"/>
    </row>
    <row r="1085" spans="1:1" x14ac:dyDescent="0.25">
      <c r="A1085" s="23"/>
    </row>
    <row r="1086" spans="1:1" x14ac:dyDescent="0.25">
      <c r="A1086" s="23"/>
    </row>
    <row r="1087" spans="1:1" x14ac:dyDescent="0.25">
      <c r="A1087" s="23"/>
    </row>
    <row r="1088" spans="1:1" x14ac:dyDescent="0.25">
      <c r="A1088" s="23"/>
    </row>
    <row r="1089" spans="1:1" x14ac:dyDescent="0.25">
      <c r="A1089" s="23"/>
    </row>
    <row r="1090" spans="1:1" x14ac:dyDescent="0.25">
      <c r="A1090" s="23"/>
    </row>
    <row r="1091" spans="1:1" x14ac:dyDescent="0.25">
      <c r="A1091" s="23"/>
    </row>
    <row r="1092" spans="1:1" x14ac:dyDescent="0.25">
      <c r="A1092" s="23"/>
    </row>
    <row r="1093" spans="1:1" x14ac:dyDescent="0.25">
      <c r="A1093" s="23"/>
    </row>
    <row r="1094" spans="1:1" x14ac:dyDescent="0.25">
      <c r="A1094" s="23"/>
    </row>
    <row r="1095" spans="1:1" x14ac:dyDescent="0.25">
      <c r="A1095" s="23"/>
    </row>
    <row r="1096" spans="1:1" x14ac:dyDescent="0.25">
      <c r="A1096" s="23"/>
    </row>
    <row r="1097" spans="1:1" x14ac:dyDescent="0.25">
      <c r="A1097" s="23"/>
    </row>
    <row r="1098" spans="1:1" x14ac:dyDescent="0.25">
      <c r="A1098" s="23"/>
    </row>
    <row r="1099" spans="1:1" x14ac:dyDescent="0.25">
      <c r="A1099" s="23"/>
    </row>
    <row r="1100" spans="1:1" x14ac:dyDescent="0.25">
      <c r="A1100" s="23"/>
    </row>
    <row r="1101" spans="1:1" x14ac:dyDescent="0.25">
      <c r="A1101" s="23"/>
    </row>
    <row r="1102" spans="1:1" x14ac:dyDescent="0.25">
      <c r="A1102" s="23"/>
    </row>
    <row r="1103" spans="1:1" x14ac:dyDescent="0.25">
      <c r="A1103" s="23"/>
    </row>
    <row r="1104" spans="1:1" x14ac:dyDescent="0.25">
      <c r="A1104" s="23"/>
    </row>
    <row r="1105" spans="1:1" x14ac:dyDescent="0.25">
      <c r="A1105" s="23"/>
    </row>
    <row r="1106" spans="1:1" x14ac:dyDescent="0.25">
      <c r="A1106" s="23"/>
    </row>
    <row r="1107" spans="1:1" x14ac:dyDescent="0.25">
      <c r="A1107" s="23"/>
    </row>
    <row r="1108" spans="1:1" x14ac:dyDescent="0.25">
      <c r="A1108" s="23"/>
    </row>
    <row r="1109" spans="1:1" x14ac:dyDescent="0.25">
      <c r="A1109" s="23"/>
    </row>
    <row r="1110" spans="1:1" x14ac:dyDescent="0.25">
      <c r="A1110" s="23"/>
    </row>
    <row r="1111" spans="1:1" x14ac:dyDescent="0.25">
      <c r="A1111" s="23"/>
    </row>
    <row r="1112" spans="1:1" x14ac:dyDescent="0.25">
      <c r="A1112" s="23"/>
    </row>
    <row r="1113" spans="1:1" x14ac:dyDescent="0.25">
      <c r="A1113" s="23"/>
    </row>
    <row r="1114" spans="1:1" x14ac:dyDescent="0.25">
      <c r="A1114" s="23"/>
    </row>
    <row r="1115" spans="1:1" x14ac:dyDescent="0.25">
      <c r="A1115" s="23"/>
    </row>
    <row r="1116" spans="1:1" x14ac:dyDescent="0.25">
      <c r="A1116" s="23"/>
    </row>
    <row r="1117" spans="1:1" x14ac:dyDescent="0.25">
      <c r="A1117" s="23"/>
    </row>
    <row r="1118" spans="1:1" x14ac:dyDescent="0.25">
      <c r="A1118" s="23"/>
    </row>
    <row r="1119" spans="1:1" x14ac:dyDescent="0.25">
      <c r="A1119" s="23"/>
    </row>
    <row r="1120" spans="1:1" x14ac:dyDescent="0.25">
      <c r="A1120" s="23"/>
    </row>
    <row r="1121" spans="1:1" x14ac:dyDescent="0.25">
      <c r="A1121" s="23"/>
    </row>
    <row r="1122" spans="1:1" x14ac:dyDescent="0.25">
      <c r="A1122" s="23"/>
    </row>
    <row r="1123" spans="1:1" x14ac:dyDescent="0.25">
      <c r="A1123" s="23"/>
    </row>
    <row r="1124" spans="1:1" x14ac:dyDescent="0.25">
      <c r="A1124" s="23"/>
    </row>
    <row r="1125" spans="1:1" x14ac:dyDescent="0.25">
      <c r="A1125" s="23"/>
    </row>
    <row r="1126" spans="1:1" x14ac:dyDescent="0.25">
      <c r="A1126" s="23"/>
    </row>
    <row r="1127" spans="1:1" x14ac:dyDescent="0.25">
      <c r="A1127" s="23"/>
    </row>
    <row r="1128" spans="1:1" x14ac:dyDescent="0.25">
      <c r="A1128" s="23"/>
    </row>
    <row r="1129" spans="1:1" x14ac:dyDescent="0.25">
      <c r="A1129" s="23"/>
    </row>
    <row r="1130" spans="1:1" x14ac:dyDescent="0.25">
      <c r="A1130" s="23"/>
    </row>
    <row r="1131" spans="1:1" x14ac:dyDescent="0.25">
      <c r="A1131" s="23"/>
    </row>
    <row r="1132" spans="1:1" x14ac:dyDescent="0.25">
      <c r="A1132" s="23"/>
    </row>
    <row r="1133" spans="1:1" x14ac:dyDescent="0.25">
      <c r="A1133" s="23"/>
    </row>
    <row r="1134" spans="1:1" x14ac:dyDescent="0.25">
      <c r="A1134" s="23"/>
    </row>
    <row r="1135" spans="1:1" x14ac:dyDescent="0.25">
      <c r="A1135" s="23"/>
    </row>
    <row r="1136" spans="1:1" x14ac:dyDescent="0.25">
      <c r="A1136" s="23"/>
    </row>
    <row r="1137" spans="1:1" x14ac:dyDescent="0.25">
      <c r="A1137" s="23"/>
    </row>
    <row r="1138" spans="1:1" x14ac:dyDescent="0.25">
      <c r="A1138" s="23"/>
    </row>
    <row r="1139" spans="1:1" x14ac:dyDescent="0.25">
      <c r="A1139" s="23"/>
    </row>
    <row r="1140" spans="1:1" x14ac:dyDescent="0.25">
      <c r="A1140" s="23"/>
    </row>
    <row r="1141" spans="1:1" x14ac:dyDescent="0.25">
      <c r="A1141" s="23"/>
    </row>
    <row r="1142" spans="1:1" x14ac:dyDescent="0.25">
      <c r="A1142" s="23"/>
    </row>
    <row r="1143" spans="1:1" x14ac:dyDescent="0.25">
      <c r="A1143" s="23"/>
    </row>
    <row r="1144" spans="1:1" x14ac:dyDescent="0.25">
      <c r="A1144" s="23"/>
    </row>
    <row r="1145" spans="1:1" x14ac:dyDescent="0.25">
      <c r="A1145" s="23"/>
    </row>
    <row r="1146" spans="1:1" x14ac:dyDescent="0.25">
      <c r="A1146" s="23"/>
    </row>
    <row r="1147" spans="1:1" x14ac:dyDescent="0.25">
      <c r="A1147" s="23"/>
    </row>
    <row r="1148" spans="1:1" x14ac:dyDescent="0.25">
      <c r="A1148" s="23"/>
    </row>
    <row r="1149" spans="1:1" x14ac:dyDescent="0.25">
      <c r="A1149" s="23"/>
    </row>
    <row r="1150" spans="1:1" x14ac:dyDescent="0.25">
      <c r="A1150" s="23"/>
    </row>
    <row r="1151" spans="1:1" x14ac:dyDescent="0.25">
      <c r="A1151" s="23"/>
    </row>
    <row r="1152" spans="1:1" x14ac:dyDescent="0.25">
      <c r="A1152" s="23"/>
    </row>
    <row r="1153" spans="1:1" x14ac:dyDescent="0.25">
      <c r="A1153" s="23"/>
    </row>
    <row r="1154" spans="1:1" x14ac:dyDescent="0.25">
      <c r="A1154" s="23"/>
    </row>
    <row r="1155" spans="1:1" x14ac:dyDescent="0.25">
      <c r="A1155" s="23"/>
    </row>
    <row r="1156" spans="1:1" x14ac:dyDescent="0.25">
      <c r="A1156" s="23"/>
    </row>
    <row r="1157" spans="1:1" x14ac:dyDescent="0.25">
      <c r="A1157" s="23"/>
    </row>
    <row r="1158" spans="1:1" x14ac:dyDescent="0.25">
      <c r="A1158" s="23"/>
    </row>
    <row r="1159" spans="1:1" x14ac:dyDescent="0.25">
      <c r="A1159" s="23"/>
    </row>
    <row r="1160" spans="1:1" x14ac:dyDescent="0.25">
      <c r="A1160" s="23"/>
    </row>
    <row r="1161" spans="1:1" x14ac:dyDescent="0.25">
      <c r="A1161" s="23"/>
    </row>
    <row r="1162" spans="1:1" x14ac:dyDescent="0.25">
      <c r="A1162" s="23"/>
    </row>
    <row r="1163" spans="1:1" x14ac:dyDescent="0.25">
      <c r="A1163" s="23"/>
    </row>
    <row r="1164" spans="1:1" x14ac:dyDescent="0.25">
      <c r="A1164" s="23"/>
    </row>
  </sheetData>
  <mergeCells count="1"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23"/>
  <sheetViews>
    <sheetView workbookViewId="0">
      <selection activeCell="F27" sqref="F27"/>
    </sheetView>
  </sheetViews>
  <sheetFormatPr defaultRowHeight="15" x14ac:dyDescent="0.25"/>
  <cols>
    <col min="2" max="3" width="21.140625" bestFit="1" customWidth="1"/>
    <col min="4" max="4" width="22.5703125" bestFit="1" customWidth="1"/>
    <col min="6" max="6" width="13.42578125" customWidth="1"/>
    <col min="7" max="7" width="12.7109375" customWidth="1"/>
    <col min="12" max="12" width="16.28515625" bestFit="1" customWidth="1"/>
  </cols>
  <sheetData>
    <row r="2" spans="2:19" x14ac:dyDescent="0.25">
      <c r="C2" s="12" t="s">
        <v>18</v>
      </c>
      <c r="D2" s="26" t="s">
        <v>113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2:19" s="6" customFormat="1" x14ac:dyDescent="0.25">
      <c r="B3" s="115" t="s">
        <v>117</v>
      </c>
      <c r="C3" s="115"/>
      <c r="D3" s="115"/>
    </row>
    <row r="4" spans="2:19" x14ac:dyDescent="0.25">
      <c r="B4" t="s">
        <v>19</v>
      </c>
      <c r="C4" s="15">
        <v>4</v>
      </c>
      <c r="D4" s="31">
        <f>$G$16*G5</f>
        <v>2.3333333333333334E-2</v>
      </c>
      <c r="E4" s="15"/>
      <c r="F4" s="119" t="s">
        <v>103</v>
      </c>
      <c r="G4" s="119"/>
      <c r="I4" s="15"/>
      <c r="J4" s="16"/>
      <c r="K4" s="16"/>
      <c r="N4" s="16"/>
      <c r="O4" s="16"/>
      <c r="P4" s="16"/>
      <c r="Q4" s="16"/>
      <c r="R4" s="16"/>
      <c r="S4" s="16"/>
    </row>
    <row r="5" spans="2:19" x14ac:dyDescent="0.25">
      <c r="B5" t="s">
        <v>20</v>
      </c>
      <c r="C5" s="15">
        <v>4</v>
      </c>
      <c r="D5" s="31">
        <f>$G$16*G6</f>
        <v>7.3333333333333334E-2</v>
      </c>
      <c r="F5" s="6" t="s">
        <v>102</v>
      </c>
      <c r="G5" s="11">
        <v>7.0000000000000007E-2</v>
      </c>
    </row>
    <row r="6" spans="2:19" x14ac:dyDescent="0.25">
      <c r="B6" t="s">
        <v>21</v>
      </c>
      <c r="C6" s="15">
        <v>5</v>
      </c>
      <c r="D6" s="31">
        <f>$G$16*G7</f>
        <v>0.16999999999999998</v>
      </c>
      <c r="F6" s="6" t="s">
        <v>100</v>
      </c>
      <c r="G6" s="11">
        <v>0.22</v>
      </c>
    </row>
    <row r="7" spans="2:19" x14ac:dyDescent="0.25">
      <c r="B7" t="s">
        <v>22</v>
      </c>
      <c r="C7" s="15">
        <v>5</v>
      </c>
      <c r="D7" s="31">
        <f>$G$16*G8</f>
        <v>6.6666666666666666E-2</v>
      </c>
      <c r="F7" s="15" t="s">
        <v>99</v>
      </c>
      <c r="G7" s="30">
        <v>0.51</v>
      </c>
    </row>
    <row r="8" spans="2:19" x14ac:dyDescent="0.25">
      <c r="B8" t="s">
        <v>26</v>
      </c>
      <c r="C8" s="106">
        <v>8</v>
      </c>
      <c r="D8" s="24">
        <f>$G$17*G5</f>
        <v>2.3333333333333334E-2</v>
      </c>
      <c r="F8" s="6" t="s">
        <v>101</v>
      </c>
      <c r="G8" s="11">
        <v>0.2</v>
      </c>
    </row>
    <row r="9" spans="2:19" x14ac:dyDescent="0.25">
      <c r="B9" t="s">
        <v>27</v>
      </c>
      <c r="C9" s="106">
        <v>8</v>
      </c>
      <c r="D9" s="24">
        <f>$G$17*G6</f>
        <v>7.3333333333333334E-2</v>
      </c>
      <c r="F9" s="6"/>
      <c r="G9" s="6"/>
    </row>
    <row r="10" spans="2:19" x14ac:dyDescent="0.25">
      <c r="B10" t="s">
        <v>28</v>
      </c>
      <c r="C10" s="106">
        <v>8</v>
      </c>
      <c r="D10" s="24">
        <f>$G$17*G7</f>
        <v>0.16999999999999998</v>
      </c>
      <c r="F10" s="6" t="s">
        <v>45</v>
      </c>
      <c r="G10" s="11">
        <f>SUM(G5:G8)</f>
        <v>1</v>
      </c>
    </row>
    <row r="11" spans="2:19" x14ac:dyDescent="0.25">
      <c r="B11" t="s">
        <v>29</v>
      </c>
      <c r="C11" s="106">
        <v>8</v>
      </c>
      <c r="D11" s="24">
        <f>$G$17*G8</f>
        <v>6.6666666666666666E-2</v>
      </c>
      <c r="F11" s="6"/>
      <c r="G11" s="6"/>
    </row>
    <row r="12" spans="2:19" x14ac:dyDescent="0.25">
      <c r="B12" t="s">
        <v>30</v>
      </c>
      <c r="C12" s="106">
        <v>9</v>
      </c>
      <c r="D12" s="24">
        <f>$G$18*G5</f>
        <v>2.3333333333333334E-2</v>
      </c>
      <c r="F12" s="6" t="s">
        <v>1037</v>
      </c>
      <c r="G12" s="6"/>
    </row>
    <row r="13" spans="2:19" x14ac:dyDescent="0.25">
      <c r="B13" t="s">
        <v>31</v>
      </c>
      <c r="C13" s="106">
        <v>9</v>
      </c>
      <c r="D13" s="24">
        <f>$G$18*G6</f>
        <v>7.3333333333333334E-2</v>
      </c>
    </row>
    <row r="14" spans="2:19" x14ac:dyDescent="0.25">
      <c r="B14" t="s">
        <v>32</v>
      </c>
      <c r="C14" s="16">
        <v>9</v>
      </c>
      <c r="D14" s="24">
        <f>$G$18*G7</f>
        <v>0.16999999999999998</v>
      </c>
    </row>
    <row r="15" spans="2:19" x14ac:dyDescent="0.25">
      <c r="B15" t="s">
        <v>33</v>
      </c>
      <c r="C15" s="16">
        <v>9</v>
      </c>
      <c r="D15" s="24">
        <f>$G$18*G8</f>
        <v>6.6666666666666666E-2</v>
      </c>
      <c r="F15" s="118" t="s">
        <v>114</v>
      </c>
      <c r="G15" s="118"/>
    </row>
    <row r="16" spans="2:19" x14ac:dyDescent="0.25">
      <c r="F16" t="s">
        <v>104</v>
      </c>
      <c r="G16" s="56">
        <f>1/3</f>
        <v>0.33333333333333331</v>
      </c>
    </row>
    <row r="17" spans="2:7" x14ac:dyDescent="0.25">
      <c r="B17" s="115" t="s">
        <v>116</v>
      </c>
      <c r="C17" s="115"/>
      <c r="D17" s="115"/>
      <c r="F17" t="s">
        <v>106</v>
      </c>
      <c r="G17" s="56">
        <f>1/3</f>
        <v>0.33333333333333331</v>
      </c>
    </row>
    <row r="18" spans="2:7" x14ac:dyDescent="0.25">
      <c r="B18" t="s">
        <v>23</v>
      </c>
      <c r="C18">
        <v>5</v>
      </c>
      <c r="D18" s="11">
        <f>G5</f>
        <v>7.0000000000000007E-2</v>
      </c>
      <c r="F18" t="s">
        <v>107</v>
      </c>
      <c r="G18" s="56">
        <f>1/3</f>
        <v>0.33333333333333331</v>
      </c>
    </row>
    <row r="19" spans="2:7" x14ac:dyDescent="0.25">
      <c r="B19" t="s">
        <v>24</v>
      </c>
      <c r="C19">
        <v>5</v>
      </c>
      <c r="D19" s="11">
        <f>SUM(G6:G7)</f>
        <v>0.73</v>
      </c>
    </row>
    <row r="20" spans="2:7" x14ac:dyDescent="0.25">
      <c r="B20" t="s">
        <v>25</v>
      </c>
      <c r="C20">
        <v>5</v>
      </c>
      <c r="D20" s="11">
        <f>G8</f>
        <v>0.2</v>
      </c>
      <c r="F20" t="s">
        <v>108</v>
      </c>
    </row>
    <row r="21" spans="2:7" x14ac:dyDescent="0.25">
      <c r="F21" t="s">
        <v>105</v>
      </c>
    </row>
    <row r="22" spans="2:7" x14ac:dyDescent="0.25">
      <c r="B22" s="115" t="s">
        <v>118</v>
      </c>
      <c r="C22" s="115"/>
      <c r="D22" s="115"/>
    </row>
    <row r="23" spans="2:7" x14ac:dyDescent="0.25">
      <c r="B23" t="s">
        <v>34</v>
      </c>
      <c r="C23" s="16">
        <v>2</v>
      </c>
    </row>
  </sheetData>
  <mergeCells count="5">
    <mergeCell ref="F15:G15"/>
    <mergeCell ref="B17:D17"/>
    <mergeCell ref="B3:D3"/>
    <mergeCell ref="B22:D22"/>
    <mergeCell ref="F4:G4"/>
  </mergeCells>
  <pageMargins left="0.7" right="0.7" top="0.75" bottom="0.75" header="0.3" footer="0.3"/>
  <ignoredErrors>
    <ignoredError sqref="D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5"/>
  <sheetViews>
    <sheetView workbookViewId="0">
      <selection activeCell="F26" sqref="F26"/>
    </sheetView>
  </sheetViews>
  <sheetFormatPr defaultRowHeight="15" x14ac:dyDescent="0.25"/>
  <cols>
    <col min="2" max="2" width="14.5703125" bestFit="1" customWidth="1"/>
    <col min="3" max="3" width="14" customWidth="1"/>
    <col min="4" max="4" width="10.85546875" customWidth="1"/>
    <col min="5" max="5" width="10.85546875" style="6" customWidth="1"/>
    <col min="6" max="6" width="15.7109375" customWidth="1"/>
    <col min="13" max="13" width="26.7109375" customWidth="1"/>
    <col min="14" max="14" width="26.7109375" style="6" customWidth="1"/>
    <col min="15" max="15" width="11.140625" bestFit="1" customWidth="1"/>
  </cols>
  <sheetData>
    <row r="2" spans="1:16" x14ac:dyDescent="0.25">
      <c r="B2" s="115"/>
      <c r="C2" s="115"/>
      <c r="M2" s="12" t="s">
        <v>98</v>
      </c>
      <c r="N2" s="26" t="s">
        <v>1021</v>
      </c>
      <c r="O2" s="12" t="s">
        <v>43</v>
      </c>
    </row>
    <row r="3" spans="1:16" s="6" customFormat="1" x14ac:dyDescent="0.25">
      <c r="B3" s="26"/>
      <c r="C3" s="26" t="s">
        <v>43</v>
      </c>
      <c r="D3" s="26" t="s">
        <v>44</v>
      </c>
      <c r="E3" s="26"/>
      <c r="F3" s="26" t="s">
        <v>42</v>
      </c>
      <c r="M3" s="27" t="s">
        <v>74</v>
      </c>
      <c r="N3" s="27">
        <v>2</v>
      </c>
      <c r="O3" s="28">
        <v>3590347</v>
      </c>
      <c r="P3" s="17">
        <f>O3/$O$55</f>
        <v>5.7186785911200405E-3</v>
      </c>
    </row>
    <row r="4" spans="1:16" x14ac:dyDescent="0.25">
      <c r="A4">
        <v>2</v>
      </c>
      <c r="B4" t="s">
        <v>41</v>
      </c>
      <c r="C4" s="13">
        <f>SUMIF($N$3:$N$54,A4,$O$3:$O$54)</f>
        <v>33992582</v>
      </c>
      <c r="D4" s="56">
        <f>C4/$C$12</f>
        <v>0.10828627480312764</v>
      </c>
      <c r="E4" s="56"/>
      <c r="F4" s="19" t="s">
        <v>3</v>
      </c>
      <c r="M4" s="27" t="s">
        <v>90</v>
      </c>
      <c r="N4" s="27">
        <v>2</v>
      </c>
      <c r="O4" s="28">
        <v>917092</v>
      </c>
      <c r="P4" s="17">
        <f t="shared" ref="P4:P54" si="0">O4/$O$55</f>
        <v>1.4607374681298102E-3</v>
      </c>
    </row>
    <row r="5" spans="1:16" x14ac:dyDescent="0.25">
      <c r="A5">
        <v>3</v>
      </c>
      <c r="B5" s="6" t="s">
        <v>35</v>
      </c>
      <c r="C5" s="13">
        <f t="shared" ref="C5:C10" si="1">SUMIF($N$3:$N$54,A5,$O$3:$O$54)</f>
        <v>27873295</v>
      </c>
      <c r="D5" s="56">
        <f t="shared" ref="D5:D10" si="2">C5/$C$12</f>
        <v>8.8792763139871028E-2</v>
      </c>
      <c r="E5" s="56"/>
      <c r="F5" s="19" t="s">
        <v>4</v>
      </c>
      <c r="M5" s="27" t="s">
        <v>56</v>
      </c>
      <c r="N5" s="27">
        <v>2</v>
      </c>
      <c r="O5" s="28">
        <v>8864590</v>
      </c>
      <c r="P5" s="17">
        <f t="shared" si="0"/>
        <v>1.4119454485055844E-2</v>
      </c>
    </row>
    <row r="6" spans="1:16" x14ac:dyDescent="0.25">
      <c r="A6">
        <v>4</v>
      </c>
      <c r="B6" s="6" t="s">
        <v>36</v>
      </c>
      <c r="C6" s="13">
        <f t="shared" si="1"/>
        <v>32666770</v>
      </c>
      <c r="D6" s="56">
        <f t="shared" si="2"/>
        <v>0.10406278737962787</v>
      </c>
      <c r="E6" s="56"/>
      <c r="F6" s="19" t="s">
        <v>5</v>
      </c>
      <c r="M6" s="27" t="s">
        <v>48</v>
      </c>
      <c r="N6" s="27">
        <v>2</v>
      </c>
      <c r="O6" s="28">
        <v>19570261</v>
      </c>
      <c r="P6" s="17">
        <f t="shared" si="0"/>
        <v>3.1171369397813491E-2</v>
      </c>
    </row>
    <row r="7" spans="1:16" x14ac:dyDescent="0.25">
      <c r="A7">
        <v>5</v>
      </c>
      <c r="B7" s="6" t="s">
        <v>37</v>
      </c>
      <c r="C7" s="13">
        <f t="shared" si="1"/>
        <v>90021403</v>
      </c>
      <c r="D7" s="56">
        <f t="shared" si="2"/>
        <v>0.28677087205146989</v>
      </c>
      <c r="E7" s="56"/>
      <c r="F7" s="19" t="s">
        <v>6</v>
      </c>
      <c r="M7" s="27" t="s">
        <v>88</v>
      </c>
      <c r="N7" s="27">
        <v>2</v>
      </c>
      <c r="O7" s="28">
        <v>1050292</v>
      </c>
      <c r="P7" s="17">
        <f t="shared" si="0"/>
        <v>1.6728974594446301E-3</v>
      </c>
    </row>
    <row r="8" spans="1:16" x14ac:dyDescent="0.25">
      <c r="A8">
        <v>6</v>
      </c>
      <c r="B8" s="6" t="s">
        <v>38</v>
      </c>
      <c r="C8" s="13">
        <f t="shared" si="1"/>
        <v>29721356</v>
      </c>
      <c r="D8" s="56">
        <f t="shared" si="2"/>
        <v>9.467991938175177E-2</v>
      </c>
      <c r="E8" s="56"/>
      <c r="F8" s="19" t="s">
        <v>7</v>
      </c>
      <c r="M8" s="27" t="s">
        <v>94</v>
      </c>
      <c r="N8" s="27">
        <v>3</v>
      </c>
      <c r="O8" s="28">
        <v>632323</v>
      </c>
      <c r="P8" s="17">
        <f t="shared" si="0"/>
        <v>1.0071594758870931E-3</v>
      </c>
    </row>
    <row r="9" spans="1:16" x14ac:dyDescent="0.25">
      <c r="A9">
        <v>7</v>
      </c>
      <c r="B9" s="6" t="s">
        <v>39</v>
      </c>
      <c r="C9" s="13">
        <f t="shared" si="1"/>
        <v>29726294</v>
      </c>
      <c r="D9" s="56">
        <f t="shared" si="2"/>
        <v>9.4695649802729431E-2</v>
      </c>
      <c r="E9" s="56"/>
      <c r="F9" s="19" t="s">
        <v>8</v>
      </c>
      <c r="M9" s="27" t="s">
        <v>64</v>
      </c>
      <c r="N9" s="27">
        <v>3</v>
      </c>
      <c r="O9" s="28">
        <v>5884563</v>
      </c>
      <c r="P9" s="17">
        <f t="shared" si="0"/>
        <v>9.3728891514377622E-3</v>
      </c>
    </row>
    <row r="10" spans="1:16" x14ac:dyDescent="0.25">
      <c r="A10">
        <v>8</v>
      </c>
      <c r="B10" s="6" t="s">
        <v>40</v>
      </c>
      <c r="C10" s="13">
        <f t="shared" si="1"/>
        <v>69912340</v>
      </c>
      <c r="D10" s="56">
        <f t="shared" si="2"/>
        <v>0.22271173344142237</v>
      </c>
      <c r="E10" s="56"/>
      <c r="F10" s="19" t="s">
        <v>9</v>
      </c>
      <c r="M10" s="27" t="s">
        <v>59</v>
      </c>
      <c r="N10" s="27">
        <v>3</v>
      </c>
      <c r="O10" s="28">
        <v>6646144</v>
      </c>
      <c r="P10" s="17">
        <f t="shared" si="0"/>
        <v>1.0585929829707521E-2</v>
      </c>
    </row>
    <row r="11" spans="1:16" x14ac:dyDescent="0.25">
      <c r="M11" s="27" t="s">
        <v>87</v>
      </c>
      <c r="N11" s="27">
        <v>3</v>
      </c>
      <c r="O11" s="28">
        <v>1320718</v>
      </c>
      <c r="P11" s="17">
        <f t="shared" si="0"/>
        <v>2.1036300255955422E-3</v>
      </c>
    </row>
    <row r="12" spans="1:16" x14ac:dyDescent="0.25">
      <c r="B12" t="s">
        <v>45</v>
      </c>
      <c r="C12" s="13">
        <f>SUM(C4:C10)</f>
        <v>313914040</v>
      </c>
      <c r="M12" s="27" t="s">
        <v>51</v>
      </c>
      <c r="N12" s="27">
        <v>3</v>
      </c>
      <c r="O12" s="28">
        <v>12763536</v>
      </c>
      <c r="P12" s="17">
        <f t="shared" si="0"/>
        <v>2.0329667319117041E-2</v>
      </c>
    </row>
    <row r="13" spans="1:16" x14ac:dyDescent="0.25">
      <c r="M13" s="27" t="s">
        <v>95</v>
      </c>
      <c r="N13" s="27">
        <v>3</v>
      </c>
      <c r="O13" s="28">
        <v>626011</v>
      </c>
      <c r="P13" s="17">
        <f t="shared" si="0"/>
        <v>9.9710576819055314E-4</v>
      </c>
    </row>
    <row r="14" spans="1:16" x14ac:dyDescent="0.25">
      <c r="M14" s="27" t="s">
        <v>86</v>
      </c>
      <c r="N14" s="27">
        <v>4</v>
      </c>
      <c r="O14" s="28">
        <v>1329192</v>
      </c>
      <c r="P14" s="17">
        <f t="shared" si="0"/>
        <v>2.1171273511691288E-3</v>
      </c>
    </row>
    <row r="15" spans="1:16" x14ac:dyDescent="0.25">
      <c r="M15" s="27" t="s">
        <v>55</v>
      </c>
      <c r="N15" s="27">
        <v>4</v>
      </c>
      <c r="O15" s="28">
        <v>9752073</v>
      </c>
      <c r="P15" s="17">
        <f t="shared" si="0"/>
        <v>1.5533030953314481E-2</v>
      </c>
    </row>
    <row r="16" spans="1:16" x14ac:dyDescent="0.25">
      <c r="M16" s="27" t="s">
        <v>52</v>
      </c>
      <c r="N16" s="27">
        <v>4</v>
      </c>
      <c r="O16" s="28">
        <v>11544225</v>
      </c>
      <c r="P16" s="17">
        <f t="shared" si="0"/>
        <v>1.8387557625648091E-2</v>
      </c>
    </row>
    <row r="17" spans="13:16" x14ac:dyDescent="0.25">
      <c r="M17" s="27" t="s">
        <v>57</v>
      </c>
      <c r="N17" s="27">
        <v>4</v>
      </c>
      <c r="O17" s="28">
        <v>8185867</v>
      </c>
      <c r="P17" s="17">
        <f t="shared" si="0"/>
        <v>1.3038389426608635E-2</v>
      </c>
    </row>
    <row r="18" spans="13:16" x14ac:dyDescent="0.25">
      <c r="M18" s="27" t="s">
        <v>83</v>
      </c>
      <c r="N18" s="27">
        <v>4</v>
      </c>
      <c r="O18" s="28">
        <v>1855413</v>
      </c>
      <c r="P18" s="17">
        <f t="shared" si="0"/>
        <v>2.955288333073602E-3</v>
      </c>
    </row>
    <row r="19" spans="13:16" x14ac:dyDescent="0.25">
      <c r="M19" s="27" t="s">
        <v>68</v>
      </c>
      <c r="N19" s="27">
        <v>5</v>
      </c>
      <c r="O19" s="28">
        <v>4822023</v>
      </c>
      <c r="P19" s="17">
        <f t="shared" si="0"/>
        <v>7.6804831666656258E-3</v>
      </c>
    </row>
    <row r="20" spans="13:16" x14ac:dyDescent="0.25">
      <c r="M20" s="27" t="s">
        <v>49</v>
      </c>
      <c r="N20" s="27">
        <v>5</v>
      </c>
      <c r="O20" s="28">
        <v>19317568</v>
      </c>
      <c r="P20" s="17">
        <f t="shared" si="0"/>
        <v>3.0768881825100909E-2</v>
      </c>
    </row>
    <row r="21" spans="13:16" x14ac:dyDescent="0.25">
      <c r="M21" s="27" t="s">
        <v>53</v>
      </c>
      <c r="N21" s="27">
        <v>5</v>
      </c>
      <c r="O21" s="28">
        <v>9919945</v>
      </c>
      <c r="P21" s="17">
        <f t="shared" si="0"/>
        <v>1.5800416254080258E-2</v>
      </c>
    </row>
    <row r="22" spans="13:16" x14ac:dyDescent="0.25">
      <c r="M22" s="27" t="s">
        <v>50</v>
      </c>
      <c r="N22" s="27">
        <v>5</v>
      </c>
      <c r="O22" s="28">
        <v>12875255</v>
      </c>
      <c r="P22" s="17">
        <f t="shared" si="0"/>
        <v>2.0507612529850529E-2</v>
      </c>
    </row>
    <row r="23" spans="13:16" x14ac:dyDescent="0.25">
      <c r="M23" s="27" t="s">
        <v>61</v>
      </c>
      <c r="N23" s="27">
        <v>5</v>
      </c>
      <c r="O23" s="28">
        <v>6537334</v>
      </c>
      <c r="P23" s="17">
        <f t="shared" si="0"/>
        <v>1.0412618053018591E-2</v>
      </c>
    </row>
    <row r="24" spans="13:16" x14ac:dyDescent="0.25">
      <c r="M24" s="27" t="s">
        <v>71</v>
      </c>
      <c r="N24" s="27">
        <v>5</v>
      </c>
      <c r="O24" s="28">
        <v>4380415</v>
      </c>
      <c r="P24" s="17">
        <f t="shared" si="0"/>
        <v>6.9770931558206187E-3</v>
      </c>
    </row>
    <row r="25" spans="13:16" x14ac:dyDescent="0.25">
      <c r="M25" s="27" t="s">
        <v>54</v>
      </c>
      <c r="N25" s="27">
        <v>5</v>
      </c>
      <c r="O25" s="28">
        <v>9883360</v>
      </c>
      <c r="P25" s="17">
        <f t="shared" si="0"/>
        <v>1.5742143932141423E-2</v>
      </c>
    </row>
    <row r="26" spans="13:16" x14ac:dyDescent="0.25">
      <c r="M26" s="27" t="s">
        <v>66</v>
      </c>
      <c r="N26" s="27">
        <v>5</v>
      </c>
      <c r="O26" s="28">
        <v>5379139</v>
      </c>
      <c r="P26" s="17">
        <f t="shared" si="0"/>
        <v>8.5678534798889535E-3</v>
      </c>
    </row>
    <row r="27" spans="13:16" x14ac:dyDescent="0.25">
      <c r="M27" s="27" t="s">
        <v>69</v>
      </c>
      <c r="N27" s="27">
        <v>5</v>
      </c>
      <c r="O27" s="28">
        <v>4723723</v>
      </c>
      <c r="P27" s="17">
        <f t="shared" si="0"/>
        <v>7.5239116415436536E-3</v>
      </c>
    </row>
    <row r="28" spans="13:16" x14ac:dyDescent="0.25">
      <c r="M28" s="27" t="s">
        <v>62</v>
      </c>
      <c r="N28" s="27">
        <v>5</v>
      </c>
      <c r="O28" s="28">
        <v>6456243</v>
      </c>
      <c r="P28" s="17">
        <f t="shared" si="0"/>
        <v>1.0283456897945692E-2</v>
      </c>
    </row>
    <row r="29" spans="13:16" x14ac:dyDescent="0.25">
      <c r="M29" s="27" t="s">
        <v>65</v>
      </c>
      <c r="N29" s="27">
        <v>5</v>
      </c>
      <c r="O29" s="28">
        <v>5726398</v>
      </c>
      <c r="P29" s="17">
        <f t="shared" si="0"/>
        <v>9.1209650896786898E-3</v>
      </c>
    </row>
    <row r="30" spans="13:16" x14ac:dyDescent="0.25">
      <c r="M30" s="27" t="s">
        <v>77</v>
      </c>
      <c r="N30" s="27">
        <v>6</v>
      </c>
      <c r="O30" s="28">
        <v>2949131</v>
      </c>
      <c r="P30" s="17">
        <f t="shared" si="0"/>
        <v>4.6973544095065007E-3</v>
      </c>
    </row>
    <row r="31" spans="13:16" x14ac:dyDescent="0.25">
      <c r="M31" s="27" t="s">
        <v>75</v>
      </c>
      <c r="N31" s="27">
        <v>6</v>
      </c>
      <c r="O31" s="28">
        <v>3074186</v>
      </c>
      <c r="P31" s="17">
        <f t="shared" si="0"/>
        <v>4.8965411040551099E-3</v>
      </c>
    </row>
    <row r="32" spans="13:16" x14ac:dyDescent="0.25">
      <c r="M32" s="27" t="s">
        <v>78</v>
      </c>
      <c r="N32" s="27">
        <v>6</v>
      </c>
      <c r="O32" s="28">
        <v>2885905</v>
      </c>
      <c r="P32" s="17">
        <f t="shared" si="0"/>
        <v>4.5966484965119748E-3</v>
      </c>
    </row>
    <row r="33" spans="13:16" x14ac:dyDescent="0.25">
      <c r="M33" s="27" t="s">
        <v>70</v>
      </c>
      <c r="N33" s="27">
        <v>6</v>
      </c>
      <c r="O33" s="28">
        <v>4601893</v>
      </c>
      <c r="P33" s="17">
        <f t="shared" si="0"/>
        <v>7.3298617035415176E-3</v>
      </c>
    </row>
    <row r="34" spans="13:16" x14ac:dyDescent="0.25">
      <c r="M34" s="27" t="s">
        <v>76</v>
      </c>
      <c r="N34" s="27">
        <v>6</v>
      </c>
      <c r="O34" s="28">
        <v>2984926</v>
      </c>
      <c r="P34" s="17">
        <f t="shared" si="0"/>
        <v>4.7543684251905392E-3</v>
      </c>
    </row>
    <row r="35" spans="13:16" x14ac:dyDescent="0.25">
      <c r="M35" s="27" t="s">
        <v>63</v>
      </c>
      <c r="N35" s="27">
        <v>6</v>
      </c>
      <c r="O35" s="28">
        <v>6021988</v>
      </c>
      <c r="P35" s="17">
        <f t="shared" si="0"/>
        <v>9.5917786920266448E-3</v>
      </c>
    </row>
    <row r="36" spans="13:16" x14ac:dyDescent="0.25">
      <c r="M36" s="27" t="s">
        <v>82</v>
      </c>
      <c r="N36" s="27">
        <v>6</v>
      </c>
      <c r="O36" s="28">
        <v>1855525</v>
      </c>
      <c r="P36" s="17">
        <f t="shared" si="0"/>
        <v>2.9554667258590919E-3</v>
      </c>
    </row>
    <row r="37" spans="13:16" x14ac:dyDescent="0.25">
      <c r="M37" s="27" t="s">
        <v>93</v>
      </c>
      <c r="N37" s="27">
        <v>6</v>
      </c>
      <c r="O37" s="28">
        <v>699628</v>
      </c>
      <c r="P37" s="17">
        <f t="shared" si="0"/>
        <v>1.1143623904174532E-3</v>
      </c>
    </row>
    <row r="38" spans="13:16" x14ac:dyDescent="0.25">
      <c r="M38" s="27" t="s">
        <v>73</v>
      </c>
      <c r="N38" s="27">
        <v>6</v>
      </c>
      <c r="O38" s="28">
        <v>3814820</v>
      </c>
      <c r="P38" s="17">
        <f t="shared" si="0"/>
        <v>6.0762175530600674E-3</v>
      </c>
    </row>
    <row r="39" spans="13:16" x14ac:dyDescent="0.25">
      <c r="M39" s="27" t="s">
        <v>91</v>
      </c>
      <c r="N39" s="27">
        <v>6</v>
      </c>
      <c r="O39" s="28">
        <v>833354</v>
      </c>
      <c r="P39" s="17">
        <f t="shared" si="0"/>
        <v>1.3273601907069846E-3</v>
      </c>
    </row>
    <row r="40" spans="13:16" x14ac:dyDescent="0.25">
      <c r="M40" s="27" t="s">
        <v>89</v>
      </c>
      <c r="N40" s="27">
        <v>7</v>
      </c>
      <c r="O40" s="28">
        <v>1005141</v>
      </c>
      <c r="P40" s="17">
        <f t="shared" si="0"/>
        <v>1.6009812750012711E-3</v>
      </c>
    </row>
    <row r="41" spans="13:16" x14ac:dyDescent="0.25">
      <c r="M41" s="27" t="s">
        <v>81</v>
      </c>
      <c r="N41" s="27">
        <v>7</v>
      </c>
      <c r="O41" s="28">
        <v>2085538</v>
      </c>
      <c r="P41" s="17">
        <f t="shared" si="0"/>
        <v>3.3218297595099602E-3</v>
      </c>
    </row>
    <row r="42" spans="13:16" x14ac:dyDescent="0.25">
      <c r="M42" s="27" t="s">
        <v>47</v>
      </c>
      <c r="N42" s="27">
        <v>7</v>
      </c>
      <c r="O42" s="28">
        <v>26059203</v>
      </c>
      <c r="P42" s="17">
        <f t="shared" si="0"/>
        <v>4.1506909025158606E-2</v>
      </c>
    </row>
    <row r="43" spans="13:16" x14ac:dyDescent="0.25">
      <c r="M43" s="27" t="s">
        <v>96</v>
      </c>
      <c r="N43" s="27">
        <v>7</v>
      </c>
      <c r="O43" s="28">
        <v>576412</v>
      </c>
      <c r="P43" s="17">
        <f t="shared" si="0"/>
        <v>9.1810484169487926E-4</v>
      </c>
    </row>
    <row r="44" spans="13:16" x14ac:dyDescent="0.25">
      <c r="M44" s="27" t="s">
        <v>92</v>
      </c>
      <c r="N44" s="27">
        <v>8</v>
      </c>
      <c r="O44" s="28">
        <v>731449</v>
      </c>
      <c r="P44" s="17">
        <f t="shared" si="0"/>
        <v>1.1650466478020543E-3</v>
      </c>
    </row>
    <row r="45" spans="13:16" x14ac:dyDescent="0.25">
      <c r="M45" s="27" t="s">
        <v>60</v>
      </c>
      <c r="N45" s="27">
        <v>8</v>
      </c>
      <c r="O45" s="28">
        <v>6553255</v>
      </c>
      <c r="P45" s="17">
        <f t="shared" si="0"/>
        <v>1.043797690603453E-2</v>
      </c>
    </row>
    <row r="46" spans="13:16" x14ac:dyDescent="0.25">
      <c r="M46" s="27" t="s">
        <v>46</v>
      </c>
      <c r="N46" s="27">
        <v>8</v>
      </c>
      <c r="O46" s="28">
        <v>38041430</v>
      </c>
      <c r="P46" s="17">
        <f t="shared" si="0"/>
        <v>6.0592113051076021E-2</v>
      </c>
    </row>
    <row r="47" spans="13:16" x14ac:dyDescent="0.25">
      <c r="M47" s="27" t="s">
        <v>67</v>
      </c>
      <c r="N47" s="27">
        <v>8</v>
      </c>
      <c r="O47" s="28">
        <v>5187582</v>
      </c>
      <c r="P47" s="17">
        <f t="shared" si="0"/>
        <v>8.2627428833702381E-3</v>
      </c>
    </row>
    <row r="48" spans="13:16" x14ac:dyDescent="0.25">
      <c r="M48" s="27" t="s">
        <v>85</v>
      </c>
      <c r="N48" s="27">
        <v>8</v>
      </c>
      <c r="O48" s="28">
        <v>1392313</v>
      </c>
      <c r="P48" s="17">
        <f t="shared" si="0"/>
        <v>2.2176660209272578E-3</v>
      </c>
    </row>
    <row r="49" spans="13:16" x14ac:dyDescent="0.25">
      <c r="M49" s="27" t="s">
        <v>84</v>
      </c>
      <c r="N49" s="27">
        <v>8</v>
      </c>
      <c r="O49" s="28">
        <v>1595728</v>
      </c>
      <c r="P49" s="17">
        <f t="shared" si="0"/>
        <v>2.5416639536097207E-3</v>
      </c>
    </row>
    <row r="50" spans="13:16" x14ac:dyDescent="0.25">
      <c r="M50" s="27" t="s">
        <v>80</v>
      </c>
      <c r="N50" s="27">
        <v>8</v>
      </c>
      <c r="O50" s="28">
        <v>2758931</v>
      </c>
      <c r="P50" s="17">
        <f t="shared" si="0"/>
        <v>4.3944052327191232E-3</v>
      </c>
    </row>
    <row r="51" spans="13:16" x14ac:dyDescent="0.25">
      <c r="M51" s="27" t="s">
        <v>72</v>
      </c>
      <c r="N51" s="27">
        <v>8</v>
      </c>
      <c r="O51" s="28">
        <v>3899353</v>
      </c>
      <c r="P51" s="17">
        <f t="shared" si="0"/>
        <v>6.2108611007013256E-3</v>
      </c>
    </row>
    <row r="52" spans="13:16" x14ac:dyDescent="0.25">
      <c r="M52" s="27" t="s">
        <v>79</v>
      </c>
      <c r="N52" s="27">
        <v>8</v>
      </c>
      <c r="O52" s="28">
        <v>2855287</v>
      </c>
      <c r="P52" s="17">
        <f t="shared" si="0"/>
        <v>4.5478803687786628E-3</v>
      </c>
    </row>
    <row r="53" spans="13:16" x14ac:dyDescent="0.25">
      <c r="M53" s="27" t="s">
        <v>58</v>
      </c>
      <c r="N53" s="27">
        <v>8</v>
      </c>
      <c r="O53" s="28">
        <v>6897012</v>
      </c>
      <c r="P53" s="17">
        <f t="shared" si="0"/>
        <v>1.0985510555692253E-2</v>
      </c>
    </row>
    <row r="54" spans="13:16" x14ac:dyDescent="0.25">
      <c r="M54" s="29" t="s">
        <v>97</v>
      </c>
      <c r="N54" s="29"/>
      <c r="O54" s="28">
        <f>SUM(O3:O53)</f>
        <v>313914040</v>
      </c>
      <c r="P54" s="17">
        <f t="shared" si="0"/>
        <v>0.5</v>
      </c>
    </row>
    <row r="55" spans="13:16" x14ac:dyDescent="0.25">
      <c r="M55" s="29" t="s">
        <v>97</v>
      </c>
      <c r="N55" s="29"/>
      <c r="O55" s="28">
        <f>SUM(O3:O54)</f>
        <v>627828080</v>
      </c>
    </row>
  </sheetData>
  <mergeCells count="1">
    <mergeCell ref="B2: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7"/>
  <sheetViews>
    <sheetView workbookViewId="0">
      <selection activeCell="H22" sqref="H22"/>
    </sheetView>
  </sheetViews>
  <sheetFormatPr defaultRowHeight="15" x14ac:dyDescent="0.25"/>
  <cols>
    <col min="2" max="2" width="21.5703125" bestFit="1" customWidth="1"/>
    <col min="3" max="3" width="11.85546875" customWidth="1"/>
  </cols>
  <sheetData>
    <row r="1" spans="2:14" x14ac:dyDescent="0.25">
      <c r="C1" s="12" t="s">
        <v>1019</v>
      </c>
    </row>
    <row r="2" spans="2:14" x14ac:dyDescent="0.25">
      <c r="B2" t="s">
        <v>109</v>
      </c>
      <c r="C2" s="23">
        <v>4000</v>
      </c>
      <c r="D2" t="s">
        <v>115</v>
      </c>
      <c r="N2" t="s">
        <v>1020</v>
      </c>
    </row>
    <row r="3" spans="2:14" x14ac:dyDescent="0.25">
      <c r="B3" t="s">
        <v>110</v>
      </c>
      <c r="C3" s="23">
        <v>500</v>
      </c>
      <c r="D3" t="s">
        <v>115</v>
      </c>
      <c r="F3" s="6"/>
    </row>
    <row r="4" spans="2:14" x14ac:dyDescent="0.25">
      <c r="B4" t="s">
        <v>111</v>
      </c>
      <c r="C4" s="23">
        <v>250</v>
      </c>
      <c r="D4" t="s">
        <v>115</v>
      </c>
      <c r="F4" s="6"/>
    </row>
    <row r="6" spans="2:14" x14ac:dyDescent="0.25">
      <c r="C6" s="26" t="s">
        <v>120</v>
      </c>
      <c r="E6" s="26" t="s">
        <v>119</v>
      </c>
    </row>
    <row r="7" spans="2:14" x14ac:dyDescent="0.25">
      <c r="B7" s="14" t="s">
        <v>117</v>
      </c>
      <c r="C7" s="14"/>
      <c r="D7" s="14"/>
      <c r="E7" s="14"/>
    </row>
    <row r="8" spans="2:14" x14ac:dyDescent="0.25">
      <c r="B8" t="s">
        <v>19</v>
      </c>
      <c r="C8">
        <v>4</v>
      </c>
      <c r="D8" s="20">
        <f>'SKUs and weights'!D4</f>
        <v>2.3333333333333334E-2</v>
      </c>
      <c r="E8" s="13">
        <f>ROUND($C$2*D8,0)</f>
        <v>93</v>
      </c>
    </row>
    <row r="9" spans="2:14" x14ac:dyDescent="0.25">
      <c r="B9" t="s">
        <v>20</v>
      </c>
      <c r="C9">
        <v>4</v>
      </c>
      <c r="D9" s="20">
        <f>'SKUs and weights'!D5</f>
        <v>7.3333333333333334E-2</v>
      </c>
      <c r="E9" s="13">
        <f t="shared" ref="E9:E19" si="0">ROUND($C$2*D9,0)</f>
        <v>293</v>
      </c>
    </row>
    <row r="10" spans="2:14" x14ac:dyDescent="0.25">
      <c r="B10" t="s">
        <v>21</v>
      </c>
      <c r="C10">
        <v>5</v>
      </c>
      <c r="D10" s="20">
        <f>'SKUs and weights'!D6</f>
        <v>0.16999999999999998</v>
      </c>
      <c r="E10" s="13">
        <f t="shared" si="0"/>
        <v>680</v>
      </c>
    </row>
    <row r="11" spans="2:14" x14ac:dyDescent="0.25">
      <c r="B11" t="s">
        <v>22</v>
      </c>
      <c r="C11">
        <v>5</v>
      </c>
      <c r="D11" s="20">
        <f>'SKUs and weights'!D7</f>
        <v>6.6666666666666666E-2</v>
      </c>
      <c r="E11" s="13">
        <f t="shared" si="0"/>
        <v>267</v>
      </c>
    </row>
    <row r="12" spans="2:14" x14ac:dyDescent="0.25">
      <c r="B12" t="s">
        <v>26</v>
      </c>
      <c r="C12">
        <v>6</v>
      </c>
      <c r="D12" s="20">
        <f>'SKUs and weights'!D8</f>
        <v>2.3333333333333334E-2</v>
      </c>
      <c r="E12" s="13">
        <f t="shared" si="0"/>
        <v>93</v>
      </c>
    </row>
    <row r="13" spans="2:14" x14ac:dyDescent="0.25">
      <c r="B13" t="s">
        <v>27</v>
      </c>
      <c r="C13">
        <v>6</v>
      </c>
      <c r="D13" s="20">
        <f>'SKUs and weights'!D9</f>
        <v>7.3333333333333334E-2</v>
      </c>
      <c r="E13" s="13">
        <f t="shared" si="0"/>
        <v>293</v>
      </c>
    </row>
    <row r="14" spans="2:14" x14ac:dyDescent="0.25">
      <c r="B14" t="s">
        <v>28</v>
      </c>
      <c r="C14">
        <v>7</v>
      </c>
      <c r="D14" s="20">
        <f>'SKUs and weights'!D10</f>
        <v>0.16999999999999998</v>
      </c>
      <c r="E14" s="13">
        <f t="shared" si="0"/>
        <v>680</v>
      </c>
    </row>
    <row r="15" spans="2:14" x14ac:dyDescent="0.25">
      <c r="B15" t="s">
        <v>29</v>
      </c>
      <c r="C15">
        <v>7</v>
      </c>
      <c r="D15" s="20">
        <f>'SKUs and weights'!D11</f>
        <v>6.6666666666666666E-2</v>
      </c>
      <c r="E15" s="13">
        <f t="shared" si="0"/>
        <v>267</v>
      </c>
    </row>
    <row r="16" spans="2:14" x14ac:dyDescent="0.25">
      <c r="B16" t="s">
        <v>30</v>
      </c>
      <c r="C16">
        <v>8</v>
      </c>
      <c r="D16" s="20">
        <f>'SKUs and weights'!D12</f>
        <v>2.3333333333333334E-2</v>
      </c>
      <c r="E16" s="13">
        <f t="shared" si="0"/>
        <v>93</v>
      </c>
    </row>
    <row r="17" spans="2:5" x14ac:dyDescent="0.25">
      <c r="B17" t="s">
        <v>31</v>
      </c>
      <c r="C17">
        <v>8</v>
      </c>
      <c r="D17" s="20">
        <f>'SKUs and weights'!D13</f>
        <v>7.3333333333333334E-2</v>
      </c>
      <c r="E17" s="13">
        <f t="shared" si="0"/>
        <v>293</v>
      </c>
    </row>
    <row r="18" spans="2:5" x14ac:dyDescent="0.25">
      <c r="B18" t="s">
        <v>32</v>
      </c>
      <c r="C18">
        <v>9</v>
      </c>
      <c r="D18" s="20">
        <f>'SKUs and weights'!D14</f>
        <v>0.16999999999999998</v>
      </c>
      <c r="E18" s="13">
        <f t="shared" si="0"/>
        <v>680</v>
      </c>
    </row>
    <row r="19" spans="2:5" x14ac:dyDescent="0.25">
      <c r="B19" t="s">
        <v>33</v>
      </c>
      <c r="C19">
        <v>9</v>
      </c>
      <c r="D19" s="20">
        <f>'SKUs and weights'!D15</f>
        <v>6.6666666666666666E-2</v>
      </c>
      <c r="E19" s="13">
        <f t="shared" si="0"/>
        <v>267</v>
      </c>
    </row>
    <row r="20" spans="2:5" x14ac:dyDescent="0.25">
      <c r="D20" s="20"/>
      <c r="E20" s="20"/>
    </row>
    <row r="21" spans="2:5" x14ac:dyDescent="0.25">
      <c r="B21" s="14" t="s">
        <v>116</v>
      </c>
      <c r="C21" s="14"/>
      <c r="D21" s="14"/>
      <c r="E21" s="14"/>
    </row>
    <row r="22" spans="2:5" x14ac:dyDescent="0.25">
      <c r="B22" t="s">
        <v>23</v>
      </c>
      <c r="C22">
        <v>5</v>
      </c>
      <c r="D22" s="20">
        <f>'SKUs and weights'!D18</f>
        <v>7.0000000000000007E-2</v>
      </c>
      <c r="E22" s="13">
        <f>$C$4*D22</f>
        <v>17.5</v>
      </c>
    </row>
    <row r="23" spans="2:5" x14ac:dyDescent="0.25">
      <c r="B23" t="s">
        <v>24</v>
      </c>
      <c r="C23">
        <v>5</v>
      </c>
      <c r="D23" s="20">
        <f>'SKUs and weights'!D19</f>
        <v>0.73</v>
      </c>
      <c r="E23" s="13">
        <f t="shared" ref="E23:E24" si="1">$C$4*D23</f>
        <v>182.5</v>
      </c>
    </row>
    <row r="24" spans="2:5" x14ac:dyDescent="0.25">
      <c r="B24" t="s">
        <v>25</v>
      </c>
      <c r="C24">
        <v>5</v>
      </c>
      <c r="D24" s="20">
        <f>'SKUs and weights'!D20</f>
        <v>0.2</v>
      </c>
      <c r="E24" s="13">
        <f t="shared" si="1"/>
        <v>50</v>
      </c>
    </row>
    <row r="26" spans="2:5" x14ac:dyDescent="0.25">
      <c r="B26" t="s">
        <v>118</v>
      </c>
    </row>
    <row r="27" spans="2:5" x14ac:dyDescent="0.25">
      <c r="B27" t="s">
        <v>34</v>
      </c>
      <c r="C27">
        <v>2</v>
      </c>
      <c r="E27">
        <f>$C$3</f>
        <v>500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S61"/>
  <sheetViews>
    <sheetView topLeftCell="AA1" zoomScale="115" zoomScaleNormal="115" workbookViewId="0">
      <selection activeCell="AJ13" sqref="AJ13"/>
    </sheetView>
  </sheetViews>
  <sheetFormatPr defaultRowHeight="15" x14ac:dyDescent="0.25"/>
  <cols>
    <col min="12" max="14" width="9.7109375" bestFit="1" customWidth="1"/>
    <col min="15" max="15" width="11.5703125" bestFit="1" customWidth="1"/>
    <col min="16" max="17" width="9.7109375" bestFit="1" customWidth="1"/>
    <col min="18" max="18" width="11.85546875" bestFit="1" customWidth="1"/>
    <col min="20" max="20" width="9.28515625" bestFit="1" customWidth="1"/>
    <col min="21" max="21" width="9.42578125" bestFit="1" customWidth="1"/>
    <col min="22" max="22" width="14.42578125" customWidth="1"/>
    <col min="23" max="23" width="11.140625" bestFit="1" customWidth="1"/>
    <col min="24" max="24" width="14.7109375" customWidth="1"/>
    <col min="25" max="25" width="13" bestFit="1" customWidth="1"/>
    <col min="26" max="26" width="11.140625" bestFit="1" customWidth="1"/>
    <col min="27" max="27" width="11.7109375" bestFit="1" customWidth="1"/>
    <col min="28" max="28" width="11.5703125" bestFit="1" customWidth="1"/>
    <col min="29" max="29" width="11.7109375" customWidth="1"/>
    <col min="31" max="31" width="10.5703125" bestFit="1" customWidth="1"/>
    <col min="36" max="36" width="11.5703125" bestFit="1" customWidth="1"/>
    <col min="45" max="45" width="14" customWidth="1"/>
  </cols>
  <sheetData>
    <row r="1" spans="2:31" s="6" customFormat="1" x14ac:dyDescent="0.25">
      <c r="L1" s="120" t="s">
        <v>1030</v>
      </c>
      <c r="M1" s="121"/>
      <c r="N1" s="121"/>
      <c r="O1" s="121"/>
      <c r="P1" s="121"/>
      <c r="Q1" s="121"/>
      <c r="R1" s="122"/>
    </row>
    <row r="2" spans="2:31" s="6" customFormat="1" x14ac:dyDescent="0.25">
      <c r="L2" s="123" t="s">
        <v>16</v>
      </c>
      <c r="M2" s="124"/>
      <c r="N2" s="124"/>
      <c r="O2" s="124"/>
      <c r="P2" s="124"/>
      <c r="Q2" s="124"/>
      <c r="R2" s="125"/>
    </row>
    <row r="3" spans="2:31" ht="15.75" thickBot="1" x14ac:dyDescent="0.3">
      <c r="K3" s="85" t="s">
        <v>120</v>
      </c>
      <c r="L3" s="72" t="s">
        <v>122</v>
      </c>
      <c r="M3" s="65">
        <v>3</v>
      </c>
      <c r="N3" s="65">
        <v>4</v>
      </c>
      <c r="O3" s="65">
        <v>5</v>
      </c>
      <c r="P3" s="65">
        <v>6</v>
      </c>
      <c r="Q3" s="65">
        <v>7</v>
      </c>
      <c r="R3" s="66">
        <v>8</v>
      </c>
      <c r="T3" s="120" t="s">
        <v>1034</v>
      </c>
      <c r="U3" s="121"/>
      <c r="V3" s="121"/>
      <c r="W3" s="121"/>
      <c r="X3" s="121"/>
      <c r="Y3" s="121"/>
      <c r="Z3" s="122"/>
    </row>
    <row r="4" spans="2:31" x14ac:dyDescent="0.25">
      <c r="K4" s="41">
        <v>2</v>
      </c>
      <c r="L4" s="76">
        <v>1</v>
      </c>
      <c r="M4" s="77">
        <v>1</v>
      </c>
      <c r="N4" s="77">
        <v>1</v>
      </c>
      <c r="O4" s="77">
        <v>2</v>
      </c>
      <c r="P4" s="77">
        <v>2</v>
      </c>
      <c r="Q4" s="77">
        <v>2</v>
      </c>
      <c r="R4" s="81">
        <v>2</v>
      </c>
      <c r="T4" s="86">
        <f t="shared" ref="T4:Z11" si="0">IF(L4=1,U25,IF(L4=2,AD25,AM25))</f>
        <v>297.80272756645661</v>
      </c>
      <c r="U4" s="87">
        <f t="shared" si="0"/>
        <v>258.89470133438527</v>
      </c>
      <c r="V4" s="87">
        <f t="shared" si="0"/>
        <v>330.80507124544573</v>
      </c>
      <c r="W4" s="87">
        <f t="shared" si="0"/>
        <v>836.55</v>
      </c>
      <c r="X4" s="87">
        <f t="shared" si="0"/>
        <v>274.95</v>
      </c>
      <c r="Y4" s="87">
        <f t="shared" si="0"/>
        <v>274.95</v>
      </c>
      <c r="Z4" s="88">
        <f t="shared" si="0"/>
        <v>649.34999999999991</v>
      </c>
      <c r="AA4" s="6"/>
    </row>
    <row r="5" spans="2:31" x14ac:dyDescent="0.25">
      <c r="K5" s="41">
        <v>3</v>
      </c>
      <c r="L5" s="78">
        <v>1</v>
      </c>
      <c r="M5" s="73">
        <v>1</v>
      </c>
      <c r="N5" s="73">
        <v>1</v>
      </c>
      <c r="O5" s="73">
        <v>1</v>
      </c>
      <c r="P5" s="73">
        <v>1</v>
      </c>
      <c r="Q5" s="73">
        <v>1</v>
      </c>
      <c r="R5" s="82">
        <v>0</v>
      </c>
      <c r="T5" s="86">
        <f t="shared" si="0"/>
        <v>0</v>
      </c>
      <c r="U5" s="87">
        <f t="shared" si="0"/>
        <v>0</v>
      </c>
      <c r="V5" s="87">
        <f t="shared" si="0"/>
        <v>0</v>
      </c>
      <c r="W5" s="87">
        <f t="shared" si="0"/>
        <v>0</v>
      </c>
      <c r="X5" s="87">
        <f t="shared" si="0"/>
        <v>0</v>
      </c>
      <c r="Y5" s="87">
        <f t="shared" si="0"/>
        <v>0</v>
      </c>
      <c r="Z5" s="88">
        <f t="shared" si="0"/>
        <v>0</v>
      </c>
      <c r="AA5" s="6"/>
      <c r="AB5" s="6"/>
      <c r="AC5" s="92" t="s">
        <v>1033</v>
      </c>
      <c r="AD5" s="93" t="s">
        <v>1031</v>
      </c>
      <c r="AE5" s="94" t="s">
        <v>1032</v>
      </c>
    </row>
    <row r="6" spans="2:31" x14ac:dyDescent="0.25">
      <c r="B6" s="115" t="s">
        <v>121</v>
      </c>
      <c r="C6" s="115"/>
      <c r="K6" s="41">
        <v>4</v>
      </c>
      <c r="L6" s="78">
        <v>1</v>
      </c>
      <c r="M6" s="73">
        <v>1</v>
      </c>
      <c r="N6" s="73">
        <v>2</v>
      </c>
      <c r="O6" s="73">
        <v>2</v>
      </c>
      <c r="P6" s="73">
        <v>2</v>
      </c>
      <c r="Q6" s="73">
        <v>2</v>
      </c>
      <c r="R6" s="82">
        <v>2</v>
      </c>
      <c r="T6" s="86">
        <f t="shared" si="0"/>
        <v>240.7434123109413</v>
      </c>
      <c r="U6" s="87">
        <f t="shared" si="0"/>
        <v>214.08099254923172</v>
      </c>
      <c r="V6" s="87">
        <f t="shared" si="0"/>
        <v>234</v>
      </c>
      <c r="W6" s="87">
        <f t="shared" si="0"/>
        <v>649.34999999999991</v>
      </c>
      <c r="X6" s="87">
        <f t="shared" si="0"/>
        <v>216.45</v>
      </c>
      <c r="Y6" s="87">
        <f t="shared" si="0"/>
        <v>216.45</v>
      </c>
      <c r="Z6" s="88">
        <f t="shared" si="0"/>
        <v>503.09999999999997</v>
      </c>
      <c r="AA6" s="6"/>
      <c r="AB6" s="101" t="s">
        <v>127</v>
      </c>
      <c r="AC6" s="95">
        <f>SUMIF(L4:R11,1,T4:Z11)</f>
        <v>24202.518425771043</v>
      </c>
      <c r="AD6" s="96">
        <f>IF(AC6&gt;'Shipping Rates'!$T$15,'Shipping Rates'!$V$15,IF(AC6&gt;'Shipping Rates'!$T$14,'Shipping Rates'!$V$14,IF(AC6&gt;'Shipping Rates'!$T$13,'Shipping Rates'!$V$13,IF(AC6&gt;'Shipping Rates'!$T$12,'Shipping Rates'!$V$12,0))))</f>
        <v>0.1</v>
      </c>
      <c r="AE6" s="97">
        <f>AC6*(1-AD6)</f>
        <v>21782.266583193938</v>
      </c>
    </row>
    <row r="7" spans="2:31" x14ac:dyDescent="0.25">
      <c r="B7" s="64" t="s">
        <v>120</v>
      </c>
      <c r="C7" s="64" t="s">
        <v>45</v>
      </c>
      <c r="K7" s="41">
        <v>5</v>
      </c>
      <c r="L7" s="78">
        <v>1</v>
      </c>
      <c r="M7" s="73">
        <v>2</v>
      </c>
      <c r="N7" s="73">
        <v>2</v>
      </c>
      <c r="O7" s="73">
        <v>2</v>
      </c>
      <c r="P7" s="73">
        <v>2</v>
      </c>
      <c r="Q7" s="73">
        <v>2</v>
      </c>
      <c r="R7" s="82">
        <v>2</v>
      </c>
      <c r="T7" s="86">
        <f t="shared" si="0"/>
        <v>764.91616303341107</v>
      </c>
      <c r="U7" s="87">
        <f t="shared" si="0"/>
        <v>620.09999999999991</v>
      </c>
      <c r="V7" s="87">
        <f t="shared" si="0"/>
        <v>731.25</v>
      </c>
      <c r="W7" s="87">
        <f t="shared" si="0"/>
        <v>2006.55</v>
      </c>
      <c r="X7" s="87">
        <f t="shared" si="0"/>
        <v>661.05</v>
      </c>
      <c r="Y7" s="87">
        <f t="shared" si="0"/>
        <v>661.05</v>
      </c>
      <c r="Z7" s="88">
        <f t="shared" si="0"/>
        <v>1561.9499999999998</v>
      </c>
      <c r="AA7" s="6"/>
      <c r="AB7" s="102" t="s">
        <v>130</v>
      </c>
      <c r="AC7" s="95">
        <f>SUMIF(L4:R11,2,T4:Z11)</f>
        <v>10097.099999999999</v>
      </c>
      <c r="AD7" s="96">
        <f>IF(AC7&gt;'Shipping Rates'!$C$8,'Shipping Rates'!$E$8,IF(AC7&gt;'Shipping Rates'!$C$7,'Shipping Rates'!$E$7,IF(AC7&gt;'Shipping Rates'!$C$6,'Shipping Rates'!$E$6,IF(AC7&gt;'Shipping Rates'!$C$5,'Shipping Rates'!$E$5,IF(AC7&gt;'Shipping Rates'!$C$4,'Shipping Rates'!$E$4,0)))))</f>
        <v>0.1</v>
      </c>
      <c r="AE7" s="97">
        <f t="shared" ref="AE7:AE8" si="1">AC7*(1-AD7)</f>
        <v>9087.39</v>
      </c>
    </row>
    <row r="8" spans="2:31" ht="15.75" thickBot="1" x14ac:dyDescent="0.3">
      <c r="B8" s="6">
        <v>2</v>
      </c>
      <c r="C8" s="6">
        <f>SUMIF('Sales Forecast'!$C$8:$C$27,B8,'Sales Forecast'!$E$8:$E$27)</f>
        <v>500</v>
      </c>
      <c r="K8" s="41">
        <v>6</v>
      </c>
      <c r="L8" s="78">
        <v>1</v>
      </c>
      <c r="M8" s="74">
        <v>1</v>
      </c>
      <c r="N8" s="74">
        <v>1</v>
      </c>
      <c r="O8" s="74">
        <v>1</v>
      </c>
      <c r="P8" s="74">
        <v>1</v>
      </c>
      <c r="Q8" s="74">
        <v>1</v>
      </c>
      <c r="R8" s="82">
        <v>1</v>
      </c>
      <c r="T8" s="86">
        <f t="shared" si="0"/>
        <v>253.51010841833968</v>
      </c>
      <c r="U8" s="87">
        <f t="shared" si="0"/>
        <v>222.93951637885507</v>
      </c>
      <c r="V8" s="87">
        <f t="shared" si="0"/>
        <v>297.02109311090157</v>
      </c>
      <c r="W8" s="87">
        <f t="shared" si="0"/>
        <v>868.81926545170188</v>
      </c>
      <c r="X8" s="87">
        <f t="shared" si="0"/>
        <v>298.04156031676507</v>
      </c>
      <c r="Y8" s="87">
        <f t="shared" si="0"/>
        <v>314.10849079206241</v>
      </c>
      <c r="Z8" s="88">
        <f t="shared" si="0"/>
        <v>787.97437947228366</v>
      </c>
      <c r="AA8" s="6"/>
      <c r="AB8" s="103" t="s">
        <v>1026</v>
      </c>
      <c r="AC8" s="98">
        <f>SUMIF(L4:R11,0,T4:Z11)</f>
        <v>0</v>
      </c>
      <c r="AD8" s="99">
        <f>IF(AC8&gt;'Shipping Rates'!$Y$8,'Shipping Rates'!$AA$8,IF(AC8&gt;'Shipping Rates'!$Y$7,'Shipping Rates'!$AA$7,IF(AC8&gt;'Shipping Rates'!$Y$6,'Shipping Rates'!$AA$6,IF(AC8&gt;'Shipping Rates'!$Y$5,'Shipping Rates'!$AA$5,0))))</f>
        <v>0</v>
      </c>
      <c r="AE8" s="100">
        <f t="shared" si="1"/>
        <v>0</v>
      </c>
    </row>
    <row r="9" spans="2:31" ht="15.75" thickBot="1" x14ac:dyDescent="0.3">
      <c r="B9" s="6">
        <v>3</v>
      </c>
      <c r="C9" s="6">
        <f>SUMIF('Sales Forecast'!$C$8:$C$27,B9,'Sales Forecast'!$E$8:$E$27)</f>
        <v>0</v>
      </c>
      <c r="K9" s="41">
        <v>7</v>
      </c>
      <c r="L9" s="78">
        <v>1</v>
      </c>
      <c r="M9" s="74">
        <v>1</v>
      </c>
      <c r="N9" s="74">
        <v>1</v>
      </c>
      <c r="O9" s="74">
        <v>1</v>
      </c>
      <c r="P9" s="74">
        <v>1</v>
      </c>
      <c r="Q9" s="74">
        <v>1</v>
      </c>
      <c r="R9" s="82">
        <v>1</v>
      </c>
      <c r="T9" s="86">
        <f t="shared" si="0"/>
        <v>650.77582045417068</v>
      </c>
      <c r="U9" s="87">
        <f t="shared" si="0"/>
        <v>565.38225618478634</v>
      </c>
      <c r="V9" s="87">
        <f t="shared" si="0"/>
        <v>748.02417396613896</v>
      </c>
      <c r="W9" s="87">
        <f t="shared" si="0"/>
        <v>2179.1968620873517</v>
      </c>
      <c r="X9" s="87">
        <f t="shared" si="0"/>
        <v>745.48386198558524</v>
      </c>
      <c r="Y9" s="87">
        <f t="shared" si="0"/>
        <v>784.56558476333544</v>
      </c>
      <c r="Z9" s="88">
        <f t="shared" si="0"/>
        <v>1988.2609342498322</v>
      </c>
      <c r="AA9" s="6"/>
      <c r="AD9" s="104" t="s">
        <v>1035</v>
      </c>
      <c r="AE9" s="84">
        <f>SUM(AE6:AE8)</f>
        <v>30869.656583193937</v>
      </c>
    </row>
    <row r="10" spans="2:31" x14ac:dyDescent="0.25">
      <c r="B10" s="6">
        <v>4</v>
      </c>
      <c r="C10" s="6">
        <f>SUMIF('Sales Forecast'!$C$8:$C$27,B10,'Sales Forecast'!$E$8:$E$27)</f>
        <v>386</v>
      </c>
      <c r="K10" s="41">
        <v>8</v>
      </c>
      <c r="L10" s="78">
        <v>1</v>
      </c>
      <c r="M10" s="74">
        <v>1</v>
      </c>
      <c r="N10" s="74">
        <v>1</v>
      </c>
      <c r="O10" s="74">
        <v>1</v>
      </c>
      <c r="P10" s="74">
        <v>1</v>
      </c>
      <c r="Q10" s="74">
        <v>1</v>
      </c>
      <c r="R10" s="82">
        <v>1</v>
      </c>
      <c r="T10" s="86">
        <f t="shared" si="0"/>
        <v>274.93991974147275</v>
      </c>
      <c r="U10" s="87">
        <f t="shared" si="0"/>
        <v>234.38177632545197</v>
      </c>
      <c r="V10" s="87">
        <f t="shared" si="0"/>
        <v>310.04833403681835</v>
      </c>
      <c r="W10" s="87">
        <f t="shared" si="0"/>
        <v>904.96985902112101</v>
      </c>
      <c r="X10" s="87">
        <f t="shared" si="0"/>
        <v>315.7151838395921</v>
      </c>
      <c r="Y10" s="87">
        <f t="shared" si="0"/>
        <v>333.38880736241919</v>
      </c>
      <c r="Z10" s="88">
        <f t="shared" si="0"/>
        <v>849.59322905186991</v>
      </c>
      <c r="AA10" s="6"/>
    </row>
    <row r="11" spans="2:31" ht="15.75" thickBot="1" x14ac:dyDescent="0.3">
      <c r="B11" s="6">
        <v>5</v>
      </c>
      <c r="C11" s="6">
        <f>SUMIF('Sales Forecast'!$C$8:$C$27,B11,'Sales Forecast'!$E$8:$E$27)</f>
        <v>1197</v>
      </c>
      <c r="K11" s="42">
        <v>9</v>
      </c>
      <c r="L11" s="79">
        <v>1</v>
      </c>
      <c r="M11" s="80">
        <v>1</v>
      </c>
      <c r="N11" s="80">
        <v>1</v>
      </c>
      <c r="O11" s="80">
        <v>1</v>
      </c>
      <c r="P11" s="80">
        <v>1</v>
      </c>
      <c r="Q11" s="80">
        <v>1</v>
      </c>
      <c r="R11" s="83">
        <v>1</v>
      </c>
      <c r="T11" s="89">
        <f t="shared" si="0"/>
        <v>687.6754803768298</v>
      </c>
      <c r="U11" s="90">
        <f t="shared" si="0"/>
        <v>592.73946212921157</v>
      </c>
      <c r="V11" s="90">
        <f t="shared" si="0"/>
        <v>779.19184788139478</v>
      </c>
      <c r="W11" s="90">
        <f t="shared" si="0"/>
        <v>2255.9707352774212</v>
      </c>
      <c r="X11" s="90">
        <f t="shared" si="0"/>
        <v>784.56558476333544</v>
      </c>
      <c r="Y11" s="90">
        <f t="shared" si="0"/>
        <v>852.9585996243984</v>
      </c>
      <c r="Z11" s="91">
        <f t="shared" si="0"/>
        <v>2215.0326306677275</v>
      </c>
      <c r="AA11" s="6"/>
      <c r="AB11" s="6"/>
    </row>
    <row r="12" spans="2:31" s="6" customFormat="1" x14ac:dyDescent="0.25">
      <c r="K12" s="75"/>
      <c r="L12" s="73"/>
      <c r="M12" s="73"/>
      <c r="N12" s="73"/>
      <c r="O12" s="73"/>
      <c r="P12" s="73"/>
      <c r="Q12" s="73"/>
      <c r="R12" s="73"/>
      <c r="T12" s="87"/>
      <c r="U12" s="87"/>
      <c r="V12" s="87"/>
      <c r="W12" s="87"/>
      <c r="X12" s="87"/>
      <c r="Y12" s="87"/>
      <c r="Z12" s="87"/>
    </row>
    <row r="13" spans="2:31" s="6" customFormat="1" x14ac:dyDescent="0.25">
      <c r="K13" s="75"/>
      <c r="L13" s="73"/>
      <c r="M13" s="73"/>
      <c r="N13" s="73"/>
      <c r="O13" s="73"/>
      <c r="P13" s="73"/>
      <c r="Q13" s="73"/>
      <c r="R13" s="73"/>
      <c r="T13" s="87"/>
      <c r="U13" s="87"/>
      <c r="V13" s="108" t="s">
        <v>1033</v>
      </c>
      <c r="W13" s="109" t="s">
        <v>1031</v>
      </c>
      <c r="X13" s="110" t="s">
        <v>1032</v>
      </c>
      <c r="Y13" s="87"/>
      <c r="Z13" s="87"/>
    </row>
    <row r="14" spans="2:31" s="6" customFormat="1" x14ac:dyDescent="0.25">
      <c r="K14" s="75"/>
      <c r="L14" s="73"/>
      <c r="M14" s="73"/>
      <c r="N14" s="73"/>
      <c r="O14" s="73"/>
      <c r="P14" s="73"/>
      <c r="Q14" s="73"/>
      <c r="R14" s="73"/>
      <c r="T14" s="87"/>
      <c r="U14" s="111" t="s">
        <v>127</v>
      </c>
      <c r="V14" s="86">
        <v>24202.518425771043</v>
      </c>
      <c r="W14" s="96">
        <v>0.1</v>
      </c>
      <c r="X14" s="88">
        <v>21782.266583193938</v>
      </c>
      <c r="Y14" s="87"/>
      <c r="Z14" s="87"/>
    </row>
    <row r="15" spans="2:31" s="6" customFormat="1" x14ac:dyDescent="0.25">
      <c r="K15" s="75"/>
      <c r="L15" s="73"/>
      <c r="M15" s="73"/>
      <c r="N15" s="73"/>
      <c r="O15" s="73"/>
      <c r="P15" s="73"/>
      <c r="Q15" s="73"/>
      <c r="R15" s="73"/>
      <c r="T15" s="87"/>
      <c r="U15" s="112" t="s">
        <v>130</v>
      </c>
      <c r="V15" s="86">
        <v>10097.099999999999</v>
      </c>
      <c r="W15" s="96">
        <v>0.1</v>
      </c>
      <c r="X15" s="88">
        <v>9087.39</v>
      </c>
      <c r="Y15" s="87"/>
      <c r="Z15" s="87"/>
    </row>
    <row r="16" spans="2:31" s="6" customFormat="1" ht="15.75" thickBot="1" x14ac:dyDescent="0.3">
      <c r="K16" s="75"/>
      <c r="L16" s="73"/>
      <c r="M16" s="73"/>
      <c r="N16" s="73"/>
      <c r="O16" s="73"/>
      <c r="P16" s="73"/>
      <c r="Q16" s="73"/>
      <c r="R16" s="73"/>
      <c r="T16" s="87"/>
      <c r="U16" s="113" t="s">
        <v>1026</v>
      </c>
      <c r="V16" s="89">
        <v>0</v>
      </c>
      <c r="W16" s="99">
        <v>0</v>
      </c>
      <c r="X16" s="88">
        <v>0</v>
      </c>
      <c r="Y16" s="87"/>
      <c r="Z16" s="87"/>
    </row>
    <row r="17" spans="2:45" s="6" customFormat="1" ht="15.75" thickBot="1" x14ac:dyDescent="0.3">
      <c r="K17" s="75"/>
      <c r="L17" s="73"/>
      <c r="M17" s="73"/>
      <c r="N17" s="73"/>
      <c r="O17" s="73"/>
      <c r="P17" s="73"/>
      <c r="Q17" s="73"/>
      <c r="R17" s="73"/>
      <c r="T17" s="87"/>
      <c r="U17" s="87"/>
      <c r="V17" s="87"/>
      <c r="W17" s="87" t="s">
        <v>1040</v>
      </c>
      <c r="X17" s="114">
        <v>30869.656583193937</v>
      </c>
      <c r="Y17" s="87"/>
      <c r="Z17" s="87"/>
    </row>
    <row r="18" spans="2:45" x14ac:dyDescent="0.25">
      <c r="B18" s="6">
        <v>6</v>
      </c>
      <c r="C18" s="6">
        <f>SUMIF('Sales Forecast'!$C$8:$C$27,B18,'Sales Forecast'!$E$8:$E$27)</f>
        <v>386</v>
      </c>
      <c r="L18" s="105" t="s">
        <v>1036</v>
      </c>
      <c r="AA18" s="6"/>
    </row>
    <row r="19" spans="2:45" s="6" customFormat="1" x14ac:dyDescent="0.25">
      <c r="B19" s="6">
        <v>7</v>
      </c>
      <c r="C19" s="6">
        <f>SUMIF('Sales Forecast'!$C$8:$C$27,B19,'Sales Forecast'!$E$8:$E$27)</f>
        <v>947</v>
      </c>
      <c r="K19" s="75"/>
      <c r="M19" s="73"/>
      <c r="N19" s="73"/>
      <c r="O19" s="73"/>
      <c r="P19" s="73"/>
      <c r="Q19" s="73"/>
      <c r="R19" s="73"/>
    </row>
    <row r="20" spans="2:45" s="6" customFormat="1" x14ac:dyDescent="0.25">
      <c r="B20">
        <v>8</v>
      </c>
      <c r="C20" s="6">
        <f>SUMIF('Sales Forecast'!$C$8:$C$27,B20,'Sales Forecast'!$E$8:$E$27)</f>
        <v>386</v>
      </c>
      <c r="K20" s="75"/>
      <c r="L20" s="73"/>
      <c r="M20" s="73"/>
      <c r="N20" s="73"/>
      <c r="O20" s="73"/>
      <c r="P20" s="73"/>
      <c r="Q20" s="73"/>
      <c r="R20" s="73"/>
    </row>
    <row r="21" spans="2:45" x14ac:dyDescent="0.25">
      <c r="B21">
        <v>9</v>
      </c>
      <c r="C21" s="6">
        <f>SUMIF('Sales Forecast'!$C$8:$C$27,B21,'Sales Forecast'!$E$8:$E$27)</f>
        <v>947</v>
      </c>
    </row>
    <row r="22" spans="2:45" s="6" customFormat="1" x14ac:dyDescent="0.25">
      <c r="L22" s="120" t="s">
        <v>1028</v>
      </c>
      <c r="M22" s="121"/>
      <c r="N22" s="121"/>
      <c r="O22" s="121"/>
      <c r="P22" s="121"/>
      <c r="Q22" s="121"/>
      <c r="R22" s="122"/>
      <c r="U22" s="120" t="s">
        <v>123</v>
      </c>
      <c r="V22" s="121"/>
      <c r="W22" s="121"/>
      <c r="X22" s="121"/>
      <c r="Y22" s="121"/>
      <c r="Z22" s="121"/>
      <c r="AA22" s="122"/>
      <c r="AD22" s="120" t="s">
        <v>128</v>
      </c>
      <c r="AE22" s="121"/>
      <c r="AF22" s="121"/>
      <c r="AG22" s="121"/>
      <c r="AH22" s="121"/>
      <c r="AI22" s="121"/>
      <c r="AJ22" s="122"/>
      <c r="AM22" s="120" t="s">
        <v>1027</v>
      </c>
      <c r="AN22" s="121"/>
      <c r="AO22" s="121"/>
      <c r="AP22" s="121"/>
      <c r="AQ22" s="121"/>
      <c r="AR22" s="121"/>
      <c r="AS22" s="122"/>
    </row>
    <row r="23" spans="2:45" x14ac:dyDescent="0.25">
      <c r="C23" s="123" t="s">
        <v>16</v>
      </c>
      <c r="D23" s="124"/>
      <c r="E23" s="124"/>
      <c r="F23" s="124"/>
      <c r="G23" s="124"/>
      <c r="H23" s="124"/>
      <c r="I23" s="125"/>
      <c r="K23" s="6"/>
      <c r="L23" s="123" t="s">
        <v>16</v>
      </c>
      <c r="M23" s="124"/>
      <c r="N23" s="124"/>
      <c r="O23" s="124"/>
      <c r="P23" s="124"/>
      <c r="Q23" s="124"/>
      <c r="R23" s="125"/>
      <c r="T23" s="6"/>
      <c r="U23" s="123" t="s">
        <v>16</v>
      </c>
      <c r="V23" s="124"/>
      <c r="W23" s="124"/>
      <c r="X23" s="124"/>
      <c r="Y23" s="124"/>
      <c r="Z23" s="124"/>
      <c r="AA23" s="125"/>
      <c r="AC23" s="6"/>
      <c r="AD23" s="123" t="s">
        <v>16</v>
      </c>
      <c r="AE23" s="124"/>
      <c r="AF23" s="124"/>
      <c r="AG23" s="124"/>
      <c r="AH23" s="124"/>
      <c r="AI23" s="124"/>
      <c r="AJ23" s="125"/>
      <c r="AL23" s="6"/>
      <c r="AM23" s="123" t="s">
        <v>16</v>
      </c>
      <c r="AN23" s="124"/>
      <c r="AO23" s="124"/>
      <c r="AP23" s="124"/>
      <c r="AQ23" s="124"/>
      <c r="AR23" s="124"/>
      <c r="AS23" s="125"/>
    </row>
    <row r="24" spans="2:45" x14ac:dyDescent="0.25">
      <c r="B24" s="40" t="s">
        <v>120</v>
      </c>
      <c r="C24" s="43" t="s">
        <v>122</v>
      </c>
      <c r="D24" s="25">
        <v>3</v>
      </c>
      <c r="E24" s="25">
        <v>4</v>
      </c>
      <c r="F24" s="25">
        <v>5</v>
      </c>
      <c r="G24" s="25">
        <v>6</v>
      </c>
      <c r="H24" s="25">
        <v>7</v>
      </c>
      <c r="I24" s="44">
        <v>8</v>
      </c>
      <c r="K24" s="40" t="s">
        <v>120</v>
      </c>
      <c r="L24" s="43" t="s">
        <v>122</v>
      </c>
      <c r="M24" s="25">
        <v>3</v>
      </c>
      <c r="N24" s="25">
        <v>4</v>
      </c>
      <c r="O24" s="25">
        <v>5</v>
      </c>
      <c r="P24" s="25">
        <v>6</v>
      </c>
      <c r="Q24" s="25">
        <v>7</v>
      </c>
      <c r="R24" s="44">
        <v>8</v>
      </c>
      <c r="T24" s="40" t="s">
        <v>120</v>
      </c>
      <c r="U24" s="43" t="s">
        <v>122</v>
      </c>
      <c r="V24" s="25">
        <v>3</v>
      </c>
      <c r="W24" s="25">
        <v>4</v>
      </c>
      <c r="X24" s="25">
        <v>5</v>
      </c>
      <c r="Y24" s="25">
        <v>6</v>
      </c>
      <c r="Z24" s="25">
        <v>7</v>
      </c>
      <c r="AA24" s="44">
        <v>8</v>
      </c>
      <c r="AC24" s="40" t="s">
        <v>120</v>
      </c>
      <c r="AD24" s="43" t="s">
        <v>122</v>
      </c>
      <c r="AE24" s="25">
        <v>3</v>
      </c>
      <c r="AF24" s="25">
        <v>4</v>
      </c>
      <c r="AG24" s="25">
        <v>5</v>
      </c>
      <c r="AH24" s="25">
        <v>6</v>
      </c>
      <c r="AI24" s="25">
        <v>7</v>
      </c>
      <c r="AJ24" s="44">
        <v>8</v>
      </c>
      <c r="AL24" s="40" t="s">
        <v>120</v>
      </c>
      <c r="AM24" s="43" t="s">
        <v>122</v>
      </c>
      <c r="AN24" s="25">
        <v>3</v>
      </c>
      <c r="AO24" s="25">
        <v>4</v>
      </c>
      <c r="AP24" s="25">
        <v>5</v>
      </c>
      <c r="AQ24" s="25">
        <v>6</v>
      </c>
      <c r="AR24" s="25">
        <v>7</v>
      </c>
      <c r="AS24" s="44">
        <v>8</v>
      </c>
    </row>
    <row r="25" spans="2:45" x14ac:dyDescent="0.25">
      <c r="B25" s="41">
        <v>2</v>
      </c>
      <c r="C25" s="7">
        <f>ROUND('Geographic Distribution'!$D$4*'Estimated Shipping Needs'!C8,0)</f>
        <v>54</v>
      </c>
      <c r="D25" s="35">
        <f>ROUND('Geographic Distribution'!$D$5*'Estimated Shipping Needs'!C8,0)</f>
        <v>44</v>
      </c>
      <c r="E25" s="35">
        <f>ROUND('Geographic Distribution'!$D$6*'Estimated Shipping Needs'!C8,0)</f>
        <v>52</v>
      </c>
      <c r="F25" s="35">
        <f>ROUND('Geographic Distribution'!$D$7*'Estimated Shipping Needs'!C8,0)</f>
        <v>143</v>
      </c>
      <c r="G25" s="35">
        <f>ROUND('Geographic Distribution'!$D$8*'Estimated Shipping Needs'!C8,0)</f>
        <v>47</v>
      </c>
      <c r="H25" s="35">
        <f>ROUND('Geographic Distribution'!$D$9*'Estimated Shipping Needs'!C8,0)</f>
        <v>47</v>
      </c>
      <c r="I25" s="36">
        <f>ROUND('Geographic Distribution'!$D$10*'Estimated Shipping Needs'!C8,0)</f>
        <v>111</v>
      </c>
      <c r="K25" s="41">
        <v>2</v>
      </c>
      <c r="L25" s="45">
        <f>C25*MIN('Shipping Rates'!C49,'Shipping Rates'!C13,'Shipping Rates'!L14,'Shipping Rates'!Y14)</f>
        <v>287.28000000000003</v>
      </c>
      <c r="M25" s="46">
        <f>D25*MIN('Shipping Rates'!D49,'Shipping Rates'!D13,'Shipping Rates'!M14,'Shipping Rates'!Z14)</f>
        <v>239.36</v>
      </c>
      <c r="N25" s="46">
        <f>E25*MIN('Shipping Rates'!E49,'Shipping Rates'!E13,'Shipping Rates'!N14,'Shipping Rates'!AA14)</f>
        <v>303.68</v>
      </c>
      <c r="O25" s="46">
        <f>F25*MIN('Shipping Rates'!F49,'Shipping Rates'!F13,'Shipping Rates'!O14,'Shipping Rates'!AB14)</f>
        <v>836.55</v>
      </c>
      <c r="P25" s="46">
        <f>G25*MIN('Shipping Rates'!G49,'Shipping Rates'!G13,'Shipping Rates'!P14,'Shipping Rates'!AC14)</f>
        <v>274.95</v>
      </c>
      <c r="Q25" s="46">
        <f>H25*MIN('Shipping Rates'!H49,'Shipping Rates'!H13,'Shipping Rates'!Q14,'Shipping Rates'!AD14)</f>
        <v>274.95</v>
      </c>
      <c r="R25" s="47">
        <f>I25*MIN('Shipping Rates'!I49,'Shipping Rates'!I13,'Shipping Rates'!R14,'Shipping Rates'!AE14)</f>
        <v>649.34999999999991</v>
      </c>
      <c r="T25" s="41">
        <v>2</v>
      </c>
      <c r="U25" s="45">
        <f>C25*'Shipping Rates'!L14</f>
        <v>297.80272756645661</v>
      </c>
      <c r="V25" s="46">
        <f>D25*'Shipping Rates'!M14</f>
        <v>258.89470133438527</v>
      </c>
      <c r="W25" s="46">
        <f>E25*'Shipping Rates'!N14</f>
        <v>330.80507124544573</v>
      </c>
      <c r="X25" s="46">
        <f>F25*'Shipping Rates'!O14</f>
        <v>929.89531332604167</v>
      </c>
      <c r="Y25" s="46">
        <f>G25*'Shipping Rates'!P14</f>
        <v>321.44716984699545</v>
      </c>
      <c r="Z25" s="46">
        <f>H25*'Shipping Rates'!Q14</f>
        <v>325.52903867044938</v>
      </c>
      <c r="AA25" s="47">
        <f>I25*'Shipping Rates'!R14</f>
        <v>797.7230980985114</v>
      </c>
      <c r="AC25" s="41">
        <v>2</v>
      </c>
      <c r="AD25" s="45">
        <f>C25*MIN('Shipping Rates'!C49,'Shipping Rates'!C13)</f>
        <v>287.28000000000003</v>
      </c>
      <c r="AE25" s="46">
        <f>D25*MIN('Shipping Rates'!D49,'Shipping Rates'!D13)</f>
        <v>239.36</v>
      </c>
      <c r="AF25" s="46">
        <f>E25*MIN('Shipping Rates'!E49,'Shipping Rates'!E13)</f>
        <v>303.68</v>
      </c>
      <c r="AG25" s="46">
        <f>F25*MIN('Shipping Rates'!F49,'Shipping Rates'!F13)</f>
        <v>836.55</v>
      </c>
      <c r="AH25" s="46">
        <f>G25*MIN('Shipping Rates'!G49,'Shipping Rates'!G13)</f>
        <v>274.95</v>
      </c>
      <c r="AI25" s="46">
        <f>H25*MIN('Shipping Rates'!H49,'Shipping Rates'!H13)</f>
        <v>274.95</v>
      </c>
      <c r="AJ25" s="47">
        <f>I25*MIN('Shipping Rates'!I49,'Shipping Rates'!I13)</f>
        <v>649.34999999999991</v>
      </c>
      <c r="AL25" s="41">
        <v>2</v>
      </c>
      <c r="AM25" s="45">
        <f>C25*'Shipping Rates'!Y14</f>
        <v>292.54136378322835</v>
      </c>
      <c r="AN25" s="46">
        <f>D25*'Shipping Rates'!Z14</f>
        <v>250.27343715670455</v>
      </c>
      <c r="AO25" s="46">
        <f>E25*'Shipping Rates'!AA14</f>
        <v>309.84889845792355</v>
      </c>
      <c r="AP25" s="46">
        <f>F25*'Shipping Rates'!AB14</f>
        <v>890.78027075928981</v>
      </c>
      <c r="AQ25" s="46">
        <f>G25*'Shipping Rates'!AC14</f>
        <v>305.49213514466169</v>
      </c>
      <c r="AR25" s="46">
        <f>H25*'Shipping Rates'!AD14</f>
        <v>318.21033514466166</v>
      </c>
      <c r="AS25" s="47">
        <f>I25*'Shipping Rates'!AE14</f>
        <v>781.55462555441375</v>
      </c>
    </row>
    <row r="26" spans="2:45" x14ac:dyDescent="0.25">
      <c r="B26" s="41">
        <v>3</v>
      </c>
      <c r="C26" s="8">
        <f>ROUND('Geographic Distribution'!$D$4*'Estimated Shipping Needs'!C9,0)</f>
        <v>0</v>
      </c>
      <c r="D26" s="15">
        <f>ROUND('Geographic Distribution'!$D$5*'Estimated Shipping Needs'!C9,0)</f>
        <v>0</v>
      </c>
      <c r="E26" s="15">
        <f>ROUND('Geographic Distribution'!$D$6*'Estimated Shipping Needs'!C9,0)</f>
        <v>0</v>
      </c>
      <c r="F26" s="15">
        <f>ROUND('Geographic Distribution'!$D$7*'Estimated Shipping Needs'!C9,0)</f>
        <v>0</v>
      </c>
      <c r="G26" s="15">
        <f>ROUND('Geographic Distribution'!$D$8*'Estimated Shipping Needs'!C9,0)</f>
        <v>0</v>
      </c>
      <c r="H26" s="15">
        <f>ROUND('Geographic Distribution'!$D$9*'Estimated Shipping Needs'!C9,0)</f>
        <v>0</v>
      </c>
      <c r="I26" s="37">
        <f>ROUND('Geographic Distribution'!$D$10*'Estimated Shipping Needs'!C9,0)</f>
        <v>0</v>
      </c>
      <c r="K26" s="41">
        <v>3</v>
      </c>
      <c r="L26" s="48">
        <f>C26*MIN('Shipping Rates'!C50,'Shipping Rates'!C14,'Shipping Rates'!L15,'Shipping Rates'!Y15)</f>
        <v>0</v>
      </c>
      <c r="M26" s="49">
        <f>D26*MIN('Shipping Rates'!D50,'Shipping Rates'!D14,'Shipping Rates'!M15,'Shipping Rates'!Z15)</f>
        <v>0</v>
      </c>
      <c r="N26" s="49">
        <f>E26*MIN('Shipping Rates'!E50,'Shipping Rates'!E14,'Shipping Rates'!N15,'Shipping Rates'!AA15)</f>
        <v>0</v>
      </c>
      <c r="O26" s="49">
        <f>F26*MIN('Shipping Rates'!F50,'Shipping Rates'!F14,'Shipping Rates'!O15,'Shipping Rates'!AB15)</f>
        <v>0</v>
      </c>
      <c r="P26" s="49">
        <f>G26*MIN('Shipping Rates'!G50,'Shipping Rates'!G14,'Shipping Rates'!P15,'Shipping Rates'!AC15)</f>
        <v>0</v>
      </c>
      <c r="Q26" s="49">
        <f>H26*MIN('Shipping Rates'!H50,'Shipping Rates'!H14,'Shipping Rates'!Q15,'Shipping Rates'!AD15)</f>
        <v>0</v>
      </c>
      <c r="R26" s="50">
        <f>I26*MIN('Shipping Rates'!I50,'Shipping Rates'!I14,'Shipping Rates'!R15,'Shipping Rates'!AE15)</f>
        <v>0</v>
      </c>
      <c r="T26" s="41">
        <v>3</v>
      </c>
      <c r="U26" s="48">
        <f>C26*'Shipping Rates'!L15</f>
        <v>0</v>
      </c>
      <c r="V26" s="49">
        <f>D26*'Shipping Rates'!M15</f>
        <v>0</v>
      </c>
      <c r="W26" s="49">
        <f>E26*'Shipping Rates'!N15</f>
        <v>0</v>
      </c>
      <c r="X26" s="49">
        <f>F26*'Shipping Rates'!O15</f>
        <v>0</v>
      </c>
      <c r="Y26" s="49">
        <f>G26*'Shipping Rates'!P15</f>
        <v>0</v>
      </c>
      <c r="Z26" s="49">
        <f>H26*'Shipping Rates'!Q15</f>
        <v>0</v>
      </c>
      <c r="AA26" s="50">
        <f>I26*'Shipping Rates'!R15</f>
        <v>0</v>
      </c>
      <c r="AC26" s="41">
        <v>3</v>
      </c>
      <c r="AD26" s="48">
        <f>C26*MIN('Shipping Rates'!C50,'Shipping Rates'!C14)</f>
        <v>0</v>
      </c>
      <c r="AE26" s="49">
        <f>D26*MIN('Shipping Rates'!D50,'Shipping Rates'!D14)</f>
        <v>0</v>
      </c>
      <c r="AF26" s="49">
        <f>E26*MIN('Shipping Rates'!E50,'Shipping Rates'!E14)</f>
        <v>0</v>
      </c>
      <c r="AG26" s="49">
        <f>F26*MIN('Shipping Rates'!F50,'Shipping Rates'!F14)</f>
        <v>0</v>
      </c>
      <c r="AH26" s="49">
        <f>G26*MIN('Shipping Rates'!G50,'Shipping Rates'!G14)</f>
        <v>0</v>
      </c>
      <c r="AI26" s="49">
        <f>H26*MIN('Shipping Rates'!H50,'Shipping Rates'!H14)</f>
        <v>0</v>
      </c>
      <c r="AJ26" s="50">
        <f>I26*MIN('Shipping Rates'!I50,'Shipping Rates'!I14)</f>
        <v>0</v>
      </c>
      <c r="AL26" s="41">
        <v>3</v>
      </c>
      <c r="AM26" s="48">
        <f>C26*'Shipping Rates'!Y15</f>
        <v>0</v>
      </c>
      <c r="AN26" s="49">
        <f>D26*'Shipping Rates'!Z15</f>
        <v>0</v>
      </c>
      <c r="AO26" s="49">
        <f>E26*'Shipping Rates'!AA15</f>
        <v>0</v>
      </c>
      <c r="AP26" s="49">
        <f>F26*'Shipping Rates'!AB15</f>
        <v>0</v>
      </c>
      <c r="AQ26" s="49">
        <f>G26*'Shipping Rates'!AC15</f>
        <v>0</v>
      </c>
      <c r="AR26" s="49">
        <f>H26*'Shipping Rates'!AD15</f>
        <v>0</v>
      </c>
      <c r="AS26" s="50">
        <f>I26*'Shipping Rates'!AE15</f>
        <v>0</v>
      </c>
    </row>
    <row r="27" spans="2:45" x14ac:dyDescent="0.25">
      <c r="B27" s="41">
        <v>4</v>
      </c>
      <c r="C27" s="8">
        <f>ROUND('Geographic Distribution'!$D$4*'Estimated Shipping Needs'!C10,0)</f>
        <v>42</v>
      </c>
      <c r="D27" s="15">
        <f>ROUND('Geographic Distribution'!$D$5*'Estimated Shipping Needs'!C10,0)</f>
        <v>34</v>
      </c>
      <c r="E27" s="15">
        <f>ROUND('Geographic Distribution'!$D$6*'Estimated Shipping Needs'!C10,0)</f>
        <v>40</v>
      </c>
      <c r="F27" s="15">
        <f>ROUND('Geographic Distribution'!$D$7*'Estimated Shipping Needs'!C10,0)</f>
        <v>111</v>
      </c>
      <c r="G27" s="15">
        <f>ROUND('Geographic Distribution'!$D$8*'Estimated Shipping Needs'!C10,0)</f>
        <v>37</v>
      </c>
      <c r="H27" s="15">
        <f>ROUND('Geographic Distribution'!$D$9*'Estimated Shipping Needs'!C10,0)</f>
        <v>37</v>
      </c>
      <c r="I27" s="37">
        <f>ROUND('Geographic Distribution'!$D$10*'Estimated Shipping Needs'!C10,0)</f>
        <v>86</v>
      </c>
      <c r="K27" s="41">
        <v>4</v>
      </c>
      <c r="L27" s="48">
        <f>C27*MIN('Shipping Rates'!C51,'Shipping Rates'!C15,'Shipping Rates'!L16,'Shipping Rates'!Y16)</f>
        <v>240.7434123109413</v>
      </c>
      <c r="M27" s="49">
        <f>D27*MIN('Shipping Rates'!D51,'Shipping Rates'!D15,'Shipping Rates'!M16,'Shipping Rates'!Z16)</f>
        <v>198.89999999999998</v>
      </c>
      <c r="N27" s="49">
        <f>E27*MIN('Shipping Rates'!E51,'Shipping Rates'!E15,'Shipping Rates'!N16,'Shipping Rates'!AA16)</f>
        <v>234</v>
      </c>
      <c r="O27" s="49">
        <f>F27*MIN('Shipping Rates'!F51,'Shipping Rates'!F15,'Shipping Rates'!O16,'Shipping Rates'!AB16)</f>
        <v>649.34999999999991</v>
      </c>
      <c r="P27" s="49">
        <f>G27*MIN('Shipping Rates'!G51,'Shipping Rates'!G15,'Shipping Rates'!P16,'Shipping Rates'!AC16)</f>
        <v>216.45</v>
      </c>
      <c r="Q27" s="49">
        <f>H27*MIN('Shipping Rates'!H51,'Shipping Rates'!H15,'Shipping Rates'!Q16,'Shipping Rates'!AD16)</f>
        <v>216.45</v>
      </c>
      <c r="R27" s="50">
        <f>I27*MIN('Shipping Rates'!I51,'Shipping Rates'!I15,'Shipping Rates'!R16,'Shipping Rates'!AE16)</f>
        <v>503.09999999999997</v>
      </c>
      <c r="T27" s="41">
        <v>4</v>
      </c>
      <c r="U27" s="48">
        <f>C27*'Shipping Rates'!L16</f>
        <v>240.7434123109413</v>
      </c>
      <c r="V27" s="49">
        <f>D27*'Shipping Rates'!M16</f>
        <v>214.08099254923172</v>
      </c>
      <c r="W27" s="49">
        <f>E27*'Shipping Rates'!N16</f>
        <v>281.38840399980154</v>
      </c>
      <c r="X27" s="49">
        <f>F27*'Shipping Rates'!O16</f>
        <v>817.00341466886823</v>
      </c>
      <c r="Y27" s="49">
        <f>G27*'Shipping Rates'!P16</f>
        <v>282.37630310335021</v>
      </c>
      <c r="Z27" s="49">
        <f>H27*'Shipping Rates'!Q16</f>
        <v>293.22148117417589</v>
      </c>
      <c r="AA27" s="50">
        <f>I27*'Shipping Rates'!R16</f>
        <v>731.95724349084173</v>
      </c>
      <c r="AC27" s="41">
        <v>4</v>
      </c>
      <c r="AD27" s="48">
        <f>C27*MIN('Shipping Rates'!C51,'Shipping Rates'!C15)</f>
        <v>245.7</v>
      </c>
      <c r="AE27" s="49">
        <f>D27*MIN('Shipping Rates'!D51,'Shipping Rates'!D15)</f>
        <v>198.89999999999998</v>
      </c>
      <c r="AF27" s="49">
        <f>E27*MIN('Shipping Rates'!E51,'Shipping Rates'!E15)</f>
        <v>234</v>
      </c>
      <c r="AG27" s="49">
        <f>F27*MIN('Shipping Rates'!F51,'Shipping Rates'!F15)</f>
        <v>649.34999999999991</v>
      </c>
      <c r="AH27" s="49">
        <f>G27*MIN('Shipping Rates'!G51,'Shipping Rates'!G15)</f>
        <v>216.45</v>
      </c>
      <c r="AI27" s="49">
        <f>H27*MIN('Shipping Rates'!H51,'Shipping Rates'!H15)</f>
        <v>216.45</v>
      </c>
      <c r="AJ27" s="50">
        <f>I27*MIN('Shipping Rates'!I51,'Shipping Rates'!I15)</f>
        <v>503.09999999999997</v>
      </c>
      <c r="AL27" s="41">
        <v>4</v>
      </c>
      <c r="AM27" s="48">
        <f>C27*'Shipping Rates'!Y16</f>
        <v>243.22170615547063</v>
      </c>
      <c r="AN27" s="49">
        <f>D27*'Shipping Rates'!Z16</f>
        <v>206.0941621258572</v>
      </c>
      <c r="AO27" s="49">
        <f>E27*'Shipping Rates'!AA16</f>
        <v>253.28772014806728</v>
      </c>
      <c r="AP27" s="49">
        <f>F27*'Shipping Rates'!AB16</f>
        <v>732.91002341088665</v>
      </c>
      <c r="AQ27" s="49">
        <f>G27*'Shipping Rates'!AC16</f>
        <v>254.31554113696222</v>
      </c>
      <c r="AR27" s="49">
        <f>H27*'Shipping Rates'!AD16</f>
        <v>264.32774113696223</v>
      </c>
      <c r="AS27" s="50">
        <f>I27*'Shipping Rates'!AE16</f>
        <v>637.65499831834461</v>
      </c>
    </row>
    <row r="28" spans="2:45" x14ac:dyDescent="0.25">
      <c r="B28" s="41">
        <v>5</v>
      </c>
      <c r="C28" s="8">
        <f>ROUND('Geographic Distribution'!$D$4*'Estimated Shipping Needs'!C11,0)</f>
        <v>130</v>
      </c>
      <c r="D28" s="15">
        <f>ROUND('Geographic Distribution'!$D$5*'Estimated Shipping Needs'!C11,0)</f>
        <v>106</v>
      </c>
      <c r="E28" s="15">
        <f>ROUND('Geographic Distribution'!$D$6*'Estimated Shipping Needs'!C11,0)</f>
        <v>125</v>
      </c>
      <c r="F28" s="15">
        <f>ROUND('Geographic Distribution'!$D$7*'Estimated Shipping Needs'!C11,0)</f>
        <v>343</v>
      </c>
      <c r="G28" s="15">
        <f>ROUND('Geographic Distribution'!$D$8*'Estimated Shipping Needs'!C11,0)</f>
        <v>113</v>
      </c>
      <c r="H28" s="15">
        <f>ROUND('Geographic Distribution'!$D$9*'Estimated Shipping Needs'!C11,0)</f>
        <v>113</v>
      </c>
      <c r="I28" s="37">
        <f>ROUND('Geographic Distribution'!$D$10*'Estimated Shipping Needs'!C11,0)</f>
        <v>267</v>
      </c>
      <c r="K28" s="41">
        <v>5</v>
      </c>
      <c r="L28" s="48">
        <f>C28*MIN('Shipping Rates'!C52,'Shipping Rates'!C16,'Shipping Rates'!L17,'Shipping Rates'!Y17)</f>
        <v>760.5</v>
      </c>
      <c r="M28" s="49">
        <f>D28*MIN('Shipping Rates'!D52,'Shipping Rates'!D16,'Shipping Rates'!M17,'Shipping Rates'!Z17)</f>
        <v>620.09999999999991</v>
      </c>
      <c r="N28" s="49">
        <f>E28*MIN('Shipping Rates'!E52,'Shipping Rates'!E16,'Shipping Rates'!N17,'Shipping Rates'!AA17)</f>
        <v>731.25</v>
      </c>
      <c r="O28" s="49">
        <f>F28*MIN('Shipping Rates'!F52,'Shipping Rates'!F16,'Shipping Rates'!O17,'Shipping Rates'!AB17)</f>
        <v>2006.55</v>
      </c>
      <c r="P28" s="49">
        <f>G28*MIN('Shipping Rates'!G52,'Shipping Rates'!G16,'Shipping Rates'!P17,'Shipping Rates'!AC17)</f>
        <v>661.05</v>
      </c>
      <c r="Q28" s="49">
        <f>H28*MIN('Shipping Rates'!H52,'Shipping Rates'!H16,'Shipping Rates'!Q17,'Shipping Rates'!AD17)</f>
        <v>661.05</v>
      </c>
      <c r="R28" s="50">
        <f>I28*MIN('Shipping Rates'!I52,'Shipping Rates'!I16,'Shipping Rates'!R17,'Shipping Rates'!AE17)</f>
        <v>1561.9499999999998</v>
      </c>
      <c r="T28" s="41">
        <v>5</v>
      </c>
      <c r="U28" s="48">
        <f>C28*'Shipping Rates'!L17</f>
        <v>764.91616303341107</v>
      </c>
      <c r="V28" s="49">
        <f>D28*'Shipping Rates'!M17</f>
        <v>674.33341446187012</v>
      </c>
      <c r="W28" s="49">
        <f>E28*'Shipping Rates'!N17</f>
        <v>914.62087334040427</v>
      </c>
      <c r="X28" s="49">
        <f>F28*'Shipping Rates'!O17</f>
        <v>2625.1518870837963</v>
      </c>
      <c r="Y28" s="49">
        <f>G28*'Shipping Rates'!P17</f>
        <v>894.28752146186912</v>
      </c>
      <c r="Z28" s="49">
        <f>H28*'Shipping Rates'!Q17</f>
        <v>932.316208931441</v>
      </c>
      <c r="AA28" s="50">
        <f>I28*'Shipping Rates'!R17</f>
        <v>2394.2114735696073</v>
      </c>
      <c r="AC28" s="41">
        <v>5</v>
      </c>
      <c r="AD28" s="48">
        <f>C28*MIN('Shipping Rates'!C52,'Shipping Rates'!C16)</f>
        <v>760.5</v>
      </c>
      <c r="AE28" s="49">
        <f>D28*MIN('Shipping Rates'!D52,'Shipping Rates'!D16)</f>
        <v>620.09999999999991</v>
      </c>
      <c r="AF28" s="49">
        <f>E28*MIN('Shipping Rates'!E52,'Shipping Rates'!E16)</f>
        <v>731.25</v>
      </c>
      <c r="AG28" s="49">
        <f>F28*MIN('Shipping Rates'!F52,'Shipping Rates'!F16)</f>
        <v>2006.55</v>
      </c>
      <c r="AH28" s="49">
        <f>G28*MIN('Shipping Rates'!G52,'Shipping Rates'!G16)</f>
        <v>661.05</v>
      </c>
      <c r="AI28" s="49">
        <f>H28*MIN('Shipping Rates'!H52,'Shipping Rates'!H16)</f>
        <v>661.05</v>
      </c>
      <c r="AJ28" s="50">
        <f>I28*MIN('Shipping Rates'!I52,'Shipping Rates'!I16)</f>
        <v>1561.9499999999998</v>
      </c>
      <c r="AL28" s="41">
        <v>5</v>
      </c>
      <c r="AM28" s="48">
        <f>C28*'Shipping Rates'!Y17</f>
        <v>762.70808151670553</v>
      </c>
      <c r="AN28" s="49">
        <f>D28*'Shipping Rates'!Z17</f>
        <v>650.58403569823679</v>
      </c>
      <c r="AO28" s="49">
        <f>E28*'Shipping Rates'!AA17</f>
        <v>801.02315530452449</v>
      </c>
      <c r="AP28" s="49">
        <f>F28*'Shipping Rates'!AB17</f>
        <v>2290.8233381556151</v>
      </c>
      <c r="AQ28" s="49">
        <f>G28*'Shipping Rates'!AC17</f>
        <v>785.28053239529015</v>
      </c>
      <c r="AR28" s="49">
        <f>H28*'Shipping Rates'!AD17</f>
        <v>815.85833239529018</v>
      </c>
      <c r="AS28" s="50">
        <f>I28*'Shipping Rates'!AE17</f>
        <v>1999.9862597304643</v>
      </c>
    </row>
    <row r="29" spans="2:45" x14ac:dyDescent="0.25">
      <c r="B29" s="41">
        <v>6</v>
      </c>
      <c r="C29" s="8">
        <f>ROUND('Geographic Distribution'!$D$4*'Estimated Shipping Needs'!C18,0)</f>
        <v>42</v>
      </c>
      <c r="D29" s="15">
        <f>ROUND('Geographic Distribution'!$D$5*'Estimated Shipping Needs'!C18,0)</f>
        <v>34</v>
      </c>
      <c r="E29" s="15">
        <f>ROUND('Geographic Distribution'!$D$6*'Estimated Shipping Needs'!C18,0)</f>
        <v>40</v>
      </c>
      <c r="F29" s="15">
        <f>ROUND('Geographic Distribution'!$D$7*'Estimated Shipping Needs'!C18,0)</f>
        <v>111</v>
      </c>
      <c r="G29" s="15">
        <f>ROUND('Geographic Distribution'!$D$8*'Estimated Shipping Needs'!C18,0)</f>
        <v>37</v>
      </c>
      <c r="H29" s="15">
        <f>ROUND('Geographic Distribution'!$D$9*'Estimated Shipping Needs'!C18,0)</f>
        <v>37</v>
      </c>
      <c r="I29" s="37">
        <f>ROUND('Geographic Distribution'!$D$10*'Estimated Shipping Needs'!C18,0)</f>
        <v>86</v>
      </c>
      <c r="K29" s="41">
        <v>6</v>
      </c>
      <c r="L29" s="48">
        <f>C29*MIN('Shipping Rates'!C53,'Shipping Rates'!C17,'Shipping Rates'!L18,'Shipping Rates'!Y18)</f>
        <v>253.51010841833968</v>
      </c>
      <c r="M29" s="49">
        <f>D29*MIN('Shipping Rates'!D53,'Shipping Rates'!D17,'Shipping Rates'!M18,'Shipping Rates'!Z18)</f>
        <v>222.93951637885507</v>
      </c>
      <c r="N29" s="49">
        <f>E29*MIN('Shipping Rates'!E53,'Shipping Rates'!E17,'Shipping Rates'!N18,'Shipping Rates'!AA18)</f>
        <v>297.02109311090157</v>
      </c>
      <c r="O29" s="49">
        <f>F29*MIN('Shipping Rates'!F53,'Shipping Rates'!F17,'Shipping Rates'!O18,'Shipping Rates'!AB18)</f>
        <v>868.81926545170188</v>
      </c>
      <c r="P29" s="49">
        <f>G29*MIN('Shipping Rates'!G53,'Shipping Rates'!G17,'Shipping Rates'!P18,'Shipping Rates'!AC18)</f>
        <v>298.04156031676507</v>
      </c>
      <c r="Q29" s="49">
        <f>H29*MIN('Shipping Rates'!H53,'Shipping Rates'!H17,'Shipping Rates'!Q18,'Shipping Rates'!AD18)</f>
        <v>311.39116680331625</v>
      </c>
      <c r="R29" s="50">
        <f>I29*MIN('Shipping Rates'!I53,'Shipping Rates'!I17,'Shipping Rates'!R18,'Shipping Rates'!AE18)</f>
        <v>747.04566338068105</v>
      </c>
      <c r="T29" s="41">
        <v>6</v>
      </c>
      <c r="U29" s="48">
        <f>C29*'Shipping Rates'!L18</f>
        <v>253.51010841833968</v>
      </c>
      <c r="V29" s="49">
        <f>D29*'Shipping Rates'!M18</f>
        <v>222.93951637885507</v>
      </c>
      <c r="W29" s="49">
        <f>E29*'Shipping Rates'!N18</f>
        <v>297.02109311090157</v>
      </c>
      <c r="X29" s="49">
        <f>F29*'Shipping Rates'!O18</f>
        <v>868.81926545170188</v>
      </c>
      <c r="Y29" s="49">
        <f>G29*'Shipping Rates'!P18</f>
        <v>298.04156031676507</v>
      </c>
      <c r="Z29" s="49">
        <f>H29*'Shipping Rates'!Q18</f>
        <v>314.10849079206241</v>
      </c>
      <c r="AA29" s="50">
        <f>I29*'Shipping Rates'!R18</f>
        <v>787.97437947228366</v>
      </c>
      <c r="AC29" s="41">
        <v>6</v>
      </c>
      <c r="AD29" s="48">
        <f>C29*MIN('Shipping Rates'!C53,'Shipping Rates'!C17)</f>
        <v>339.78</v>
      </c>
      <c r="AE29" s="49">
        <f>D29*MIN('Shipping Rates'!D53,'Shipping Rates'!D17)</f>
        <v>324.35999999999996</v>
      </c>
      <c r="AF29" s="49">
        <f>E29*MIN('Shipping Rates'!E53,'Shipping Rates'!E17)</f>
        <v>423.6</v>
      </c>
      <c r="AG29" s="49">
        <f>F29*MIN('Shipping Rates'!F53,'Shipping Rates'!F17)</f>
        <v>1284.27</v>
      </c>
      <c r="AH29" s="49">
        <f>G29*MIN('Shipping Rates'!G53,'Shipping Rates'!G17)</f>
        <v>456.95</v>
      </c>
      <c r="AI29" s="49">
        <f>H29*MIN('Shipping Rates'!H53,'Shipping Rates'!H17)</f>
        <v>456.95</v>
      </c>
      <c r="AJ29" s="50">
        <f>I29*MIN('Shipping Rates'!I53,'Shipping Rates'!I17)</f>
        <v>1062.0999999999999</v>
      </c>
      <c r="AL29" s="41">
        <v>6</v>
      </c>
      <c r="AM29" s="48">
        <f>C29*'Shipping Rates'!Y18</f>
        <v>296.64505420916981</v>
      </c>
      <c r="AN29" s="49">
        <f>D29*'Shipping Rates'!Z18</f>
        <v>249.34163435980415</v>
      </c>
      <c r="AO29" s="49">
        <f>E29*'Shipping Rates'!AA18</f>
        <v>304.1670992468284</v>
      </c>
      <c r="AP29" s="49">
        <f>F29*'Shipping Rates'!AB18</f>
        <v>874.10030040994889</v>
      </c>
      <c r="AQ29" s="49">
        <f>G29*'Shipping Rates'!AC18</f>
        <v>301.3789668033163</v>
      </c>
      <c r="AR29" s="49">
        <f>H29*'Shipping Rates'!AD18</f>
        <v>311.39116680331625</v>
      </c>
      <c r="AS29" s="50">
        <f>I29*'Shipping Rates'!AE18</f>
        <v>747.04566338068105</v>
      </c>
    </row>
    <row r="30" spans="2:45" x14ac:dyDescent="0.25">
      <c r="B30" s="41">
        <v>7</v>
      </c>
      <c r="C30" s="8">
        <f>ROUND('Geographic Distribution'!$D$4*'Estimated Shipping Needs'!C19,0)</f>
        <v>103</v>
      </c>
      <c r="D30" s="15">
        <f>ROUND('Geographic Distribution'!$D$5*'Estimated Shipping Needs'!C19,0)</f>
        <v>84</v>
      </c>
      <c r="E30" s="15">
        <f>ROUND('Geographic Distribution'!$D$6*'Estimated Shipping Needs'!C19,0)</f>
        <v>99</v>
      </c>
      <c r="F30" s="15">
        <f>ROUND('Geographic Distribution'!$D$7*'Estimated Shipping Needs'!C19,0)</f>
        <v>272</v>
      </c>
      <c r="G30" s="15">
        <f>ROUND('Geographic Distribution'!$D$8*'Estimated Shipping Needs'!C19,0)</f>
        <v>90</v>
      </c>
      <c r="H30" s="15">
        <f>ROUND('Geographic Distribution'!$D$9*'Estimated Shipping Needs'!C19,0)</f>
        <v>90</v>
      </c>
      <c r="I30" s="37">
        <f>ROUND('Geographic Distribution'!$D$10*'Estimated Shipping Needs'!C19,0)</f>
        <v>211</v>
      </c>
      <c r="K30" s="41">
        <v>7</v>
      </c>
      <c r="L30" s="48">
        <f>C30*MIN('Shipping Rates'!C54,'Shipping Rates'!C18,'Shipping Rates'!L19,'Shipping Rates'!Y19)</f>
        <v>650.77582045417068</v>
      </c>
      <c r="M30" s="49">
        <f>D30*MIN('Shipping Rates'!D54,'Shipping Rates'!D18,'Shipping Rates'!M19,'Shipping Rates'!Z19)</f>
        <v>565.38225618478634</v>
      </c>
      <c r="N30" s="49">
        <f>E30*MIN('Shipping Rates'!E54,'Shipping Rates'!E18,'Shipping Rates'!N19,'Shipping Rates'!AA19)</f>
        <v>748.02417396613896</v>
      </c>
      <c r="O30" s="49">
        <f>F30*MIN('Shipping Rates'!F54,'Shipping Rates'!F18,'Shipping Rates'!O19,'Shipping Rates'!AB19)</f>
        <v>2179.1968620873517</v>
      </c>
      <c r="P30" s="49">
        <f>G30*MIN('Shipping Rates'!G54,'Shipping Rates'!G18,'Shipping Rates'!P19,'Shipping Rates'!AC19)</f>
        <v>745.48386198558524</v>
      </c>
      <c r="Q30" s="49">
        <f>H30*MIN('Shipping Rates'!H54,'Shipping Rates'!H18,'Shipping Rates'!Q19,'Shipping Rates'!AD19)</f>
        <v>784.56558476333544</v>
      </c>
      <c r="R30" s="50">
        <f>I30*MIN('Shipping Rates'!I54,'Shipping Rates'!I18,'Shipping Rates'!R19,'Shipping Rates'!AE19)</f>
        <v>1919.6159500768447</v>
      </c>
      <c r="T30" s="41">
        <v>7</v>
      </c>
      <c r="U30" s="48">
        <f>C30*'Shipping Rates'!L19</f>
        <v>650.77582045417068</v>
      </c>
      <c r="V30" s="49">
        <f>D30*'Shipping Rates'!M19</f>
        <v>565.38225618478634</v>
      </c>
      <c r="W30" s="49">
        <f>E30*'Shipping Rates'!N19</f>
        <v>748.02417396613896</v>
      </c>
      <c r="X30" s="49">
        <f>F30*'Shipping Rates'!O19</f>
        <v>2179.1968620873517</v>
      </c>
      <c r="Y30" s="49">
        <f>G30*'Shipping Rates'!P19</f>
        <v>745.48386198558524</v>
      </c>
      <c r="Z30" s="49">
        <f>H30*'Shipping Rates'!Q19</f>
        <v>784.56558476333544</v>
      </c>
      <c r="AA30" s="50">
        <f>I30*'Shipping Rates'!R19</f>
        <v>1988.2609342498322</v>
      </c>
      <c r="AC30" s="41">
        <v>7</v>
      </c>
      <c r="AD30" s="48">
        <f>C30*MIN('Shipping Rates'!C54,'Shipping Rates'!C18)</f>
        <v>888.8900000000001</v>
      </c>
      <c r="AE30" s="49">
        <f>D30*MIN('Shipping Rates'!D54,'Shipping Rates'!D18)</f>
        <v>871.92000000000007</v>
      </c>
      <c r="AF30" s="49">
        <f>E30*MIN('Shipping Rates'!E54,'Shipping Rates'!E18)</f>
        <v>1101.8700000000001</v>
      </c>
      <c r="AG30" s="49">
        <f>F30*MIN('Shipping Rates'!F54,'Shipping Rates'!F18)</f>
        <v>3359.2</v>
      </c>
      <c r="AH30" s="49">
        <f>G30*MIN('Shipping Rates'!G54,'Shipping Rates'!G18)</f>
        <v>1111.5</v>
      </c>
      <c r="AI30" s="49">
        <f>H30*MIN('Shipping Rates'!H54,'Shipping Rates'!H18)</f>
        <v>1111.5</v>
      </c>
      <c r="AJ30" s="50">
        <f>I30*MIN('Shipping Rates'!I54,'Shipping Rates'!I18)</f>
        <v>2605.85</v>
      </c>
      <c r="AL30" s="41">
        <v>7</v>
      </c>
      <c r="AM30" s="48">
        <f>C30*'Shipping Rates'!Y19</f>
        <v>769.83291022708534</v>
      </c>
      <c r="AN30" s="49">
        <f>D30*'Shipping Rates'!Z19</f>
        <v>650.555297660924</v>
      </c>
      <c r="AO30" s="49">
        <f>E30*'Shipping Rates'!AA19</f>
        <v>793.51528652894615</v>
      </c>
      <c r="AP30" s="49">
        <f>F30*'Shipping Rates'!AB19</f>
        <v>2253.766411473468</v>
      </c>
      <c r="AQ30" s="49">
        <f>G30*'Shipping Rates'!AC19</f>
        <v>770.0855332081328</v>
      </c>
      <c r="AR30" s="49">
        <f>H30*'Shipping Rates'!AD19</f>
        <v>794.43953320813284</v>
      </c>
      <c r="AS30" s="50">
        <f>I30*'Shipping Rates'!AE19</f>
        <v>1919.6159500768447</v>
      </c>
    </row>
    <row r="31" spans="2:45" x14ac:dyDescent="0.25">
      <c r="B31" s="41">
        <v>8</v>
      </c>
      <c r="C31" s="8">
        <f>ROUND('Geographic Distribution'!$D$4*'Estimated Shipping Needs'!C20,0)</f>
        <v>42</v>
      </c>
      <c r="D31" s="15">
        <f>ROUND('Geographic Distribution'!$D$5*'Estimated Shipping Needs'!C20,0)</f>
        <v>34</v>
      </c>
      <c r="E31" s="15">
        <f>ROUND('Geographic Distribution'!$D$6*'Estimated Shipping Needs'!C20,0)</f>
        <v>40</v>
      </c>
      <c r="F31" s="15">
        <f>ROUND('Geographic Distribution'!$D$7*'Estimated Shipping Needs'!C20,0)</f>
        <v>111</v>
      </c>
      <c r="G31" s="15">
        <f>ROUND('Geographic Distribution'!$D$8*'Estimated Shipping Needs'!C20,0)</f>
        <v>37</v>
      </c>
      <c r="H31" s="15">
        <f>ROUND('Geographic Distribution'!$D$9*'Estimated Shipping Needs'!C20,0)</f>
        <v>37</v>
      </c>
      <c r="I31" s="37">
        <f>ROUND('Geographic Distribution'!$D$10*'Estimated Shipping Needs'!C20,0)</f>
        <v>86</v>
      </c>
      <c r="K31" s="41">
        <v>8</v>
      </c>
      <c r="L31" s="48">
        <f>C31*MIN('Shipping Rates'!C55,'Shipping Rates'!C19,'Shipping Rates'!L20,'Shipping Rates'!Y20)</f>
        <v>274.93991974147275</v>
      </c>
      <c r="M31" s="49">
        <f>D31*MIN('Shipping Rates'!D55,'Shipping Rates'!D19,'Shipping Rates'!M20,'Shipping Rates'!Z20)</f>
        <v>234.38177632545197</v>
      </c>
      <c r="N31" s="49">
        <f>E31*MIN('Shipping Rates'!E55,'Shipping Rates'!E19,'Shipping Rates'!N20,'Shipping Rates'!AA20)</f>
        <v>310.04833403681835</v>
      </c>
      <c r="O31" s="49">
        <f>F31*MIN('Shipping Rates'!F55,'Shipping Rates'!F19,'Shipping Rates'!O20,'Shipping Rates'!AB20)</f>
        <v>904.96985902112101</v>
      </c>
      <c r="P31" s="49">
        <f>G31*MIN('Shipping Rates'!G55,'Shipping Rates'!G19,'Shipping Rates'!P20,'Shipping Rates'!AC20)</f>
        <v>315.7151838395921</v>
      </c>
      <c r="Q31" s="49">
        <f>H31*MIN('Shipping Rates'!H55,'Shipping Rates'!H19,'Shipping Rates'!Q20,'Shipping Rates'!AD20)</f>
        <v>333.38880736241919</v>
      </c>
      <c r="R31" s="50">
        <f>I31*MIN('Shipping Rates'!I55,'Shipping Rates'!I19,'Shipping Rates'!R20,'Shipping Rates'!AE20)</f>
        <v>819.29570830674584</v>
      </c>
      <c r="T31" s="41">
        <v>8</v>
      </c>
      <c r="U31" s="48">
        <f>C31*'Shipping Rates'!L20</f>
        <v>274.93991974147275</v>
      </c>
      <c r="V31" s="49">
        <f>D31*'Shipping Rates'!M20</f>
        <v>234.38177632545197</v>
      </c>
      <c r="W31" s="49">
        <f>E31*'Shipping Rates'!N20</f>
        <v>310.04833403681835</v>
      </c>
      <c r="X31" s="49">
        <f>F31*'Shipping Rates'!O20</f>
        <v>904.96985902112101</v>
      </c>
      <c r="Y31" s="49">
        <f>G31*'Shipping Rates'!P20</f>
        <v>315.7151838395921</v>
      </c>
      <c r="Z31" s="49">
        <f>H31*'Shipping Rates'!Q20</f>
        <v>333.38880736241919</v>
      </c>
      <c r="AA31" s="50">
        <f>I31*'Shipping Rates'!R20</f>
        <v>849.59322905186991</v>
      </c>
      <c r="AC31" s="41">
        <v>8</v>
      </c>
      <c r="AD31" s="48">
        <f>C31*MIN('Shipping Rates'!C55,'Shipping Rates'!C19)</f>
        <v>388.92</v>
      </c>
      <c r="AE31" s="49">
        <f>D31*MIN('Shipping Rates'!D55,'Shipping Rates'!D19)</f>
        <v>373.66</v>
      </c>
      <c r="AF31" s="49">
        <f>E31*MIN('Shipping Rates'!E55,'Shipping Rates'!E19)</f>
        <v>473.6</v>
      </c>
      <c r="AG31" s="49">
        <f>F31*MIN('Shipping Rates'!F55,'Shipping Rates'!F19)</f>
        <v>1370.85</v>
      </c>
      <c r="AH31" s="49">
        <f>G31*MIN('Shipping Rates'!G55,'Shipping Rates'!G19)</f>
        <v>456.95</v>
      </c>
      <c r="AI31" s="49">
        <f>H31*MIN('Shipping Rates'!H55,'Shipping Rates'!H19)</f>
        <v>456.95</v>
      </c>
      <c r="AJ31" s="50">
        <f>I31*MIN('Shipping Rates'!I55,'Shipping Rates'!I19)</f>
        <v>1062.0999999999999</v>
      </c>
      <c r="AL31" s="41">
        <v>8</v>
      </c>
      <c r="AM31" s="48">
        <f>C31*'Shipping Rates'!Y20</f>
        <v>331.92995987073635</v>
      </c>
      <c r="AN31" s="49">
        <f>D31*'Shipping Rates'!Z20</f>
        <v>277.90560560964371</v>
      </c>
      <c r="AO31" s="49">
        <f>E31*'Shipping Rates'!AA20</f>
        <v>337.77177130546318</v>
      </c>
      <c r="AP31" s="49">
        <f>F31*'Shipping Rates'!AB20</f>
        <v>967.35326537266042</v>
      </c>
      <c r="AQ31" s="49">
        <f>G31*'Shipping Rates'!AC20</f>
        <v>332.46328845755346</v>
      </c>
      <c r="AR31" s="49">
        <f>H31*'Shipping Rates'!AD20</f>
        <v>342.47548845755347</v>
      </c>
      <c r="AS31" s="50">
        <f>I31*'Shipping Rates'!AE20</f>
        <v>819.29570830674584</v>
      </c>
    </row>
    <row r="32" spans="2:45" x14ac:dyDescent="0.25">
      <c r="B32" s="42">
        <v>9</v>
      </c>
      <c r="C32" s="9">
        <f>ROUND('Geographic Distribution'!$D$4*'Estimated Shipping Needs'!C21,0)</f>
        <v>103</v>
      </c>
      <c r="D32" s="38">
        <f>ROUND('Geographic Distribution'!$D$5*'Estimated Shipping Needs'!C21,0)</f>
        <v>84</v>
      </c>
      <c r="E32" s="38">
        <f>ROUND('Geographic Distribution'!$D$6*'Estimated Shipping Needs'!C21,0)</f>
        <v>99</v>
      </c>
      <c r="F32" s="38">
        <f>ROUND('Geographic Distribution'!$D$7*'Estimated Shipping Needs'!C21,0)</f>
        <v>272</v>
      </c>
      <c r="G32" s="38">
        <f>ROUND('Geographic Distribution'!$D$8*'Estimated Shipping Needs'!C21,0)</f>
        <v>90</v>
      </c>
      <c r="H32" s="38">
        <f>ROUND('Geographic Distribution'!$D$9*'Estimated Shipping Needs'!C21,0)</f>
        <v>90</v>
      </c>
      <c r="I32" s="39">
        <f>ROUND('Geographic Distribution'!$D$10*'Estimated Shipping Needs'!C21,0)</f>
        <v>211</v>
      </c>
      <c r="K32" s="42">
        <v>9</v>
      </c>
      <c r="L32" s="51">
        <f>C32*MIN('Shipping Rates'!C56,'Shipping Rates'!C20,'Shipping Rates'!L21,'Shipping Rates'!Y21)</f>
        <v>687.6754803768298</v>
      </c>
      <c r="M32" s="52">
        <f>D32*MIN('Shipping Rates'!D56,'Shipping Rates'!D20,'Shipping Rates'!M21,'Shipping Rates'!Z21)</f>
        <v>592.73946212921157</v>
      </c>
      <c r="N32" s="52">
        <f>E32*MIN('Shipping Rates'!E56,'Shipping Rates'!E20,'Shipping Rates'!N21,'Shipping Rates'!AA21)</f>
        <v>779.19184788139478</v>
      </c>
      <c r="O32" s="52">
        <f>F32*MIN('Shipping Rates'!F56,'Shipping Rates'!F20,'Shipping Rates'!O21,'Shipping Rates'!AB21)</f>
        <v>2255.9707352774212</v>
      </c>
      <c r="P32" s="52">
        <f>G32*MIN('Shipping Rates'!G56,'Shipping Rates'!G20,'Shipping Rates'!P21,'Shipping Rates'!AC21)</f>
        <v>784.56558476333544</v>
      </c>
      <c r="Q32" s="52">
        <f>H32*MIN('Shipping Rates'!H56,'Shipping Rates'!H20,'Shipping Rates'!Q21,'Shipping Rates'!AD21)</f>
        <v>852.9585996243984</v>
      </c>
      <c r="R32" s="53">
        <f>I32*MIN('Shipping Rates'!I56,'Shipping Rates'!I20,'Shipping Rates'!R21,'Shipping Rates'!AE21)</f>
        <v>2068.1862328131606</v>
      </c>
      <c r="T32" s="42">
        <v>9</v>
      </c>
      <c r="U32" s="51">
        <f>C32*'Shipping Rates'!L21</f>
        <v>687.6754803768298</v>
      </c>
      <c r="V32" s="52">
        <f>D32*'Shipping Rates'!M21</f>
        <v>592.73946212921157</v>
      </c>
      <c r="W32" s="52">
        <f>E32*'Shipping Rates'!N21</f>
        <v>779.19184788139478</v>
      </c>
      <c r="X32" s="52">
        <f>F32*'Shipping Rates'!O21</f>
        <v>2255.9707352774212</v>
      </c>
      <c r="Y32" s="52">
        <f>G32*'Shipping Rates'!P21</f>
        <v>784.56558476333544</v>
      </c>
      <c r="Z32" s="52">
        <f>H32*'Shipping Rates'!Q21</f>
        <v>852.9585996243984</v>
      </c>
      <c r="AA32" s="53">
        <f>I32*'Shipping Rates'!R21</f>
        <v>2215.0326306677275</v>
      </c>
      <c r="AC32" s="42">
        <v>9</v>
      </c>
      <c r="AD32" s="51">
        <f>C32*MIN('Shipping Rates'!C56,'Shipping Rates'!C20)</f>
        <v>997.04</v>
      </c>
      <c r="AE32" s="52">
        <f>D32*MIN('Shipping Rates'!D56,'Shipping Rates'!D20)</f>
        <v>973.56</v>
      </c>
      <c r="AF32" s="52">
        <f>E32*MIN('Shipping Rates'!E56,'Shipping Rates'!E20)</f>
        <v>1222.6499999999999</v>
      </c>
      <c r="AG32" s="52">
        <f>F32*MIN('Shipping Rates'!F56,'Shipping Rates'!F20)</f>
        <v>3359.2</v>
      </c>
      <c r="AH32" s="52">
        <f>G32*MIN('Shipping Rates'!G56,'Shipping Rates'!G20)</f>
        <v>1111.5</v>
      </c>
      <c r="AI32" s="52">
        <f>H32*MIN('Shipping Rates'!H56,'Shipping Rates'!H20)</f>
        <v>1111.5</v>
      </c>
      <c r="AJ32" s="53">
        <f>I32*MIN('Shipping Rates'!I56,'Shipping Rates'!I20)</f>
        <v>2605.85</v>
      </c>
      <c r="AL32" s="42">
        <v>9</v>
      </c>
      <c r="AM32" s="51">
        <f>C32*'Shipping Rates'!Y21</f>
        <v>842.35774018841494</v>
      </c>
      <c r="AN32" s="52">
        <f>D32*'Shipping Rates'!Z21</f>
        <v>709.70176093035775</v>
      </c>
      <c r="AO32" s="52">
        <f>E32*'Shipping Rates'!AA21</f>
        <v>863.22361823935023</v>
      </c>
      <c r="AP32" s="52">
        <f>F32*'Shipping Rates'!AB21</f>
        <v>2445.2882925363965</v>
      </c>
      <c r="AQ32" s="52">
        <f>G32*'Shipping Rates'!AC21</f>
        <v>833.45674385395478</v>
      </c>
      <c r="AR32" s="52">
        <f>H32*'Shipping Rates'!AD21</f>
        <v>857.81074385395482</v>
      </c>
      <c r="AS32" s="53">
        <f>I32*'Shipping Rates'!AE21</f>
        <v>2068.1862328131606</v>
      </c>
    </row>
    <row r="33" spans="11:45" x14ac:dyDescent="0.25">
      <c r="AL33" s="6"/>
      <c r="AM33" s="6"/>
      <c r="AN33" s="6"/>
      <c r="AO33" s="6"/>
      <c r="AP33" s="6"/>
      <c r="AQ33" s="6"/>
      <c r="AR33" s="6"/>
      <c r="AS33" s="6"/>
    </row>
    <row r="34" spans="11:45" x14ac:dyDescent="0.25">
      <c r="M34" t="s">
        <v>1025</v>
      </c>
      <c r="O34" s="54">
        <f>R35*(1-S35)+R36*(1-S36)+R37*(1-S37)</f>
        <v>31450.237898724416</v>
      </c>
      <c r="Q34" t="s">
        <v>1024</v>
      </c>
      <c r="R34" s="54">
        <f>SUM(L25:R32)</f>
        <v>33933.403827189082</v>
      </c>
      <c r="Y34" t="s">
        <v>124</v>
      </c>
      <c r="AA34" s="54">
        <f>SUM(U25:AA32)</f>
        <v>37417.981270999073</v>
      </c>
      <c r="AH34" s="6" t="s">
        <v>124</v>
      </c>
      <c r="AJ34" s="54">
        <f>SUM(AD25:AJ32)</f>
        <v>43495.589999999982</v>
      </c>
      <c r="AL34" s="6"/>
      <c r="AM34" s="6"/>
      <c r="AN34" s="6"/>
      <c r="AO34" s="6"/>
      <c r="AP34" s="6"/>
      <c r="AQ34" s="6" t="s">
        <v>124</v>
      </c>
      <c r="AR34" s="6"/>
      <c r="AS34" s="54">
        <f>SUM(AM25:AS32)</f>
        <v>36911.877721022101</v>
      </c>
    </row>
    <row r="35" spans="11:45" x14ac:dyDescent="0.25">
      <c r="Q35" t="s">
        <v>1023</v>
      </c>
      <c r="R35" s="55">
        <f>SUM(L43:R50)</f>
        <v>16181.049105808339</v>
      </c>
      <c r="S35" s="21">
        <f>IF(R35&gt;'Shipping Rates'!$T$15,'Shipping Rates'!$V$15,IF(R35&gt;'Shipping Rates'!$T$14,'Shipping Rates'!$V$14,IF(R35&gt;'Shipping Rates'!$T$13,'Shipping Rates'!$V$13,IF(R35&gt;'Shipping Rates'!$T$12,'Shipping Rates'!$V$12,0))))</f>
        <v>0.08</v>
      </c>
      <c r="Y35" t="s">
        <v>126</v>
      </c>
      <c r="AA35" s="21">
        <f>IF(AA34&gt;'Shipping Rates'!$T$15,'Shipping Rates'!$V$15,IF(AA34&gt;'Shipping Rates'!$T$14,'Shipping Rates'!$V$14,IF(AA34&gt;'Shipping Rates'!$T$13,'Shipping Rates'!$V$13,IF(AA34&gt;'Shipping Rates'!$T$12,'Shipping Rates'!$V$12,0))))</f>
        <v>0.125</v>
      </c>
      <c r="AH35" s="6" t="s">
        <v>126</v>
      </c>
      <c r="AJ35" s="21">
        <f>IF(AJ34&gt;'Shipping Rates'!$C$8,'Shipping Rates'!$E$8,IF(AJ34&gt;'Shipping Rates'!$C$7,'Shipping Rates'!$E$7,IF(AJ34&gt;'Shipping Rates'!$C$6,'Shipping Rates'!$E$6,IF(AJ34&gt;'Shipping Rates'!$C$5,'Shipping Rates'!$E$5,IF(AJ34&gt;'Shipping Rates'!$C$4,'Shipping Rates'!$E$4,0)))))</f>
        <v>0.15</v>
      </c>
      <c r="AL35" s="6"/>
      <c r="AM35" s="6"/>
      <c r="AN35" s="6"/>
      <c r="AO35" s="6"/>
      <c r="AP35" s="6"/>
      <c r="AQ35" s="6" t="s">
        <v>126</v>
      </c>
      <c r="AR35" s="6"/>
      <c r="AS35" s="21">
        <f>IF(AS34&gt;'Shipping Rates'!$Y$8,'Shipping Rates'!$AA$8,IF(AS34&gt;'Shipping Rates'!$Y$7,'Shipping Rates'!$AA$7,IF(AS34&gt;'Shipping Rates'!$Y$6,'Shipping Rates'!$AA$6,IF(AS34&gt;'Shipping Rates'!$Y$5,'Shipping Rates'!$AA$5,0))))</f>
        <v>0.08</v>
      </c>
    </row>
    <row r="36" spans="11:45" x14ac:dyDescent="0.25">
      <c r="Q36" t="s">
        <v>130</v>
      </c>
      <c r="R36" s="54">
        <f>SUM(U43:AA50)</f>
        <v>11886.819999999996</v>
      </c>
      <c r="S36" s="21">
        <f>IF(R36&gt;'Shipping Rates'!$C$8,'Shipping Rates'!$E$8,IF(R36&gt;'Shipping Rates'!$C$7,'Shipping Rates'!$E$7,IF(R36&gt;'Shipping Rates'!$C$6,'Shipping Rates'!$E$6,IF(R36&gt;'Shipping Rates'!$C$5,'Shipping Rates'!$E$5,IF(R36&gt;'Shipping Rates'!$C$4,'Shipping Rates'!$E$4,0)))))</f>
        <v>0.1</v>
      </c>
      <c r="Y36" t="s">
        <v>125</v>
      </c>
      <c r="AA36" s="55">
        <f>AA34*(1-AA35)</f>
        <v>32740.73361212419</v>
      </c>
      <c r="AH36" s="6" t="s">
        <v>125</v>
      </c>
      <c r="AJ36" s="55">
        <f>AJ34*(1-AJ35)</f>
        <v>36971.251499999984</v>
      </c>
      <c r="AL36" s="6"/>
      <c r="AM36" s="6"/>
      <c r="AN36" s="6"/>
      <c r="AO36" s="6"/>
      <c r="AP36" s="6"/>
      <c r="AQ36" s="6" t="s">
        <v>125</v>
      </c>
      <c r="AR36" s="6"/>
      <c r="AS36" s="55">
        <f>AS34*(1-AS35)</f>
        <v>33958.927503340332</v>
      </c>
    </row>
    <row r="37" spans="11:45" x14ac:dyDescent="0.25">
      <c r="Q37" t="s">
        <v>1026</v>
      </c>
      <c r="R37" s="54">
        <f>SUM(L54:R61)</f>
        <v>5865.534721380749</v>
      </c>
      <c r="S37" s="21">
        <f>IF(R37&gt;'Shipping Rates'!$Y$8,'Shipping Rates'!$AA$8,IF(R37&gt;'Shipping Rates'!$Y$7,'Shipping Rates'!$AA$7,IF(R37&gt;'Shipping Rates'!$Y$6,'Shipping Rates'!$AA$6,IF(R37&gt;'Shipping Rates'!$Y$5,'Shipping Rates'!$AA$5,0))))</f>
        <v>0</v>
      </c>
    </row>
    <row r="41" spans="11:45" x14ac:dyDescent="0.25">
      <c r="L41" t="s">
        <v>127</v>
      </c>
      <c r="T41" t="s">
        <v>130</v>
      </c>
    </row>
    <row r="42" spans="11:45" x14ac:dyDescent="0.25">
      <c r="L42" s="71" t="s">
        <v>122</v>
      </c>
      <c r="M42" s="25">
        <v>3</v>
      </c>
      <c r="N42" s="25">
        <v>4</v>
      </c>
      <c r="O42" s="25">
        <v>5</v>
      </c>
      <c r="P42" s="25">
        <v>6</v>
      </c>
      <c r="Q42" s="25">
        <v>7</v>
      </c>
      <c r="R42" s="25">
        <v>8</v>
      </c>
      <c r="U42" s="71" t="s">
        <v>122</v>
      </c>
      <c r="V42" s="25">
        <v>3</v>
      </c>
      <c r="W42" s="25">
        <v>4</v>
      </c>
      <c r="X42" s="25">
        <v>5</v>
      </c>
      <c r="Y42" s="25">
        <v>6</v>
      </c>
      <c r="Z42" s="25">
        <v>7</v>
      </c>
      <c r="AA42" s="25">
        <v>8</v>
      </c>
    </row>
    <row r="43" spans="11:45" x14ac:dyDescent="0.25">
      <c r="K43" s="12">
        <v>2</v>
      </c>
      <c r="L43" s="55">
        <f>IF(L25=U25,U25,0)</f>
        <v>0</v>
      </c>
      <c r="M43" s="55">
        <f t="shared" ref="M43:R43" si="2">IF(M25=V25,V25,0)</f>
        <v>0</v>
      </c>
      <c r="N43" s="55">
        <f t="shared" si="2"/>
        <v>0</v>
      </c>
      <c r="O43" s="55">
        <f t="shared" si="2"/>
        <v>0</v>
      </c>
      <c r="P43" s="55">
        <f t="shared" si="2"/>
        <v>0</v>
      </c>
      <c r="Q43" s="55">
        <f t="shared" si="2"/>
        <v>0</v>
      </c>
      <c r="R43" s="55">
        <f t="shared" si="2"/>
        <v>0</v>
      </c>
      <c r="T43" s="12">
        <v>2</v>
      </c>
      <c r="U43" s="55">
        <f>IF(L25=AD25,AD25,0)</f>
        <v>287.28000000000003</v>
      </c>
      <c r="V43" s="55">
        <f t="shared" ref="V43:AA43" si="3">IF(M25=AE25,AE25,0)</f>
        <v>239.36</v>
      </c>
      <c r="W43" s="55">
        <f t="shared" si="3"/>
        <v>303.68</v>
      </c>
      <c r="X43" s="55">
        <f t="shared" si="3"/>
        <v>836.55</v>
      </c>
      <c r="Y43" s="55">
        <f t="shared" si="3"/>
        <v>274.95</v>
      </c>
      <c r="Z43" s="55">
        <f t="shared" si="3"/>
        <v>274.95</v>
      </c>
      <c r="AA43" s="55">
        <f t="shared" si="3"/>
        <v>649.34999999999991</v>
      </c>
    </row>
    <row r="44" spans="11:45" x14ac:dyDescent="0.25">
      <c r="K44" s="12">
        <v>3</v>
      </c>
      <c r="L44" s="55">
        <f t="shared" ref="L44:R44" si="4">IF(L26=U26,U26,0)</f>
        <v>0</v>
      </c>
      <c r="M44" s="55">
        <f t="shared" si="4"/>
        <v>0</v>
      </c>
      <c r="N44" s="55">
        <f t="shared" si="4"/>
        <v>0</v>
      </c>
      <c r="O44" s="55">
        <f t="shared" si="4"/>
        <v>0</v>
      </c>
      <c r="P44" s="55">
        <f t="shared" si="4"/>
        <v>0</v>
      </c>
      <c r="Q44" s="55">
        <f t="shared" si="4"/>
        <v>0</v>
      </c>
      <c r="R44" s="55">
        <f t="shared" si="4"/>
        <v>0</v>
      </c>
      <c r="T44" s="12">
        <v>3</v>
      </c>
      <c r="U44" s="55">
        <f t="shared" ref="U44:AA44" si="5">IF(L26=AD26,AD26,0)</f>
        <v>0</v>
      </c>
      <c r="V44" s="55">
        <f t="shared" si="5"/>
        <v>0</v>
      </c>
      <c r="W44" s="55">
        <f t="shared" si="5"/>
        <v>0</v>
      </c>
      <c r="X44" s="55">
        <f t="shared" si="5"/>
        <v>0</v>
      </c>
      <c r="Y44" s="55">
        <f t="shared" si="5"/>
        <v>0</v>
      </c>
      <c r="Z44" s="55">
        <f t="shared" si="5"/>
        <v>0</v>
      </c>
      <c r="AA44" s="55">
        <f t="shared" si="5"/>
        <v>0</v>
      </c>
    </row>
    <row r="45" spans="11:45" x14ac:dyDescent="0.25">
      <c r="K45" s="12">
        <v>4</v>
      </c>
      <c r="L45" s="55">
        <f t="shared" ref="L45:R45" si="6">IF(L27=U27,U27,0)</f>
        <v>240.7434123109413</v>
      </c>
      <c r="M45" s="55">
        <f t="shared" si="6"/>
        <v>0</v>
      </c>
      <c r="N45" s="55">
        <f t="shared" si="6"/>
        <v>0</v>
      </c>
      <c r="O45" s="55">
        <f t="shared" si="6"/>
        <v>0</v>
      </c>
      <c r="P45" s="55">
        <f t="shared" si="6"/>
        <v>0</v>
      </c>
      <c r="Q45" s="55">
        <f t="shared" si="6"/>
        <v>0</v>
      </c>
      <c r="R45" s="55">
        <f t="shared" si="6"/>
        <v>0</v>
      </c>
      <c r="T45" s="12">
        <v>4</v>
      </c>
      <c r="U45" s="55">
        <f t="shared" ref="U45:AA45" si="7">IF(L27=AD27,AD27,0)</f>
        <v>0</v>
      </c>
      <c r="V45" s="55">
        <f t="shared" si="7"/>
        <v>198.89999999999998</v>
      </c>
      <c r="W45" s="55">
        <f t="shared" si="7"/>
        <v>234</v>
      </c>
      <c r="X45" s="55">
        <f t="shared" si="7"/>
        <v>649.34999999999991</v>
      </c>
      <c r="Y45" s="55">
        <f t="shared" si="7"/>
        <v>216.45</v>
      </c>
      <c r="Z45" s="55">
        <f t="shared" si="7"/>
        <v>216.45</v>
      </c>
      <c r="AA45" s="55">
        <f t="shared" si="7"/>
        <v>503.09999999999997</v>
      </c>
    </row>
    <row r="46" spans="11:45" x14ac:dyDescent="0.25">
      <c r="K46" s="12">
        <v>5</v>
      </c>
      <c r="L46" s="55">
        <f t="shared" ref="L46:R46" si="8">IF(L28=U28,U28,0)</f>
        <v>0</v>
      </c>
      <c r="M46" s="55">
        <f t="shared" si="8"/>
        <v>0</v>
      </c>
      <c r="N46" s="55">
        <f t="shared" si="8"/>
        <v>0</v>
      </c>
      <c r="O46" s="55">
        <f t="shared" si="8"/>
        <v>0</v>
      </c>
      <c r="P46" s="55">
        <f t="shared" si="8"/>
        <v>0</v>
      </c>
      <c r="Q46" s="55">
        <f t="shared" si="8"/>
        <v>0</v>
      </c>
      <c r="R46" s="55">
        <f t="shared" si="8"/>
        <v>0</v>
      </c>
      <c r="T46" s="12">
        <v>5</v>
      </c>
      <c r="U46" s="55">
        <f t="shared" ref="U46:AA46" si="9">IF(L28=AD28,AD28,0)</f>
        <v>760.5</v>
      </c>
      <c r="V46" s="55">
        <f t="shared" si="9"/>
        <v>620.09999999999991</v>
      </c>
      <c r="W46" s="55">
        <f t="shared" si="9"/>
        <v>731.25</v>
      </c>
      <c r="X46" s="55">
        <f t="shared" si="9"/>
        <v>2006.55</v>
      </c>
      <c r="Y46" s="55">
        <f t="shared" si="9"/>
        <v>661.05</v>
      </c>
      <c r="Z46" s="55">
        <f t="shared" si="9"/>
        <v>661.05</v>
      </c>
      <c r="AA46" s="55">
        <f t="shared" si="9"/>
        <v>1561.9499999999998</v>
      </c>
    </row>
    <row r="47" spans="11:45" x14ac:dyDescent="0.25">
      <c r="K47" s="12">
        <v>6</v>
      </c>
      <c r="L47" s="55">
        <f t="shared" ref="L47:R47" si="10">IF(L29=U29,U29,0)</f>
        <v>253.51010841833968</v>
      </c>
      <c r="M47" s="55">
        <f t="shared" si="10"/>
        <v>222.93951637885507</v>
      </c>
      <c r="N47" s="55">
        <f t="shared" si="10"/>
        <v>297.02109311090157</v>
      </c>
      <c r="O47" s="55">
        <f t="shared" si="10"/>
        <v>868.81926545170188</v>
      </c>
      <c r="P47" s="55">
        <f t="shared" si="10"/>
        <v>298.04156031676507</v>
      </c>
      <c r="Q47" s="55">
        <f t="shared" si="10"/>
        <v>0</v>
      </c>
      <c r="R47" s="55">
        <f t="shared" si="10"/>
        <v>0</v>
      </c>
      <c r="T47" s="12">
        <v>6</v>
      </c>
      <c r="U47" s="55">
        <f t="shared" ref="U47:AA47" si="11">IF(L29=AD29,AD29,0)</f>
        <v>0</v>
      </c>
      <c r="V47" s="55">
        <f t="shared" si="11"/>
        <v>0</v>
      </c>
      <c r="W47" s="55">
        <f t="shared" si="11"/>
        <v>0</v>
      </c>
      <c r="X47" s="55">
        <f t="shared" si="11"/>
        <v>0</v>
      </c>
      <c r="Y47" s="55">
        <f t="shared" si="11"/>
        <v>0</v>
      </c>
      <c r="Z47" s="55">
        <f t="shared" si="11"/>
        <v>0</v>
      </c>
      <c r="AA47" s="55">
        <f t="shared" si="11"/>
        <v>0</v>
      </c>
    </row>
    <row r="48" spans="11:45" x14ac:dyDescent="0.25">
      <c r="K48" s="12">
        <v>7</v>
      </c>
      <c r="L48" s="55">
        <f t="shared" ref="L48:R48" si="12">IF(L30=U30,U30,0)</f>
        <v>650.77582045417068</v>
      </c>
      <c r="M48" s="55">
        <f t="shared" si="12"/>
        <v>565.38225618478634</v>
      </c>
      <c r="N48" s="55">
        <f t="shared" si="12"/>
        <v>748.02417396613896</v>
      </c>
      <c r="O48" s="55">
        <f t="shared" si="12"/>
        <v>2179.1968620873517</v>
      </c>
      <c r="P48" s="55">
        <f t="shared" si="12"/>
        <v>745.48386198558524</v>
      </c>
      <c r="Q48" s="55">
        <f t="shared" si="12"/>
        <v>784.56558476333544</v>
      </c>
      <c r="R48" s="55">
        <f t="shared" si="12"/>
        <v>0</v>
      </c>
      <c r="T48" s="12">
        <v>7</v>
      </c>
      <c r="U48" s="55">
        <f t="shared" ref="U48:AA48" si="13">IF(L30=AD30,AD30,0)</f>
        <v>0</v>
      </c>
      <c r="V48" s="55">
        <f t="shared" si="13"/>
        <v>0</v>
      </c>
      <c r="W48" s="55">
        <f t="shared" si="13"/>
        <v>0</v>
      </c>
      <c r="X48" s="55">
        <f t="shared" si="13"/>
        <v>0</v>
      </c>
      <c r="Y48" s="55">
        <f t="shared" si="13"/>
        <v>0</v>
      </c>
      <c r="Z48" s="55">
        <f t="shared" si="13"/>
        <v>0</v>
      </c>
      <c r="AA48" s="55">
        <f t="shared" si="13"/>
        <v>0</v>
      </c>
    </row>
    <row r="49" spans="11:27" x14ac:dyDescent="0.25">
      <c r="K49" s="12">
        <v>8</v>
      </c>
      <c r="L49" s="55">
        <f t="shared" ref="L49:R49" si="14">IF(L31=U31,U31,0)</f>
        <v>274.93991974147275</v>
      </c>
      <c r="M49" s="55">
        <f t="shared" si="14"/>
        <v>234.38177632545197</v>
      </c>
      <c r="N49" s="55">
        <f t="shared" si="14"/>
        <v>310.04833403681835</v>
      </c>
      <c r="O49" s="55">
        <f t="shared" si="14"/>
        <v>904.96985902112101</v>
      </c>
      <c r="P49" s="55">
        <f t="shared" si="14"/>
        <v>315.7151838395921</v>
      </c>
      <c r="Q49" s="55">
        <f t="shared" si="14"/>
        <v>333.38880736241919</v>
      </c>
      <c r="R49" s="55">
        <f t="shared" si="14"/>
        <v>0</v>
      </c>
      <c r="T49" s="12">
        <v>8</v>
      </c>
      <c r="U49" s="55">
        <f t="shared" ref="U49:AA49" si="15">IF(L31=AD31,AD31,0)</f>
        <v>0</v>
      </c>
      <c r="V49" s="55">
        <f t="shared" si="15"/>
        <v>0</v>
      </c>
      <c r="W49" s="55">
        <f t="shared" si="15"/>
        <v>0</v>
      </c>
      <c r="X49" s="55">
        <f t="shared" si="15"/>
        <v>0</v>
      </c>
      <c r="Y49" s="55">
        <f t="shared" si="15"/>
        <v>0</v>
      </c>
      <c r="Z49" s="55">
        <f t="shared" si="15"/>
        <v>0</v>
      </c>
      <c r="AA49" s="55">
        <f t="shared" si="15"/>
        <v>0</v>
      </c>
    </row>
    <row r="50" spans="11:27" x14ac:dyDescent="0.25">
      <c r="K50" s="12">
        <v>9</v>
      </c>
      <c r="L50" s="55">
        <f t="shared" ref="L50:R50" si="16">IF(L32=U32,U32,0)</f>
        <v>687.6754803768298</v>
      </c>
      <c r="M50" s="55">
        <f t="shared" si="16"/>
        <v>592.73946212921157</v>
      </c>
      <c r="N50" s="55">
        <f t="shared" si="16"/>
        <v>779.19184788139478</v>
      </c>
      <c r="O50" s="55">
        <f t="shared" si="16"/>
        <v>2255.9707352774212</v>
      </c>
      <c r="P50" s="55">
        <f t="shared" si="16"/>
        <v>784.56558476333544</v>
      </c>
      <c r="Q50" s="55">
        <f t="shared" si="16"/>
        <v>852.9585996243984</v>
      </c>
      <c r="R50" s="55">
        <f t="shared" si="16"/>
        <v>0</v>
      </c>
      <c r="T50" s="12">
        <v>9</v>
      </c>
      <c r="U50" s="55">
        <f t="shared" ref="U50:AA50" si="17">IF(L32=AD32,AD32,0)</f>
        <v>0</v>
      </c>
      <c r="V50" s="55">
        <f t="shared" si="17"/>
        <v>0</v>
      </c>
      <c r="W50" s="55">
        <f t="shared" si="17"/>
        <v>0</v>
      </c>
      <c r="X50" s="55">
        <f t="shared" si="17"/>
        <v>0</v>
      </c>
      <c r="Y50" s="55">
        <f t="shared" si="17"/>
        <v>0</v>
      </c>
      <c r="Z50" s="55">
        <f t="shared" si="17"/>
        <v>0</v>
      </c>
      <c r="AA50" s="55">
        <f t="shared" si="17"/>
        <v>0</v>
      </c>
    </row>
    <row r="51" spans="11:27" x14ac:dyDescent="0.25">
      <c r="K51" s="6"/>
      <c r="L51" s="6"/>
      <c r="M51" s="6"/>
      <c r="N51" s="6"/>
      <c r="O51" s="6"/>
      <c r="P51" s="6"/>
      <c r="Q51" s="6"/>
      <c r="R51" s="6"/>
    </row>
    <row r="52" spans="11:27" x14ac:dyDescent="0.25">
      <c r="K52" s="6"/>
      <c r="L52" s="6" t="s">
        <v>1026</v>
      </c>
      <c r="M52" s="6"/>
      <c r="N52" s="6"/>
      <c r="O52" s="6"/>
      <c r="P52" s="6"/>
      <c r="Q52" s="6"/>
      <c r="R52" s="6"/>
    </row>
    <row r="53" spans="11:27" x14ac:dyDescent="0.25">
      <c r="K53" s="6"/>
      <c r="L53" s="71" t="s">
        <v>122</v>
      </c>
      <c r="M53" s="25">
        <v>3</v>
      </c>
      <c r="N53" s="25">
        <v>4</v>
      </c>
      <c r="O53" s="25">
        <v>5</v>
      </c>
      <c r="P53" s="25">
        <v>6</v>
      </c>
      <c r="Q53" s="25">
        <v>7</v>
      </c>
      <c r="R53" s="25">
        <v>8</v>
      </c>
    </row>
    <row r="54" spans="11:27" x14ac:dyDescent="0.25">
      <c r="K54" s="12">
        <v>2</v>
      </c>
      <c r="L54" s="55">
        <f>IF(L25=AM25,AM25,0)</f>
        <v>0</v>
      </c>
      <c r="M54" s="55">
        <f t="shared" ref="M54:R54" si="18">IF(M25=AN25,AN25,0)</f>
        <v>0</v>
      </c>
      <c r="N54" s="55">
        <f t="shared" si="18"/>
        <v>0</v>
      </c>
      <c r="O54" s="55">
        <f t="shared" si="18"/>
        <v>0</v>
      </c>
      <c r="P54" s="55">
        <f t="shared" si="18"/>
        <v>0</v>
      </c>
      <c r="Q54" s="55">
        <f t="shared" si="18"/>
        <v>0</v>
      </c>
      <c r="R54" s="55">
        <f t="shared" si="18"/>
        <v>0</v>
      </c>
    </row>
    <row r="55" spans="11:27" x14ac:dyDescent="0.25">
      <c r="K55" s="12">
        <v>3</v>
      </c>
      <c r="L55" s="55">
        <f t="shared" ref="L55:R55" si="19">IF(L26=AM26,AM26,0)</f>
        <v>0</v>
      </c>
      <c r="M55" s="55">
        <f t="shared" si="19"/>
        <v>0</v>
      </c>
      <c r="N55" s="55">
        <f t="shared" si="19"/>
        <v>0</v>
      </c>
      <c r="O55" s="55">
        <f t="shared" si="19"/>
        <v>0</v>
      </c>
      <c r="P55" s="55">
        <f t="shared" si="19"/>
        <v>0</v>
      </c>
      <c r="Q55" s="55">
        <f t="shared" si="19"/>
        <v>0</v>
      </c>
      <c r="R55" s="55">
        <f t="shared" si="19"/>
        <v>0</v>
      </c>
    </row>
    <row r="56" spans="11:27" x14ac:dyDescent="0.25">
      <c r="K56" s="12">
        <v>4</v>
      </c>
      <c r="L56" s="55">
        <f t="shared" ref="L56:R56" si="20">IF(L27=AM27,AM27,0)</f>
        <v>0</v>
      </c>
      <c r="M56" s="55">
        <f t="shared" si="20"/>
        <v>0</v>
      </c>
      <c r="N56" s="55">
        <f t="shared" si="20"/>
        <v>0</v>
      </c>
      <c r="O56" s="55">
        <f t="shared" si="20"/>
        <v>0</v>
      </c>
      <c r="P56" s="55">
        <f t="shared" si="20"/>
        <v>0</v>
      </c>
      <c r="Q56" s="55">
        <f t="shared" si="20"/>
        <v>0</v>
      </c>
      <c r="R56" s="55">
        <f t="shared" si="20"/>
        <v>0</v>
      </c>
    </row>
    <row r="57" spans="11:27" x14ac:dyDescent="0.25">
      <c r="K57" s="12">
        <v>5</v>
      </c>
      <c r="L57" s="55">
        <f t="shared" ref="L57:R57" si="21">IF(L28=AM28,AM28,0)</f>
        <v>0</v>
      </c>
      <c r="M57" s="55">
        <f t="shared" si="21"/>
        <v>0</v>
      </c>
      <c r="N57" s="55">
        <f t="shared" si="21"/>
        <v>0</v>
      </c>
      <c r="O57" s="55">
        <f t="shared" si="21"/>
        <v>0</v>
      </c>
      <c r="P57" s="55">
        <f t="shared" si="21"/>
        <v>0</v>
      </c>
      <c r="Q57" s="55">
        <f t="shared" si="21"/>
        <v>0</v>
      </c>
      <c r="R57" s="55">
        <f t="shared" si="21"/>
        <v>0</v>
      </c>
    </row>
    <row r="58" spans="11:27" x14ac:dyDescent="0.25">
      <c r="K58" s="12">
        <v>6</v>
      </c>
      <c r="L58" s="55">
        <f t="shared" ref="L58:R58" si="22">IF(L29=AM29,AM29,0)</f>
        <v>0</v>
      </c>
      <c r="M58" s="55">
        <f t="shared" si="22"/>
        <v>0</v>
      </c>
      <c r="N58" s="55">
        <f t="shared" si="22"/>
        <v>0</v>
      </c>
      <c r="O58" s="55">
        <f t="shared" si="22"/>
        <v>0</v>
      </c>
      <c r="P58" s="55">
        <f t="shared" si="22"/>
        <v>0</v>
      </c>
      <c r="Q58" s="55">
        <f t="shared" si="22"/>
        <v>311.39116680331625</v>
      </c>
      <c r="R58" s="55">
        <f t="shared" si="22"/>
        <v>747.04566338068105</v>
      </c>
    </row>
    <row r="59" spans="11:27" x14ac:dyDescent="0.25">
      <c r="K59" s="12">
        <v>7</v>
      </c>
      <c r="L59" s="55">
        <f t="shared" ref="L59:R59" si="23">IF(L30=AM30,AM30,0)</f>
        <v>0</v>
      </c>
      <c r="M59" s="55">
        <f t="shared" si="23"/>
        <v>0</v>
      </c>
      <c r="N59" s="55">
        <f t="shared" si="23"/>
        <v>0</v>
      </c>
      <c r="O59" s="55">
        <f t="shared" si="23"/>
        <v>0</v>
      </c>
      <c r="P59" s="55">
        <f t="shared" si="23"/>
        <v>0</v>
      </c>
      <c r="Q59" s="55">
        <f t="shared" si="23"/>
        <v>0</v>
      </c>
      <c r="R59" s="55">
        <f t="shared" si="23"/>
        <v>1919.6159500768447</v>
      </c>
    </row>
    <row r="60" spans="11:27" x14ac:dyDescent="0.25">
      <c r="K60" s="12">
        <v>8</v>
      </c>
      <c r="L60" s="55">
        <f t="shared" ref="L60:R60" si="24">IF(L31=AM31,AM31,0)</f>
        <v>0</v>
      </c>
      <c r="M60" s="55">
        <f t="shared" si="24"/>
        <v>0</v>
      </c>
      <c r="N60" s="55">
        <f t="shared" si="24"/>
        <v>0</v>
      </c>
      <c r="O60" s="55">
        <f t="shared" si="24"/>
        <v>0</v>
      </c>
      <c r="P60" s="55">
        <f t="shared" si="24"/>
        <v>0</v>
      </c>
      <c r="Q60" s="55">
        <f t="shared" si="24"/>
        <v>0</v>
      </c>
      <c r="R60" s="55">
        <f t="shared" si="24"/>
        <v>819.29570830674584</v>
      </c>
    </row>
    <row r="61" spans="11:27" x14ac:dyDescent="0.25">
      <c r="K61" s="12">
        <v>9</v>
      </c>
      <c r="L61" s="55">
        <f t="shared" ref="L61:R61" si="25">IF(L32=AM32,AM32,0)</f>
        <v>0</v>
      </c>
      <c r="M61" s="55">
        <f t="shared" si="25"/>
        <v>0</v>
      </c>
      <c r="N61" s="55">
        <f t="shared" si="25"/>
        <v>0</v>
      </c>
      <c r="O61" s="55">
        <f t="shared" si="25"/>
        <v>0</v>
      </c>
      <c r="P61" s="55">
        <f t="shared" si="25"/>
        <v>0</v>
      </c>
      <c r="Q61" s="55">
        <f t="shared" si="25"/>
        <v>0</v>
      </c>
      <c r="R61" s="55">
        <f t="shared" si="25"/>
        <v>2068.1862328131606</v>
      </c>
    </row>
  </sheetData>
  <mergeCells count="13">
    <mergeCell ref="AM22:AS22"/>
    <mergeCell ref="AM23:AS23"/>
    <mergeCell ref="L1:R1"/>
    <mergeCell ref="L2:R2"/>
    <mergeCell ref="B6:C6"/>
    <mergeCell ref="AD22:AJ22"/>
    <mergeCell ref="AD23:AJ23"/>
    <mergeCell ref="C23:I23"/>
    <mergeCell ref="L23:R23"/>
    <mergeCell ref="L22:R22"/>
    <mergeCell ref="U22:AA22"/>
    <mergeCell ref="U23:AA23"/>
    <mergeCell ref="T3:Z3"/>
  </mergeCells>
  <conditionalFormatting sqref="L25:R32">
    <cfRule type="expression" dxfId="0" priority="1">
      <formula>L25=U25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Shipping Rates</vt:lpstr>
      <vt:lpstr>Fuel Surcharge</vt:lpstr>
      <vt:lpstr>SKUs and weights</vt:lpstr>
      <vt:lpstr>Geographic Distribution</vt:lpstr>
      <vt:lpstr>Sales Forecast</vt:lpstr>
      <vt:lpstr>Estimated Shipping Needs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Domingo7</dc:creator>
  <cp:lastModifiedBy>Domingo7</cp:lastModifiedBy>
  <dcterms:created xsi:type="dcterms:W3CDTF">2013-12-03T16:30:01Z</dcterms:created>
  <dcterms:modified xsi:type="dcterms:W3CDTF">2013-12-09T20:56:13Z</dcterms:modified>
</cp:coreProperties>
</file>