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4295" windowHeight="8415"/>
  </bookViews>
  <sheets>
    <sheet name="Model" sheetId="4" r:id="rId1"/>
    <sheet name="for PP" sheetId="7" r:id="rId2"/>
    <sheet name="Juran1" sheetId="5" r:id="rId3"/>
    <sheet name="Damodoran1" sheetId="6" r:id="rId4"/>
    <sheet name="Sheet1" sheetId="1" r:id="rId5"/>
    <sheet name="Sheet2" sheetId="2" r:id="rId6"/>
    <sheet name="Sheet3" sheetId="3" r:id="rId7"/>
    <sheet name="Starting" sheetId="8" r:id="rId8"/>
    <sheet name="Sheet8" sheetId="9" r:id="rId9"/>
    <sheet name="Sheet9" sheetId="10" r:id="rId10"/>
  </sheets>
  <definedNames>
    <definedName name="_xlnm.Print_Area" localSheetId="1">'for PP'!$A$1:$L$54</definedName>
    <definedName name="solver_adj" localSheetId="1" hidden="1">'for PP'!$B$15:$I$17</definedName>
    <definedName name="solver_adj" localSheetId="0" hidden="1">Model!$B$21:$I$23</definedName>
    <definedName name="solver_adj" localSheetId="4" hidden="1">Sheet1!$C$9:$J$11</definedName>
    <definedName name="solver_cvg" localSheetId="1" hidden="1">0.0001</definedName>
    <definedName name="solver_cvg" localSheetId="0" hidden="1">0.0001</definedName>
    <definedName name="solver_cvg" localSheetId="4" hidden="1">0.0001</definedName>
    <definedName name="solver_drv" localSheetId="1" hidden="1">1</definedName>
    <definedName name="solver_drv" localSheetId="0" hidden="1">1</definedName>
    <definedName name="solver_drv" localSheetId="4" hidden="1">1</definedName>
    <definedName name="solver_eng" localSheetId="1" hidden="1">1</definedName>
    <definedName name="solver_eng" localSheetId="0" hidden="1">1</definedName>
    <definedName name="solver_eng" localSheetId="4" hidden="1">1</definedName>
    <definedName name="solver_est" localSheetId="1" hidden="1">1</definedName>
    <definedName name="solver_est" localSheetId="0" hidden="1">1</definedName>
    <definedName name="solver_est" localSheetId="4" hidden="1">1</definedName>
    <definedName name="solver_ibd" localSheetId="1" hidden="1">2</definedName>
    <definedName name="solver_ibd" localSheetId="0" hidden="1">2</definedName>
    <definedName name="solver_ibd" localSheetId="4" hidden="1">2</definedName>
    <definedName name="solver_itr" localSheetId="1" hidden="1">100</definedName>
    <definedName name="solver_itr" localSheetId="0" hidden="1">100</definedName>
    <definedName name="solver_itr" localSheetId="4" hidden="1">100</definedName>
    <definedName name="solver_lhs1" localSheetId="1" hidden="1">'for PP'!$B$15:$I$17</definedName>
    <definedName name="solver_lhs1" localSheetId="0" hidden="1">Model!$B$15</definedName>
    <definedName name="solver_lhs1" localSheetId="4" hidden="1">Sheet1!$C$22:$J$24</definedName>
    <definedName name="solver_lhs10" localSheetId="4" hidden="1">Sheet1!$C$35</definedName>
    <definedName name="solver_lhs11" localSheetId="4" hidden="1">Sheet1!$K$9</definedName>
    <definedName name="solver_lhs12" localSheetId="4" hidden="1">Sheet1!$K$10</definedName>
    <definedName name="solver_lhs13" localSheetId="4" hidden="1">Sheet1!$C$9:$J$11</definedName>
    <definedName name="solver_lhs2" localSheetId="1" hidden="1">'for PP'!$B$46:$I$46</definedName>
    <definedName name="solver_lhs2" localSheetId="0" hidden="1">Model!$B$15</definedName>
    <definedName name="solver_lhs2" localSheetId="4" hidden="1">Sheet1!$C$25:$J$25</definedName>
    <definedName name="solver_lhs3" localSheetId="1" hidden="1">'for PP'!$G$4</definedName>
    <definedName name="solver_lhs3" localSheetId="0" hidden="1">Model!$B$21:$G$23</definedName>
    <definedName name="solver_lhs3" localSheetId="4" hidden="1">Sheet1!$C$25:$J$25</definedName>
    <definedName name="solver_lhs4" localSheetId="1" hidden="1">'for PP'!$G$4</definedName>
    <definedName name="solver_lhs4" localSheetId="0" hidden="1">Model!$B$48:$I$48</definedName>
    <definedName name="solver_lhs4" localSheetId="4" hidden="1">Sheet1!$C$35</definedName>
    <definedName name="solver_lhs5" localSheetId="1" hidden="1">'for PP'!$J$24:$J$26</definedName>
    <definedName name="solver_lhs5" localSheetId="0" hidden="1">Model!$B$48:$I$48</definedName>
    <definedName name="solver_lhs5" localSheetId="4" hidden="1">Sheet1!$C$9:$J$11</definedName>
    <definedName name="solver_lhs6" localSheetId="0" hidden="1">Model!$B$48:$I$48</definedName>
    <definedName name="solver_lhs6" localSheetId="4" hidden="1">Sheet1!$C$9:$J$11</definedName>
    <definedName name="solver_lhs7" localSheetId="0" hidden="1">Model!$J$29</definedName>
    <definedName name="solver_lhs7" localSheetId="4" hidden="1">Sheet1!$K$9:$K$11</definedName>
    <definedName name="solver_lhs8" localSheetId="0" hidden="1">Model!$J$30</definedName>
    <definedName name="solver_lhs8" localSheetId="4" hidden="1">Sheet1!$H$12</definedName>
    <definedName name="solver_lhs9" localSheetId="0" hidden="1">Model!$J$31</definedName>
    <definedName name="solver_lhs9" localSheetId="4" hidden="1">Sheet1!$I$12</definedName>
    <definedName name="solver_lin" localSheetId="1" hidden="1">2</definedName>
    <definedName name="solver_lin" localSheetId="0" hidden="1">2</definedName>
    <definedName name="solver_lin" localSheetId="4" hidden="1">2</definedName>
    <definedName name="solver_lva" localSheetId="1" hidden="1">2</definedName>
    <definedName name="solver_lva" localSheetId="0" hidden="1">2</definedName>
    <definedName name="solver_lva" localSheetId="4" hidden="1">2</definedName>
    <definedName name="solver_mip" localSheetId="1" hidden="1">5000</definedName>
    <definedName name="solver_mip" localSheetId="0" hidden="1">5000</definedName>
    <definedName name="solver_mip" localSheetId="4" hidden="1">5000</definedName>
    <definedName name="solver_mni" localSheetId="1" hidden="1">30</definedName>
    <definedName name="solver_mni" localSheetId="0" hidden="1">30</definedName>
    <definedName name="solver_mni" localSheetId="4" hidden="1">30</definedName>
    <definedName name="solver_mrt" localSheetId="1" hidden="1">0.075</definedName>
    <definedName name="solver_mrt" localSheetId="0" hidden="1">0.075</definedName>
    <definedName name="solver_mrt" localSheetId="4" hidden="1">0.075</definedName>
    <definedName name="solver_neg" localSheetId="1" hidden="1">1</definedName>
    <definedName name="solver_neg" localSheetId="0" hidden="1">1</definedName>
    <definedName name="solver_neg" localSheetId="4" hidden="1">1</definedName>
    <definedName name="solver_nod" localSheetId="1" hidden="1">5000</definedName>
    <definedName name="solver_nod" localSheetId="0" hidden="1">5000</definedName>
    <definedName name="solver_nod" localSheetId="4" hidden="1">5000</definedName>
    <definedName name="solver_num" localSheetId="1" hidden="1">5</definedName>
    <definedName name="solver_num" localSheetId="0" hidden="1">9</definedName>
    <definedName name="solver_num" localSheetId="4" hidden="1">5</definedName>
    <definedName name="solver_nwt" localSheetId="1" hidden="1">1</definedName>
    <definedName name="solver_nwt" localSheetId="0" hidden="1">1</definedName>
    <definedName name="solver_nwt" localSheetId="4" hidden="1">1</definedName>
    <definedName name="solver_ofx" localSheetId="1" hidden="1">2</definedName>
    <definedName name="solver_ofx" localSheetId="0" hidden="1">2</definedName>
    <definedName name="solver_ofx" localSheetId="4" hidden="1">2</definedName>
    <definedName name="solver_opt" localSheetId="1" hidden="1">'for PP'!$J$37</definedName>
    <definedName name="solver_opt" localSheetId="0" hidden="1">Model!$B$12</definedName>
    <definedName name="solver_opt" localSheetId="4" hidden="1">Sheet1!$N$14</definedName>
    <definedName name="solver_piv" localSheetId="1" hidden="1">0.000001</definedName>
    <definedName name="solver_piv" localSheetId="0" hidden="1">0.000001</definedName>
    <definedName name="solver_piv" localSheetId="4" hidden="1">0.000001</definedName>
    <definedName name="solver_pre" localSheetId="1" hidden="1">0.000001</definedName>
    <definedName name="solver_pre" localSheetId="0" hidden="1">0.000001</definedName>
    <definedName name="solver_pre" localSheetId="4" hidden="1">0.000001</definedName>
    <definedName name="solver_pro" localSheetId="1" hidden="1">2</definedName>
    <definedName name="solver_pro" localSheetId="0" hidden="1">2</definedName>
    <definedName name="solver_pro" localSheetId="4" hidden="1">2</definedName>
    <definedName name="solver_rbv" localSheetId="1" hidden="1">1</definedName>
    <definedName name="solver_rbv" localSheetId="0" hidden="1">1</definedName>
    <definedName name="solver_rbv" localSheetId="4" hidden="1">1</definedName>
    <definedName name="solver_red" localSheetId="1" hidden="1">0.000001</definedName>
    <definedName name="solver_red" localSheetId="0" hidden="1">0.000001</definedName>
    <definedName name="solver_red" localSheetId="4" hidden="1">0.000001</definedName>
    <definedName name="solver_rel1" localSheetId="1" hidden="1">4</definedName>
    <definedName name="solver_rel1" localSheetId="0" hidden="1">1</definedName>
    <definedName name="solver_rel1" localSheetId="4" hidden="1">3</definedName>
    <definedName name="solver_rel10" localSheetId="4" hidden="1">2</definedName>
    <definedName name="solver_rel11" localSheetId="4" hidden="1">3</definedName>
    <definedName name="solver_rel12" localSheetId="4" hidden="1">3</definedName>
    <definedName name="solver_rel13" localSheetId="4" hidden="1">4</definedName>
    <definedName name="solver_rel2" localSheetId="1" hidden="1">1</definedName>
    <definedName name="solver_rel2" localSheetId="0" hidden="1">3</definedName>
    <definedName name="solver_rel2" localSheetId="4" hidden="1">1</definedName>
    <definedName name="solver_rel3" localSheetId="1" hidden="1">1</definedName>
    <definedName name="solver_rel3" localSheetId="0" hidden="1">4</definedName>
    <definedName name="solver_rel3" localSheetId="4" hidden="1">3</definedName>
    <definedName name="solver_rel4" localSheetId="1" hidden="1">3</definedName>
    <definedName name="solver_rel4" localSheetId="0" hidden="1">1</definedName>
    <definedName name="solver_rel4" localSheetId="4" hidden="1">3</definedName>
    <definedName name="solver_rel5" localSheetId="1" hidden="1">3</definedName>
    <definedName name="solver_rel5" localSheetId="0" hidden="1">1</definedName>
    <definedName name="solver_rel5" localSheetId="4" hidden="1">4</definedName>
    <definedName name="solver_rel6" localSheetId="0" hidden="1">3</definedName>
    <definedName name="solver_rel6" localSheetId="4" hidden="1">4</definedName>
    <definedName name="solver_rel7" localSheetId="0" hidden="1">3</definedName>
    <definedName name="solver_rel7" localSheetId="4" hidden="1">3</definedName>
    <definedName name="solver_rel8" localSheetId="0" hidden="1">3</definedName>
    <definedName name="solver_rel8" localSheetId="4" hidden="1">3</definedName>
    <definedName name="solver_rel9" localSheetId="0" hidden="1">1</definedName>
    <definedName name="solver_rel9" localSheetId="4" hidden="1">3</definedName>
    <definedName name="solver_reo" localSheetId="1" hidden="1">2</definedName>
    <definedName name="solver_reo" localSheetId="0" hidden="1">2</definedName>
    <definedName name="solver_reo" localSheetId="4" hidden="1">2</definedName>
    <definedName name="solver_rep" localSheetId="1" hidden="1">2</definedName>
    <definedName name="solver_rep" localSheetId="0" hidden="1">2</definedName>
    <definedName name="solver_rep" localSheetId="4" hidden="1">2</definedName>
    <definedName name="solver_rhs1" localSheetId="1" hidden="1">integer</definedName>
    <definedName name="solver_rhs1" localSheetId="0" hidden="1">Model!$B$17</definedName>
    <definedName name="solver_rhs1" localSheetId="4" hidden="1">0</definedName>
    <definedName name="solver_rhs10" localSheetId="4" hidden="1">Sheet1!$D$35</definedName>
    <definedName name="solver_rhs11" localSheetId="4" hidden="1">Sheet1!$L$9</definedName>
    <definedName name="solver_rhs12" localSheetId="4" hidden="1">Sheet1!$L$10</definedName>
    <definedName name="solver_rhs13" localSheetId="4" hidden="1">integer</definedName>
    <definedName name="solver_rhs2" localSheetId="1" hidden="1">'for PP'!$C$10</definedName>
    <definedName name="solver_rhs2" localSheetId="0" hidden="1">Model!$B$16</definedName>
    <definedName name="solver_rhs2" localSheetId="4" hidden="1">Sheet1!$C$27:$J$27</definedName>
    <definedName name="solver_rhs3" localSheetId="1" hidden="1">'for PP'!$C$10</definedName>
    <definedName name="solver_rhs3" localSheetId="0" hidden="1">integer</definedName>
    <definedName name="solver_rhs3" localSheetId="4" hidden="1">0</definedName>
    <definedName name="solver_rhs4" localSheetId="1" hidden="1">'for PP'!$C$9</definedName>
    <definedName name="solver_rhs4" localSheetId="0" hidden="1">Model!$B$17</definedName>
    <definedName name="solver_rhs4" localSheetId="4" hidden="1">0</definedName>
    <definedName name="solver_rhs5" localSheetId="1" hidden="1">'for PP'!$L$24:$L$26</definedName>
    <definedName name="solver_rhs5" localSheetId="0" hidden="1">Model!$B$6</definedName>
    <definedName name="solver_rhs5" localSheetId="4" hidden="1">integer</definedName>
    <definedName name="solver_rhs6" localSheetId="0" hidden="1">Model!$B$16</definedName>
    <definedName name="solver_rhs6" localSheetId="4" hidden="1">integer</definedName>
    <definedName name="solver_rhs7" localSheetId="0" hidden="1">Model!$L$29</definedName>
    <definedName name="solver_rhs7" localSheetId="4" hidden="1">Sheet1!$L$9:$L$11</definedName>
    <definedName name="solver_rhs8" localSheetId="0" hidden="1">Model!$L$30</definedName>
    <definedName name="solver_rhs8" localSheetId="4" hidden="1">Sheet1!$H$14</definedName>
    <definedName name="solver_rhs9" localSheetId="0" hidden="1">Model!$L$31</definedName>
    <definedName name="solver_rhs9" localSheetId="4" hidden="1">Sheet1!$I$14</definedName>
    <definedName name="solver_rlx" localSheetId="1" hidden="1">2</definedName>
    <definedName name="solver_rlx" localSheetId="0" hidden="1">2</definedName>
    <definedName name="solver_rlx" localSheetId="4" hidden="1">2</definedName>
    <definedName name="solver_scl" localSheetId="1" hidden="1">2</definedName>
    <definedName name="solver_scl" localSheetId="0" hidden="1">2</definedName>
    <definedName name="solver_scl" localSheetId="4" hidden="1">2</definedName>
    <definedName name="solver_sho" localSheetId="1" hidden="1">2</definedName>
    <definedName name="solver_sho" localSheetId="0" hidden="1">2</definedName>
    <definedName name="solver_sho" localSheetId="4" hidden="1">2</definedName>
    <definedName name="solver_ssz" localSheetId="1" hidden="1">100</definedName>
    <definedName name="solver_ssz" localSheetId="0" hidden="1">100</definedName>
    <definedName name="solver_ssz" localSheetId="4" hidden="1">100</definedName>
    <definedName name="solver_std" localSheetId="1" hidden="1">1</definedName>
    <definedName name="solver_std" localSheetId="0" hidden="1">1</definedName>
    <definedName name="solver_std" localSheetId="4" hidden="1">1</definedName>
    <definedName name="solver_tim" localSheetId="1" hidden="1">100</definedName>
    <definedName name="solver_tim" localSheetId="0" hidden="1">100</definedName>
    <definedName name="solver_tim" localSheetId="4" hidden="1">100</definedName>
    <definedName name="solver_tol" localSheetId="1" hidden="1">0.0005</definedName>
    <definedName name="solver_tol" localSheetId="0" hidden="1">0.0005</definedName>
    <definedName name="solver_tol" localSheetId="4" hidden="1">0.05</definedName>
    <definedName name="solver_typ" localSheetId="1" hidden="1">2</definedName>
    <definedName name="solver_typ" localSheetId="0" hidden="1">2</definedName>
    <definedName name="solver_typ" localSheetId="4" hidden="1">1</definedName>
    <definedName name="solver_val" localSheetId="1" hidden="1">0</definedName>
    <definedName name="solver_val" localSheetId="0" hidden="1">0</definedName>
    <definedName name="solver_val" localSheetId="4" hidden="1">0</definedName>
    <definedName name="solver_ver" localSheetId="1" hidden="1">2</definedName>
    <definedName name="solver_ver" localSheetId="0" hidden="1">2</definedName>
    <definedName name="solver_ver" localSheetId="4" hidden="1">2</definedName>
  </definedNames>
  <calcPr calcId="125725"/>
</workbook>
</file>

<file path=xl/calcChain.xml><?xml version="1.0" encoding="utf-8"?>
<calcChain xmlns="http://schemas.openxmlformats.org/spreadsheetml/2006/main">
  <c r="C14" i="7"/>
  <c r="C25" s="1"/>
  <c r="C34" s="1"/>
  <c r="F10" i="9"/>
  <c r="F9"/>
  <c r="F8"/>
  <c r="C11" i="8"/>
  <c r="C10"/>
  <c r="C9"/>
  <c r="C8"/>
  <c r="H25"/>
  <c r="F25"/>
  <c r="D25"/>
  <c r="B25"/>
  <c r="I19"/>
  <c r="H19"/>
  <c r="G19"/>
  <c r="F19"/>
  <c r="E19"/>
  <c r="D19"/>
  <c r="C19"/>
  <c r="B19"/>
  <c r="J17"/>
  <c r="J16"/>
  <c r="J15"/>
  <c r="I14"/>
  <c r="I25" s="1"/>
  <c r="H14"/>
  <c r="H26" s="1"/>
  <c r="G14"/>
  <c r="G25" s="1"/>
  <c r="F14"/>
  <c r="F26" s="1"/>
  <c r="E14"/>
  <c r="E25" s="1"/>
  <c r="D14"/>
  <c r="D26" s="1"/>
  <c r="C14"/>
  <c r="C25" s="1"/>
  <c r="B14"/>
  <c r="B26" s="1"/>
  <c r="S10"/>
  <c r="S9"/>
  <c r="S8"/>
  <c r="G8"/>
  <c r="C19" i="7"/>
  <c r="D19"/>
  <c r="E19"/>
  <c r="F19"/>
  <c r="G19"/>
  <c r="H19"/>
  <c r="I19"/>
  <c r="B19"/>
  <c r="C26"/>
  <c r="C11"/>
  <c r="C10"/>
  <c r="C9"/>
  <c r="B16" i="4"/>
  <c r="G8" i="7"/>
  <c r="C8" s="1"/>
  <c r="D14"/>
  <c r="D26" s="1"/>
  <c r="E14"/>
  <c r="E26" s="1"/>
  <c r="F14"/>
  <c r="F25" s="1"/>
  <c r="F34" s="1"/>
  <c r="G14"/>
  <c r="G26" s="1"/>
  <c r="G35" s="1"/>
  <c r="H14"/>
  <c r="H25" s="1"/>
  <c r="I14"/>
  <c r="I26" s="1"/>
  <c r="I35" s="1"/>
  <c r="B14"/>
  <c r="B24" s="1"/>
  <c r="R11"/>
  <c r="S10"/>
  <c r="S9"/>
  <c r="S8"/>
  <c r="J17"/>
  <c r="J16"/>
  <c r="J15"/>
  <c r="A32" i="4"/>
  <c r="A31"/>
  <c r="A30"/>
  <c r="A29"/>
  <c r="I28"/>
  <c r="H28"/>
  <c r="G28"/>
  <c r="F28"/>
  <c r="E28"/>
  <c r="D28"/>
  <c r="C28"/>
  <c r="B28"/>
  <c r="A28"/>
  <c r="I20"/>
  <c r="I31" s="1"/>
  <c r="I38" s="1"/>
  <c r="H20"/>
  <c r="H31" s="1"/>
  <c r="H38" s="1"/>
  <c r="G20"/>
  <c r="G31" s="1"/>
  <c r="G38" s="1"/>
  <c r="F20"/>
  <c r="F31" s="1"/>
  <c r="F38" s="1"/>
  <c r="E20"/>
  <c r="E31" s="1"/>
  <c r="E38" s="1"/>
  <c r="D20"/>
  <c r="D31" s="1"/>
  <c r="D38" s="1"/>
  <c r="C20"/>
  <c r="C31" s="1"/>
  <c r="C38" s="1"/>
  <c r="B20"/>
  <c r="B31" s="1"/>
  <c r="B38" s="1"/>
  <c r="B17"/>
  <c r="J12"/>
  <c r="K11"/>
  <c r="K10"/>
  <c r="K9"/>
  <c r="B13"/>
  <c r="B14" s="1"/>
  <c r="C18" i="1"/>
  <c r="I24" i="4"/>
  <c r="H24"/>
  <c r="G24"/>
  <c r="F24"/>
  <c r="E24"/>
  <c r="D24"/>
  <c r="C24"/>
  <c r="B24"/>
  <c r="D35" i="1"/>
  <c r="C27" s="1"/>
  <c r="M6"/>
  <c r="K9"/>
  <c r="K10"/>
  <c r="K11"/>
  <c r="N2"/>
  <c r="C32"/>
  <c r="D32" s="1"/>
  <c r="D12"/>
  <c r="E12"/>
  <c r="F12"/>
  <c r="G12"/>
  <c r="H12"/>
  <c r="I12"/>
  <c r="J12"/>
  <c r="C12"/>
  <c r="D25" i="7" l="1"/>
  <c r="B26"/>
  <c r="D24"/>
  <c r="F24"/>
  <c r="F42" s="1"/>
  <c r="B25"/>
  <c r="C24"/>
  <c r="C33" s="1"/>
  <c r="E24"/>
  <c r="E25"/>
  <c r="E34" s="1"/>
  <c r="F26"/>
  <c r="G24"/>
  <c r="G42" s="1"/>
  <c r="G25"/>
  <c r="H26"/>
  <c r="H35" s="1"/>
  <c r="I24"/>
  <c r="I25"/>
  <c r="I43" s="1"/>
  <c r="H24"/>
  <c r="H33" s="1"/>
  <c r="B42"/>
  <c r="B43"/>
  <c r="D44"/>
  <c r="E42"/>
  <c r="F44"/>
  <c r="G43"/>
  <c r="I42"/>
  <c r="B44"/>
  <c r="C44"/>
  <c r="D42"/>
  <c r="D43"/>
  <c r="E44"/>
  <c r="H43"/>
  <c r="B43" i="8"/>
  <c r="F43"/>
  <c r="D43"/>
  <c r="H43"/>
  <c r="J19"/>
  <c r="B44"/>
  <c r="B35"/>
  <c r="D44"/>
  <c r="D35"/>
  <c r="F44"/>
  <c r="F35"/>
  <c r="H44"/>
  <c r="H35"/>
  <c r="C34"/>
  <c r="C43"/>
  <c r="E34"/>
  <c r="E43"/>
  <c r="G34"/>
  <c r="G43"/>
  <c r="I34"/>
  <c r="I43"/>
  <c r="C24"/>
  <c r="E24"/>
  <c r="G24"/>
  <c r="I24"/>
  <c r="J25"/>
  <c r="C26"/>
  <c r="E26"/>
  <c r="G26"/>
  <c r="I26"/>
  <c r="B34"/>
  <c r="D34"/>
  <c r="F34"/>
  <c r="H34"/>
  <c r="B24"/>
  <c r="D24"/>
  <c r="F24"/>
  <c r="H24"/>
  <c r="F43" i="7"/>
  <c r="H42"/>
  <c r="G44"/>
  <c r="I44"/>
  <c r="C43"/>
  <c r="B28"/>
  <c r="H34"/>
  <c r="H37" s="1"/>
  <c r="D34"/>
  <c r="E33"/>
  <c r="D35"/>
  <c r="G33"/>
  <c r="F35"/>
  <c r="D28"/>
  <c r="D33"/>
  <c r="I33"/>
  <c r="F33"/>
  <c r="F28"/>
  <c r="G34"/>
  <c r="I34"/>
  <c r="I28"/>
  <c r="H28"/>
  <c r="G28"/>
  <c r="E28"/>
  <c r="E35"/>
  <c r="C35"/>
  <c r="C37" s="1"/>
  <c r="J26"/>
  <c r="C28"/>
  <c r="B35"/>
  <c r="B34"/>
  <c r="J19"/>
  <c r="J25"/>
  <c r="B33"/>
  <c r="J24"/>
  <c r="E29" i="4"/>
  <c r="E36" s="1"/>
  <c r="I29"/>
  <c r="I36" s="1"/>
  <c r="E30"/>
  <c r="E37" s="1"/>
  <c r="I30"/>
  <c r="I37" s="1"/>
  <c r="C29"/>
  <c r="C36" s="1"/>
  <c r="G29"/>
  <c r="G36" s="1"/>
  <c r="C30"/>
  <c r="C37" s="1"/>
  <c r="G30"/>
  <c r="G37" s="1"/>
  <c r="B29"/>
  <c r="B36" s="1"/>
  <c r="D29"/>
  <c r="D36" s="1"/>
  <c r="F29"/>
  <c r="F36" s="1"/>
  <c r="H29"/>
  <c r="H36" s="1"/>
  <c r="B30"/>
  <c r="B37" s="1"/>
  <c r="D30"/>
  <c r="D37" s="1"/>
  <c r="F30"/>
  <c r="F37" s="1"/>
  <c r="H30"/>
  <c r="H37" s="1"/>
  <c r="I47"/>
  <c r="J31"/>
  <c r="F47"/>
  <c r="D47"/>
  <c r="H47"/>
  <c r="C47"/>
  <c r="E47"/>
  <c r="G47"/>
  <c r="B47"/>
  <c r="C31" i="1"/>
  <c r="K24"/>
  <c r="D27"/>
  <c r="E18"/>
  <c r="G18"/>
  <c r="I18"/>
  <c r="D18"/>
  <c r="F18"/>
  <c r="H18"/>
  <c r="J18"/>
  <c r="I27"/>
  <c r="G27"/>
  <c r="E27"/>
  <c r="J27"/>
  <c r="H27"/>
  <c r="F27"/>
  <c r="E43" i="7" l="1"/>
  <c r="H44"/>
  <c r="C42"/>
  <c r="F42" i="8"/>
  <c r="F33"/>
  <c r="F37" s="1"/>
  <c r="F28"/>
  <c r="B42"/>
  <c r="B46" s="1"/>
  <c r="B33"/>
  <c r="J24"/>
  <c r="B28"/>
  <c r="G44"/>
  <c r="G35"/>
  <c r="C44"/>
  <c r="C35"/>
  <c r="I28"/>
  <c r="I42"/>
  <c r="I33"/>
  <c r="I37" s="1"/>
  <c r="E28"/>
  <c r="E42"/>
  <c r="E33"/>
  <c r="J34"/>
  <c r="J26"/>
  <c r="H42"/>
  <c r="H33"/>
  <c r="H37" s="1"/>
  <c r="H28"/>
  <c r="D42"/>
  <c r="D33"/>
  <c r="D37" s="1"/>
  <c r="D28"/>
  <c r="I44"/>
  <c r="I35"/>
  <c r="E44"/>
  <c r="E35"/>
  <c r="G28"/>
  <c r="G42"/>
  <c r="G33"/>
  <c r="G37" s="1"/>
  <c r="C28"/>
  <c r="C42"/>
  <c r="C46" s="1"/>
  <c r="C33"/>
  <c r="C37" s="1"/>
  <c r="F37" i="7"/>
  <c r="E37"/>
  <c r="J34"/>
  <c r="G37"/>
  <c r="D37"/>
  <c r="I37"/>
  <c r="J35"/>
  <c r="J28"/>
  <c r="G3" s="1"/>
  <c r="J33"/>
  <c r="J37" s="1"/>
  <c r="B37"/>
  <c r="B39" i="4"/>
  <c r="B46"/>
  <c r="C46"/>
  <c r="C32"/>
  <c r="C39"/>
  <c r="F46"/>
  <c r="E45"/>
  <c r="G45"/>
  <c r="F32"/>
  <c r="F39"/>
  <c r="E39"/>
  <c r="B45"/>
  <c r="C45"/>
  <c r="F45"/>
  <c r="E46"/>
  <c r="E32"/>
  <c r="H39"/>
  <c r="G39"/>
  <c r="I39"/>
  <c r="I45"/>
  <c r="G46"/>
  <c r="I46"/>
  <c r="D45"/>
  <c r="I32"/>
  <c r="B32"/>
  <c r="H46"/>
  <c r="D46"/>
  <c r="H32"/>
  <c r="D32"/>
  <c r="J29"/>
  <c r="G32"/>
  <c r="J30"/>
  <c r="D39"/>
  <c r="H45"/>
  <c r="H22" i="1"/>
  <c r="H23"/>
  <c r="H24"/>
  <c r="D22"/>
  <c r="D23"/>
  <c r="D24"/>
  <c r="I23"/>
  <c r="I24"/>
  <c r="I22"/>
  <c r="E23"/>
  <c r="E24"/>
  <c r="E22"/>
  <c r="J22"/>
  <c r="J23"/>
  <c r="J24"/>
  <c r="F22"/>
  <c r="F23"/>
  <c r="F24"/>
  <c r="C23"/>
  <c r="C24"/>
  <c r="C22"/>
  <c r="G23"/>
  <c r="G24"/>
  <c r="G22"/>
  <c r="G4" i="7" l="1"/>
  <c r="J35" i="8"/>
  <c r="J28"/>
  <c r="G3" s="1"/>
  <c r="J33"/>
  <c r="J37" s="1"/>
  <c r="G2" s="1"/>
  <c r="B37"/>
  <c r="D46"/>
  <c r="E46" s="1"/>
  <c r="F46" s="1"/>
  <c r="G46" s="1"/>
  <c r="H46" s="1"/>
  <c r="I46" s="1"/>
  <c r="G4" s="1"/>
  <c r="E37"/>
  <c r="G2" i="7"/>
  <c r="B48" i="4"/>
  <c r="C48" s="1"/>
  <c r="D48" s="1"/>
  <c r="E48" s="1"/>
  <c r="F48" s="1"/>
  <c r="G48" s="1"/>
  <c r="H48" s="1"/>
  <c r="I48" s="1"/>
  <c r="B15" s="1"/>
  <c r="B12"/>
  <c r="B11"/>
  <c r="C25" i="1"/>
  <c r="C28" s="1"/>
  <c r="D25" l="1"/>
  <c r="D28" s="1"/>
  <c r="E25" l="1"/>
  <c r="E28" s="1"/>
  <c r="F25" l="1"/>
  <c r="F28" s="1"/>
  <c r="G25" l="1"/>
  <c r="G28" s="1"/>
  <c r="H25" l="1"/>
  <c r="H28" s="1"/>
  <c r="I25" l="1"/>
  <c r="I28" s="1"/>
  <c r="J25" l="1"/>
  <c r="J28" s="1"/>
  <c r="K25" l="1"/>
  <c r="C35" s="1"/>
  <c r="C36" s="1"/>
</calcChain>
</file>

<file path=xl/sharedStrings.xml><?xml version="1.0" encoding="utf-8"?>
<sst xmlns="http://schemas.openxmlformats.org/spreadsheetml/2006/main" count="522" uniqueCount="91">
  <si>
    <t>Name</t>
  </si>
  <si>
    <t>Weight class</t>
  </si>
  <si>
    <t>Event Constraint?</t>
  </si>
  <si>
    <t>Shots</t>
  </si>
  <si>
    <t>Glass of Wine</t>
  </si>
  <si>
    <t>Beer</t>
  </si>
  <si>
    <t>Hour</t>
  </si>
  <si>
    <t>QB</t>
  </si>
  <si>
    <t>Lineman</t>
  </si>
  <si>
    <t>Wine</t>
  </si>
  <si>
    <t>%Alcohol</t>
  </si>
  <si>
    <t>Weight</t>
  </si>
  <si>
    <t>Hours drinking</t>
  </si>
  <si>
    <t>Cheerleader</t>
  </si>
  <si>
    <t>Kicker</t>
  </si>
  <si>
    <t>BAC</t>
  </si>
  <si>
    <t>Total Drinks</t>
  </si>
  <si>
    <t>Liquor</t>
  </si>
  <si>
    <t>Drink Sum</t>
  </si>
  <si>
    <t>Contraints</t>
  </si>
  <si>
    <t>Sum</t>
  </si>
  <si>
    <t>Oz</t>
  </si>
  <si>
    <t>Alcohol Content</t>
  </si>
  <si>
    <t>Event Contraints</t>
  </si>
  <si>
    <t>Don't slur words when speaking to recruiters</t>
  </si>
  <si>
    <t>Don't black out while teaching students</t>
  </si>
  <si>
    <t>Partay!</t>
  </si>
  <si>
    <t>Wake up in your apartment the next morning…without company</t>
  </si>
  <si>
    <t>Body weight</t>
  </si>
  <si>
    <t>100 lb.</t>
  </si>
  <si>
    <t>110 lb.</t>
  </si>
  <si>
    <t>120 lb.</t>
  </si>
  <si>
    <t>130 lb.</t>
  </si>
  <si>
    <t>140 lb.</t>
  </si>
  <si>
    <t>150 lb.</t>
  </si>
  <si>
    <t>160 lb.</t>
  </si>
  <si>
    <t>170 lb.</t>
  </si>
  <si>
    <t>180 lb.</t>
  </si>
  <si>
    <t>190 lb.</t>
  </si>
  <si>
    <t>200 lb.</t>
  </si>
  <si>
    <t>210 lb.</t>
  </si>
  <si>
    <t>220 lb.</t>
  </si>
  <si>
    <t>230 lb.</t>
  </si>
  <si>
    <t>240 lb.</t>
  </si>
  <si>
    <t>Contraint</t>
  </si>
  <si>
    <t>=</t>
  </si>
  <si>
    <t>BAC from Chart for 1 drink</t>
  </si>
  <si>
    <t>BAC from Chart for all drinks</t>
  </si>
  <si>
    <t>Final BAC</t>
  </si>
  <si>
    <t>Drinks</t>
  </si>
  <si>
    <t>Alc Mult</t>
  </si>
  <si>
    <t>Payoff Values</t>
  </si>
  <si>
    <t>Penalty</t>
  </si>
  <si>
    <t>dissipation</t>
  </si>
  <si>
    <t>Weight Class</t>
  </si>
  <si>
    <t>cost</t>
  </si>
  <si>
    <t>dissipation rate - scientific</t>
  </si>
  <si>
    <t>BAC chart</t>
  </si>
  <si>
    <t>time solver</t>
  </si>
  <si>
    <t>presentation:</t>
  </si>
  <si>
    <t>shots have high BAC, high cost</t>
  </si>
  <si>
    <t>Cost Constraint</t>
  </si>
  <si>
    <t>Inputs</t>
  </si>
  <si>
    <t>Juran</t>
  </si>
  <si>
    <t>Data</t>
  </si>
  <si>
    <t>Hour Constraints</t>
  </si>
  <si>
    <t>BAC for 1 Drink</t>
  </si>
  <si>
    <t>Cocktail</t>
  </si>
  <si>
    <t>Drink</t>
  </si>
  <si>
    <t>Cost</t>
  </si>
  <si>
    <t>Total Cost</t>
  </si>
  <si>
    <t>Multiple</t>
  </si>
  <si>
    <t>Total BAC</t>
  </si>
  <si>
    <t>Dissipation Rate/hr</t>
  </si>
  <si>
    <t>BAC Lower Constraint</t>
  </si>
  <si>
    <t>BAC Upper Constraint</t>
  </si>
  <si>
    <t>Drink Constraint</t>
  </si>
  <si>
    <t>&gt;=</t>
  </si>
  <si>
    <t>Hours Drinking</t>
  </si>
  <si>
    <t>Death Constraint</t>
  </si>
  <si>
    <t>Damodoran</t>
  </si>
  <si>
    <t>Yes</t>
  </si>
  <si>
    <t>No</t>
  </si>
  <si>
    <t>Event Constraint</t>
  </si>
  <si>
    <t>Hour Constraint</t>
  </si>
  <si>
    <t>Constraint</t>
  </si>
  <si>
    <t>Results Using Hour Constraints</t>
  </si>
  <si>
    <t xml:space="preserve">Hour  </t>
  </si>
  <si>
    <t>Calculate Input Data</t>
  </si>
  <si>
    <t>Results</t>
  </si>
  <si>
    <t>Dissipation Rate</t>
  </si>
</sst>
</file>

<file path=xl/styles.xml><?xml version="1.0" encoding="utf-8"?>
<styleSheet xmlns="http://schemas.openxmlformats.org/spreadsheetml/2006/main">
  <numFmts count="7">
    <numFmt numFmtId="6" formatCode="&quot;$&quot;#,##0_);[Red]\(&quot;$&quot;#,##0\)"/>
    <numFmt numFmtId="44" formatCode="_(&quot;$&quot;* #,##0.00_);_(&quot;$&quot;* \(#,##0.00\);_(&quot;$&quot;* &quot;-&quot;??_);_(@_)"/>
    <numFmt numFmtId="164" formatCode="0.0000"/>
    <numFmt numFmtId="165" formatCode="0.000"/>
    <numFmt numFmtId="166" formatCode="0.0"/>
    <numFmt numFmtId="175" formatCode="&quot;$&quot;#,##0"/>
    <numFmt numFmtId="177" formatCode="_(&quot;$&quot;* #,##0_);_(&quot;$&quot;* \(#,##0\);_(&quot;$&quot;* &quot;-&quot;??_);_(@_)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b/>
      <sz val="7.5"/>
      <name val="Arial"/>
      <family val="2"/>
    </font>
    <font>
      <sz val="7.5"/>
      <name val="Arial"/>
      <family val="2"/>
    </font>
    <font>
      <sz val="11"/>
      <color theme="0" tint="-0.34998626667073579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rgb="FF0070C0"/>
      </left>
      <right/>
      <top/>
      <bottom/>
      <diagonal/>
    </border>
    <border>
      <left/>
      <right style="thick">
        <color rgb="FF0070C0"/>
      </right>
      <top/>
      <bottom/>
      <diagonal/>
    </border>
    <border>
      <left style="thick">
        <color rgb="FF0070C0"/>
      </left>
      <right/>
      <top/>
      <bottom style="thick">
        <color rgb="FF0070C0"/>
      </bottom>
      <diagonal/>
    </border>
    <border>
      <left/>
      <right/>
      <top/>
      <bottom style="thick">
        <color rgb="FF0070C0"/>
      </bottom>
      <diagonal/>
    </border>
    <border>
      <left/>
      <right style="thick">
        <color rgb="FF0070C0"/>
      </right>
      <top/>
      <bottom style="thick">
        <color rgb="FF0070C0"/>
      </bottom>
      <diagonal/>
    </border>
    <border>
      <left style="thick">
        <color rgb="FF0070C0"/>
      </left>
      <right/>
      <top style="thick">
        <color rgb="FF0070C0"/>
      </top>
      <bottom/>
      <diagonal/>
    </border>
    <border>
      <left/>
      <right/>
      <top style="thick">
        <color rgb="FF0070C0"/>
      </top>
      <bottom/>
      <diagonal/>
    </border>
    <border>
      <left/>
      <right style="thick">
        <color rgb="FF0070C0"/>
      </right>
      <top style="thick">
        <color rgb="FF0070C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/>
      <bottom style="thin">
        <color indexed="64"/>
      </bottom>
      <diagonal/>
    </border>
    <border>
      <left style="thin">
        <color indexed="64"/>
      </left>
      <right style="thick">
        <color rgb="FFFF0000"/>
      </right>
      <top/>
      <bottom/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6"/>
      </left>
      <right style="medium">
        <color theme="6"/>
      </right>
      <top style="medium">
        <color theme="6"/>
      </top>
      <bottom/>
      <diagonal/>
    </border>
    <border>
      <left style="medium">
        <color theme="6"/>
      </left>
      <right style="medium">
        <color theme="6"/>
      </right>
      <top/>
      <bottom/>
      <diagonal/>
    </border>
    <border>
      <left style="medium">
        <color theme="6"/>
      </left>
      <right style="medium">
        <color theme="6"/>
      </right>
      <top/>
      <bottom style="medium">
        <color theme="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9" fontId="0" fillId="0" borderId="0" xfId="1" applyNumberFormat="1" applyFont="1"/>
    <xf numFmtId="0" fontId="0" fillId="2" borderId="1" xfId="0" applyFill="1" applyBorder="1"/>
    <xf numFmtId="0" fontId="2" fillId="0" borderId="1" xfId="0" applyFont="1" applyBorder="1"/>
    <xf numFmtId="0" fontId="2" fillId="0" borderId="0" xfId="0" applyFont="1" applyFill="1" applyBorder="1"/>
    <xf numFmtId="0" fontId="0" fillId="0" borderId="0" xfId="0" applyAlignment="1">
      <alignment horizontal="right"/>
    </xf>
    <xf numFmtId="0" fontId="4" fillId="3" borderId="2" xfId="0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5" fillId="4" borderId="2" xfId="0" applyFont="1" applyFill="1" applyBorder="1" applyAlignment="1">
      <alignment vertical="top" wrapText="1"/>
    </xf>
    <xf numFmtId="0" fontId="5" fillId="3" borderId="2" xfId="0" applyFont="1" applyFill="1" applyBorder="1" applyAlignment="1">
      <alignment vertical="top" wrapText="1"/>
    </xf>
    <xf numFmtId="0" fontId="0" fillId="5" borderId="0" xfId="0" applyFill="1" applyBorder="1"/>
    <xf numFmtId="0" fontId="0" fillId="0" borderId="0" xfId="0" applyAlignment="1">
      <alignment horizontal="center"/>
    </xf>
    <xf numFmtId="0" fontId="0" fillId="0" borderId="0" xfId="0" applyBorder="1"/>
    <xf numFmtId="165" fontId="0" fillId="0" borderId="0" xfId="0" applyNumberFormat="1"/>
    <xf numFmtId="165" fontId="0" fillId="0" borderId="0" xfId="0" applyNumberFormat="1" applyFont="1"/>
    <xf numFmtId="0" fontId="0" fillId="6" borderId="0" xfId="0" applyFill="1"/>
    <xf numFmtId="165" fontId="0" fillId="6" borderId="0" xfId="0" applyNumberFormat="1" applyFill="1"/>
    <xf numFmtId="0" fontId="0" fillId="0" borderId="1" xfId="0" applyBorder="1"/>
    <xf numFmtId="0" fontId="6" fillId="0" borderId="0" xfId="0" applyFont="1"/>
    <xf numFmtId="0" fontId="7" fillId="0" borderId="0" xfId="0" applyFont="1"/>
    <xf numFmtId="165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8" fillId="0" borderId="0" xfId="0" applyFont="1" applyFill="1" applyBorder="1"/>
    <xf numFmtId="6" fontId="0" fillId="0" borderId="0" xfId="0" applyNumberFormat="1"/>
    <xf numFmtId="6" fontId="0" fillId="0" borderId="1" xfId="0" applyNumberFormat="1" applyBorder="1"/>
    <xf numFmtId="166" fontId="0" fillId="0" borderId="1" xfId="0" applyNumberFormat="1" applyBorder="1" applyAlignment="1">
      <alignment horizontal="center"/>
    </xf>
    <xf numFmtId="6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8" fillId="0" borderId="0" xfId="0" applyNumberFormat="1" applyFont="1" applyAlignment="1">
      <alignment horizontal="center"/>
    </xf>
    <xf numFmtId="0" fontId="0" fillId="7" borderId="1" xfId="0" applyFill="1" applyBorder="1" applyAlignment="1">
      <alignment horizontal="center"/>
    </xf>
    <xf numFmtId="6" fontId="0" fillId="8" borderId="1" xfId="0" applyNumberFormat="1" applyFill="1" applyBorder="1" applyAlignment="1">
      <alignment horizontal="center"/>
    </xf>
    <xf numFmtId="164" fontId="0" fillId="9" borderId="1" xfId="0" applyNumberFormat="1" applyFill="1" applyBorder="1" applyAlignment="1">
      <alignment horizontal="center"/>
    </xf>
    <xf numFmtId="0" fontId="2" fillId="0" borderId="3" xfId="0" applyFont="1" applyBorder="1" applyAlignment="1"/>
    <xf numFmtId="0" fontId="0" fillId="0" borderId="3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4" xfId="0" applyBorder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/>
    <xf numFmtId="0" fontId="0" fillId="0" borderId="10" xfId="0" applyBorder="1"/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2" fillId="11" borderId="0" xfId="0" applyFont="1" applyFill="1" applyBorder="1"/>
    <xf numFmtId="0" fontId="2" fillId="11" borderId="0" xfId="0" applyFont="1" applyFill="1" applyAlignment="1">
      <alignment horizontal="center"/>
    </xf>
    <xf numFmtId="0" fontId="0" fillId="0" borderId="8" xfId="0" applyBorder="1"/>
    <xf numFmtId="0" fontId="0" fillId="0" borderId="0" xfId="0" applyFont="1" applyFill="1" applyBorder="1" applyAlignment="1">
      <alignment horizontal="center"/>
    </xf>
    <xf numFmtId="0" fontId="12" fillId="0" borderId="4" xfId="0" applyFont="1" applyBorder="1"/>
    <xf numFmtId="0" fontId="2" fillId="0" borderId="17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2" fillId="11" borderId="18" xfId="0" applyFont="1" applyFill="1" applyBorder="1"/>
    <xf numFmtId="0" fontId="2" fillId="11" borderId="19" xfId="0" applyFont="1" applyFill="1" applyBorder="1" applyAlignment="1">
      <alignment horizontal="center"/>
    </xf>
    <xf numFmtId="175" fontId="0" fillId="0" borderId="0" xfId="0" applyNumberFormat="1" applyAlignment="1">
      <alignment horizontal="center"/>
    </xf>
    <xf numFmtId="177" fontId="0" fillId="11" borderId="6" xfId="2" applyNumberFormat="1" applyFont="1" applyFill="1" applyBorder="1" applyAlignment="1">
      <alignment horizontal="center"/>
    </xf>
    <xf numFmtId="177" fontId="2" fillId="11" borderId="19" xfId="2" applyNumberFormat="1" applyFont="1" applyFill="1" applyBorder="1" applyAlignment="1">
      <alignment horizontal="center"/>
    </xf>
    <xf numFmtId="0" fontId="0" fillId="0" borderId="5" xfId="0" applyFont="1" applyBorder="1" applyAlignment="1">
      <alignment horizontal="left"/>
    </xf>
    <xf numFmtId="0" fontId="0" fillId="0" borderId="5" xfId="0" applyBorder="1"/>
    <xf numFmtId="0" fontId="2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21" xfId="0" applyBorder="1"/>
    <xf numFmtId="0" fontId="0" fillId="0" borderId="22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7" xfId="0" applyBorder="1"/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3" fillId="0" borderId="20" xfId="0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175" fontId="0" fillId="0" borderId="23" xfId="2" applyNumberFormat="1" applyFont="1" applyBorder="1"/>
    <xf numFmtId="0" fontId="10" fillId="0" borderId="0" xfId="0" applyFont="1"/>
    <xf numFmtId="6" fontId="10" fillId="0" borderId="0" xfId="0" applyNumberFormat="1" applyFont="1" applyAlignment="1">
      <alignment horizontal="center"/>
    </xf>
    <xf numFmtId="0" fontId="0" fillId="0" borderId="33" xfId="0" applyFill="1" applyBorder="1"/>
    <xf numFmtId="0" fontId="11" fillId="0" borderId="0" xfId="0" applyFont="1"/>
    <xf numFmtId="0" fontId="0" fillId="0" borderId="18" xfId="0" applyFont="1" applyBorder="1" applyAlignment="1">
      <alignment horizontal="left"/>
    </xf>
    <xf numFmtId="0" fontId="0" fillId="0" borderId="5" xfId="0" applyBorder="1" applyAlignment="1">
      <alignment horizontal="center"/>
    </xf>
    <xf numFmtId="165" fontId="0" fillId="0" borderId="29" xfId="0" applyNumberFormat="1" applyBorder="1"/>
    <xf numFmtId="165" fontId="0" fillId="11" borderId="34" xfId="0" applyNumberFormat="1" applyFill="1" applyBorder="1" applyAlignment="1">
      <alignment horizontal="center"/>
    </xf>
    <xf numFmtId="164" fontId="0" fillId="11" borderId="34" xfId="0" applyNumberFormat="1" applyFill="1" applyBorder="1" applyAlignment="1">
      <alignment horizontal="center"/>
    </xf>
    <xf numFmtId="0" fontId="13" fillId="0" borderId="20" xfId="0" applyFont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35" xfId="0" applyFont="1" applyBorder="1" applyAlignment="1">
      <alignment horizontal="left"/>
    </xf>
    <xf numFmtId="0" fontId="8" fillId="0" borderId="29" xfId="0" applyFont="1" applyBorder="1" applyAlignment="1">
      <alignment horizontal="left"/>
    </xf>
    <xf numFmtId="6" fontId="0" fillId="0" borderId="1" xfId="0" applyNumberFormat="1" applyBorder="1" applyAlignment="1">
      <alignment horizontal="center"/>
    </xf>
    <xf numFmtId="0" fontId="2" fillId="12" borderId="1" xfId="0" applyFont="1" applyFill="1" applyBorder="1" applyAlignment="1">
      <alignment horizontal="center"/>
    </xf>
    <xf numFmtId="0" fontId="2" fillId="12" borderId="3" xfId="0" applyFont="1" applyFill="1" applyBorder="1" applyAlignment="1">
      <alignment horizontal="left"/>
    </xf>
    <xf numFmtId="0" fontId="2" fillId="12" borderId="35" xfId="0" applyFont="1" applyFill="1" applyBorder="1" applyAlignment="1">
      <alignment horizontal="left"/>
    </xf>
    <xf numFmtId="0" fontId="2" fillId="12" borderId="29" xfId="0" applyFont="1" applyFill="1" applyBorder="1" applyAlignment="1">
      <alignment horizontal="left"/>
    </xf>
    <xf numFmtId="0" fontId="2" fillId="12" borderId="1" xfId="0" applyFont="1" applyFill="1" applyBorder="1" applyAlignment="1">
      <alignment horizontal="center"/>
    </xf>
    <xf numFmtId="0" fontId="15" fillId="3" borderId="2" xfId="0" applyFont="1" applyFill="1" applyBorder="1" applyAlignment="1">
      <alignment vertical="top" wrapText="1"/>
    </xf>
    <xf numFmtId="0" fontId="15" fillId="4" borderId="2" xfId="0" applyFont="1" applyFill="1" applyBorder="1" applyAlignment="1">
      <alignment vertical="top" wrapText="1"/>
    </xf>
    <xf numFmtId="0" fontId="16" fillId="4" borderId="2" xfId="0" applyFont="1" applyFill="1" applyBorder="1" applyAlignment="1">
      <alignment vertical="top" wrapText="1"/>
    </xf>
    <xf numFmtId="0" fontId="16" fillId="3" borderId="2" xfId="0" applyFont="1" applyFill="1" applyBorder="1" applyAlignment="1">
      <alignment vertical="top" wrapText="1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0"/>
  <sheetViews>
    <sheetView tabSelected="1" topLeftCell="A24" workbookViewId="0">
      <selection activeCell="C48" sqref="C48"/>
    </sheetView>
  </sheetViews>
  <sheetFormatPr defaultRowHeight="15"/>
  <cols>
    <col min="1" max="1" width="20.28515625" customWidth="1"/>
    <col min="2" max="2" width="13.7109375" bestFit="1" customWidth="1"/>
    <col min="6" max="6" width="12" bestFit="1" customWidth="1"/>
    <col min="9" max="9" width="18.28515625" bestFit="1" customWidth="1"/>
    <col min="10" max="10" width="23.7109375" customWidth="1"/>
    <col min="12" max="12" width="26.42578125" customWidth="1"/>
  </cols>
  <sheetData>
    <row r="1" spans="1:12">
      <c r="A1" s="54" t="s">
        <v>62</v>
      </c>
      <c r="B1" s="54"/>
      <c r="F1" t="s">
        <v>64</v>
      </c>
    </row>
    <row r="2" spans="1:12">
      <c r="A2" s="33" t="s">
        <v>0</v>
      </c>
      <c r="B2" s="34" t="s">
        <v>80</v>
      </c>
      <c r="F2" s="55" t="s">
        <v>54</v>
      </c>
      <c r="G2" s="55"/>
      <c r="I2" s="48" t="s">
        <v>23</v>
      </c>
      <c r="J2" s="53"/>
      <c r="K2" s="53"/>
      <c r="L2" s="53"/>
    </row>
    <row r="3" spans="1:12">
      <c r="A3" s="33" t="s">
        <v>1</v>
      </c>
      <c r="B3" s="20" t="s">
        <v>14</v>
      </c>
      <c r="F3" s="20" t="s">
        <v>13</v>
      </c>
      <c r="G3" s="20">
        <v>120</v>
      </c>
      <c r="I3" s="49">
        <v>0</v>
      </c>
      <c r="J3" s="53" t="s">
        <v>26</v>
      </c>
      <c r="K3" s="53"/>
      <c r="L3" s="53"/>
    </row>
    <row r="4" spans="1:12">
      <c r="A4" s="33" t="s">
        <v>78</v>
      </c>
      <c r="B4" s="34">
        <v>5</v>
      </c>
      <c r="F4" s="20" t="s">
        <v>14</v>
      </c>
      <c r="G4" s="20">
        <v>160</v>
      </c>
      <c r="I4" s="49">
        <v>1</v>
      </c>
      <c r="J4" s="53" t="s">
        <v>25</v>
      </c>
      <c r="K4" s="53"/>
      <c r="L4" s="53"/>
    </row>
    <row r="5" spans="1:12">
      <c r="A5" s="33" t="s">
        <v>2</v>
      </c>
      <c r="B5" s="34">
        <v>0</v>
      </c>
      <c r="F5" s="20" t="s">
        <v>7</v>
      </c>
      <c r="G5" s="20">
        <v>190</v>
      </c>
      <c r="I5" s="49">
        <v>2</v>
      </c>
      <c r="J5" s="53" t="s">
        <v>27</v>
      </c>
      <c r="K5" s="53"/>
      <c r="L5" s="53"/>
    </row>
    <row r="6" spans="1:12">
      <c r="A6" s="33" t="s">
        <v>79</v>
      </c>
      <c r="B6" s="34">
        <v>0.4</v>
      </c>
      <c r="F6" s="20" t="s">
        <v>8</v>
      </c>
      <c r="G6" s="20">
        <v>240</v>
      </c>
      <c r="I6" s="49">
        <v>3</v>
      </c>
      <c r="J6" s="53" t="s">
        <v>24</v>
      </c>
      <c r="K6" s="53"/>
      <c r="L6" s="53"/>
    </row>
    <row r="7" spans="1:12">
      <c r="F7" s="15"/>
      <c r="G7" s="15"/>
      <c r="I7" s="36"/>
      <c r="J7" s="37"/>
    </row>
    <row r="8" spans="1:12">
      <c r="F8" s="6" t="s">
        <v>68</v>
      </c>
      <c r="G8" s="6" t="s">
        <v>69</v>
      </c>
      <c r="I8" s="6" t="s">
        <v>68</v>
      </c>
      <c r="J8" s="6" t="s">
        <v>22</v>
      </c>
      <c r="K8" s="6" t="s">
        <v>71</v>
      </c>
    </row>
    <row r="9" spans="1:12">
      <c r="F9" s="20" t="s">
        <v>5</v>
      </c>
      <c r="G9" s="40">
        <v>6</v>
      </c>
      <c r="I9" s="20" t="s">
        <v>5</v>
      </c>
      <c r="J9" s="35">
        <v>0.05</v>
      </c>
      <c r="K9" s="35">
        <f>J9/J9</f>
        <v>1</v>
      </c>
    </row>
    <row r="10" spans="1:12">
      <c r="F10" s="20" t="s">
        <v>9</v>
      </c>
      <c r="G10" s="40">
        <v>9</v>
      </c>
      <c r="I10" s="20" t="s">
        <v>9</v>
      </c>
      <c r="J10" s="35">
        <v>0.12</v>
      </c>
      <c r="K10" s="35">
        <f>J10/J9</f>
        <v>2.4</v>
      </c>
    </row>
    <row r="11" spans="1:12">
      <c r="A11" s="7" t="s">
        <v>16</v>
      </c>
      <c r="B11" s="14">
        <f>SUM(B32:I32)</f>
        <v>6</v>
      </c>
      <c r="F11" s="20" t="s">
        <v>67</v>
      </c>
      <c r="G11" s="40">
        <v>13</v>
      </c>
      <c r="I11" s="20" t="s">
        <v>67</v>
      </c>
      <c r="J11" s="35">
        <v>0.4</v>
      </c>
      <c r="K11" s="41">
        <f>J11/J10</f>
        <v>3.3333333333333335</v>
      </c>
    </row>
    <row r="12" spans="1:12">
      <c r="A12" s="102" t="s">
        <v>70</v>
      </c>
      <c r="B12" s="103">
        <f>SUM(B39:I39)</f>
        <v>62</v>
      </c>
      <c r="D12" s="39"/>
      <c r="F12" s="15"/>
      <c r="G12" s="15"/>
      <c r="I12" s="7" t="s">
        <v>73</v>
      </c>
      <c r="J12" s="14">
        <f>0.016*(60/40)</f>
        <v>2.4E-2</v>
      </c>
    </row>
    <row r="13" spans="1:12">
      <c r="A13" s="38" t="s">
        <v>11</v>
      </c>
      <c r="B13" s="14">
        <f>VLOOKUP(B3,F:G,2,FALSE)</f>
        <v>160</v>
      </c>
      <c r="F13" s="15"/>
      <c r="G13" s="15"/>
      <c r="I13" s="36"/>
      <c r="J13" s="37"/>
    </row>
    <row r="14" spans="1:12">
      <c r="A14" t="s">
        <v>66</v>
      </c>
      <c r="B14" s="29">
        <f>VLOOKUP(B13,Sheet2!B:N,2,FALSE)</f>
        <v>2.3E-2</v>
      </c>
      <c r="F14" s="15"/>
      <c r="G14" s="15"/>
      <c r="I14" s="36"/>
      <c r="J14" s="37"/>
    </row>
    <row r="15" spans="1:12">
      <c r="A15" t="s">
        <v>72</v>
      </c>
      <c r="B15" s="44">
        <f>I48</f>
        <v>0.20613333333333334</v>
      </c>
      <c r="F15" s="15"/>
      <c r="G15" s="15"/>
      <c r="I15" s="36"/>
      <c r="J15" s="37"/>
    </row>
    <row r="16" spans="1:12">
      <c r="A16" t="s">
        <v>74</v>
      </c>
      <c r="B16" s="14">
        <f>IF(B5=I3,0.3,IF(B5=I4,0.2,IF(B5=I5,0.13,IF(B5=I6,0.07,0))))</f>
        <v>0.3</v>
      </c>
      <c r="C16" s="14"/>
      <c r="F16" s="15"/>
      <c r="G16" s="15"/>
      <c r="I16" s="36"/>
      <c r="J16" s="37"/>
    </row>
    <row r="17" spans="1:12">
      <c r="A17" t="s">
        <v>75</v>
      </c>
      <c r="B17" s="14">
        <f>IF(B5=I3,0.4,IF(B5=I4,0.3,IF(B5=I5,0.23,IF(B5=I6,0.12,0))))</f>
        <v>0.4</v>
      </c>
    </row>
    <row r="19" spans="1:12">
      <c r="A19" s="6" t="s">
        <v>6</v>
      </c>
      <c r="B19" s="24">
        <v>1</v>
      </c>
      <c r="C19" s="24">
        <v>2</v>
      </c>
      <c r="D19" s="24">
        <v>3</v>
      </c>
      <c r="E19" s="24">
        <v>4</v>
      </c>
      <c r="F19" s="24">
        <v>5</v>
      </c>
      <c r="G19" s="24">
        <v>6</v>
      </c>
      <c r="H19" s="24">
        <v>7</v>
      </c>
      <c r="I19" s="24">
        <v>8</v>
      </c>
    </row>
    <row r="20" spans="1:12">
      <c r="A20" s="7" t="s">
        <v>65</v>
      </c>
      <c r="B20" s="50" t="str">
        <f>IF($B$4-B$19&gt;=0,"Yes","No")</f>
        <v>Yes</v>
      </c>
      <c r="C20" s="50" t="str">
        <f t="shared" ref="C20:I20" si="0">IF($B$4-C$19&gt;=0,"Yes","No")</f>
        <v>Yes</v>
      </c>
      <c r="D20" s="50" t="str">
        <f t="shared" si="0"/>
        <v>Yes</v>
      </c>
      <c r="E20" s="50" t="str">
        <f t="shared" si="0"/>
        <v>Yes</v>
      </c>
      <c r="F20" s="50" t="str">
        <f t="shared" si="0"/>
        <v>Yes</v>
      </c>
      <c r="G20" s="50" t="str">
        <f t="shared" si="0"/>
        <v>No</v>
      </c>
      <c r="H20" s="50" t="str">
        <f t="shared" si="0"/>
        <v>No</v>
      </c>
      <c r="I20" s="50" t="str">
        <f t="shared" si="0"/>
        <v>No</v>
      </c>
    </row>
    <row r="21" spans="1:12">
      <c r="A21" s="6" t="s">
        <v>67</v>
      </c>
      <c r="B21" s="45">
        <v>2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</row>
    <row r="22" spans="1:12">
      <c r="A22" s="6" t="s">
        <v>4</v>
      </c>
      <c r="B22" s="45">
        <v>2</v>
      </c>
      <c r="C22" s="45">
        <v>0</v>
      </c>
      <c r="D22" s="45">
        <v>1</v>
      </c>
      <c r="E22" s="45">
        <v>0</v>
      </c>
      <c r="F22" s="45">
        <v>1</v>
      </c>
      <c r="G22" s="45">
        <v>0</v>
      </c>
      <c r="H22" s="45">
        <v>0</v>
      </c>
      <c r="I22" s="45">
        <v>0</v>
      </c>
    </row>
    <row r="23" spans="1:12">
      <c r="A23" s="6" t="s">
        <v>5</v>
      </c>
      <c r="B23" s="45">
        <v>0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</row>
    <row r="24" spans="1:12">
      <c r="A24" s="7" t="s">
        <v>18</v>
      </c>
      <c r="B24" s="14">
        <f>SUM(B21:B23)</f>
        <v>4</v>
      </c>
      <c r="C24" s="14">
        <f t="shared" ref="C24:I24" si="1">SUM(C21:C23)</f>
        <v>0</v>
      </c>
      <c r="D24" s="14">
        <f t="shared" si="1"/>
        <v>1</v>
      </c>
      <c r="E24" s="14">
        <f t="shared" si="1"/>
        <v>0</v>
      </c>
      <c r="F24" s="14">
        <f t="shared" si="1"/>
        <v>1</v>
      </c>
      <c r="G24" s="14">
        <f t="shared" si="1"/>
        <v>0</v>
      </c>
      <c r="H24" s="14">
        <f t="shared" si="1"/>
        <v>0</v>
      </c>
      <c r="I24" s="14">
        <f t="shared" si="1"/>
        <v>0</v>
      </c>
    </row>
    <row r="26" spans="1:12">
      <c r="A26" s="7"/>
    </row>
    <row r="27" spans="1:12">
      <c r="A27" s="7"/>
    </row>
    <row r="28" spans="1:12">
      <c r="A28" s="6" t="str">
        <f>A19</f>
        <v>Hour</v>
      </c>
      <c r="B28" s="28">
        <f t="shared" ref="B28:I28" si="2">B19</f>
        <v>1</v>
      </c>
      <c r="C28" s="28">
        <f t="shared" si="2"/>
        <v>2</v>
      </c>
      <c r="D28" s="28">
        <f t="shared" si="2"/>
        <v>3</v>
      </c>
      <c r="E28" s="28">
        <f t="shared" si="2"/>
        <v>4</v>
      </c>
      <c r="F28" s="28">
        <f t="shared" si="2"/>
        <v>5</v>
      </c>
      <c r="G28" s="28">
        <f t="shared" si="2"/>
        <v>6</v>
      </c>
      <c r="H28" s="28">
        <f t="shared" si="2"/>
        <v>7</v>
      </c>
      <c r="I28" s="28">
        <f t="shared" si="2"/>
        <v>8</v>
      </c>
      <c r="J28" s="32" t="s">
        <v>20</v>
      </c>
      <c r="K28" s="1"/>
      <c r="L28" s="32" t="s">
        <v>76</v>
      </c>
    </row>
    <row r="29" spans="1:12">
      <c r="A29" s="6" t="str">
        <f t="shared" ref="A29" si="3">A21</f>
        <v>Cocktail</v>
      </c>
      <c r="B29" s="51">
        <f>IF(B$20="Yes",B21,0)</f>
        <v>2</v>
      </c>
      <c r="C29" s="51">
        <f t="shared" ref="C29:I29" si="4">IF(C$20="Yes",C21,0)</f>
        <v>0</v>
      </c>
      <c r="D29" s="51">
        <f t="shared" si="4"/>
        <v>0</v>
      </c>
      <c r="E29" s="51">
        <f t="shared" si="4"/>
        <v>0</v>
      </c>
      <c r="F29" s="51">
        <f t="shared" si="4"/>
        <v>0</v>
      </c>
      <c r="G29" s="51">
        <f t="shared" si="4"/>
        <v>0</v>
      </c>
      <c r="H29" s="51">
        <f t="shared" si="4"/>
        <v>0</v>
      </c>
      <c r="I29" s="51">
        <f t="shared" si="4"/>
        <v>0</v>
      </c>
      <c r="J29" s="14">
        <f>SUM(B29:I29)</f>
        <v>2</v>
      </c>
      <c r="K29" s="14" t="s">
        <v>77</v>
      </c>
      <c r="L29" s="14">
        <v>1</v>
      </c>
    </row>
    <row r="30" spans="1:12">
      <c r="A30" s="6" t="str">
        <f t="shared" ref="A30" si="5">A22</f>
        <v>Glass of Wine</v>
      </c>
      <c r="B30" s="51">
        <f t="shared" ref="B30:I31" si="6">IF(B$20="Yes",B22,0)</f>
        <v>2</v>
      </c>
      <c r="C30" s="51">
        <f t="shared" si="6"/>
        <v>0</v>
      </c>
      <c r="D30" s="51">
        <f t="shared" si="6"/>
        <v>1</v>
      </c>
      <c r="E30" s="51">
        <f t="shared" si="6"/>
        <v>0</v>
      </c>
      <c r="F30" s="51">
        <f t="shared" si="6"/>
        <v>1</v>
      </c>
      <c r="G30" s="51">
        <f t="shared" si="6"/>
        <v>0</v>
      </c>
      <c r="H30" s="51">
        <f t="shared" si="6"/>
        <v>0</v>
      </c>
      <c r="I30" s="51">
        <f t="shared" si="6"/>
        <v>0</v>
      </c>
      <c r="J30" s="14">
        <f>SUM(B30:I30)</f>
        <v>4</v>
      </c>
      <c r="K30" s="14" t="s">
        <v>77</v>
      </c>
      <c r="L30" s="14">
        <v>1</v>
      </c>
    </row>
    <row r="31" spans="1:12">
      <c r="A31" s="6" t="str">
        <f t="shared" ref="A31" si="7">A23</f>
        <v>Beer</v>
      </c>
      <c r="B31" s="51">
        <f t="shared" si="6"/>
        <v>0</v>
      </c>
      <c r="C31" s="51">
        <f t="shared" si="6"/>
        <v>0</v>
      </c>
      <c r="D31" s="51">
        <f t="shared" si="6"/>
        <v>0</v>
      </c>
      <c r="E31" s="51">
        <f t="shared" si="6"/>
        <v>0</v>
      </c>
      <c r="F31" s="51">
        <f t="shared" si="6"/>
        <v>0</v>
      </c>
      <c r="G31" s="51">
        <f t="shared" si="6"/>
        <v>0</v>
      </c>
      <c r="H31" s="51">
        <f t="shared" si="6"/>
        <v>0</v>
      </c>
      <c r="I31" s="51">
        <f t="shared" si="6"/>
        <v>0</v>
      </c>
      <c r="J31" s="14">
        <f>SUM(B31:I31)</f>
        <v>0</v>
      </c>
      <c r="K31" s="14" t="s">
        <v>77</v>
      </c>
      <c r="L31" s="14">
        <v>1</v>
      </c>
    </row>
    <row r="32" spans="1:12">
      <c r="A32" s="7" t="str">
        <f t="shared" ref="A32" si="8">A24</f>
        <v>Drink Sum</v>
      </c>
      <c r="B32" s="14">
        <f>SUM(B29:B31)</f>
        <v>4</v>
      </c>
      <c r="C32" s="14">
        <f t="shared" ref="C32:I32" si="9">SUM(C29:C31)</f>
        <v>0</v>
      </c>
      <c r="D32" s="14">
        <f t="shared" si="9"/>
        <v>1</v>
      </c>
      <c r="E32" s="14">
        <f t="shared" si="9"/>
        <v>0</v>
      </c>
      <c r="F32" s="14">
        <f t="shared" si="9"/>
        <v>1</v>
      </c>
      <c r="G32" s="14">
        <f t="shared" si="9"/>
        <v>0</v>
      </c>
      <c r="H32" s="14">
        <f t="shared" si="9"/>
        <v>0</v>
      </c>
      <c r="I32" s="14">
        <f t="shared" si="9"/>
        <v>0</v>
      </c>
    </row>
    <row r="34" spans="1:9">
      <c r="A34" s="7" t="s">
        <v>69</v>
      </c>
    </row>
    <row r="35" spans="1:9">
      <c r="A35" s="6" t="s">
        <v>6</v>
      </c>
      <c r="B35" s="24">
        <v>1</v>
      </c>
      <c r="C35" s="24">
        <v>2</v>
      </c>
      <c r="D35" s="24">
        <v>3</v>
      </c>
      <c r="E35" s="24">
        <v>4</v>
      </c>
      <c r="F35" s="24">
        <v>5</v>
      </c>
      <c r="G35" s="24">
        <v>6</v>
      </c>
      <c r="H35" s="24">
        <v>7</v>
      </c>
      <c r="I35" s="24">
        <v>8</v>
      </c>
    </row>
    <row r="36" spans="1:9">
      <c r="A36" s="6" t="s">
        <v>67</v>
      </c>
      <c r="B36" s="46">
        <f>B29*$G$11</f>
        <v>26</v>
      </c>
      <c r="C36" s="46">
        <f t="shared" ref="C36:I36" si="10">C29*$G$11</f>
        <v>0</v>
      </c>
      <c r="D36" s="46">
        <f t="shared" si="10"/>
        <v>0</v>
      </c>
      <c r="E36" s="46">
        <f t="shared" si="10"/>
        <v>0</v>
      </c>
      <c r="F36" s="46">
        <f t="shared" si="10"/>
        <v>0</v>
      </c>
      <c r="G36" s="46">
        <f t="shared" si="10"/>
        <v>0</v>
      </c>
      <c r="H36" s="46">
        <f t="shared" si="10"/>
        <v>0</v>
      </c>
      <c r="I36" s="46">
        <f t="shared" si="10"/>
        <v>0</v>
      </c>
    </row>
    <row r="37" spans="1:9">
      <c r="A37" s="6" t="s">
        <v>4</v>
      </c>
      <c r="B37" s="46">
        <f>B30*$G$10</f>
        <v>18</v>
      </c>
      <c r="C37" s="46">
        <f t="shared" ref="C37:I37" si="11">C30*$G$10</f>
        <v>0</v>
      </c>
      <c r="D37" s="46">
        <f t="shared" si="11"/>
        <v>9</v>
      </c>
      <c r="E37" s="46">
        <f t="shared" si="11"/>
        <v>0</v>
      </c>
      <c r="F37" s="46">
        <f t="shared" si="11"/>
        <v>9</v>
      </c>
      <c r="G37" s="46">
        <f t="shared" si="11"/>
        <v>0</v>
      </c>
      <c r="H37" s="46">
        <f t="shared" si="11"/>
        <v>0</v>
      </c>
      <c r="I37" s="46">
        <f t="shared" si="11"/>
        <v>0</v>
      </c>
    </row>
    <row r="38" spans="1:9">
      <c r="A38" s="6" t="s">
        <v>5</v>
      </c>
      <c r="B38" s="46">
        <f>B31*$G$9</f>
        <v>0</v>
      </c>
      <c r="C38" s="46">
        <f t="shared" ref="C38:I38" si="12">C31*$G$9</f>
        <v>0</v>
      </c>
      <c r="D38" s="46">
        <f t="shared" si="12"/>
        <v>0</v>
      </c>
      <c r="E38" s="46">
        <f t="shared" si="12"/>
        <v>0</v>
      </c>
      <c r="F38" s="46">
        <f t="shared" si="12"/>
        <v>0</v>
      </c>
      <c r="G38" s="46">
        <f t="shared" si="12"/>
        <v>0</v>
      </c>
      <c r="H38" s="46">
        <f t="shared" si="12"/>
        <v>0</v>
      </c>
      <c r="I38" s="46">
        <f t="shared" si="12"/>
        <v>0</v>
      </c>
    </row>
    <row r="39" spans="1:9">
      <c r="A39" s="7" t="s">
        <v>70</v>
      </c>
      <c r="B39" s="42">
        <f>SUM(B36:B38)</f>
        <v>44</v>
      </c>
      <c r="C39" s="42">
        <f t="shared" ref="C39:I39" si="13">SUM(C36:C38)</f>
        <v>0</v>
      </c>
      <c r="D39" s="42">
        <f t="shared" si="13"/>
        <v>9</v>
      </c>
      <c r="E39" s="42">
        <f t="shared" si="13"/>
        <v>0</v>
      </c>
      <c r="F39" s="42">
        <f t="shared" si="13"/>
        <v>9</v>
      </c>
      <c r="G39" s="42">
        <f t="shared" si="13"/>
        <v>0</v>
      </c>
      <c r="H39" s="42">
        <f t="shared" si="13"/>
        <v>0</v>
      </c>
      <c r="I39" s="42">
        <f t="shared" si="13"/>
        <v>0</v>
      </c>
    </row>
    <row r="40" spans="1:9">
      <c r="A40" s="7"/>
      <c r="B40" s="42"/>
      <c r="C40" s="42"/>
      <c r="D40" s="42"/>
      <c r="E40" s="42"/>
      <c r="F40" s="42"/>
      <c r="G40" s="42"/>
      <c r="H40" s="42"/>
      <c r="I40" s="42"/>
    </row>
    <row r="41" spans="1:9">
      <c r="A41" s="7" t="s">
        <v>44</v>
      </c>
      <c r="B41" s="42"/>
      <c r="C41" s="42"/>
      <c r="D41" s="42"/>
      <c r="E41" s="42"/>
      <c r="F41" s="42"/>
      <c r="G41" s="42"/>
      <c r="H41" s="42"/>
      <c r="I41" s="42"/>
    </row>
    <row r="43" spans="1:9">
      <c r="A43" s="7" t="s">
        <v>15</v>
      </c>
    </row>
    <row r="44" spans="1:9">
      <c r="A44" s="6" t="s">
        <v>6</v>
      </c>
      <c r="B44" s="24">
        <v>1</v>
      </c>
      <c r="C44" s="24">
        <v>2</v>
      </c>
      <c r="D44" s="24">
        <v>3</v>
      </c>
      <c r="E44" s="24">
        <v>4</v>
      </c>
      <c r="F44" s="24">
        <v>5</v>
      </c>
      <c r="G44" s="24">
        <v>6</v>
      </c>
      <c r="H44" s="24">
        <v>7</v>
      </c>
      <c r="I44" s="24">
        <v>8</v>
      </c>
    </row>
    <row r="45" spans="1:9">
      <c r="A45" s="6" t="s">
        <v>67</v>
      </c>
      <c r="B45" s="47">
        <f>B29*$B$14*$K$11</f>
        <v>0.15333333333333335</v>
      </c>
      <c r="C45" s="47">
        <f t="shared" ref="C45:I45" si="14">C29*$B$14*$K$11</f>
        <v>0</v>
      </c>
      <c r="D45" s="47">
        <f t="shared" si="14"/>
        <v>0</v>
      </c>
      <c r="E45" s="47">
        <f t="shared" si="14"/>
        <v>0</v>
      </c>
      <c r="F45" s="47">
        <f t="shared" si="14"/>
        <v>0</v>
      </c>
      <c r="G45" s="47">
        <f t="shared" si="14"/>
        <v>0</v>
      </c>
      <c r="H45" s="47">
        <f t="shared" si="14"/>
        <v>0</v>
      </c>
      <c r="I45" s="47">
        <f t="shared" si="14"/>
        <v>0</v>
      </c>
    </row>
    <row r="46" spans="1:9">
      <c r="A46" s="6" t="s">
        <v>4</v>
      </c>
      <c r="B46" s="47">
        <f>B30*$B$14*$K$10</f>
        <v>0.1104</v>
      </c>
      <c r="C46" s="47">
        <f t="shared" ref="C46:I46" si="15">C30*$B$14*$K$10</f>
        <v>0</v>
      </c>
      <c r="D46" s="47">
        <f t="shared" si="15"/>
        <v>5.5199999999999999E-2</v>
      </c>
      <c r="E46" s="47">
        <f t="shared" si="15"/>
        <v>0</v>
      </c>
      <c r="F46" s="47">
        <f t="shared" si="15"/>
        <v>5.5199999999999999E-2</v>
      </c>
      <c r="G46" s="47">
        <f t="shared" si="15"/>
        <v>0</v>
      </c>
      <c r="H46" s="47">
        <f t="shared" si="15"/>
        <v>0</v>
      </c>
      <c r="I46" s="47">
        <f t="shared" si="15"/>
        <v>0</v>
      </c>
    </row>
    <row r="47" spans="1:9">
      <c r="A47" s="6" t="s">
        <v>5</v>
      </c>
      <c r="B47" s="47">
        <f>B31*$B$14*$K$9</f>
        <v>0</v>
      </c>
      <c r="C47" s="47">
        <f t="shared" ref="C47:I47" si="16">C31*$B$14*$K$9</f>
        <v>0</v>
      </c>
      <c r="D47" s="47">
        <f t="shared" si="16"/>
        <v>0</v>
      </c>
      <c r="E47" s="47">
        <f t="shared" si="16"/>
        <v>0</v>
      </c>
      <c r="F47" s="47">
        <f t="shared" si="16"/>
        <v>0</v>
      </c>
      <c r="G47" s="47">
        <f t="shared" si="16"/>
        <v>0</v>
      </c>
      <c r="H47" s="47">
        <f t="shared" si="16"/>
        <v>0</v>
      </c>
      <c r="I47" s="47">
        <f t="shared" si="16"/>
        <v>0</v>
      </c>
    </row>
    <row r="48" spans="1:9">
      <c r="A48" s="7" t="s">
        <v>72</v>
      </c>
      <c r="B48" s="43">
        <f>SUM(B45:B47)</f>
        <v>0.26373333333333338</v>
      </c>
      <c r="C48" s="43">
        <f>IF(SUM(C45:C47)+B48-$J$12&lt;=0,0,SUM(C45:C47)+B48-$J$12)</f>
        <v>0.23973333333333338</v>
      </c>
      <c r="D48" s="43">
        <f t="shared" ref="D48:I48" si="17">IF(SUM(D45:D47)+C48-$J$12&lt;=0,0,SUM(D45:D47)+C48-$J$12)</f>
        <v>0.27093333333333336</v>
      </c>
      <c r="E48" s="43">
        <f t="shared" si="17"/>
        <v>0.24693333333333337</v>
      </c>
      <c r="F48" s="43">
        <f t="shared" si="17"/>
        <v>0.27813333333333334</v>
      </c>
      <c r="G48" s="43">
        <f t="shared" si="17"/>
        <v>0.25413333333333332</v>
      </c>
      <c r="H48" s="43">
        <f t="shared" si="17"/>
        <v>0.23013333333333333</v>
      </c>
      <c r="I48" s="43">
        <f t="shared" si="17"/>
        <v>0.20613333333333334</v>
      </c>
    </row>
    <row r="49" spans="1:9">
      <c r="B49" s="14"/>
      <c r="C49" s="14"/>
      <c r="D49" s="14"/>
      <c r="E49" s="14"/>
      <c r="F49" s="14"/>
      <c r="G49" s="14"/>
      <c r="H49" s="14"/>
      <c r="I49" s="14"/>
    </row>
    <row r="50" spans="1:9">
      <c r="A50" s="7"/>
      <c r="B50" s="14"/>
      <c r="C50" s="14"/>
      <c r="D50" s="14"/>
      <c r="E50" s="14"/>
      <c r="F50" s="14"/>
      <c r="G50" s="14"/>
      <c r="H50" s="14"/>
      <c r="I50" s="14"/>
    </row>
  </sheetData>
  <mergeCells count="7">
    <mergeCell ref="J6:L6"/>
    <mergeCell ref="A1:B1"/>
    <mergeCell ref="F2:G2"/>
    <mergeCell ref="J2:L2"/>
    <mergeCell ref="J3:L3"/>
    <mergeCell ref="J4:L4"/>
    <mergeCell ref="J5:L5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16"/>
  <sheetViews>
    <sheetView workbookViewId="0">
      <selection activeCell="G21" sqref="G21"/>
    </sheetView>
  </sheetViews>
  <sheetFormatPr defaultRowHeight="15"/>
  <sheetData>
    <row r="1" spans="1:13" ht="30">
      <c r="A1" s="123" t="s">
        <v>28</v>
      </c>
      <c r="B1" s="124">
        <v>1</v>
      </c>
      <c r="C1" s="124">
        <v>2</v>
      </c>
      <c r="D1" s="124">
        <v>3</v>
      </c>
      <c r="E1" s="124">
        <v>4</v>
      </c>
      <c r="F1" s="124">
        <v>5</v>
      </c>
      <c r="G1" s="124">
        <v>6</v>
      </c>
      <c r="H1" s="124">
        <v>7</v>
      </c>
      <c r="I1" s="124">
        <v>8</v>
      </c>
      <c r="J1" s="124">
        <v>9</v>
      </c>
      <c r="K1" s="124">
        <v>10</v>
      </c>
      <c r="L1" s="124">
        <v>11</v>
      </c>
      <c r="M1" s="124">
        <v>12</v>
      </c>
    </row>
    <row r="2" spans="1:13">
      <c r="A2" s="125" t="s">
        <v>29</v>
      </c>
      <c r="B2" s="126">
        <v>3.7999999999999999E-2</v>
      </c>
      <c r="C2" s="126">
        <v>7.4999999999999997E-2</v>
      </c>
      <c r="D2" s="126">
        <v>0.113</v>
      </c>
      <c r="E2" s="126">
        <v>0.15</v>
      </c>
      <c r="F2" s="126">
        <v>0.188</v>
      </c>
      <c r="G2" s="126">
        <v>0.22500000000000001</v>
      </c>
      <c r="H2" s="126">
        <v>0.26300000000000001</v>
      </c>
      <c r="I2" s="126">
        <v>0.3</v>
      </c>
      <c r="J2" s="126">
        <v>0.33800000000000002</v>
      </c>
      <c r="K2" s="126">
        <v>0.375</v>
      </c>
      <c r="L2" s="126">
        <v>0.41299999999999998</v>
      </c>
      <c r="M2" s="126">
        <v>0.45</v>
      </c>
    </row>
    <row r="3" spans="1:13">
      <c r="A3" s="125" t="s">
        <v>30</v>
      </c>
      <c r="B3" s="126">
        <v>3.4000000000000002E-2</v>
      </c>
      <c r="C3" s="126">
        <v>6.6000000000000003E-2</v>
      </c>
      <c r="D3" s="126">
        <v>0.10299999999999999</v>
      </c>
      <c r="E3" s="126">
        <v>0.13700000000000001</v>
      </c>
      <c r="F3" s="126">
        <v>0.17199999999999999</v>
      </c>
      <c r="G3" s="126">
        <v>0.20699999999999999</v>
      </c>
      <c r="H3" s="126">
        <v>0.24099999999999999</v>
      </c>
      <c r="I3" s="126">
        <v>0.27500000000000002</v>
      </c>
      <c r="J3" s="126">
        <v>0.309</v>
      </c>
      <c r="K3" s="126">
        <v>0.34399999999999997</v>
      </c>
      <c r="L3" s="126">
        <v>0.379</v>
      </c>
      <c r="M3" s="126">
        <v>0.41199999999999998</v>
      </c>
    </row>
    <row r="4" spans="1:13">
      <c r="A4" s="125" t="s">
        <v>31</v>
      </c>
      <c r="B4" s="126">
        <v>3.1E-2</v>
      </c>
      <c r="C4" s="126">
        <v>6.3E-2</v>
      </c>
      <c r="D4" s="126">
        <v>9.4E-2</v>
      </c>
      <c r="E4" s="126">
        <v>0.125</v>
      </c>
      <c r="F4" s="126">
        <v>0.156</v>
      </c>
      <c r="G4" s="126">
        <v>0.188</v>
      </c>
      <c r="H4" s="126">
        <v>0.219</v>
      </c>
      <c r="I4" s="126">
        <v>0.25</v>
      </c>
      <c r="J4" s="126">
        <v>0.28100000000000003</v>
      </c>
      <c r="K4" s="126">
        <v>0.313</v>
      </c>
      <c r="L4" s="126">
        <v>0.34399999999999997</v>
      </c>
      <c r="M4" s="126">
        <v>0.375</v>
      </c>
    </row>
    <row r="5" spans="1:13">
      <c r="A5" s="125" t="s">
        <v>32</v>
      </c>
      <c r="B5" s="126">
        <v>2.9000000000000001E-2</v>
      </c>
      <c r="C5" s="126">
        <v>5.8000000000000003E-2</v>
      </c>
      <c r="D5" s="126">
        <v>8.6999999999999994E-2</v>
      </c>
      <c r="E5" s="126">
        <v>0.11600000000000001</v>
      </c>
      <c r="F5" s="126">
        <v>0.14499999999999999</v>
      </c>
      <c r="G5" s="126">
        <v>0.17399999999999999</v>
      </c>
      <c r="H5" s="126">
        <v>0.20300000000000001</v>
      </c>
      <c r="I5" s="126">
        <v>0.23200000000000001</v>
      </c>
      <c r="J5" s="126">
        <v>0.26100000000000001</v>
      </c>
      <c r="K5" s="126">
        <v>0.28999999999999998</v>
      </c>
      <c r="L5" s="126">
        <v>0.32</v>
      </c>
      <c r="M5" s="126">
        <v>0.34799999999999998</v>
      </c>
    </row>
    <row r="6" spans="1:13">
      <c r="A6" s="125" t="s">
        <v>33</v>
      </c>
      <c r="B6" s="126">
        <v>2.7E-2</v>
      </c>
      <c r="C6" s="126">
        <v>5.3999999999999999E-2</v>
      </c>
      <c r="D6" s="126">
        <v>0.08</v>
      </c>
      <c r="E6" s="126">
        <v>0.107</v>
      </c>
      <c r="F6" s="126">
        <v>0.13400000000000001</v>
      </c>
      <c r="G6" s="126">
        <v>0.161</v>
      </c>
      <c r="H6" s="126">
        <v>0.188</v>
      </c>
      <c r="I6" s="126">
        <v>0.214</v>
      </c>
      <c r="J6" s="126">
        <v>0.24099999999999999</v>
      </c>
      <c r="K6" s="126">
        <v>0.26800000000000002</v>
      </c>
      <c r="L6" s="126">
        <v>0.29499999999999998</v>
      </c>
      <c r="M6" s="126">
        <v>0.32100000000000001</v>
      </c>
    </row>
    <row r="7" spans="1:13">
      <c r="A7" s="125" t="s">
        <v>34</v>
      </c>
      <c r="B7" s="126">
        <v>2.5000000000000001E-2</v>
      </c>
      <c r="C7" s="126">
        <v>0.05</v>
      </c>
      <c r="D7" s="126">
        <v>7.4999999999999997E-2</v>
      </c>
      <c r="E7" s="126">
        <v>0.1</v>
      </c>
      <c r="F7" s="126">
        <v>0.125</v>
      </c>
      <c r="G7" s="126">
        <v>0.151</v>
      </c>
      <c r="H7" s="126">
        <v>0.17599999999999999</v>
      </c>
      <c r="I7" s="126">
        <v>0.20100000000000001</v>
      </c>
      <c r="J7" s="126">
        <v>0.22600000000000001</v>
      </c>
      <c r="K7" s="126">
        <v>0.251</v>
      </c>
      <c r="L7" s="126">
        <v>0.27600000000000002</v>
      </c>
      <c r="M7" s="126">
        <v>0.30099999999999999</v>
      </c>
    </row>
    <row r="8" spans="1:13">
      <c r="A8" s="125" t="s">
        <v>35</v>
      </c>
      <c r="B8" s="126">
        <v>2.3E-2</v>
      </c>
      <c r="C8" s="126">
        <v>4.7E-2</v>
      </c>
      <c r="D8" s="126">
        <v>7.0000000000000007E-2</v>
      </c>
      <c r="E8" s="126">
        <v>9.4E-2</v>
      </c>
      <c r="F8" s="126">
        <v>0.11700000000000001</v>
      </c>
      <c r="G8" s="126">
        <v>0.14099999999999999</v>
      </c>
      <c r="H8" s="126">
        <v>0.16400000000000001</v>
      </c>
      <c r="I8" s="126">
        <v>0.188</v>
      </c>
      <c r="J8" s="126">
        <v>0.21099999999999999</v>
      </c>
      <c r="K8" s="126">
        <v>0.23400000000000001</v>
      </c>
      <c r="L8" s="126">
        <v>0.25800000000000001</v>
      </c>
      <c r="M8" s="126">
        <v>0.28100000000000003</v>
      </c>
    </row>
    <row r="9" spans="1:13">
      <c r="A9" s="125" t="s">
        <v>36</v>
      </c>
      <c r="B9" s="126">
        <v>2.1999999999999999E-2</v>
      </c>
      <c r="C9" s="126">
        <v>4.4999999999999998E-2</v>
      </c>
      <c r="D9" s="126">
        <v>6.6000000000000003E-2</v>
      </c>
      <c r="E9" s="126">
        <v>8.7999999999999995E-2</v>
      </c>
      <c r="F9" s="126">
        <v>0.11</v>
      </c>
      <c r="G9" s="126">
        <v>0.13200000000000001</v>
      </c>
      <c r="H9" s="126">
        <v>0.155</v>
      </c>
      <c r="I9" s="126">
        <v>0.17799999999999999</v>
      </c>
      <c r="J9" s="126">
        <v>0.2</v>
      </c>
      <c r="K9" s="126">
        <v>0.221</v>
      </c>
      <c r="L9" s="126">
        <v>0.24399999999999999</v>
      </c>
      <c r="M9" s="126">
        <v>0.26500000000000001</v>
      </c>
    </row>
    <row r="10" spans="1:13">
      <c r="A10" s="125" t="s">
        <v>37</v>
      </c>
      <c r="B10" s="126">
        <v>2.1000000000000001E-2</v>
      </c>
      <c r="C10" s="126">
        <v>4.2000000000000003E-2</v>
      </c>
      <c r="D10" s="126">
        <v>6.3E-2</v>
      </c>
      <c r="E10" s="126">
        <v>8.3000000000000004E-2</v>
      </c>
      <c r="F10" s="126">
        <v>0.104</v>
      </c>
      <c r="G10" s="126">
        <v>0.125</v>
      </c>
      <c r="H10" s="126">
        <v>0.14599999999999999</v>
      </c>
      <c r="I10" s="126">
        <v>0.16700000000000001</v>
      </c>
      <c r="J10" s="126">
        <v>0.188</v>
      </c>
      <c r="K10" s="126">
        <v>0.20799999999999999</v>
      </c>
      <c r="L10" s="126">
        <v>0.22900000000000001</v>
      </c>
      <c r="M10" s="126">
        <v>0.25</v>
      </c>
    </row>
    <row r="11" spans="1:13">
      <c r="A11" s="125" t="s">
        <v>38</v>
      </c>
      <c r="B11" s="126">
        <v>0.02</v>
      </c>
      <c r="C11" s="126">
        <v>0.04</v>
      </c>
      <c r="D11" s="126">
        <v>5.8999999999999997E-2</v>
      </c>
      <c r="E11" s="126">
        <v>7.9000000000000001E-2</v>
      </c>
      <c r="F11" s="126">
        <v>9.9000000000000005E-2</v>
      </c>
      <c r="G11" s="126">
        <v>0.11899999999999999</v>
      </c>
      <c r="H11" s="126">
        <v>0.13800000000000001</v>
      </c>
      <c r="I11" s="126">
        <v>0.158</v>
      </c>
      <c r="J11" s="126">
        <v>0.17899999999999999</v>
      </c>
      <c r="K11" s="126">
        <v>0.19800000000000001</v>
      </c>
      <c r="L11" s="126">
        <v>0.217</v>
      </c>
      <c r="M11" s="126">
        <v>0.23699999999999999</v>
      </c>
    </row>
    <row r="12" spans="1:13">
      <c r="A12" s="125" t="s">
        <v>39</v>
      </c>
      <c r="B12" s="126">
        <v>1.9E-2</v>
      </c>
      <c r="C12" s="126">
        <v>3.7999999999999999E-2</v>
      </c>
      <c r="D12" s="126">
        <v>5.6000000000000001E-2</v>
      </c>
      <c r="E12" s="126">
        <v>7.4999999999999997E-2</v>
      </c>
      <c r="F12" s="126">
        <v>9.4E-2</v>
      </c>
      <c r="G12" s="126">
        <v>0.113</v>
      </c>
      <c r="H12" s="126">
        <v>0.13100000000000001</v>
      </c>
      <c r="I12" s="126">
        <v>0.15</v>
      </c>
      <c r="J12" s="126">
        <v>0.16900000000000001</v>
      </c>
      <c r="K12" s="126">
        <v>0.188</v>
      </c>
      <c r="L12" s="126">
        <v>0.20599999999999999</v>
      </c>
      <c r="M12" s="126">
        <v>0.22500000000000001</v>
      </c>
    </row>
    <row r="13" spans="1:13">
      <c r="A13" s="125" t="s">
        <v>40</v>
      </c>
      <c r="B13" s="126">
        <v>1.7999999999999999E-2</v>
      </c>
      <c r="C13" s="126">
        <v>3.5999999999999997E-2</v>
      </c>
      <c r="D13" s="126">
        <v>5.2999999999999999E-2</v>
      </c>
      <c r="E13" s="126">
        <v>7.0999999999999994E-2</v>
      </c>
      <c r="F13" s="126">
        <v>0.09</v>
      </c>
      <c r="G13" s="126">
        <v>0.107</v>
      </c>
      <c r="H13" s="126">
        <v>0.125</v>
      </c>
      <c r="I13" s="126">
        <v>0.14299999999999999</v>
      </c>
      <c r="J13" s="126">
        <v>0.161</v>
      </c>
      <c r="K13" s="126">
        <v>0.17899999999999999</v>
      </c>
      <c r="L13" s="126">
        <v>0.19700000000000001</v>
      </c>
      <c r="M13" s="126">
        <v>0.215</v>
      </c>
    </row>
    <row r="14" spans="1:13">
      <c r="A14" s="125" t="s">
        <v>41</v>
      </c>
      <c r="B14" s="126">
        <v>1.7000000000000001E-2</v>
      </c>
      <c r="C14" s="126">
        <v>3.4000000000000002E-2</v>
      </c>
      <c r="D14" s="126">
        <v>5.0999999999999997E-2</v>
      </c>
      <c r="E14" s="126">
        <v>6.8000000000000005E-2</v>
      </c>
      <c r="F14" s="126">
        <v>8.5000000000000006E-2</v>
      </c>
      <c r="G14" s="126">
        <v>0.10199999999999999</v>
      </c>
      <c r="H14" s="126">
        <v>0.11899999999999999</v>
      </c>
      <c r="I14" s="126">
        <v>0.13600000000000001</v>
      </c>
      <c r="J14" s="126">
        <v>0.153</v>
      </c>
      <c r="K14" s="126">
        <v>0.17</v>
      </c>
      <c r="L14" s="126">
        <v>0.188</v>
      </c>
      <c r="M14" s="126">
        <v>0.20499999999999999</v>
      </c>
    </row>
    <row r="15" spans="1:13">
      <c r="A15" s="125" t="s">
        <v>42</v>
      </c>
      <c r="B15" s="126">
        <v>1.6E-2</v>
      </c>
      <c r="C15" s="126">
        <v>3.2000000000000001E-2</v>
      </c>
      <c r="D15" s="126">
        <v>4.9000000000000002E-2</v>
      </c>
      <c r="E15" s="126">
        <v>6.5000000000000002E-2</v>
      </c>
      <c r="F15" s="126">
        <v>8.1000000000000003E-2</v>
      </c>
      <c r="G15" s="126">
        <v>9.8000000000000004E-2</v>
      </c>
      <c r="H15" s="126">
        <v>0.115</v>
      </c>
      <c r="I15" s="126">
        <v>0.13</v>
      </c>
      <c r="J15" s="126">
        <v>0.14699999999999999</v>
      </c>
      <c r="K15" s="126">
        <v>0.16300000000000001</v>
      </c>
      <c r="L15" s="126">
        <v>0.18</v>
      </c>
      <c r="M15" s="126">
        <v>0.19600000000000001</v>
      </c>
    </row>
    <row r="16" spans="1:13">
      <c r="A16" s="125" t="s">
        <v>43</v>
      </c>
      <c r="B16" s="126">
        <v>1.6E-2</v>
      </c>
      <c r="C16" s="126">
        <v>3.1E-2</v>
      </c>
      <c r="D16" s="126">
        <v>4.7E-2</v>
      </c>
      <c r="E16" s="126">
        <v>6.3E-2</v>
      </c>
      <c r="F16" s="126">
        <v>7.8E-2</v>
      </c>
      <c r="G16" s="126">
        <v>9.4E-2</v>
      </c>
      <c r="H16" s="126">
        <v>0.109</v>
      </c>
      <c r="I16" s="126">
        <v>0.125</v>
      </c>
      <c r="J16" s="126">
        <v>0.14099999999999999</v>
      </c>
      <c r="K16" s="126">
        <v>0.156</v>
      </c>
      <c r="L16" s="126">
        <v>0.17199999999999999</v>
      </c>
      <c r="M16" s="126">
        <v>0.188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7"/>
  <sheetViews>
    <sheetView zoomScale="90" zoomScaleNormal="90" workbookViewId="0">
      <selection activeCell="M23" sqref="M23"/>
    </sheetView>
  </sheetViews>
  <sheetFormatPr defaultRowHeight="15"/>
  <cols>
    <col min="1" max="1" width="16.5703125" customWidth="1"/>
    <col min="2" max="2" width="11.28515625" customWidth="1"/>
    <col min="3" max="10" width="7.42578125" customWidth="1"/>
    <col min="11" max="11" width="4.42578125" customWidth="1"/>
    <col min="16" max="16" width="20.28515625" bestFit="1" customWidth="1"/>
    <col min="17" max="17" width="12" bestFit="1" customWidth="1"/>
  </cols>
  <sheetData>
    <row r="1" spans="1:20" ht="16.5" thickBot="1">
      <c r="A1" s="98" t="s">
        <v>62</v>
      </c>
      <c r="B1" s="98"/>
      <c r="E1" s="111" t="s">
        <v>89</v>
      </c>
      <c r="F1" s="111"/>
      <c r="G1" s="111"/>
      <c r="N1" s="55" t="s">
        <v>54</v>
      </c>
      <c r="O1" s="55"/>
      <c r="Q1" s="48" t="s">
        <v>23</v>
      </c>
      <c r="R1" s="53"/>
      <c r="S1" s="53"/>
      <c r="T1" s="53"/>
    </row>
    <row r="2" spans="1:20" ht="16.5" thickTop="1" thickBot="1">
      <c r="A2" s="1" t="s">
        <v>0</v>
      </c>
      <c r="B2" s="95" t="s">
        <v>80</v>
      </c>
      <c r="E2" s="88" t="s">
        <v>70</v>
      </c>
      <c r="F2" s="89"/>
      <c r="G2" s="101">
        <f>J37</f>
        <v>62</v>
      </c>
      <c r="N2" s="20" t="s">
        <v>13</v>
      </c>
      <c r="O2" s="20">
        <v>120</v>
      </c>
      <c r="Q2" s="49">
        <v>0</v>
      </c>
      <c r="R2" s="53" t="s">
        <v>26</v>
      </c>
      <c r="S2" s="53"/>
      <c r="T2" s="53"/>
    </row>
    <row r="3" spans="1:20" ht="15.75" thickTop="1">
      <c r="A3" s="1" t="s">
        <v>1</v>
      </c>
      <c r="B3" s="96" t="s">
        <v>14</v>
      </c>
      <c r="E3" s="92" t="s">
        <v>16</v>
      </c>
      <c r="F3" s="94"/>
      <c r="G3" s="93">
        <f>J28</f>
        <v>6</v>
      </c>
      <c r="N3" s="20" t="s">
        <v>14</v>
      </c>
      <c r="O3" s="20">
        <v>160</v>
      </c>
      <c r="Q3" s="49">
        <v>1</v>
      </c>
      <c r="R3" s="53" t="s">
        <v>25</v>
      </c>
      <c r="S3" s="53"/>
      <c r="T3" s="53"/>
    </row>
    <row r="4" spans="1:20">
      <c r="A4" s="1" t="s">
        <v>78</v>
      </c>
      <c r="B4" s="96">
        <v>5</v>
      </c>
      <c r="E4" s="90" t="s">
        <v>72</v>
      </c>
      <c r="F4" s="91"/>
      <c r="G4" s="108">
        <f>I46</f>
        <v>0.20613333333333334</v>
      </c>
      <c r="N4" s="20" t="s">
        <v>7</v>
      </c>
      <c r="O4" s="20">
        <v>190</v>
      </c>
      <c r="Q4" s="49">
        <v>2</v>
      </c>
      <c r="R4" s="53" t="s">
        <v>27</v>
      </c>
      <c r="S4" s="53"/>
      <c r="T4" s="53"/>
    </row>
    <row r="5" spans="1:20" ht="15.75" thickBot="1">
      <c r="A5" s="1" t="s">
        <v>83</v>
      </c>
      <c r="B5" s="97">
        <v>1</v>
      </c>
      <c r="N5" s="20" t="s">
        <v>8</v>
      </c>
      <c r="O5" s="20">
        <v>240</v>
      </c>
      <c r="Q5" s="49">
        <v>3</v>
      </c>
      <c r="R5" s="53" t="s">
        <v>24</v>
      </c>
      <c r="S5" s="53"/>
      <c r="T5" s="53"/>
    </row>
    <row r="6" spans="1:20">
      <c r="A6" s="1"/>
      <c r="B6" s="14"/>
      <c r="J6" s="15"/>
      <c r="N6" s="104"/>
      <c r="O6" s="15"/>
      <c r="Q6" s="36"/>
      <c r="R6" s="37"/>
    </row>
    <row r="7" spans="1:20" ht="15.75" thickBot="1">
      <c r="A7" s="100" t="s">
        <v>88</v>
      </c>
      <c r="B7" s="86"/>
      <c r="C7" s="56"/>
      <c r="N7" s="6" t="s">
        <v>68</v>
      </c>
      <c r="O7" s="6" t="s">
        <v>69</v>
      </c>
      <c r="Q7" s="6" t="s">
        <v>68</v>
      </c>
      <c r="R7" s="6" t="s">
        <v>22</v>
      </c>
      <c r="S7" s="6" t="s">
        <v>71</v>
      </c>
    </row>
    <row r="8" spans="1:20" ht="16.5" thickTop="1" thickBot="1">
      <c r="A8" s="84" t="s">
        <v>66</v>
      </c>
      <c r="B8" s="84"/>
      <c r="C8" s="85">
        <f>VLOOKUP(G8,Sheet2!B:N,2,FALSE)</f>
        <v>2.3E-2</v>
      </c>
      <c r="F8" s="105" t="s">
        <v>11</v>
      </c>
      <c r="G8" s="105">
        <f>VLOOKUP(B3,N:O,2,FALSE)</f>
        <v>160</v>
      </c>
      <c r="N8" s="20" t="s">
        <v>5</v>
      </c>
      <c r="O8" s="40">
        <v>6</v>
      </c>
      <c r="Q8" s="20" t="s">
        <v>5</v>
      </c>
      <c r="R8" s="35">
        <v>0.05</v>
      </c>
      <c r="S8" s="35">
        <f>R8/R8</f>
        <v>1</v>
      </c>
    </row>
    <row r="9" spans="1:20" ht="16.5" thickTop="1" thickBot="1">
      <c r="A9" s="84" t="s">
        <v>74</v>
      </c>
      <c r="B9" s="106"/>
      <c r="C9" s="107">
        <f>IF(B5=Q2,0.3,IF(B5=Q3,0.2,IF(B5=Q4,0.13,IF(B5=Q5,0.07,0))))</f>
        <v>0.2</v>
      </c>
      <c r="I9" s="15"/>
      <c r="N9" s="20" t="s">
        <v>9</v>
      </c>
      <c r="O9" s="40">
        <v>9</v>
      </c>
      <c r="Q9" s="20" t="s">
        <v>9</v>
      </c>
      <c r="R9" s="35">
        <v>0.12</v>
      </c>
      <c r="S9" s="35">
        <f>R9/R8</f>
        <v>2.4</v>
      </c>
    </row>
    <row r="10" spans="1:20" ht="16.5" thickTop="1" thickBot="1">
      <c r="A10" s="84" t="s">
        <v>75</v>
      </c>
      <c r="B10" s="106"/>
      <c r="C10" s="107">
        <f>IF(B5=Q2,0.4,IF(B5=Q3,0.3,IF(B5=Q4,0.23,IF(B5=Q5,0.17,0))))</f>
        <v>0.3</v>
      </c>
      <c r="N10" s="20" t="s">
        <v>67</v>
      </c>
      <c r="O10" s="40">
        <v>13</v>
      </c>
      <c r="Q10" s="20" t="s">
        <v>67</v>
      </c>
      <c r="R10" s="35">
        <v>0.4</v>
      </c>
      <c r="S10" s="41">
        <f>R10/R9</f>
        <v>3.3333333333333335</v>
      </c>
    </row>
    <row r="11" spans="1:20" ht="16.5" thickTop="1" thickBot="1">
      <c r="A11" s="87" t="s">
        <v>90</v>
      </c>
      <c r="B11" s="106"/>
      <c r="C11" s="85">
        <f>0.016*(60/40)</f>
        <v>2.4E-2</v>
      </c>
      <c r="N11" s="15"/>
      <c r="O11" s="15"/>
      <c r="Q11" s="7" t="s">
        <v>73</v>
      </c>
      <c r="R11" s="14">
        <f>0.016*(60/40)</f>
        <v>2.4E-2</v>
      </c>
    </row>
    <row r="12" spans="1:20" ht="15.75" thickTop="1">
      <c r="A12" s="1"/>
    </row>
    <row r="13" spans="1:20" ht="15.75" thickBot="1">
      <c r="A13" s="58" t="s">
        <v>6</v>
      </c>
      <c r="B13" s="59">
        <v>1</v>
      </c>
      <c r="C13" s="59">
        <v>2</v>
      </c>
      <c r="D13" s="59">
        <v>3</v>
      </c>
      <c r="E13" s="59">
        <v>4</v>
      </c>
      <c r="F13" s="59">
        <v>5</v>
      </c>
      <c r="G13" s="59">
        <v>6</v>
      </c>
      <c r="H13" s="59">
        <v>7</v>
      </c>
      <c r="I13" s="59">
        <v>8</v>
      </c>
      <c r="J13" s="59" t="s">
        <v>20</v>
      </c>
    </row>
    <row r="14" spans="1:20" ht="16.5" thickTop="1" thickBot="1">
      <c r="A14" s="61" t="s">
        <v>84</v>
      </c>
      <c r="B14" s="60" t="str">
        <f>IF($B$4-B13&gt;=0,"Yes","No")</f>
        <v>Yes</v>
      </c>
      <c r="C14" s="60" t="str">
        <f>IF($B$4-C13&gt;=0,"Yes","No")</f>
        <v>Yes</v>
      </c>
      <c r="D14" s="60" t="str">
        <f t="shared" ref="C14:I14" si="0">IF($B$4-D13&gt;=0,"Yes","No")</f>
        <v>Yes</v>
      </c>
      <c r="E14" s="60" t="str">
        <f t="shared" si="0"/>
        <v>Yes</v>
      </c>
      <c r="F14" s="60" t="str">
        <f t="shared" si="0"/>
        <v>Yes</v>
      </c>
      <c r="G14" s="60" t="str">
        <f t="shared" si="0"/>
        <v>No</v>
      </c>
      <c r="H14" s="60" t="str">
        <f t="shared" si="0"/>
        <v>No</v>
      </c>
      <c r="I14" s="60" t="str">
        <f t="shared" si="0"/>
        <v>No</v>
      </c>
    </row>
    <row r="15" spans="1:20" ht="15.75" thickTop="1">
      <c r="A15" s="62" t="s">
        <v>67</v>
      </c>
      <c r="B15" s="63">
        <v>2</v>
      </c>
      <c r="C15" s="64">
        <v>0</v>
      </c>
      <c r="D15" s="64">
        <v>0</v>
      </c>
      <c r="E15" s="64">
        <v>0</v>
      </c>
      <c r="F15" s="64">
        <v>0</v>
      </c>
      <c r="G15" s="64">
        <v>0</v>
      </c>
      <c r="H15" s="64">
        <v>0</v>
      </c>
      <c r="I15" s="65">
        <v>0</v>
      </c>
      <c r="J15" s="14">
        <f>SUM(B15:I15)</f>
        <v>2</v>
      </c>
      <c r="K15" s="14"/>
      <c r="L15" s="75"/>
    </row>
    <row r="16" spans="1:20">
      <c r="A16" t="s">
        <v>4</v>
      </c>
      <c r="B16" s="66">
        <v>2</v>
      </c>
      <c r="C16" s="67">
        <v>0</v>
      </c>
      <c r="D16" s="67">
        <v>1</v>
      </c>
      <c r="E16" s="67">
        <v>0</v>
      </c>
      <c r="F16" s="67">
        <v>1</v>
      </c>
      <c r="G16" s="67">
        <v>0</v>
      </c>
      <c r="H16" s="67">
        <v>0</v>
      </c>
      <c r="I16" s="68">
        <v>0</v>
      </c>
      <c r="J16" s="14">
        <f t="shared" ref="J16:J17" si="1">SUM(B16:I16)</f>
        <v>4</v>
      </c>
      <c r="K16" s="14"/>
      <c r="L16" s="75"/>
    </row>
    <row r="17" spans="1:15" ht="15.75" thickBot="1">
      <c r="A17" s="15" t="s">
        <v>5</v>
      </c>
      <c r="B17" s="69">
        <v>0</v>
      </c>
      <c r="C17" s="70">
        <v>0</v>
      </c>
      <c r="D17" s="70">
        <v>0</v>
      </c>
      <c r="E17" s="70">
        <v>0</v>
      </c>
      <c r="F17" s="70">
        <v>0</v>
      </c>
      <c r="G17" s="70">
        <v>0</v>
      </c>
      <c r="H17" s="70">
        <v>0</v>
      </c>
      <c r="I17" s="71">
        <v>0</v>
      </c>
      <c r="J17" s="14">
        <f t="shared" si="1"/>
        <v>0</v>
      </c>
      <c r="K17" s="14"/>
      <c r="L17" s="75"/>
    </row>
    <row r="18" spans="1:15" ht="5.25" customHeight="1" thickTop="1" thickBot="1">
      <c r="A18" s="57"/>
      <c r="B18" s="57"/>
      <c r="C18" s="57"/>
      <c r="D18" s="57"/>
      <c r="E18" s="57"/>
      <c r="F18" s="57"/>
      <c r="G18" s="57"/>
      <c r="H18" s="57"/>
      <c r="I18" s="57"/>
    </row>
    <row r="19" spans="1:15" ht="15.75" thickTop="1">
      <c r="A19" s="72" t="s">
        <v>18</v>
      </c>
      <c r="B19" s="73">
        <f>SUM(B15:B17)</f>
        <v>4</v>
      </c>
      <c r="C19" s="73">
        <f t="shared" ref="C19:J19" si="2">SUM(C15:C17)</f>
        <v>0</v>
      </c>
      <c r="D19" s="73">
        <f t="shared" si="2"/>
        <v>1</v>
      </c>
      <c r="E19" s="73">
        <f t="shared" si="2"/>
        <v>0</v>
      </c>
      <c r="F19" s="73">
        <f t="shared" si="2"/>
        <v>1</v>
      </c>
      <c r="G19" s="73">
        <f t="shared" si="2"/>
        <v>0</v>
      </c>
      <c r="H19" s="73">
        <f t="shared" si="2"/>
        <v>0</v>
      </c>
      <c r="I19" s="73">
        <f t="shared" si="2"/>
        <v>0</v>
      </c>
      <c r="J19" s="73">
        <f t="shared" si="2"/>
        <v>6</v>
      </c>
    </row>
    <row r="20" spans="1:15" ht="6.75" customHeight="1" thickBot="1">
      <c r="A20" s="74"/>
      <c r="B20" s="74"/>
      <c r="C20" s="74"/>
      <c r="D20" s="74"/>
      <c r="E20" s="74"/>
      <c r="F20" s="74"/>
      <c r="G20" s="74"/>
      <c r="H20" s="74"/>
      <c r="I20" s="74"/>
      <c r="J20" s="15"/>
      <c r="K20" s="15"/>
      <c r="L20" s="15"/>
    </row>
    <row r="21" spans="1:15" ht="23.25" customHeight="1" thickBot="1">
      <c r="A21" s="112" t="s">
        <v>86</v>
      </c>
      <c r="B21" s="112"/>
      <c r="C21" s="112"/>
      <c r="D21" s="15"/>
      <c r="E21" s="15"/>
      <c r="F21" s="15"/>
      <c r="G21" s="15"/>
      <c r="H21" s="15"/>
      <c r="I21" s="15"/>
      <c r="J21" s="15"/>
      <c r="K21" s="15"/>
      <c r="L21" s="15"/>
    </row>
    <row r="22" spans="1:15" ht="15.75" thickBot="1">
      <c r="A22" s="58" t="s">
        <v>6</v>
      </c>
      <c r="B22" s="59">
        <v>1</v>
      </c>
      <c r="C22" s="59">
        <v>2</v>
      </c>
      <c r="D22" s="59">
        <v>3</v>
      </c>
      <c r="E22" s="59">
        <v>4</v>
      </c>
      <c r="F22" s="59">
        <v>5</v>
      </c>
      <c r="G22" s="59">
        <v>6</v>
      </c>
      <c r="H22" s="59">
        <v>7</v>
      </c>
      <c r="I22" s="59">
        <v>8</v>
      </c>
      <c r="J22" s="59" t="s">
        <v>20</v>
      </c>
      <c r="K22" s="57"/>
      <c r="L22" s="76" t="s">
        <v>85</v>
      </c>
    </row>
    <row r="23" spans="1:15" ht="15.75" thickTop="1">
      <c r="A23" s="61" t="s">
        <v>84</v>
      </c>
      <c r="B23" s="60" t="s">
        <v>81</v>
      </c>
      <c r="C23" s="60" t="s">
        <v>81</v>
      </c>
      <c r="D23" s="60" t="s">
        <v>81</v>
      </c>
      <c r="E23" s="60" t="s">
        <v>81</v>
      </c>
      <c r="F23" s="60" t="s">
        <v>82</v>
      </c>
      <c r="G23" s="60" t="s">
        <v>82</v>
      </c>
      <c r="H23" s="60" t="s">
        <v>82</v>
      </c>
      <c r="I23" s="60" t="s">
        <v>82</v>
      </c>
      <c r="O23" s="15"/>
    </row>
    <row r="24" spans="1:15">
      <c r="A24" t="s">
        <v>67</v>
      </c>
      <c r="B24" s="14">
        <f>IF(B14="Yes",B15,0)</f>
        <v>2</v>
      </c>
      <c r="C24" s="14">
        <f>IF($C$14="Yes",C15,0)</f>
        <v>0</v>
      </c>
      <c r="D24" s="14">
        <f>IF($D$14="Yes",D15,0)</f>
        <v>0</v>
      </c>
      <c r="E24" s="14">
        <f>IF($E$14="Yes",E15,0)</f>
        <v>0</v>
      </c>
      <c r="F24" s="14">
        <f>IF($F$14="Yes",F15,0)</f>
        <v>0</v>
      </c>
      <c r="G24" s="14">
        <f>IF($G$14="Yes",G15,0)</f>
        <v>0</v>
      </c>
      <c r="H24" s="14">
        <f>IF($H$14="Yes",H15,0)</f>
        <v>0</v>
      </c>
      <c r="I24" s="14">
        <f>IF($I$14="Yes",I15,0)</f>
        <v>0</v>
      </c>
      <c r="J24" s="14">
        <f>SUM(B24:I24)</f>
        <v>2</v>
      </c>
      <c r="K24" s="14" t="s">
        <v>77</v>
      </c>
      <c r="L24" s="75">
        <v>1</v>
      </c>
    </row>
    <row r="25" spans="1:15">
      <c r="A25" t="s">
        <v>4</v>
      </c>
      <c r="B25" s="14">
        <f>IF(B14="Yes",B16,0)</f>
        <v>2</v>
      </c>
      <c r="C25" s="14">
        <f t="shared" ref="C25:C26" si="3">IF($C$14="Yes",C16,0)</f>
        <v>0</v>
      </c>
      <c r="D25" s="14">
        <f t="shared" ref="D25:D26" si="4">IF($D$14="Yes",D16,0)</f>
        <v>1</v>
      </c>
      <c r="E25" s="14">
        <f t="shared" ref="E25:E26" si="5">IF($E$14="Yes",E16,0)</f>
        <v>0</v>
      </c>
      <c r="F25" s="14">
        <f t="shared" ref="F25:F26" si="6">IF($F$14="Yes",F16,0)</f>
        <v>1</v>
      </c>
      <c r="G25" s="14">
        <f t="shared" ref="G25:G26" si="7">IF($G$14="Yes",G16,0)</f>
        <v>0</v>
      </c>
      <c r="H25" s="14">
        <f t="shared" ref="H25:H26" si="8">IF($H$14="Yes",H16,0)</f>
        <v>0</v>
      </c>
      <c r="I25" s="14">
        <f t="shared" ref="I25:I26" si="9">IF($I$14="Yes",I16,0)</f>
        <v>0</v>
      </c>
      <c r="J25" s="14">
        <f t="shared" ref="J25:J26" si="10">SUM(B25:I25)</f>
        <v>4</v>
      </c>
      <c r="K25" s="14" t="s">
        <v>77</v>
      </c>
      <c r="L25" s="75">
        <v>1</v>
      </c>
    </row>
    <row r="26" spans="1:15">
      <c r="A26" s="15" t="s">
        <v>5</v>
      </c>
      <c r="B26" s="14">
        <f>IF(B14="Yes",B17,0)</f>
        <v>0</v>
      </c>
      <c r="C26" s="14">
        <f t="shared" si="3"/>
        <v>0</v>
      </c>
      <c r="D26" s="14">
        <f t="shared" si="4"/>
        <v>0</v>
      </c>
      <c r="E26" s="14">
        <f t="shared" si="5"/>
        <v>0</v>
      </c>
      <c r="F26" s="14">
        <f t="shared" si="6"/>
        <v>0</v>
      </c>
      <c r="G26" s="14">
        <f t="shared" si="7"/>
        <v>0</v>
      </c>
      <c r="H26" s="14">
        <f t="shared" si="8"/>
        <v>0</v>
      </c>
      <c r="I26" s="14">
        <f t="shared" si="9"/>
        <v>0</v>
      </c>
      <c r="J26" s="14">
        <f t="shared" si="10"/>
        <v>0</v>
      </c>
      <c r="K26" s="14" t="s">
        <v>77</v>
      </c>
      <c r="L26" s="75">
        <v>1</v>
      </c>
      <c r="O26" s="15"/>
    </row>
    <row r="27" spans="1:15" ht="6.75" customHeight="1" thickBot="1">
      <c r="A27" s="57"/>
      <c r="B27" s="57"/>
      <c r="C27" s="57"/>
      <c r="D27" s="57"/>
      <c r="E27" s="57"/>
      <c r="F27" s="57"/>
      <c r="G27" s="57"/>
      <c r="H27" s="57"/>
      <c r="I27" s="57"/>
    </row>
    <row r="28" spans="1:15" ht="15.75" thickTop="1">
      <c r="A28" s="72" t="s">
        <v>18</v>
      </c>
      <c r="B28" s="73">
        <f>SUM(B24:B26)</f>
        <v>4</v>
      </c>
      <c r="C28" s="73">
        <f t="shared" ref="C28:J28" si="11">SUM(C24:C26)</f>
        <v>0</v>
      </c>
      <c r="D28" s="73">
        <f t="shared" si="11"/>
        <v>1</v>
      </c>
      <c r="E28" s="73">
        <f t="shared" si="11"/>
        <v>0</v>
      </c>
      <c r="F28" s="73">
        <f t="shared" si="11"/>
        <v>1</v>
      </c>
      <c r="G28" s="73">
        <f t="shared" si="11"/>
        <v>0</v>
      </c>
      <c r="H28" s="73">
        <f t="shared" si="11"/>
        <v>0</v>
      </c>
      <c r="I28" s="73">
        <f t="shared" si="11"/>
        <v>0</v>
      </c>
      <c r="J28" s="73">
        <f t="shared" si="11"/>
        <v>6</v>
      </c>
    </row>
    <row r="29" spans="1:15" ht="3.75" customHeight="1" thickBot="1">
      <c r="A29" s="74"/>
      <c r="B29" s="74"/>
      <c r="C29" s="74"/>
      <c r="D29" s="74"/>
      <c r="E29" s="74"/>
      <c r="F29" s="74"/>
      <c r="G29" s="74"/>
      <c r="H29" s="74"/>
      <c r="I29" s="74"/>
      <c r="J29" s="74"/>
    </row>
    <row r="30" spans="1:15" ht="21.75" customHeight="1" thickBot="1">
      <c r="A30" s="113" t="s">
        <v>69</v>
      </c>
      <c r="B30" s="113"/>
      <c r="C30" s="113"/>
    </row>
    <row r="31" spans="1:15" ht="15.75" thickBot="1">
      <c r="A31" s="58" t="s">
        <v>87</v>
      </c>
      <c r="B31" s="59">
        <v>1</v>
      </c>
      <c r="C31" s="59">
        <v>2</v>
      </c>
      <c r="D31" s="59">
        <v>3</v>
      </c>
      <c r="E31" s="59">
        <v>4</v>
      </c>
      <c r="F31" s="59">
        <v>5</v>
      </c>
      <c r="G31" s="59">
        <v>6</v>
      </c>
      <c r="H31" s="59">
        <v>7</v>
      </c>
      <c r="I31" s="59">
        <v>8</v>
      </c>
      <c r="J31" s="59" t="s">
        <v>20</v>
      </c>
    </row>
    <row r="32" spans="1:15" ht="15.75" thickTop="1">
      <c r="A32" s="61" t="s">
        <v>84</v>
      </c>
      <c r="B32" s="60" t="s">
        <v>81</v>
      </c>
      <c r="C32" s="60" t="s">
        <v>81</v>
      </c>
      <c r="D32" s="60" t="s">
        <v>81</v>
      </c>
      <c r="E32" s="60" t="s">
        <v>81</v>
      </c>
      <c r="F32" s="60" t="s">
        <v>82</v>
      </c>
      <c r="G32" s="60" t="s">
        <v>82</v>
      </c>
      <c r="H32" s="60" t="s">
        <v>82</v>
      </c>
      <c r="I32" s="60" t="s">
        <v>82</v>
      </c>
    </row>
    <row r="33" spans="1:11">
      <c r="A33" t="s">
        <v>67</v>
      </c>
      <c r="B33" s="81">
        <f>$O$10*B24</f>
        <v>26</v>
      </c>
      <c r="C33" s="81">
        <f t="shared" ref="C33:I33" si="12">$O$10*C24</f>
        <v>0</v>
      </c>
      <c r="D33" s="81">
        <f t="shared" si="12"/>
        <v>0</v>
      </c>
      <c r="E33" s="81">
        <f t="shared" si="12"/>
        <v>0</v>
      </c>
      <c r="F33" s="81">
        <f t="shared" si="12"/>
        <v>0</v>
      </c>
      <c r="G33" s="81">
        <f t="shared" si="12"/>
        <v>0</v>
      </c>
      <c r="H33" s="81">
        <f t="shared" si="12"/>
        <v>0</v>
      </c>
      <c r="I33" s="81">
        <f t="shared" si="12"/>
        <v>0</v>
      </c>
      <c r="J33" s="81">
        <f>SUM(B33:I33)</f>
        <v>26</v>
      </c>
    </row>
    <row r="34" spans="1:11">
      <c r="A34" t="s">
        <v>4</v>
      </c>
      <c r="B34" s="81">
        <f>$O$9*B25</f>
        <v>18</v>
      </c>
      <c r="C34" s="81">
        <f t="shared" ref="C34:I34" si="13">$O$9*C25</f>
        <v>0</v>
      </c>
      <c r="D34" s="81">
        <f t="shared" si="13"/>
        <v>9</v>
      </c>
      <c r="E34" s="81">
        <f t="shared" si="13"/>
        <v>0</v>
      </c>
      <c r="F34" s="81">
        <f>$O$9*F25</f>
        <v>9</v>
      </c>
      <c r="G34" s="81">
        <f t="shared" si="13"/>
        <v>0</v>
      </c>
      <c r="H34" s="81">
        <f t="shared" si="13"/>
        <v>0</v>
      </c>
      <c r="I34" s="81">
        <f t="shared" si="13"/>
        <v>0</v>
      </c>
      <c r="J34" s="81">
        <f t="shared" ref="J34:J35" si="14">SUM(B34:I34)</f>
        <v>36</v>
      </c>
      <c r="K34" s="15"/>
    </row>
    <row r="35" spans="1:11">
      <c r="A35" s="15" t="s">
        <v>5</v>
      </c>
      <c r="B35" s="81">
        <f>$O$8*B26</f>
        <v>0</v>
      </c>
      <c r="C35" s="81">
        <f t="shared" ref="C35:I35" si="15">$O$8*C26</f>
        <v>0</v>
      </c>
      <c r="D35" s="81">
        <f t="shared" si="15"/>
        <v>0</v>
      </c>
      <c r="E35" s="81">
        <f t="shared" si="15"/>
        <v>0</v>
      </c>
      <c r="F35" s="81">
        <f t="shared" si="15"/>
        <v>0</v>
      </c>
      <c r="G35" s="81">
        <f t="shared" si="15"/>
        <v>0</v>
      </c>
      <c r="H35" s="81">
        <f t="shared" si="15"/>
        <v>0</v>
      </c>
      <c r="I35" s="81">
        <f t="shared" si="15"/>
        <v>0</v>
      </c>
      <c r="J35" s="81">
        <f t="shared" si="14"/>
        <v>0</v>
      </c>
    </row>
    <row r="36" spans="1:11" ht="6" customHeight="1" thickBot="1">
      <c r="A36" s="57"/>
      <c r="B36" s="57"/>
      <c r="C36" s="57"/>
      <c r="D36" s="57"/>
      <c r="E36" s="57"/>
      <c r="F36" s="57"/>
      <c r="G36" s="57"/>
      <c r="H36" s="57"/>
      <c r="I36" s="57"/>
      <c r="J36" s="57"/>
    </row>
    <row r="37" spans="1:11" ht="16.5" thickTop="1" thickBot="1">
      <c r="A37" s="79" t="s">
        <v>70</v>
      </c>
      <c r="B37" s="82">
        <f>SUM(B33:B35)</f>
        <v>44</v>
      </c>
      <c r="C37" s="82">
        <f t="shared" ref="C37:I37" si="16">SUM(C33:C35)</f>
        <v>0</v>
      </c>
      <c r="D37" s="82">
        <f t="shared" si="16"/>
        <v>9</v>
      </c>
      <c r="E37" s="82">
        <f t="shared" si="16"/>
        <v>0</v>
      </c>
      <c r="F37" s="82">
        <f t="shared" si="16"/>
        <v>9</v>
      </c>
      <c r="G37" s="82">
        <f t="shared" si="16"/>
        <v>0</v>
      </c>
      <c r="H37" s="82">
        <f t="shared" si="16"/>
        <v>0</v>
      </c>
      <c r="I37" s="82">
        <f t="shared" si="16"/>
        <v>0</v>
      </c>
      <c r="J37" s="83">
        <f>SUM(J33:J35)</f>
        <v>62</v>
      </c>
    </row>
    <row r="38" spans="1:11" ht="7.5" customHeight="1" thickTop="1"/>
    <row r="39" spans="1:11" ht="15.75" thickBot="1">
      <c r="A39" s="78" t="s">
        <v>15</v>
      </c>
      <c r="B39" s="78"/>
      <c r="C39" s="78"/>
    </row>
    <row r="40" spans="1:11" ht="15.75" thickBot="1">
      <c r="A40" s="58" t="s">
        <v>87</v>
      </c>
      <c r="B40" s="59">
        <v>1</v>
      </c>
      <c r="C40" s="59">
        <v>2</v>
      </c>
      <c r="D40" s="59">
        <v>3</v>
      </c>
      <c r="E40" s="59">
        <v>4</v>
      </c>
      <c r="F40" s="59">
        <v>5</v>
      </c>
      <c r="G40" s="59">
        <v>6</v>
      </c>
      <c r="H40" s="59">
        <v>7</v>
      </c>
      <c r="I40" s="59">
        <v>8</v>
      </c>
      <c r="J40" s="59"/>
    </row>
    <row r="41" spans="1:11" ht="15.75" thickTop="1">
      <c r="A41" s="61" t="s">
        <v>84</v>
      </c>
      <c r="B41" s="60" t="s">
        <v>81</v>
      </c>
      <c r="C41" s="60" t="s">
        <v>81</v>
      </c>
      <c r="D41" s="60" t="s">
        <v>81</v>
      </c>
      <c r="E41" s="60" t="s">
        <v>81</v>
      </c>
      <c r="F41" s="60" t="s">
        <v>82</v>
      </c>
      <c r="G41" s="60" t="s">
        <v>82</v>
      </c>
      <c r="H41" s="60" t="s">
        <v>82</v>
      </c>
      <c r="I41" s="60" t="s">
        <v>82</v>
      </c>
    </row>
    <row r="42" spans="1:11">
      <c r="A42" t="s">
        <v>67</v>
      </c>
      <c r="B42" s="23">
        <f>B24*$C$8*$S$10</f>
        <v>0.15333333333333335</v>
      </c>
      <c r="C42" s="23">
        <f>C24*$C$8*$S$10</f>
        <v>0</v>
      </c>
      <c r="D42" s="23">
        <f t="shared" ref="C42:I42" si="17">D24*$C$8*$S$10</f>
        <v>0</v>
      </c>
      <c r="E42" s="23">
        <f t="shared" si="17"/>
        <v>0</v>
      </c>
      <c r="F42" s="23">
        <f t="shared" si="17"/>
        <v>0</v>
      </c>
      <c r="G42" s="23">
        <f t="shared" si="17"/>
        <v>0</v>
      </c>
      <c r="H42" s="23">
        <f t="shared" si="17"/>
        <v>0</v>
      </c>
      <c r="I42" s="23">
        <f t="shared" si="17"/>
        <v>0</v>
      </c>
      <c r="J42" s="23"/>
    </row>
    <row r="43" spans="1:11">
      <c r="A43" t="s">
        <v>4</v>
      </c>
      <c r="B43" s="23">
        <f>B25*$C$8*$S$9</f>
        <v>0.1104</v>
      </c>
      <c r="C43" s="23">
        <f t="shared" ref="C43:I43" si="18">C25*$C$8*$S$9</f>
        <v>0</v>
      </c>
      <c r="D43" s="23">
        <f t="shared" si="18"/>
        <v>5.5199999999999999E-2</v>
      </c>
      <c r="E43" s="23">
        <f t="shared" si="18"/>
        <v>0</v>
      </c>
      <c r="F43" s="23">
        <f t="shared" si="18"/>
        <v>5.5199999999999999E-2</v>
      </c>
      <c r="G43" s="23">
        <f t="shared" si="18"/>
        <v>0</v>
      </c>
      <c r="H43" s="23">
        <f t="shared" si="18"/>
        <v>0</v>
      </c>
      <c r="I43" s="23">
        <f t="shared" si="18"/>
        <v>0</v>
      </c>
      <c r="J43" s="23"/>
    </row>
    <row r="44" spans="1:11">
      <c r="A44" s="15" t="s">
        <v>5</v>
      </c>
      <c r="B44" s="23">
        <f>B26*$C$8*$S$8</f>
        <v>0</v>
      </c>
      <c r="C44" s="23">
        <f t="shared" ref="C44:I44" si="19">C26*$C$8*$S$8</f>
        <v>0</v>
      </c>
      <c r="D44" s="23">
        <f t="shared" si="19"/>
        <v>0</v>
      </c>
      <c r="E44" s="23">
        <f t="shared" si="19"/>
        <v>0</v>
      </c>
      <c r="F44" s="23">
        <f t="shared" si="19"/>
        <v>0</v>
      </c>
      <c r="G44" s="23">
        <f t="shared" si="19"/>
        <v>0</v>
      </c>
      <c r="H44" s="23">
        <f t="shared" si="19"/>
        <v>0</v>
      </c>
      <c r="I44" s="23">
        <f t="shared" si="19"/>
        <v>0</v>
      </c>
      <c r="J44" s="23"/>
    </row>
    <row r="45" spans="1:11" ht="15.75" thickBot="1">
      <c r="A45" s="57"/>
      <c r="B45" s="57"/>
      <c r="C45" s="57"/>
      <c r="D45" s="57"/>
      <c r="E45" s="57"/>
      <c r="F45" s="57"/>
      <c r="G45" s="57"/>
      <c r="H45" s="57"/>
      <c r="I45" s="57"/>
      <c r="J45" s="57"/>
    </row>
    <row r="46" spans="1:11" ht="16.5" thickTop="1" thickBot="1">
      <c r="A46" s="79" t="s">
        <v>72</v>
      </c>
      <c r="B46" s="109">
        <v>0.26373333333333338</v>
      </c>
      <c r="C46" s="110">
        <v>0.23973333333333338</v>
      </c>
      <c r="D46" s="110">
        <v>0.27093333333333336</v>
      </c>
      <c r="E46" s="110">
        <v>0.24693333333333337</v>
      </c>
      <c r="F46" s="110">
        <v>0.27813333333333334</v>
      </c>
      <c r="G46" s="110">
        <v>0.25413333333333332</v>
      </c>
      <c r="H46" s="110">
        <v>0.23013333333333333</v>
      </c>
      <c r="I46" s="110">
        <v>0.20613333333333334</v>
      </c>
      <c r="J46" s="80"/>
    </row>
    <row r="47" spans="1:11" ht="15.75" thickTop="1"/>
  </sheetData>
  <mergeCells count="12">
    <mergeCell ref="R1:T1"/>
    <mergeCell ref="R2:T2"/>
    <mergeCell ref="R3:T3"/>
    <mergeCell ref="R4:T4"/>
    <mergeCell ref="R5:T5"/>
    <mergeCell ref="A11:B11"/>
    <mergeCell ref="N1:O1"/>
    <mergeCell ref="A1:B1"/>
    <mergeCell ref="A39:C39"/>
    <mergeCell ref="A8:B8"/>
    <mergeCell ref="A9:B9"/>
    <mergeCell ref="A10:B10"/>
  </mergeCells>
  <printOptions headings="1" gridLine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8"/>
  <sheetViews>
    <sheetView workbookViewId="0">
      <selection activeCell="B15" sqref="B15"/>
    </sheetView>
  </sheetViews>
  <sheetFormatPr defaultRowHeight="15"/>
  <cols>
    <col min="1" max="1" width="20.28515625" bestFit="1" customWidth="1"/>
    <col min="6" max="6" width="12.28515625" bestFit="1" customWidth="1"/>
    <col min="9" max="9" width="18.28515625" bestFit="1" customWidth="1"/>
  </cols>
  <sheetData>
    <row r="1" spans="1:11">
      <c r="A1" t="s">
        <v>62</v>
      </c>
      <c r="F1" t="s">
        <v>64</v>
      </c>
    </row>
    <row r="2" spans="1:11">
      <c r="A2" t="s">
        <v>0</v>
      </c>
      <c r="B2" t="s">
        <v>63</v>
      </c>
      <c r="F2" t="s">
        <v>54</v>
      </c>
      <c r="I2" t="s">
        <v>23</v>
      </c>
    </row>
    <row r="3" spans="1:11">
      <c r="A3" t="s">
        <v>1</v>
      </c>
      <c r="B3" t="s">
        <v>8</v>
      </c>
      <c r="F3" t="s">
        <v>13</v>
      </c>
      <c r="G3">
        <v>120</v>
      </c>
      <c r="I3">
        <v>0</v>
      </c>
      <c r="J3" t="s">
        <v>26</v>
      </c>
    </row>
    <row r="4" spans="1:11">
      <c r="A4" t="s">
        <v>78</v>
      </c>
      <c r="B4">
        <v>4</v>
      </c>
      <c r="F4" t="s">
        <v>14</v>
      </c>
      <c r="G4">
        <v>160</v>
      </c>
      <c r="I4">
        <v>1</v>
      </c>
      <c r="J4" t="s">
        <v>25</v>
      </c>
    </row>
    <row r="5" spans="1:11">
      <c r="A5" t="s">
        <v>2</v>
      </c>
      <c r="B5">
        <v>0</v>
      </c>
      <c r="F5" t="s">
        <v>7</v>
      </c>
      <c r="G5">
        <v>190</v>
      </c>
      <c r="I5">
        <v>2</v>
      </c>
      <c r="J5" t="s">
        <v>27</v>
      </c>
    </row>
    <row r="6" spans="1:11">
      <c r="A6" t="s">
        <v>79</v>
      </c>
      <c r="B6">
        <v>0.4</v>
      </c>
      <c r="F6" t="s">
        <v>8</v>
      </c>
      <c r="G6">
        <v>240</v>
      </c>
      <c r="I6">
        <v>3</v>
      </c>
      <c r="J6" t="s">
        <v>24</v>
      </c>
    </row>
    <row r="8" spans="1:11">
      <c r="F8" t="s">
        <v>68</v>
      </c>
      <c r="G8" t="s">
        <v>69</v>
      </c>
      <c r="I8" t="s">
        <v>68</v>
      </c>
      <c r="J8" t="s">
        <v>22</v>
      </c>
      <c r="K8" t="s">
        <v>71</v>
      </c>
    </row>
    <row r="9" spans="1:11">
      <c r="F9" t="s">
        <v>5</v>
      </c>
      <c r="G9">
        <v>6</v>
      </c>
      <c r="I9" t="s">
        <v>5</v>
      </c>
      <c r="J9">
        <v>0.05</v>
      </c>
      <c r="K9">
        <v>1</v>
      </c>
    </row>
    <row r="10" spans="1:11">
      <c r="F10" t="s">
        <v>9</v>
      </c>
      <c r="G10">
        <v>9</v>
      </c>
      <c r="I10" t="s">
        <v>9</v>
      </c>
      <c r="J10">
        <v>0.12</v>
      </c>
      <c r="K10">
        <v>2.4</v>
      </c>
    </row>
    <row r="11" spans="1:11">
      <c r="A11" t="s">
        <v>16</v>
      </c>
      <c r="B11">
        <v>13</v>
      </c>
      <c r="F11" t="s">
        <v>67</v>
      </c>
      <c r="G11">
        <v>13</v>
      </c>
      <c r="I11" t="s">
        <v>67</v>
      </c>
      <c r="J11">
        <v>0.4</v>
      </c>
      <c r="K11">
        <v>3.3333333333333335</v>
      </c>
    </row>
    <row r="12" spans="1:11">
      <c r="A12" t="s">
        <v>70</v>
      </c>
      <c r="B12">
        <v>103</v>
      </c>
      <c r="I12" t="s">
        <v>73</v>
      </c>
      <c r="J12">
        <v>2.4E-2</v>
      </c>
    </row>
    <row r="13" spans="1:11">
      <c r="A13" t="s">
        <v>11</v>
      </c>
      <c r="B13">
        <v>240</v>
      </c>
    </row>
    <row r="14" spans="1:11">
      <c r="A14" t="s">
        <v>66</v>
      </c>
      <c r="B14">
        <v>1.6E-2</v>
      </c>
    </row>
    <row r="15" spans="1:11">
      <c r="A15" t="s">
        <v>72</v>
      </c>
      <c r="B15">
        <v>0.21173333333333327</v>
      </c>
    </row>
    <row r="16" spans="1:11">
      <c r="A16" t="s">
        <v>74</v>
      </c>
      <c r="B16">
        <v>0.3</v>
      </c>
    </row>
    <row r="17" spans="1:12">
      <c r="A17" t="s">
        <v>75</v>
      </c>
      <c r="B17">
        <v>0.4</v>
      </c>
    </row>
    <row r="19" spans="1:12">
      <c r="A19" t="s">
        <v>6</v>
      </c>
      <c r="B19">
        <v>1</v>
      </c>
      <c r="C19">
        <v>2</v>
      </c>
      <c r="D19">
        <v>3</v>
      </c>
      <c r="E19">
        <v>4</v>
      </c>
      <c r="F19">
        <v>5</v>
      </c>
      <c r="G19">
        <v>6</v>
      </c>
      <c r="H19">
        <v>7</v>
      </c>
      <c r="I19">
        <v>8</v>
      </c>
    </row>
    <row r="20" spans="1:12">
      <c r="A20" t="s">
        <v>65</v>
      </c>
      <c r="B20" t="s">
        <v>81</v>
      </c>
      <c r="C20" t="s">
        <v>81</v>
      </c>
      <c r="D20" t="s">
        <v>81</v>
      </c>
      <c r="E20" t="s">
        <v>81</v>
      </c>
      <c r="F20" t="s">
        <v>82</v>
      </c>
      <c r="G20" t="s">
        <v>82</v>
      </c>
      <c r="H20" t="s">
        <v>82</v>
      </c>
      <c r="I20" t="s">
        <v>82</v>
      </c>
    </row>
    <row r="21" spans="1:12">
      <c r="A21" t="s">
        <v>67</v>
      </c>
      <c r="B21">
        <v>0</v>
      </c>
      <c r="C21">
        <v>0</v>
      </c>
      <c r="D21">
        <v>0</v>
      </c>
      <c r="E21">
        <v>1</v>
      </c>
      <c r="F21">
        <v>0</v>
      </c>
      <c r="G21">
        <v>0</v>
      </c>
      <c r="H21">
        <v>0</v>
      </c>
      <c r="I21">
        <v>0</v>
      </c>
    </row>
    <row r="22" spans="1:12">
      <c r="A22" t="s">
        <v>4</v>
      </c>
      <c r="B22">
        <v>4</v>
      </c>
      <c r="C22">
        <v>0</v>
      </c>
      <c r="D22">
        <v>1</v>
      </c>
      <c r="E22">
        <v>1</v>
      </c>
      <c r="F22">
        <v>0</v>
      </c>
      <c r="G22">
        <v>0</v>
      </c>
      <c r="H22">
        <v>0</v>
      </c>
      <c r="I22">
        <v>0</v>
      </c>
    </row>
    <row r="23" spans="1:12">
      <c r="A23" t="s">
        <v>5</v>
      </c>
      <c r="B23">
        <v>2</v>
      </c>
      <c r="C23">
        <v>3</v>
      </c>
      <c r="D23">
        <v>1</v>
      </c>
      <c r="E23">
        <v>0</v>
      </c>
      <c r="F23">
        <v>0</v>
      </c>
      <c r="G23">
        <v>0</v>
      </c>
      <c r="H23">
        <v>0</v>
      </c>
      <c r="I23">
        <v>0</v>
      </c>
    </row>
    <row r="24" spans="1:12">
      <c r="A24" t="s">
        <v>18</v>
      </c>
      <c r="B24">
        <v>6</v>
      </c>
      <c r="C24">
        <v>3</v>
      </c>
      <c r="D24">
        <v>2</v>
      </c>
      <c r="E24">
        <v>2</v>
      </c>
      <c r="F24">
        <v>0</v>
      </c>
      <c r="G24">
        <v>0</v>
      </c>
      <c r="H24">
        <v>0</v>
      </c>
      <c r="I24">
        <v>0</v>
      </c>
    </row>
    <row r="28" spans="1:12">
      <c r="A28" t="s">
        <v>6</v>
      </c>
      <c r="B28">
        <v>1</v>
      </c>
      <c r="C28">
        <v>2</v>
      </c>
      <c r="D28">
        <v>3</v>
      </c>
      <c r="E28">
        <v>4</v>
      </c>
      <c r="F28">
        <v>5</v>
      </c>
      <c r="G28">
        <v>6</v>
      </c>
      <c r="H28">
        <v>7</v>
      </c>
      <c r="I28">
        <v>8</v>
      </c>
      <c r="J28" t="s">
        <v>20</v>
      </c>
      <c r="L28" t="s">
        <v>76</v>
      </c>
    </row>
    <row r="29" spans="1:12">
      <c r="A29" t="s">
        <v>67</v>
      </c>
      <c r="B29">
        <v>0</v>
      </c>
      <c r="C29">
        <v>0</v>
      </c>
      <c r="D29">
        <v>0</v>
      </c>
      <c r="E29">
        <v>1</v>
      </c>
      <c r="F29">
        <v>0</v>
      </c>
      <c r="G29">
        <v>0</v>
      </c>
      <c r="H29">
        <v>0</v>
      </c>
      <c r="I29">
        <v>0</v>
      </c>
      <c r="J29">
        <v>1</v>
      </c>
      <c r="K29" t="s">
        <v>77</v>
      </c>
      <c r="L29">
        <v>1</v>
      </c>
    </row>
    <row r="30" spans="1:12">
      <c r="A30" t="s">
        <v>4</v>
      </c>
      <c r="B30">
        <v>4</v>
      </c>
      <c r="C30">
        <v>0</v>
      </c>
      <c r="D30">
        <v>1</v>
      </c>
      <c r="E30">
        <v>1</v>
      </c>
      <c r="F30">
        <v>0</v>
      </c>
      <c r="G30">
        <v>0</v>
      </c>
      <c r="H30">
        <v>0</v>
      </c>
      <c r="I30">
        <v>0</v>
      </c>
      <c r="J30">
        <v>6</v>
      </c>
      <c r="K30" t="s">
        <v>77</v>
      </c>
      <c r="L30">
        <v>1</v>
      </c>
    </row>
    <row r="31" spans="1:12">
      <c r="A31" t="s">
        <v>5</v>
      </c>
      <c r="B31">
        <v>2</v>
      </c>
      <c r="C31">
        <v>3</v>
      </c>
      <c r="D31">
        <v>1</v>
      </c>
      <c r="E31">
        <v>0</v>
      </c>
      <c r="F31">
        <v>0</v>
      </c>
      <c r="G31">
        <v>0</v>
      </c>
      <c r="H31">
        <v>0</v>
      </c>
      <c r="I31">
        <v>0</v>
      </c>
      <c r="J31">
        <v>6</v>
      </c>
      <c r="K31" t="s">
        <v>77</v>
      </c>
      <c r="L31">
        <v>1</v>
      </c>
    </row>
    <row r="32" spans="1:12">
      <c r="A32" t="s">
        <v>18</v>
      </c>
      <c r="B32">
        <v>6</v>
      </c>
      <c r="C32">
        <v>3</v>
      </c>
      <c r="D32">
        <v>2</v>
      </c>
      <c r="E32">
        <v>2</v>
      </c>
      <c r="F32">
        <v>0</v>
      </c>
      <c r="G32">
        <v>0</v>
      </c>
      <c r="H32">
        <v>0</v>
      </c>
      <c r="I32">
        <v>0</v>
      </c>
    </row>
    <row r="34" spans="1:9">
      <c r="A34" t="s">
        <v>69</v>
      </c>
    </row>
    <row r="35" spans="1:9">
      <c r="A35" t="s">
        <v>6</v>
      </c>
      <c r="B35">
        <v>1</v>
      </c>
      <c r="C35">
        <v>2</v>
      </c>
      <c r="D35">
        <v>3</v>
      </c>
      <c r="E35">
        <v>4</v>
      </c>
      <c r="F35">
        <v>5</v>
      </c>
      <c r="G35">
        <v>6</v>
      </c>
      <c r="H35">
        <v>7</v>
      </c>
      <c r="I35">
        <v>8</v>
      </c>
    </row>
    <row r="36" spans="1:9">
      <c r="A36" t="s">
        <v>67</v>
      </c>
      <c r="B36">
        <v>0</v>
      </c>
      <c r="C36">
        <v>0</v>
      </c>
      <c r="D36">
        <v>0</v>
      </c>
      <c r="E36">
        <v>13</v>
      </c>
      <c r="F36">
        <v>0</v>
      </c>
      <c r="G36">
        <v>0</v>
      </c>
      <c r="H36">
        <v>0</v>
      </c>
      <c r="I36">
        <v>0</v>
      </c>
    </row>
    <row r="37" spans="1:9">
      <c r="A37" t="s">
        <v>4</v>
      </c>
      <c r="B37">
        <v>36</v>
      </c>
      <c r="C37">
        <v>0</v>
      </c>
      <c r="D37">
        <v>9</v>
      </c>
      <c r="E37">
        <v>9</v>
      </c>
      <c r="F37">
        <v>0</v>
      </c>
      <c r="G37">
        <v>0</v>
      </c>
      <c r="H37">
        <v>0</v>
      </c>
      <c r="I37">
        <v>0</v>
      </c>
    </row>
    <row r="38" spans="1:9">
      <c r="A38" t="s">
        <v>5</v>
      </c>
      <c r="B38">
        <v>12</v>
      </c>
      <c r="C38">
        <v>18</v>
      </c>
      <c r="D38">
        <v>6</v>
      </c>
      <c r="E38">
        <v>0</v>
      </c>
      <c r="F38">
        <v>0</v>
      </c>
      <c r="G38">
        <v>0</v>
      </c>
      <c r="H38">
        <v>0</v>
      </c>
      <c r="I38">
        <v>0</v>
      </c>
    </row>
    <row r="39" spans="1:9">
      <c r="A39" t="s">
        <v>70</v>
      </c>
      <c r="B39">
        <v>48</v>
      </c>
      <c r="C39">
        <v>18</v>
      </c>
      <c r="D39">
        <v>15</v>
      </c>
      <c r="E39">
        <v>22</v>
      </c>
      <c r="F39">
        <v>0</v>
      </c>
      <c r="G39">
        <v>0</v>
      </c>
      <c r="H39">
        <v>0</v>
      </c>
      <c r="I39">
        <v>0</v>
      </c>
    </row>
    <row r="41" spans="1:9">
      <c r="A41" t="s">
        <v>44</v>
      </c>
    </row>
    <row r="43" spans="1:9">
      <c r="A43" t="s">
        <v>15</v>
      </c>
    </row>
    <row r="44" spans="1:9">
      <c r="A44" t="s">
        <v>6</v>
      </c>
      <c r="B44">
        <v>1</v>
      </c>
      <c r="C44">
        <v>2</v>
      </c>
      <c r="D44">
        <v>3</v>
      </c>
      <c r="E44">
        <v>4</v>
      </c>
      <c r="F44">
        <v>5</v>
      </c>
      <c r="G44">
        <v>6</v>
      </c>
      <c r="H44">
        <v>7</v>
      </c>
      <c r="I44">
        <v>8</v>
      </c>
    </row>
    <row r="45" spans="1:9">
      <c r="A45" t="s">
        <v>67</v>
      </c>
      <c r="B45">
        <v>0</v>
      </c>
      <c r="C45">
        <v>0</v>
      </c>
      <c r="D45">
        <v>0</v>
      </c>
      <c r="E45">
        <v>5.3333333333333337E-2</v>
      </c>
      <c r="F45">
        <v>0</v>
      </c>
      <c r="G45">
        <v>0</v>
      </c>
      <c r="H45">
        <v>0</v>
      </c>
      <c r="I45">
        <v>0</v>
      </c>
    </row>
    <row r="46" spans="1:9">
      <c r="A46" t="s">
        <v>4</v>
      </c>
      <c r="B46">
        <v>0.15359999999999999</v>
      </c>
      <c r="C46">
        <v>0</v>
      </c>
      <c r="D46">
        <v>3.8399999999999997E-2</v>
      </c>
      <c r="E46">
        <v>3.8399999999999997E-2</v>
      </c>
      <c r="F46">
        <v>0</v>
      </c>
      <c r="G46">
        <v>0</v>
      </c>
      <c r="H46">
        <v>0</v>
      </c>
      <c r="I46">
        <v>0</v>
      </c>
    </row>
    <row r="47" spans="1:9">
      <c r="A47" t="s">
        <v>5</v>
      </c>
      <c r="B47">
        <v>3.2000000000000001E-2</v>
      </c>
      <c r="C47">
        <v>4.8000000000000001E-2</v>
      </c>
      <c r="D47">
        <v>1.6E-2</v>
      </c>
      <c r="E47">
        <v>0</v>
      </c>
      <c r="F47">
        <v>0</v>
      </c>
      <c r="G47">
        <v>0</v>
      </c>
      <c r="H47">
        <v>0</v>
      </c>
      <c r="I47">
        <v>0</v>
      </c>
    </row>
    <row r="48" spans="1:9">
      <c r="A48" t="s">
        <v>72</v>
      </c>
      <c r="B48">
        <v>0.18559999999999999</v>
      </c>
      <c r="C48">
        <v>0.20959999999999998</v>
      </c>
      <c r="D48">
        <v>0.23999999999999996</v>
      </c>
      <c r="E48">
        <v>0.3077333333333333</v>
      </c>
      <c r="F48">
        <v>0.28373333333333328</v>
      </c>
      <c r="G48">
        <v>0.25973333333333326</v>
      </c>
      <c r="H48">
        <v>0.23573333333333327</v>
      </c>
      <c r="I48">
        <v>0.21173333333333327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L48"/>
  <sheetViews>
    <sheetView topLeftCell="A27" workbookViewId="0">
      <selection activeCell="B48" sqref="B48:I48"/>
    </sheetView>
  </sheetViews>
  <sheetFormatPr defaultRowHeight="15"/>
  <cols>
    <col min="1" max="1" width="20.28515625" bestFit="1" customWidth="1"/>
    <col min="2" max="5" width="12" bestFit="1" customWidth="1"/>
    <col min="6" max="6" width="12.28515625" bestFit="1" customWidth="1"/>
    <col min="7" max="8" width="12" bestFit="1" customWidth="1"/>
    <col min="9" max="9" width="18.28515625" bestFit="1" customWidth="1"/>
    <col min="10" max="10" width="59.28515625" bestFit="1" customWidth="1"/>
    <col min="11" max="11" width="12" bestFit="1" customWidth="1"/>
    <col min="12" max="12" width="15.42578125" bestFit="1" customWidth="1"/>
  </cols>
  <sheetData>
    <row r="1" spans="1:11">
      <c r="A1" t="s">
        <v>62</v>
      </c>
      <c r="F1" t="s">
        <v>64</v>
      </c>
    </row>
    <row r="2" spans="1:11">
      <c r="A2" t="s">
        <v>0</v>
      </c>
      <c r="B2" t="s">
        <v>80</v>
      </c>
      <c r="F2" t="s">
        <v>54</v>
      </c>
      <c r="I2" t="s">
        <v>23</v>
      </c>
    </row>
    <row r="3" spans="1:11">
      <c r="A3" t="s">
        <v>1</v>
      </c>
      <c r="B3" t="s">
        <v>14</v>
      </c>
      <c r="F3" t="s">
        <v>13</v>
      </c>
      <c r="G3">
        <v>120</v>
      </c>
      <c r="I3">
        <v>0</v>
      </c>
      <c r="J3" t="s">
        <v>26</v>
      </c>
    </row>
    <row r="4" spans="1:11">
      <c r="A4" t="s">
        <v>78</v>
      </c>
      <c r="B4">
        <v>5</v>
      </c>
      <c r="F4" t="s">
        <v>14</v>
      </c>
      <c r="G4">
        <v>160</v>
      </c>
      <c r="I4">
        <v>1</v>
      </c>
      <c r="J4" t="s">
        <v>25</v>
      </c>
    </row>
    <row r="5" spans="1:11">
      <c r="A5" t="s">
        <v>2</v>
      </c>
      <c r="B5">
        <v>1</v>
      </c>
      <c r="F5" t="s">
        <v>7</v>
      </c>
      <c r="G5">
        <v>190</v>
      </c>
      <c r="I5">
        <v>2</v>
      </c>
      <c r="J5" t="s">
        <v>27</v>
      </c>
    </row>
    <row r="6" spans="1:11">
      <c r="A6" t="s">
        <v>79</v>
      </c>
      <c r="B6">
        <v>0.4</v>
      </c>
      <c r="F6" t="s">
        <v>8</v>
      </c>
      <c r="G6">
        <v>240</v>
      </c>
      <c r="I6">
        <v>3</v>
      </c>
      <c r="J6" t="s">
        <v>24</v>
      </c>
    </row>
    <row r="8" spans="1:11">
      <c r="F8" t="s">
        <v>68</v>
      </c>
      <c r="G8" t="s">
        <v>69</v>
      </c>
      <c r="I8" t="s">
        <v>68</v>
      </c>
      <c r="J8" t="s">
        <v>22</v>
      </c>
      <c r="K8" t="s">
        <v>71</v>
      </c>
    </row>
    <row r="9" spans="1:11">
      <c r="F9" t="s">
        <v>5</v>
      </c>
      <c r="G9">
        <v>6</v>
      </c>
      <c r="I9" t="s">
        <v>5</v>
      </c>
      <c r="J9">
        <v>0.05</v>
      </c>
      <c r="K9">
        <v>1</v>
      </c>
    </row>
    <row r="10" spans="1:11">
      <c r="F10" t="s">
        <v>9</v>
      </c>
      <c r="G10">
        <v>9</v>
      </c>
      <c r="I10" t="s">
        <v>9</v>
      </c>
      <c r="J10">
        <v>0.12</v>
      </c>
      <c r="K10">
        <v>2.4</v>
      </c>
    </row>
    <row r="11" spans="1:11">
      <c r="A11" t="s">
        <v>16</v>
      </c>
      <c r="B11">
        <v>6</v>
      </c>
      <c r="F11" t="s">
        <v>67</v>
      </c>
      <c r="G11">
        <v>13</v>
      </c>
      <c r="I11" t="s">
        <v>67</v>
      </c>
      <c r="J11">
        <v>0.4</v>
      </c>
      <c r="K11">
        <v>3.3333333333333335</v>
      </c>
    </row>
    <row r="12" spans="1:11">
      <c r="A12" t="s">
        <v>70</v>
      </c>
      <c r="B12">
        <v>62</v>
      </c>
      <c r="I12" t="s">
        <v>73</v>
      </c>
      <c r="J12">
        <v>2.4E-2</v>
      </c>
    </row>
    <row r="13" spans="1:11">
      <c r="A13" t="s">
        <v>11</v>
      </c>
      <c r="B13">
        <v>160</v>
      </c>
    </row>
    <row r="14" spans="1:11">
      <c r="A14" t="s">
        <v>66</v>
      </c>
      <c r="B14">
        <v>2.3E-2</v>
      </c>
    </row>
    <row r="15" spans="1:11">
      <c r="A15" t="s">
        <v>72</v>
      </c>
      <c r="B15" s="16">
        <v>0.20613333333333334</v>
      </c>
    </row>
    <row r="16" spans="1:11">
      <c r="A16" t="s">
        <v>74</v>
      </c>
      <c r="B16">
        <v>0.2</v>
      </c>
    </row>
    <row r="17" spans="1:12">
      <c r="A17" t="s">
        <v>75</v>
      </c>
      <c r="B17">
        <v>0.3</v>
      </c>
    </row>
    <row r="19" spans="1:12">
      <c r="A19" t="s">
        <v>6</v>
      </c>
      <c r="B19">
        <v>1</v>
      </c>
      <c r="C19">
        <v>2</v>
      </c>
      <c r="D19">
        <v>3</v>
      </c>
      <c r="E19">
        <v>4</v>
      </c>
      <c r="F19">
        <v>5</v>
      </c>
      <c r="G19">
        <v>6</v>
      </c>
      <c r="H19">
        <v>7</v>
      </c>
      <c r="I19">
        <v>8</v>
      </c>
    </row>
    <row r="20" spans="1:12">
      <c r="A20" t="s">
        <v>65</v>
      </c>
      <c r="B20" t="s">
        <v>81</v>
      </c>
      <c r="C20" t="s">
        <v>81</v>
      </c>
      <c r="D20" t="s">
        <v>81</v>
      </c>
      <c r="E20" t="s">
        <v>81</v>
      </c>
      <c r="F20" t="s">
        <v>81</v>
      </c>
      <c r="G20" t="s">
        <v>82</v>
      </c>
      <c r="H20" t="s">
        <v>82</v>
      </c>
      <c r="I20" t="s">
        <v>82</v>
      </c>
    </row>
    <row r="21" spans="1:12">
      <c r="A21" t="s">
        <v>67</v>
      </c>
      <c r="B21">
        <v>2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</row>
    <row r="22" spans="1:12">
      <c r="A22" t="s">
        <v>4</v>
      </c>
      <c r="B22">
        <v>2</v>
      </c>
      <c r="C22">
        <v>0</v>
      </c>
      <c r="D22">
        <v>1</v>
      </c>
      <c r="E22">
        <v>0</v>
      </c>
      <c r="F22">
        <v>1</v>
      </c>
      <c r="G22">
        <v>0</v>
      </c>
      <c r="H22">
        <v>0</v>
      </c>
      <c r="I22">
        <v>0</v>
      </c>
    </row>
    <row r="23" spans="1:12">
      <c r="A23" t="s">
        <v>5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</row>
    <row r="24" spans="1:12">
      <c r="A24" t="s">
        <v>18</v>
      </c>
      <c r="B24">
        <v>4</v>
      </c>
      <c r="C24">
        <v>0</v>
      </c>
      <c r="D24">
        <v>1</v>
      </c>
      <c r="E24">
        <v>0</v>
      </c>
      <c r="F24">
        <v>1</v>
      </c>
      <c r="G24">
        <v>0</v>
      </c>
      <c r="H24">
        <v>0</v>
      </c>
      <c r="I24">
        <v>0</v>
      </c>
    </row>
    <row r="28" spans="1:12">
      <c r="A28" t="s">
        <v>6</v>
      </c>
      <c r="B28">
        <v>1</v>
      </c>
      <c r="C28">
        <v>2</v>
      </c>
      <c r="D28">
        <v>3</v>
      </c>
      <c r="E28">
        <v>4</v>
      </c>
      <c r="F28">
        <v>5</v>
      </c>
      <c r="G28">
        <v>6</v>
      </c>
      <c r="H28">
        <v>7</v>
      </c>
      <c r="I28">
        <v>8</v>
      </c>
      <c r="J28" t="s">
        <v>20</v>
      </c>
      <c r="L28" t="s">
        <v>76</v>
      </c>
    </row>
    <row r="29" spans="1:12">
      <c r="A29" t="s">
        <v>67</v>
      </c>
      <c r="B29">
        <v>2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2</v>
      </c>
      <c r="K29" t="s">
        <v>77</v>
      </c>
      <c r="L29">
        <v>1</v>
      </c>
    </row>
    <row r="30" spans="1:12">
      <c r="A30" t="s">
        <v>4</v>
      </c>
      <c r="B30">
        <v>2</v>
      </c>
      <c r="C30">
        <v>0</v>
      </c>
      <c r="D30">
        <v>1</v>
      </c>
      <c r="E30">
        <v>0</v>
      </c>
      <c r="F30">
        <v>1</v>
      </c>
      <c r="G30">
        <v>0</v>
      </c>
      <c r="H30">
        <v>0</v>
      </c>
      <c r="I30">
        <v>0</v>
      </c>
      <c r="J30">
        <v>4</v>
      </c>
      <c r="K30" t="s">
        <v>77</v>
      </c>
      <c r="L30">
        <v>1</v>
      </c>
    </row>
    <row r="31" spans="1:12">
      <c r="A31" t="s">
        <v>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 t="s">
        <v>77</v>
      </c>
      <c r="L31">
        <v>1</v>
      </c>
    </row>
    <row r="32" spans="1:12">
      <c r="A32" t="s">
        <v>18</v>
      </c>
      <c r="B32">
        <v>4</v>
      </c>
      <c r="C32">
        <v>0</v>
      </c>
      <c r="D32">
        <v>1</v>
      </c>
      <c r="E32">
        <v>0</v>
      </c>
      <c r="F32">
        <v>1</v>
      </c>
      <c r="G32">
        <v>0</v>
      </c>
      <c r="H32">
        <v>0</v>
      </c>
      <c r="I32">
        <v>0</v>
      </c>
    </row>
    <row r="34" spans="1:9">
      <c r="A34" t="s">
        <v>69</v>
      </c>
    </row>
    <row r="35" spans="1:9">
      <c r="A35" t="s">
        <v>6</v>
      </c>
      <c r="B35">
        <v>1</v>
      </c>
      <c r="C35">
        <v>2</v>
      </c>
      <c r="D35">
        <v>3</v>
      </c>
      <c r="E35">
        <v>4</v>
      </c>
      <c r="F35">
        <v>5</v>
      </c>
      <c r="G35">
        <v>6</v>
      </c>
      <c r="H35">
        <v>7</v>
      </c>
      <c r="I35">
        <v>8</v>
      </c>
    </row>
    <row r="36" spans="1:9">
      <c r="A36" t="s">
        <v>67</v>
      </c>
      <c r="B36">
        <v>26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</row>
    <row r="37" spans="1:9">
      <c r="A37" t="s">
        <v>4</v>
      </c>
      <c r="B37">
        <v>18</v>
      </c>
      <c r="C37">
        <v>0</v>
      </c>
      <c r="D37">
        <v>9</v>
      </c>
      <c r="E37">
        <v>0</v>
      </c>
      <c r="F37">
        <v>9</v>
      </c>
      <c r="G37">
        <v>0</v>
      </c>
      <c r="H37">
        <v>0</v>
      </c>
      <c r="I37">
        <v>0</v>
      </c>
    </row>
    <row r="38" spans="1:9">
      <c r="A38" t="s">
        <v>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</row>
    <row r="39" spans="1:9">
      <c r="A39" t="s">
        <v>70</v>
      </c>
      <c r="B39">
        <v>44</v>
      </c>
      <c r="C39">
        <v>0</v>
      </c>
      <c r="D39">
        <v>9</v>
      </c>
      <c r="E39">
        <v>0</v>
      </c>
      <c r="F39">
        <v>9</v>
      </c>
      <c r="G39">
        <v>0</v>
      </c>
      <c r="H39">
        <v>0</v>
      </c>
      <c r="I39">
        <v>0</v>
      </c>
    </row>
    <row r="41" spans="1:9">
      <c r="A41" t="s">
        <v>44</v>
      </c>
    </row>
    <row r="43" spans="1:9">
      <c r="A43" t="s">
        <v>15</v>
      </c>
    </row>
    <row r="44" spans="1:9">
      <c r="A44" t="s">
        <v>6</v>
      </c>
      <c r="B44">
        <v>1</v>
      </c>
      <c r="C44">
        <v>2</v>
      </c>
      <c r="D44">
        <v>3</v>
      </c>
      <c r="E44">
        <v>4</v>
      </c>
      <c r="F44">
        <v>5</v>
      </c>
      <c r="G44">
        <v>6</v>
      </c>
      <c r="H44">
        <v>7</v>
      </c>
      <c r="I44">
        <v>8</v>
      </c>
    </row>
    <row r="45" spans="1:9">
      <c r="A45" t="s">
        <v>67</v>
      </c>
      <c r="B45">
        <v>0.15333333333333335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</row>
    <row r="46" spans="1:9">
      <c r="A46" t="s">
        <v>4</v>
      </c>
      <c r="B46">
        <v>0.1104</v>
      </c>
      <c r="C46">
        <v>0</v>
      </c>
      <c r="D46">
        <v>5.5199999999999999E-2</v>
      </c>
      <c r="E46">
        <v>0</v>
      </c>
      <c r="F46">
        <v>5.5199999999999999E-2</v>
      </c>
      <c r="G46">
        <v>0</v>
      </c>
      <c r="H46">
        <v>0</v>
      </c>
      <c r="I46">
        <v>0</v>
      </c>
    </row>
    <row r="47" spans="1:9">
      <c r="A47" t="s">
        <v>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</row>
    <row r="48" spans="1:9">
      <c r="A48" t="s">
        <v>72</v>
      </c>
      <c r="B48">
        <v>0.26373333333333338</v>
      </c>
      <c r="C48">
        <v>0.23973333333333338</v>
      </c>
      <c r="D48">
        <v>0.27093333333333336</v>
      </c>
      <c r="E48">
        <v>0.24693333333333337</v>
      </c>
      <c r="F48">
        <v>0.27813333333333334</v>
      </c>
      <c r="G48">
        <v>0.25413333333333332</v>
      </c>
      <c r="H48">
        <v>0.23013333333333333</v>
      </c>
      <c r="I48">
        <v>0.20613333333333334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Z46"/>
  <sheetViews>
    <sheetView topLeftCell="A14" zoomScale="90" zoomScaleNormal="90" workbookViewId="0">
      <selection activeCell="D35" sqref="D35"/>
    </sheetView>
  </sheetViews>
  <sheetFormatPr defaultRowHeight="15"/>
  <cols>
    <col min="2" max="2" width="26.42578125" bestFit="1" customWidth="1"/>
    <col min="3" max="11" width="12" bestFit="1" customWidth="1"/>
    <col min="12" max="12" width="3.28515625" bestFit="1" customWidth="1"/>
    <col min="13" max="13" width="15.42578125" bestFit="1" customWidth="1"/>
    <col min="14" max="14" width="12" bestFit="1" customWidth="1"/>
    <col min="15" max="15" width="15.7109375" customWidth="1"/>
    <col min="16" max="16" width="59.28515625" customWidth="1"/>
    <col min="18" max="18" width="13.42578125" bestFit="1" customWidth="1"/>
  </cols>
  <sheetData>
    <row r="1" spans="2:26">
      <c r="F1" s="55" t="s">
        <v>54</v>
      </c>
      <c r="G1" s="55"/>
      <c r="K1" t="s">
        <v>10</v>
      </c>
      <c r="L1" s="8" t="s">
        <v>21</v>
      </c>
      <c r="M1" t="s">
        <v>22</v>
      </c>
      <c r="N1" t="s">
        <v>50</v>
      </c>
      <c r="O1" t="s">
        <v>23</v>
      </c>
    </row>
    <row r="2" spans="2:26">
      <c r="B2" t="s">
        <v>0</v>
      </c>
      <c r="F2" s="20" t="s">
        <v>13</v>
      </c>
      <c r="G2" s="20">
        <v>120</v>
      </c>
      <c r="J2" t="s">
        <v>5</v>
      </c>
      <c r="K2" s="4">
        <v>0.05</v>
      </c>
      <c r="L2">
        <v>12</v>
      </c>
      <c r="M2">
        <v>0.05</v>
      </c>
      <c r="N2">
        <f>M2/M2</f>
        <v>1</v>
      </c>
      <c r="O2">
        <v>0</v>
      </c>
      <c r="P2" t="s">
        <v>26</v>
      </c>
    </row>
    <row r="3" spans="2:26">
      <c r="B3" t="s">
        <v>1</v>
      </c>
      <c r="C3" s="14" t="s">
        <v>8</v>
      </c>
      <c r="F3" s="20" t="s">
        <v>14</v>
      </c>
      <c r="G3" s="20">
        <v>160</v>
      </c>
      <c r="J3" t="s">
        <v>9</v>
      </c>
      <c r="K3" s="4">
        <v>0.12</v>
      </c>
      <c r="L3">
        <v>6</v>
      </c>
      <c r="M3">
        <v>0.12</v>
      </c>
      <c r="N3">
        <v>2</v>
      </c>
      <c r="O3">
        <v>1</v>
      </c>
      <c r="P3" t="s">
        <v>25</v>
      </c>
    </row>
    <row r="4" spans="2:26">
      <c r="B4" s="30" t="s">
        <v>61</v>
      </c>
      <c r="C4" s="31">
        <v>8</v>
      </c>
      <c r="F4" s="20" t="s">
        <v>7</v>
      </c>
      <c r="G4" s="20">
        <v>190</v>
      </c>
      <c r="J4" t="s">
        <v>17</v>
      </c>
      <c r="K4" s="4">
        <v>0.4</v>
      </c>
      <c r="L4">
        <v>2</v>
      </c>
      <c r="M4">
        <v>0.4</v>
      </c>
      <c r="N4">
        <v>3</v>
      </c>
      <c r="O4">
        <v>2</v>
      </c>
      <c r="P4" t="s">
        <v>27</v>
      </c>
    </row>
    <row r="5" spans="2:26">
      <c r="B5" t="s">
        <v>2</v>
      </c>
      <c r="C5" s="14">
        <v>1</v>
      </c>
      <c r="F5" s="20" t="s">
        <v>8</v>
      </c>
      <c r="G5" s="20">
        <v>240</v>
      </c>
      <c r="O5">
        <v>3</v>
      </c>
      <c r="P5" t="s">
        <v>24</v>
      </c>
    </row>
    <row r="6" spans="2:26">
      <c r="M6">
        <f>0.016*(60/40)</f>
        <v>2.4E-2</v>
      </c>
      <c r="N6" t="s">
        <v>53</v>
      </c>
    </row>
    <row r="7" spans="2:26">
      <c r="C7" s="14"/>
      <c r="D7" s="14"/>
      <c r="E7" s="14"/>
      <c r="F7" s="14"/>
      <c r="G7" s="14"/>
      <c r="H7" s="14"/>
      <c r="I7" s="14"/>
      <c r="J7" s="14"/>
    </row>
    <row r="8" spans="2:26">
      <c r="B8" s="6" t="s">
        <v>6</v>
      </c>
      <c r="C8" s="24">
        <v>1</v>
      </c>
      <c r="D8" s="24">
        <v>2</v>
      </c>
      <c r="E8" s="24">
        <v>3</v>
      </c>
      <c r="F8" s="24">
        <v>4</v>
      </c>
      <c r="G8" s="24">
        <v>5</v>
      </c>
      <c r="H8" s="24">
        <v>6</v>
      </c>
      <c r="I8" s="24">
        <v>7</v>
      </c>
      <c r="J8" s="24">
        <v>8</v>
      </c>
      <c r="R8" t="s">
        <v>51</v>
      </c>
    </row>
    <row r="9" spans="2:26">
      <c r="B9" s="6" t="s">
        <v>3</v>
      </c>
      <c r="C9" s="26">
        <v>0</v>
      </c>
      <c r="D9" s="26">
        <v>1</v>
      </c>
      <c r="E9" s="26">
        <v>0</v>
      </c>
      <c r="F9" s="26">
        <v>1</v>
      </c>
      <c r="G9" s="26">
        <v>4</v>
      </c>
      <c r="H9" s="26">
        <v>0</v>
      </c>
      <c r="I9" s="26">
        <v>1</v>
      </c>
      <c r="J9" s="26">
        <v>0</v>
      </c>
      <c r="K9">
        <f>SUM(C9:J9)</f>
        <v>7</v>
      </c>
      <c r="O9" s="15"/>
      <c r="R9" s="6" t="s">
        <v>6</v>
      </c>
      <c r="S9" s="6">
        <v>1</v>
      </c>
      <c r="T9" s="6">
        <v>2</v>
      </c>
      <c r="U9" s="6">
        <v>3</v>
      </c>
      <c r="V9" s="6">
        <v>4</v>
      </c>
      <c r="W9" s="6">
        <v>5</v>
      </c>
      <c r="X9" s="6">
        <v>6</v>
      </c>
      <c r="Y9" s="6">
        <v>7</v>
      </c>
      <c r="Z9" s="6">
        <v>8</v>
      </c>
    </row>
    <row r="10" spans="2:26">
      <c r="B10" s="6" t="s">
        <v>4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>
        <f t="shared" ref="K10:K11" si="0">SUM(C10:J10)</f>
        <v>0</v>
      </c>
      <c r="O10" s="15"/>
      <c r="R10" s="6" t="s">
        <v>3</v>
      </c>
      <c r="S10" s="5">
        <v>1</v>
      </c>
      <c r="T10" s="5">
        <v>5</v>
      </c>
      <c r="U10" s="5">
        <v>10</v>
      </c>
      <c r="V10" s="5">
        <v>15</v>
      </c>
      <c r="W10" s="5">
        <v>20</v>
      </c>
      <c r="X10" s="5">
        <v>15</v>
      </c>
      <c r="Y10" s="5">
        <v>10</v>
      </c>
      <c r="Z10" s="5">
        <v>5</v>
      </c>
    </row>
    <row r="11" spans="2:26">
      <c r="B11" s="6" t="s">
        <v>5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>
        <f t="shared" si="0"/>
        <v>0</v>
      </c>
      <c r="O11" s="15"/>
      <c r="R11" s="6" t="s">
        <v>4</v>
      </c>
      <c r="S11" s="5">
        <v>2</v>
      </c>
      <c r="T11" s="5">
        <v>4</v>
      </c>
      <c r="U11" s="5">
        <v>8</v>
      </c>
      <c r="V11" s="5">
        <v>12</v>
      </c>
      <c r="W11" s="5">
        <v>16</v>
      </c>
      <c r="X11" s="5">
        <v>12</v>
      </c>
      <c r="Y11" s="5">
        <v>8</v>
      </c>
      <c r="Z11" s="5">
        <v>4</v>
      </c>
    </row>
    <row r="12" spans="2:26">
      <c r="B12" s="7" t="s">
        <v>18</v>
      </c>
      <c r="C12" s="14">
        <f>SUM(C9:C11)</f>
        <v>0</v>
      </c>
      <c r="D12" s="14">
        <f t="shared" ref="D12:J12" si="1">SUM(D9:D11)</f>
        <v>1</v>
      </c>
      <c r="E12" s="14">
        <f t="shared" si="1"/>
        <v>0</v>
      </c>
      <c r="F12" s="14">
        <f t="shared" si="1"/>
        <v>1</v>
      </c>
      <c r="G12" s="14">
        <f t="shared" si="1"/>
        <v>4</v>
      </c>
      <c r="H12" s="14">
        <f t="shared" si="1"/>
        <v>0</v>
      </c>
      <c r="I12" s="14">
        <f t="shared" si="1"/>
        <v>1</v>
      </c>
      <c r="J12" s="14">
        <f t="shared" si="1"/>
        <v>0</v>
      </c>
      <c r="O12" s="15"/>
      <c r="P12" s="15"/>
      <c r="R12" s="6" t="s">
        <v>5</v>
      </c>
      <c r="S12" s="5">
        <v>3</v>
      </c>
      <c r="T12" s="5">
        <v>4</v>
      </c>
      <c r="U12" s="5">
        <v>6</v>
      </c>
      <c r="V12" s="5">
        <v>8</v>
      </c>
      <c r="W12" s="5">
        <v>10</v>
      </c>
      <c r="X12" s="5">
        <v>8</v>
      </c>
      <c r="Y12" s="5">
        <v>6</v>
      </c>
      <c r="Z12" s="5">
        <v>4</v>
      </c>
    </row>
    <row r="13" spans="2:26">
      <c r="B13" s="7"/>
      <c r="C13" s="14"/>
      <c r="D13" s="14"/>
      <c r="E13" s="14"/>
      <c r="F13" s="14"/>
      <c r="G13" s="14"/>
      <c r="H13" s="14"/>
      <c r="I13" s="14"/>
      <c r="J13" s="14"/>
      <c r="M13" s="18"/>
      <c r="N13" s="19"/>
    </row>
    <row r="14" spans="2:26">
      <c r="B14" s="7" t="s">
        <v>19</v>
      </c>
      <c r="C14" s="14"/>
      <c r="D14" s="14"/>
      <c r="E14" s="14"/>
      <c r="F14" s="14"/>
      <c r="G14" s="14"/>
      <c r="H14" s="14"/>
      <c r="I14" s="14"/>
      <c r="J14" s="14"/>
      <c r="N14" s="16"/>
    </row>
    <row r="15" spans="2:26">
      <c r="B15" s="7"/>
      <c r="C15" s="27"/>
      <c r="D15" s="27"/>
      <c r="E15" s="27"/>
      <c r="F15" s="27"/>
      <c r="G15" s="27"/>
      <c r="H15" s="27"/>
      <c r="I15" s="27"/>
      <c r="J15" s="27"/>
    </row>
    <row r="16" spans="2:26">
      <c r="B16" s="7" t="s">
        <v>46</v>
      </c>
      <c r="C16" s="27"/>
      <c r="D16" s="27"/>
      <c r="E16" s="27"/>
      <c r="F16" s="27"/>
      <c r="G16" s="27"/>
      <c r="H16" s="27"/>
      <c r="I16" s="27"/>
      <c r="J16" s="27"/>
    </row>
    <row r="17" spans="2:14">
      <c r="B17" s="6" t="s">
        <v>6</v>
      </c>
      <c r="C17" s="24">
        <v>1</v>
      </c>
      <c r="D17" s="24">
        <v>2</v>
      </c>
      <c r="E17" s="24">
        <v>3</v>
      </c>
      <c r="F17" s="24">
        <v>4</v>
      </c>
      <c r="G17" s="24">
        <v>5</v>
      </c>
      <c r="H17" s="24">
        <v>6</v>
      </c>
      <c r="I17" s="24">
        <v>7</v>
      </c>
      <c r="J17" s="24">
        <v>8</v>
      </c>
      <c r="M17" t="s">
        <v>59</v>
      </c>
    </row>
    <row r="18" spans="2:14">
      <c r="B18" s="6" t="s">
        <v>49</v>
      </c>
      <c r="C18" s="26">
        <f>VLOOKUP($D$32,Sheet2!$B:$N,2,FALSE)</f>
        <v>1.6E-2</v>
      </c>
      <c r="D18" s="26">
        <f>VLOOKUP($D$32,Sheet2!$B:$N,2,FALSE)</f>
        <v>1.6E-2</v>
      </c>
      <c r="E18" s="26">
        <f>VLOOKUP($D$32,Sheet2!$B:$N,2,FALSE)</f>
        <v>1.6E-2</v>
      </c>
      <c r="F18" s="26">
        <f>VLOOKUP($D$32,Sheet2!$B:$N,2,FALSE)</f>
        <v>1.6E-2</v>
      </c>
      <c r="G18" s="26">
        <f>VLOOKUP($D$32,Sheet2!$B:$N,2,FALSE)</f>
        <v>1.6E-2</v>
      </c>
      <c r="H18" s="26">
        <f>VLOOKUP($D$32,Sheet2!$B:$N,2,FALSE)</f>
        <v>1.6E-2</v>
      </c>
      <c r="I18" s="26">
        <f>VLOOKUP($D$32,Sheet2!$B:$N,2,FALSE)</f>
        <v>1.6E-2</v>
      </c>
      <c r="J18" s="26">
        <f>VLOOKUP($D$32,Sheet2!$B:$N,2,FALSE)</f>
        <v>1.6E-2</v>
      </c>
      <c r="M18" t="s">
        <v>55</v>
      </c>
    </row>
    <row r="19" spans="2:14">
      <c r="B19" s="7"/>
      <c r="M19" t="s">
        <v>56</v>
      </c>
    </row>
    <row r="20" spans="2:14">
      <c r="B20" s="7" t="s">
        <v>47</v>
      </c>
      <c r="C20" s="13"/>
      <c r="D20" s="13"/>
      <c r="E20" s="13"/>
      <c r="F20" s="13"/>
      <c r="G20" s="13"/>
      <c r="H20" s="13"/>
      <c r="I20" s="13"/>
      <c r="J20" s="13"/>
      <c r="M20" t="s">
        <v>57</v>
      </c>
    </row>
    <row r="21" spans="2:14">
      <c r="B21" s="6" t="s">
        <v>6</v>
      </c>
      <c r="C21" s="24">
        <v>7</v>
      </c>
      <c r="D21" s="24">
        <v>6</v>
      </c>
      <c r="E21" s="24">
        <v>5</v>
      </c>
      <c r="F21" s="24">
        <v>4</v>
      </c>
      <c r="G21" s="24">
        <v>3</v>
      </c>
      <c r="H21" s="24">
        <v>2</v>
      </c>
      <c r="I21" s="24">
        <v>1</v>
      </c>
      <c r="J21" s="24">
        <v>0</v>
      </c>
      <c r="M21" t="s">
        <v>58</v>
      </c>
    </row>
    <row r="22" spans="2:14">
      <c r="B22" s="6" t="s">
        <v>3</v>
      </c>
      <c r="C22" s="25">
        <f>C$18*C9*$N$4</f>
        <v>0</v>
      </c>
      <c r="D22" s="25">
        <f t="shared" ref="D22:J22" si="2">D$18*D9*$N$4</f>
        <v>4.8000000000000001E-2</v>
      </c>
      <c r="E22" s="25">
        <f t="shared" si="2"/>
        <v>0</v>
      </c>
      <c r="F22" s="25">
        <f t="shared" si="2"/>
        <v>4.8000000000000001E-2</v>
      </c>
      <c r="G22" s="25">
        <f t="shared" si="2"/>
        <v>0.192</v>
      </c>
      <c r="H22" s="25">
        <f t="shared" si="2"/>
        <v>0</v>
      </c>
      <c r="I22" s="25">
        <f t="shared" si="2"/>
        <v>4.8000000000000001E-2</v>
      </c>
      <c r="J22" s="25">
        <f t="shared" si="2"/>
        <v>0</v>
      </c>
      <c r="M22" t="s">
        <v>60</v>
      </c>
    </row>
    <row r="23" spans="2:14">
      <c r="B23" s="6" t="s">
        <v>4</v>
      </c>
      <c r="C23" s="25">
        <f t="shared" ref="C23:J23" si="3">C$18*C10*$N$4</f>
        <v>0</v>
      </c>
      <c r="D23" s="25">
        <f t="shared" si="3"/>
        <v>0</v>
      </c>
      <c r="E23" s="25">
        <f t="shared" si="3"/>
        <v>0</v>
      </c>
      <c r="F23" s="25">
        <f t="shared" si="3"/>
        <v>0</v>
      </c>
      <c r="G23" s="25">
        <f t="shared" si="3"/>
        <v>0</v>
      </c>
      <c r="H23" s="25">
        <f t="shared" si="3"/>
        <v>0</v>
      </c>
      <c r="I23" s="25">
        <f t="shared" si="3"/>
        <v>0</v>
      </c>
      <c r="J23" s="25">
        <f t="shared" si="3"/>
        <v>0</v>
      </c>
    </row>
    <row r="24" spans="2:14">
      <c r="B24" s="6" t="s">
        <v>5</v>
      </c>
      <c r="C24" s="25">
        <f t="shared" ref="C24:J24" si="4">C$18*C11*$N$4</f>
        <v>0</v>
      </c>
      <c r="D24" s="25">
        <f t="shared" si="4"/>
        <v>0</v>
      </c>
      <c r="E24" s="25">
        <f t="shared" si="4"/>
        <v>0</v>
      </c>
      <c r="F24" s="25">
        <f t="shared" si="4"/>
        <v>0</v>
      </c>
      <c r="G24" s="25">
        <f t="shared" si="4"/>
        <v>0</v>
      </c>
      <c r="H24" s="25">
        <f t="shared" si="4"/>
        <v>0</v>
      </c>
      <c r="I24" s="25">
        <f t="shared" si="4"/>
        <v>0</v>
      </c>
      <c r="J24" s="25">
        <f t="shared" si="4"/>
        <v>0</v>
      </c>
      <c r="K24" s="5">
        <f t="shared" ref="K24" si="5">K18*K11*$N$2</f>
        <v>0</v>
      </c>
      <c r="L24" s="3"/>
    </row>
    <row r="25" spans="2:14">
      <c r="B25" s="7" t="s">
        <v>15</v>
      </c>
      <c r="C25" s="23">
        <f>SUM(C22:C24)</f>
        <v>0</v>
      </c>
      <c r="D25" s="23">
        <f>SUM(D22:D24)-M6+C25</f>
        <v>2.4E-2</v>
      </c>
      <c r="E25" s="23">
        <f>SUM(E22:E24)-M6+D25</f>
        <v>0</v>
      </c>
      <c r="F25" s="23">
        <f>SUM(F22:F24)-M6+E25</f>
        <v>2.4E-2</v>
      </c>
      <c r="G25" s="23">
        <f>SUM(G22:G24)-M6+F25</f>
        <v>0.192</v>
      </c>
      <c r="H25" s="23">
        <f>SUM(H22:H24)-M6+G25</f>
        <v>0.16800000000000001</v>
      </c>
      <c r="I25" s="23">
        <f>SUM(I22:I24)-M6+H25</f>
        <v>0.192</v>
      </c>
      <c r="J25" s="23">
        <f>SUM(J22:J24)-M6+I25</f>
        <v>0.16800000000000001</v>
      </c>
      <c r="K25" s="17">
        <f>J25</f>
        <v>0.16800000000000001</v>
      </c>
      <c r="L25" s="3"/>
      <c r="M25" s="3"/>
      <c r="N25" s="3"/>
    </row>
    <row r="26" spans="2:14">
      <c r="B26" s="7" t="s">
        <v>44</v>
      </c>
      <c r="C26" s="14" t="s">
        <v>45</v>
      </c>
      <c r="D26" s="14" t="s">
        <v>45</v>
      </c>
      <c r="E26" s="14" t="s">
        <v>45</v>
      </c>
      <c r="F26" s="14" t="s">
        <v>45</v>
      </c>
      <c r="G26" s="14" t="s">
        <v>45</v>
      </c>
      <c r="H26" s="14" t="s">
        <v>45</v>
      </c>
      <c r="I26" s="14" t="s">
        <v>45</v>
      </c>
      <c r="J26" s="14" t="s">
        <v>45</v>
      </c>
      <c r="K26" s="3"/>
      <c r="L26" s="3"/>
      <c r="M26" s="3"/>
      <c r="N26" s="3"/>
    </row>
    <row r="27" spans="2:14">
      <c r="B27" s="7"/>
      <c r="C27" s="14">
        <f t="shared" ref="C27:J27" si="6">$D$35</f>
        <v>0.2</v>
      </c>
      <c r="D27" s="14">
        <f t="shared" si="6"/>
        <v>0.2</v>
      </c>
      <c r="E27" s="14">
        <f t="shared" si="6"/>
        <v>0.2</v>
      </c>
      <c r="F27" s="14">
        <f t="shared" si="6"/>
        <v>0.2</v>
      </c>
      <c r="G27" s="14">
        <f t="shared" si="6"/>
        <v>0.2</v>
      </c>
      <c r="H27" s="14">
        <f t="shared" si="6"/>
        <v>0.2</v>
      </c>
      <c r="I27" s="14">
        <f t="shared" si="6"/>
        <v>0.2</v>
      </c>
      <c r="J27" s="14">
        <f t="shared" si="6"/>
        <v>0.2</v>
      </c>
      <c r="K27" s="3"/>
      <c r="L27" s="3"/>
      <c r="M27" s="3"/>
      <c r="N27" s="3"/>
    </row>
    <row r="28" spans="2:14">
      <c r="B28" s="7" t="s">
        <v>52</v>
      </c>
      <c r="C28" s="23">
        <f t="shared" ref="C28:J28" si="7">(ABS((C27-C25))*50)</f>
        <v>10</v>
      </c>
      <c r="D28" s="23">
        <f t="shared" si="7"/>
        <v>8.8000000000000007</v>
      </c>
      <c r="E28" s="23">
        <f t="shared" si="7"/>
        <v>10</v>
      </c>
      <c r="F28" s="23">
        <f t="shared" si="7"/>
        <v>8.8000000000000007</v>
      </c>
      <c r="G28" s="23">
        <f t="shared" si="7"/>
        <v>0.40000000000000036</v>
      </c>
      <c r="H28" s="23">
        <f t="shared" si="7"/>
        <v>1.6</v>
      </c>
      <c r="I28" s="23">
        <f t="shared" si="7"/>
        <v>0.40000000000000036</v>
      </c>
      <c r="J28" s="23">
        <f t="shared" si="7"/>
        <v>1.6</v>
      </c>
      <c r="K28" s="3"/>
      <c r="L28" s="3"/>
    </row>
    <row r="29" spans="2:14">
      <c r="B29" s="7"/>
      <c r="K29" s="3"/>
      <c r="L29" s="3"/>
    </row>
    <row r="30" spans="2:14">
      <c r="B30" s="7"/>
    </row>
    <row r="31" spans="2:14">
      <c r="B31" s="21" t="s">
        <v>16</v>
      </c>
      <c r="C31" s="22">
        <f>M12</f>
        <v>0</v>
      </c>
      <c r="D31" s="21"/>
    </row>
    <row r="32" spans="2:14">
      <c r="B32" s="21" t="s">
        <v>11</v>
      </c>
      <c r="C32" s="21">
        <f>VLOOKUP(C3,F2:G5,2,FALSE)</f>
        <v>240</v>
      </c>
      <c r="D32" s="21">
        <f>C32</f>
        <v>240</v>
      </c>
      <c r="E32" s="3"/>
      <c r="F32" s="3"/>
      <c r="G32" s="3"/>
      <c r="H32" s="3"/>
      <c r="I32" s="3"/>
      <c r="J32" s="3"/>
    </row>
    <row r="33" spans="2:10">
      <c r="B33" s="21" t="s">
        <v>12</v>
      </c>
      <c r="C33" s="21">
        <v>8</v>
      </c>
      <c r="D33" s="21"/>
      <c r="E33" s="3"/>
      <c r="F33" s="3"/>
      <c r="G33" s="3"/>
      <c r="H33" s="3"/>
      <c r="I33" s="3"/>
      <c r="J33" s="3"/>
    </row>
    <row r="34" spans="2:10">
      <c r="J34" s="3"/>
    </row>
    <row r="35" spans="2:10">
      <c r="B35" t="s">
        <v>15</v>
      </c>
      <c r="C35" s="16">
        <f>K25</f>
        <v>0.16800000000000001</v>
      </c>
      <c r="D35">
        <f>IF(C5=O2,0.3,IF(C5=O3,0.2,IF(C5=O4,0.13,IF(C5=O5,0.07,0))))</f>
        <v>0.2</v>
      </c>
      <c r="J35" s="3"/>
    </row>
    <row r="36" spans="2:10">
      <c r="B36" s="1" t="s">
        <v>48</v>
      </c>
      <c r="C36">
        <f>IF(C35&lt;0,0,C35)</f>
        <v>0.16800000000000001</v>
      </c>
      <c r="J36" s="3"/>
    </row>
    <row r="37" spans="2:10">
      <c r="C37" s="1"/>
    </row>
    <row r="38" spans="2:10">
      <c r="B38" s="1"/>
    </row>
    <row r="39" spans="2:10">
      <c r="C39" s="2"/>
    </row>
    <row r="44" spans="2:10">
      <c r="C44" s="1"/>
    </row>
    <row r="45" spans="2:10">
      <c r="B45" s="1"/>
    </row>
    <row r="46" spans="2:10">
      <c r="C46" s="2"/>
    </row>
  </sheetData>
  <mergeCells count="1">
    <mergeCell ref="F1:G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N15"/>
  <sheetViews>
    <sheetView workbookViewId="0">
      <selection activeCell="B1" sqref="B1"/>
    </sheetView>
  </sheetViews>
  <sheetFormatPr defaultRowHeight="15"/>
  <cols>
    <col min="2" max="2" width="12.28515625" bestFit="1" customWidth="1"/>
  </cols>
  <sheetData>
    <row r="1" spans="2:14">
      <c r="B1" s="11">
        <v>100</v>
      </c>
      <c r="C1" s="12">
        <v>3.7999999999999999E-2</v>
      </c>
      <c r="D1" s="12">
        <v>7.4999999999999997E-2</v>
      </c>
      <c r="E1" s="12">
        <v>0.113</v>
      </c>
      <c r="F1" s="12">
        <v>0.15</v>
      </c>
      <c r="G1" s="12">
        <v>0.188</v>
      </c>
      <c r="H1" s="12">
        <v>0.22500000000000001</v>
      </c>
      <c r="I1" s="12">
        <v>0.26300000000000001</v>
      </c>
      <c r="J1" s="12">
        <v>0.3</v>
      </c>
      <c r="K1" s="12">
        <v>0.33800000000000002</v>
      </c>
      <c r="L1" s="12">
        <v>0.375</v>
      </c>
      <c r="M1" s="12">
        <v>0.41299999999999998</v>
      </c>
      <c r="N1" s="12">
        <v>0.45</v>
      </c>
    </row>
    <row r="2" spans="2:14">
      <c r="B2" s="11">
        <v>110</v>
      </c>
      <c r="C2" s="12">
        <v>3.4000000000000002E-2</v>
      </c>
      <c r="D2" s="12">
        <v>6.6000000000000003E-2</v>
      </c>
      <c r="E2" s="12">
        <v>0.10299999999999999</v>
      </c>
      <c r="F2" s="12">
        <v>0.13700000000000001</v>
      </c>
      <c r="G2" s="12">
        <v>0.17199999999999999</v>
      </c>
      <c r="H2" s="12">
        <v>0.20699999999999999</v>
      </c>
      <c r="I2" s="12">
        <v>0.24099999999999999</v>
      </c>
      <c r="J2" s="12">
        <v>0.27500000000000002</v>
      </c>
      <c r="K2" s="12">
        <v>0.309</v>
      </c>
      <c r="L2" s="12">
        <v>0.34399999999999997</v>
      </c>
      <c r="M2" s="12">
        <v>0.379</v>
      </c>
      <c r="N2" s="12">
        <v>0.41199999999999998</v>
      </c>
    </row>
    <row r="3" spans="2:14">
      <c r="B3" s="11">
        <v>120</v>
      </c>
      <c r="C3" s="12">
        <v>3.1E-2</v>
      </c>
      <c r="D3" s="12">
        <v>6.3E-2</v>
      </c>
      <c r="E3" s="12">
        <v>9.4E-2</v>
      </c>
      <c r="F3" s="12">
        <v>0.125</v>
      </c>
      <c r="G3" s="12">
        <v>0.156</v>
      </c>
      <c r="H3" s="12">
        <v>0.188</v>
      </c>
      <c r="I3" s="12">
        <v>0.219</v>
      </c>
      <c r="J3" s="12">
        <v>0.25</v>
      </c>
      <c r="K3" s="12">
        <v>0.28100000000000003</v>
      </c>
      <c r="L3" s="12">
        <v>0.313</v>
      </c>
      <c r="M3" s="12">
        <v>0.34399999999999997</v>
      </c>
      <c r="N3" s="12">
        <v>0.375</v>
      </c>
    </row>
    <row r="4" spans="2:14">
      <c r="B4" s="11">
        <v>130</v>
      </c>
      <c r="C4" s="12">
        <v>2.9000000000000001E-2</v>
      </c>
      <c r="D4" s="12">
        <v>5.8000000000000003E-2</v>
      </c>
      <c r="E4" s="12">
        <v>8.6999999999999994E-2</v>
      </c>
      <c r="F4" s="12">
        <v>0.11600000000000001</v>
      </c>
      <c r="G4" s="12">
        <v>0.14499999999999999</v>
      </c>
      <c r="H4" s="12">
        <v>0.17399999999999999</v>
      </c>
      <c r="I4" s="12">
        <v>0.20300000000000001</v>
      </c>
      <c r="J4" s="12">
        <v>0.23200000000000001</v>
      </c>
      <c r="K4" s="12">
        <v>0.26100000000000001</v>
      </c>
      <c r="L4" s="12">
        <v>0.28999999999999998</v>
      </c>
      <c r="M4" s="12">
        <v>0.32</v>
      </c>
      <c r="N4" s="12">
        <v>0.34799999999999998</v>
      </c>
    </row>
    <row r="5" spans="2:14">
      <c r="B5" s="11">
        <v>140</v>
      </c>
      <c r="C5" s="12">
        <v>2.7E-2</v>
      </c>
      <c r="D5" s="12">
        <v>5.3999999999999999E-2</v>
      </c>
      <c r="E5" s="12">
        <v>0.08</v>
      </c>
      <c r="F5" s="12">
        <v>0.107</v>
      </c>
      <c r="G5" s="12">
        <v>0.13400000000000001</v>
      </c>
      <c r="H5" s="12">
        <v>0.161</v>
      </c>
      <c r="I5" s="12">
        <v>0.188</v>
      </c>
      <c r="J5" s="12">
        <v>0.214</v>
      </c>
      <c r="K5" s="12">
        <v>0.24099999999999999</v>
      </c>
      <c r="L5" s="12">
        <v>0.26800000000000002</v>
      </c>
      <c r="M5" s="12">
        <v>0.29499999999999998</v>
      </c>
      <c r="N5" s="12">
        <v>0.32100000000000001</v>
      </c>
    </row>
    <row r="6" spans="2:14">
      <c r="B6" s="11">
        <v>150</v>
      </c>
      <c r="C6" s="12">
        <v>2.5000000000000001E-2</v>
      </c>
      <c r="D6" s="12">
        <v>0.05</v>
      </c>
      <c r="E6" s="12">
        <v>7.4999999999999997E-2</v>
      </c>
      <c r="F6" s="12">
        <v>0.1</v>
      </c>
      <c r="G6" s="12">
        <v>0.125</v>
      </c>
      <c r="H6" s="12">
        <v>0.151</v>
      </c>
      <c r="I6" s="12">
        <v>0.17599999999999999</v>
      </c>
      <c r="J6" s="12">
        <v>0.20100000000000001</v>
      </c>
      <c r="K6" s="12">
        <v>0.22600000000000001</v>
      </c>
      <c r="L6" s="12">
        <v>0.251</v>
      </c>
      <c r="M6" s="12">
        <v>0.27600000000000002</v>
      </c>
      <c r="N6" s="12">
        <v>0.30099999999999999</v>
      </c>
    </row>
    <row r="7" spans="2:14">
      <c r="B7" s="11">
        <v>160</v>
      </c>
      <c r="C7" s="12">
        <v>2.3E-2</v>
      </c>
      <c r="D7" s="12">
        <v>4.7E-2</v>
      </c>
      <c r="E7" s="12">
        <v>7.0000000000000007E-2</v>
      </c>
      <c r="F7" s="12">
        <v>9.4E-2</v>
      </c>
      <c r="G7" s="12">
        <v>0.11700000000000001</v>
      </c>
      <c r="H7" s="12">
        <v>0.14099999999999999</v>
      </c>
      <c r="I7" s="12">
        <v>0.16400000000000001</v>
      </c>
      <c r="J7" s="12">
        <v>0.188</v>
      </c>
      <c r="K7" s="12">
        <v>0.21099999999999999</v>
      </c>
      <c r="L7" s="12">
        <v>0.23400000000000001</v>
      </c>
      <c r="M7" s="12">
        <v>0.25800000000000001</v>
      </c>
      <c r="N7" s="12">
        <v>0.28100000000000003</v>
      </c>
    </row>
    <row r="8" spans="2:14">
      <c r="B8" s="11">
        <v>170</v>
      </c>
      <c r="C8" s="12">
        <v>2.1999999999999999E-2</v>
      </c>
      <c r="D8" s="12">
        <v>4.4999999999999998E-2</v>
      </c>
      <c r="E8" s="12">
        <v>6.6000000000000003E-2</v>
      </c>
      <c r="F8" s="12">
        <v>8.7999999999999995E-2</v>
      </c>
      <c r="G8" s="12">
        <v>0.11</v>
      </c>
      <c r="H8" s="12">
        <v>0.13200000000000001</v>
      </c>
      <c r="I8" s="12">
        <v>0.155</v>
      </c>
      <c r="J8" s="12">
        <v>0.17799999999999999</v>
      </c>
      <c r="K8" s="12">
        <v>0.2</v>
      </c>
      <c r="L8" s="12">
        <v>0.221</v>
      </c>
      <c r="M8" s="12">
        <v>0.24399999999999999</v>
      </c>
      <c r="N8" s="12">
        <v>0.26500000000000001</v>
      </c>
    </row>
    <row r="9" spans="2:14">
      <c r="B9" s="11">
        <v>180</v>
      </c>
      <c r="C9" s="12">
        <v>2.1000000000000001E-2</v>
      </c>
      <c r="D9" s="12">
        <v>4.2000000000000003E-2</v>
      </c>
      <c r="E9" s="12">
        <v>6.3E-2</v>
      </c>
      <c r="F9" s="12">
        <v>8.3000000000000004E-2</v>
      </c>
      <c r="G9" s="12">
        <v>0.104</v>
      </c>
      <c r="H9" s="12">
        <v>0.125</v>
      </c>
      <c r="I9" s="12">
        <v>0.14599999999999999</v>
      </c>
      <c r="J9" s="12">
        <v>0.16700000000000001</v>
      </c>
      <c r="K9" s="12">
        <v>0.188</v>
      </c>
      <c r="L9" s="12">
        <v>0.20799999999999999</v>
      </c>
      <c r="M9" s="12">
        <v>0.22900000000000001</v>
      </c>
      <c r="N9" s="12">
        <v>0.25</v>
      </c>
    </row>
    <row r="10" spans="2:14">
      <c r="B10" s="11">
        <v>190</v>
      </c>
      <c r="C10" s="12">
        <v>0.02</v>
      </c>
      <c r="D10" s="12">
        <v>0.04</v>
      </c>
      <c r="E10" s="12">
        <v>5.8999999999999997E-2</v>
      </c>
      <c r="F10" s="12">
        <v>7.9000000000000001E-2</v>
      </c>
      <c r="G10" s="12">
        <v>9.9000000000000005E-2</v>
      </c>
      <c r="H10" s="12">
        <v>0.11899999999999999</v>
      </c>
      <c r="I10" s="12">
        <v>0.13800000000000001</v>
      </c>
      <c r="J10" s="12">
        <v>0.158</v>
      </c>
      <c r="K10" s="12">
        <v>0.17899999999999999</v>
      </c>
      <c r="L10" s="12">
        <v>0.19800000000000001</v>
      </c>
      <c r="M10" s="12">
        <v>0.217</v>
      </c>
      <c r="N10" s="12">
        <v>0.23699999999999999</v>
      </c>
    </row>
    <row r="11" spans="2:14">
      <c r="B11" s="11">
        <v>200</v>
      </c>
      <c r="C11" s="12">
        <v>1.9E-2</v>
      </c>
      <c r="D11" s="12">
        <v>3.7999999999999999E-2</v>
      </c>
      <c r="E11" s="12">
        <v>5.6000000000000001E-2</v>
      </c>
      <c r="F11" s="12">
        <v>7.4999999999999997E-2</v>
      </c>
      <c r="G11" s="12">
        <v>9.4E-2</v>
      </c>
      <c r="H11" s="12">
        <v>0.113</v>
      </c>
      <c r="I11" s="12">
        <v>0.13100000000000001</v>
      </c>
      <c r="J11" s="12">
        <v>0.15</v>
      </c>
      <c r="K11" s="12">
        <v>0.16900000000000001</v>
      </c>
      <c r="L11" s="12">
        <v>0.188</v>
      </c>
      <c r="M11" s="12">
        <v>0.20599999999999999</v>
      </c>
      <c r="N11" s="12">
        <v>0.22500000000000001</v>
      </c>
    </row>
    <row r="12" spans="2:14">
      <c r="B12" s="11">
        <v>210</v>
      </c>
      <c r="C12" s="12">
        <v>1.7999999999999999E-2</v>
      </c>
      <c r="D12" s="12">
        <v>3.5999999999999997E-2</v>
      </c>
      <c r="E12" s="12">
        <v>5.2999999999999999E-2</v>
      </c>
      <c r="F12" s="12">
        <v>7.0999999999999994E-2</v>
      </c>
      <c r="G12" s="12">
        <v>0.09</v>
      </c>
      <c r="H12" s="12">
        <v>0.107</v>
      </c>
      <c r="I12" s="12">
        <v>0.125</v>
      </c>
      <c r="J12" s="12">
        <v>0.14299999999999999</v>
      </c>
      <c r="K12" s="12">
        <v>0.161</v>
      </c>
      <c r="L12" s="12">
        <v>0.17899999999999999</v>
      </c>
      <c r="M12" s="12">
        <v>0.19700000000000001</v>
      </c>
      <c r="N12" s="12">
        <v>0.215</v>
      </c>
    </row>
    <row r="13" spans="2:14">
      <c r="B13" s="11">
        <v>220</v>
      </c>
      <c r="C13" s="12">
        <v>1.7000000000000001E-2</v>
      </c>
      <c r="D13" s="12">
        <v>3.4000000000000002E-2</v>
      </c>
      <c r="E13" s="12">
        <v>5.0999999999999997E-2</v>
      </c>
      <c r="F13" s="12">
        <v>6.8000000000000005E-2</v>
      </c>
      <c r="G13" s="12">
        <v>8.5000000000000006E-2</v>
      </c>
      <c r="H13" s="12">
        <v>0.10199999999999999</v>
      </c>
      <c r="I13" s="12">
        <v>0.11899999999999999</v>
      </c>
      <c r="J13" s="12">
        <v>0.13600000000000001</v>
      </c>
      <c r="K13" s="12">
        <v>0.153</v>
      </c>
      <c r="L13" s="12">
        <v>0.17</v>
      </c>
      <c r="M13" s="12">
        <v>0.188</v>
      </c>
      <c r="N13" s="12">
        <v>0.20499999999999999</v>
      </c>
    </row>
    <row r="14" spans="2:14">
      <c r="B14" s="11">
        <v>230</v>
      </c>
      <c r="C14" s="12">
        <v>1.6E-2</v>
      </c>
      <c r="D14" s="12">
        <v>3.2000000000000001E-2</v>
      </c>
      <c r="E14" s="12">
        <v>4.9000000000000002E-2</v>
      </c>
      <c r="F14" s="12">
        <v>6.5000000000000002E-2</v>
      </c>
      <c r="G14" s="12">
        <v>8.1000000000000003E-2</v>
      </c>
      <c r="H14" s="12">
        <v>9.8000000000000004E-2</v>
      </c>
      <c r="I14" s="12">
        <v>0.115</v>
      </c>
      <c r="J14" s="12">
        <v>0.13</v>
      </c>
      <c r="K14" s="12">
        <v>0.14699999999999999</v>
      </c>
      <c r="L14" s="12">
        <v>0.16300000000000001</v>
      </c>
      <c r="M14" s="12">
        <v>0.18</v>
      </c>
      <c r="N14" s="12">
        <v>0.19600000000000001</v>
      </c>
    </row>
    <row r="15" spans="2:14">
      <c r="B15" s="11">
        <v>240</v>
      </c>
      <c r="C15" s="12">
        <v>1.6E-2</v>
      </c>
      <c r="D15" s="12">
        <v>3.1E-2</v>
      </c>
      <c r="E15" s="12">
        <v>4.7E-2</v>
      </c>
      <c r="F15" s="12">
        <v>6.3E-2</v>
      </c>
      <c r="G15" s="12">
        <v>7.8E-2</v>
      </c>
      <c r="H15" s="12">
        <v>9.4E-2</v>
      </c>
      <c r="I15" s="12">
        <v>0.109</v>
      </c>
      <c r="J15" s="12">
        <v>0.125</v>
      </c>
      <c r="K15" s="12">
        <v>0.14099999999999999</v>
      </c>
      <c r="L15" s="12">
        <v>0.156</v>
      </c>
      <c r="M15" s="12">
        <v>0.17199999999999999</v>
      </c>
      <c r="N15" s="12">
        <v>0.188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P13"/>
  <sheetViews>
    <sheetView workbookViewId="0">
      <selection sqref="A1:P13"/>
    </sheetView>
  </sheetViews>
  <sheetFormatPr defaultRowHeight="15"/>
  <sheetData>
    <row r="1" spans="1:16" ht="18">
      <c r="A1" s="9" t="s">
        <v>28</v>
      </c>
      <c r="B1" s="11" t="s">
        <v>29</v>
      </c>
      <c r="C1" s="11" t="s">
        <v>30</v>
      </c>
      <c r="D1" s="11" t="s">
        <v>31</v>
      </c>
      <c r="E1" s="11" t="s">
        <v>32</v>
      </c>
      <c r="F1" s="11" t="s">
        <v>33</v>
      </c>
      <c r="G1" s="11" t="s">
        <v>34</v>
      </c>
      <c r="H1" s="11" t="s">
        <v>35</v>
      </c>
      <c r="I1" s="11" t="s">
        <v>36</v>
      </c>
      <c r="J1" s="11" t="s">
        <v>37</v>
      </c>
      <c r="K1" s="11" t="s">
        <v>38</v>
      </c>
      <c r="L1" s="11" t="s">
        <v>39</v>
      </c>
      <c r="M1" s="11" t="s">
        <v>40</v>
      </c>
      <c r="N1" s="11" t="s">
        <v>41</v>
      </c>
      <c r="O1" s="11" t="s">
        <v>42</v>
      </c>
      <c r="P1" s="11" t="s">
        <v>43</v>
      </c>
    </row>
    <row r="2" spans="1:16">
      <c r="A2" s="10">
        <v>1</v>
      </c>
      <c r="B2" s="12">
        <v>3.7999999999999999E-2</v>
      </c>
      <c r="C2" s="12">
        <v>3.4000000000000002E-2</v>
      </c>
      <c r="D2" s="12">
        <v>3.1E-2</v>
      </c>
      <c r="E2" s="12">
        <v>2.9000000000000001E-2</v>
      </c>
      <c r="F2" s="12">
        <v>2.7E-2</v>
      </c>
      <c r="G2" s="12">
        <v>2.5000000000000001E-2</v>
      </c>
      <c r="H2" s="12">
        <v>2.3E-2</v>
      </c>
      <c r="I2" s="12">
        <v>2.1999999999999999E-2</v>
      </c>
      <c r="J2" s="12">
        <v>2.1000000000000001E-2</v>
      </c>
      <c r="K2" s="12">
        <v>0.02</v>
      </c>
      <c r="L2" s="12">
        <v>1.9E-2</v>
      </c>
      <c r="M2" s="12">
        <v>1.7999999999999999E-2</v>
      </c>
      <c r="N2" s="12">
        <v>1.7000000000000001E-2</v>
      </c>
      <c r="O2" s="12">
        <v>1.6E-2</v>
      </c>
      <c r="P2" s="12">
        <v>1.6E-2</v>
      </c>
    </row>
    <row r="3" spans="1:16">
      <c r="A3" s="10">
        <v>2</v>
      </c>
      <c r="B3" s="12">
        <v>7.4999999999999997E-2</v>
      </c>
      <c r="C3" s="12">
        <v>6.6000000000000003E-2</v>
      </c>
      <c r="D3" s="12">
        <v>6.3E-2</v>
      </c>
      <c r="E3" s="12">
        <v>5.8000000000000003E-2</v>
      </c>
      <c r="F3" s="12">
        <v>5.3999999999999999E-2</v>
      </c>
      <c r="G3" s="12">
        <v>0.05</v>
      </c>
      <c r="H3" s="12">
        <v>4.7E-2</v>
      </c>
      <c r="I3" s="12">
        <v>4.4999999999999998E-2</v>
      </c>
      <c r="J3" s="12">
        <v>4.2000000000000003E-2</v>
      </c>
      <c r="K3" s="12">
        <v>0.04</v>
      </c>
      <c r="L3" s="12">
        <v>3.7999999999999999E-2</v>
      </c>
      <c r="M3" s="12">
        <v>3.5999999999999997E-2</v>
      </c>
      <c r="N3" s="12">
        <v>3.4000000000000002E-2</v>
      </c>
      <c r="O3" s="12">
        <v>3.2000000000000001E-2</v>
      </c>
      <c r="P3" s="12">
        <v>3.1E-2</v>
      </c>
    </row>
    <row r="4" spans="1:16">
      <c r="A4" s="10">
        <v>3</v>
      </c>
      <c r="B4" s="12">
        <v>0.113</v>
      </c>
      <c r="C4" s="12">
        <v>0.10299999999999999</v>
      </c>
      <c r="D4" s="12">
        <v>9.4E-2</v>
      </c>
      <c r="E4" s="12">
        <v>8.6999999999999994E-2</v>
      </c>
      <c r="F4" s="12">
        <v>0.08</v>
      </c>
      <c r="G4" s="12">
        <v>7.4999999999999997E-2</v>
      </c>
      <c r="H4" s="12">
        <v>7.0000000000000007E-2</v>
      </c>
      <c r="I4" s="12">
        <v>6.6000000000000003E-2</v>
      </c>
      <c r="J4" s="12">
        <v>6.3E-2</v>
      </c>
      <c r="K4" s="12">
        <v>5.8999999999999997E-2</v>
      </c>
      <c r="L4" s="12">
        <v>5.6000000000000001E-2</v>
      </c>
      <c r="M4" s="12">
        <v>5.2999999999999999E-2</v>
      </c>
      <c r="N4" s="12">
        <v>5.0999999999999997E-2</v>
      </c>
      <c r="O4" s="12">
        <v>4.9000000000000002E-2</v>
      </c>
      <c r="P4" s="12">
        <v>4.7E-2</v>
      </c>
    </row>
    <row r="5" spans="1:16">
      <c r="A5" s="10">
        <v>4</v>
      </c>
      <c r="B5" s="12">
        <v>0.15</v>
      </c>
      <c r="C5" s="12">
        <v>0.13700000000000001</v>
      </c>
      <c r="D5" s="12">
        <v>0.125</v>
      </c>
      <c r="E5" s="12">
        <v>0.11600000000000001</v>
      </c>
      <c r="F5" s="12">
        <v>0.107</v>
      </c>
      <c r="G5" s="12">
        <v>0.1</v>
      </c>
      <c r="H5" s="12">
        <v>9.4E-2</v>
      </c>
      <c r="I5" s="12">
        <v>8.7999999999999995E-2</v>
      </c>
      <c r="J5" s="12">
        <v>8.3000000000000004E-2</v>
      </c>
      <c r="K5" s="12">
        <v>7.9000000000000001E-2</v>
      </c>
      <c r="L5" s="12">
        <v>7.4999999999999997E-2</v>
      </c>
      <c r="M5" s="12">
        <v>7.0999999999999994E-2</v>
      </c>
      <c r="N5" s="12">
        <v>6.8000000000000005E-2</v>
      </c>
      <c r="O5" s="12">
        <v>6.5000000000000002E-2</v>
      </c>
      <c r="P5" s="12">
        <v>6.3E-2</v>
      </c>
    </row>
    <row r="6" spans="1:16">
      <c r="A6" s="10">
        <v>5</v>
      </c>
      <c r="B6" s="12">
        <v>0.188</v>
      </c>
      <c r="C6" s="12">
        <v>0.17199999999999999</v>
      </c>
      <c r="D6" s="12">
        <v>0.156</v>
      </c>
      <c r="E6" s="12">
        <v>0.14499999999999999</v>
      </c>
      <c r="F6" s="12">
        <v>0.13400000000000001</v>
      </c>
      <c r="G6" s="12">
        <v>0.125</v>
      </c>
      <c r="H6" s="12">
        <v>0.11700000000000001</v>
      </c>
      <c r="I6" s="12">
        <v>0.11</v>
      </c>
      <c r="J6" s="12">
        <v>0.104</v>
      </c>
      <c r="K6" s="12">
        <v>9.9000000000000005E-2</v>
      </c>
      <c r="L6" s="12">
        <v>9.4E-2</v>
      </c>
      <c r="M6" s="12">
        <v>0.09</v>
      </c>
      <c r="N6" s="12">
        <v>8.5000000000000006E-2</v>
      </c>
      <c r="O6" s="12">
        <v>8.1000000000000003E-2</v>
      </c>
      <c r="P6" s="12">
        <v>7.8E-2</v>
      </c>
    </row>
    <row r="7" spans="1:16">
      <c r="A7" s="10">
        <v>6</v>
      </c>
      <c r="B7" s="12">
        <v>0.22500000000000001</v>
      </c>
      <c r="C7" s="12">
        <v>0.20699999999999999</v>
      </c>
      <c r="D7" s="12">
        <v>0.188</v>
      </c>
      <c r="E7" s="12">
        <v>0.17399999999999999</v>
      </c>
      <c r="F7" s="12">
        <v>0.161</v>
      </c>
      <c r="G7" s="12">
        <v>0.151</v>
      </c>
      <c r="H7" s="12">
        <v>0.14099999999999999</v>
      </c>
      <c r="I7" s="12">
        <v>0.13200000000000001</v>
      </c>
      <c r="J7" s="12">
        <v>0.125</v>
      </c>
      <c r="K7" s="12">
        <v>0.11899999999999999</v>
      </c>
      <c r="L7" s="12">
        <v>0.113</v>
      </c>
      <c r="M7" s="12">
        <v>0.107</v>
      </c>
      <c r="N7" s="12">
        <v>0.10199999999999999</v>
      </c>
      <c r="O7" s="12">
        <v>9.8000000000000004E-2</v>
      </c>
      <c r="P7" s="12">
        <v>9.4E-2</v>
      </c>
    </row>
    <row r="8" spans="1:16">
      <c r="A8" s="10">
        <v>7</v>
      </c>
      <c r="B8" s="12">
        <v>0.26300000000000001</v>
      </c>
      <c r="C8" s="12">
        <v>0.24099999999999999</v>
      </c>
      <c r="D8" s="12">
        <v>0.219</v>
      </c>
      <c r="E8" s="12">
        <v>0.20300000000000001</v>
      </c>
      <c r="F8" s="12">
        <v>0.188</v>
      </c>
      <c r="G8" s="12">
        <v>0.17599999999999999</v>
      </c>
      <c r="H8" s="12">
        <v>0.16400000000000001</v>
      </c>
      <c r="I8" s="12">
        <v>0.155</v>
      </c>
      <c r="J8" s="12">
        <v>0.14599999999999999</v>
      </c>
      <c r="K8" s="12">
        <v>0.13800000000000001</v>
      </c>
      <c r="L8" s="12">
        <v>0.13100000000000001</v>
      </c>
      <c r="M8" s="12">
        <v>0.125</v>
      </c>
      <c r="N8" s="12">
        <v>0.11899999999999999</v>
      </c>
      <c r="O8" s="12">
        <v>0.115</v>
      </c>
      <c r="P8" s="12">
        <v>0.109</v>
      </c>
    </row>
    <row r="9" spans="1:16">
      <c r="A9" s="10">
        <v>8</v>
      </c>
      <c r="B9" s="12">
        <v>0.3</v>
      </c>
      <c r="C9" s="12">
        <v>0.27500000000000002</v>
      </c>
      <c r="D9" s="12">
        <v>0.25</v>
      </c>
      <c r="E9" s="12">
        <v>0.23200000000000001</v>
      </c>
      <c r="F9" s="12">
        <v>0.214</v>
      </c>
      <c r="G9" s="12">
        <v>0.20100000000000001</v>
      </c>
      <c r="H9" s="12">
        <v>0.188</v>
      </c>
      <c r="I9" s="12">
        <v>0.17799999999999999</v>
      </c>
      <c r="J9" s="12">
        <v>0.16700000000000001</v>
      </c>
      <c r="K9" s="12">
        <v>0.158</v>
      </c>
      <c r="L9" s="12">
        <v>0.15</v>
      </c>
      <c r="M9" s="12">
        <v>0.14299999999999999</v>
      </c>
      <c r="N9" s="12">
        <v>0.13600000000000001</v>
      </c>
      <c r="O9" s="12">
        <v>0.13</v>
      </c>
      <c r="P9" s="12">
        <v>0.125</v>
      </c>
    </row>
    <row r="10" spans="1:16">
      <c r="A10" s="10">
        <v>9</v>
      </c>
      <c r="B10" s="12">
        <v>0.33800000000000002</v>
      </c>
      <c r="C10" s="12">
        <v>0.309</v>
      </c>
      <c r="D10" s="12">
        <v>0.28100000000000003</v>
      </c>
      <c r="E10" s="12">
        <v>0.26100000000000001</v>
      </c>
      <c r="F10" s="12">
        <v>0.24099999999999999</v>
      </c>
      <c r="G10" s="12">
        <v>0.22600000000000001</v>
      </c>
      <c r="H10" s="12">
        <v>0.21099999999999999</v>
      </c>
      <c r="I10" s="12">
        <v>0.2</v>
      </c>
      <c r="J10" s="12">
        <v>0.188</v>
      </c>
      <c r="K10" s="12">
        <v>0.17899999999999999</v>
      </c>
      <c r="L10" s="12">
        <v>0.16900000000000001</v>
      </c>
      <c r="M10" s="12">
        <v>0.161</v>
      </c>
      <c r="N10" s="12">
        <v>0.153</v>
      </c>
      <c r="O10" s="12">
        <v>0.14699999999999999</v>
      </c>
      <c r="P10" s="12">
        <v>0.14099999999999999</v>
      </c>
    </row>
    <row r="11" spans="1:16">
      <c r="A11" s="10">
        <v>10</v>
      </c>
      <c r="B11" s="12">
        <v>0.375</v>
      </c>
      <c r="C11" s="12">
        <v>0.34399999999999997</v>
      </c>
      <c r="D11" s="12">
        <v>0.313</v>
      </c>
      <c r="E11" s="12">
        <v>0.28999999999999998</v>
      </c>
      <c r="F11" s="12">
        <v>0.26800000000000002</v>
      </c>
      <c r="G11" s="12">
        <v>0.251</v>
      </c>
      <c r="H11" s="12">
        <v>0.23400000000000001</v>
      </c>
      <c r="I11" s="12">
        <v>0.221</v>
      </c>
      <c r="J11" s="12">
        <v>0.20799999999999999</v>
      </c>
      <c r="K11" s="12">
        <v>0.19800000000000001</v>
      </c>
      <c r="L11" s="12">
        <v>0.188</v>
      </c>
      <c r="M11" s="12">
        <v>0.17899999999999999</v>
      </c>
      <c r="N11" s="12">
        <v>0.17</v>
      </c>
      <c r="O11" s="12">
        <v>0.16300000000000001</v>
      </c>
      <c r="P11" s="12">
        <v>0.156</v>
      </c>
    </row>
    <row r="12" spans="1:16">
      <c r="A12" s="10">
        <v>11</v>
      </c>
      <c r="B12" s="12">
        <v>0.41299999999999998</v>
      </c>
      <c r="C12" s="12">
        <v>0.379</v>
      </c>
      <c r="D12" s="12">
        <v>0.34399999999999997</v>
      </c>
      <c r="E12" s="12">
        <v>0.32</v>
      </c>
      <c r="F12" s="12">
        <v>0.29499999999999998</v>
      </c>
      <c r="G12" s="12">
        <v>0.27600000000000002</v>
      </c>
      <c r="H12" s="12">
        <v>0.25800000000000001</v>
      </c>
      <c r="I12" s="12">
        <v>0.24399999999999999</v>
      </c>
      <c r="J12" s="12">
        <v>0.22900000000000001</v>
      </c>
      <c r="K12" s="12">
        <v>0.217</v>
      </c>
      <c r="L12" s="12">
        <v>0.20599999999999999</v>
      </c>
      <c r="M12" s="12">
        <v>0.19700000000000001</v>
      </c>
      <c r="N12" s="12">
        <v>0.188</v>
      </c>
      <c r="O12" s="12">
        <v>0.18</v>
      </c>
      <c r="P12" s="12">
        <v>0.17199999999999999</v>
      </c>
    </row>
    <row r="13" spans="1:16">
      <c r="A13" s="10">
        <v>12</v>
      </c>
      <c r="B13" s="12">
        <v>0.45</v>
      </c>
      <c r="C13" s="12">
        <v>0.41199999999999998</v>
      </c>
      <c r="D13" s="12">
        <v>0.375</v>
      </c>
      <c r="E13" s="12">
        <v>0.34799999999999998</v>
      </c>
      <c r="F13" s="12">
        <v>0.32100000000000001</v>
      </c>
      <c r="G13" s="12">
        <v>0.30099999999999999</v>
      </c>
      <c r="H13" s="12">
        <v>0.28100000000000003</v>
      </c>
      <c r="I13" s="12">
        <v>0.26500000000000001</v>
      </c>
      <c r="J13" s="12">
        <v>0.25</v>
      </c>
      <c r="K13" s="12">
        <v>0.23699999999999999</v>
      </c>
      <c r="L13" s="12">
        <v>0.22500000000000001</v>
      </c>
      <c r="M13" s="12">
        <v>0.215</v>
      </c>
      <c r="N13" s="12">
        <v>0.20499999999999999</v>
      </c>
      <c r="O13" s="12">
        <v>0.19600000000000001</v>
      </c>
      <c r="P13" s="12">
        <v>0.188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T47"/>
  <sheetViews>
    <sheetView zoomScale="80" zoomScaleNormal="80" workbookViewId="0">
      <selection activeCell="N1" sqref="N1:T10"/>
    </sheetView>
  </sheetViews>
  <sheetFormatPr defaultRowHeight="15"/>
  <cols>
    <col min="1" max="1" width="16.5703125" customWidth="1"/>
    <col min="2" max="2" width="8.5703125" customWidth="1"/>
    <col min="3" max="10" width="7.42578125" customWidth="1"/>
    <col min="11" max="11" width="4.42578125" customWidth="1"/>
    <col min="14" max="14" width="13.140625" bestFit="1" customWidth="1"/>
    <col min="16" max="16" width="4" customWidth="1"/>
    <col min="17" max="17" width="18.7109375" bestFit="1" customWidth="1"/>
    <col min="18" max="18" width="26" customWidth="1"/>
    <col min="19" max="19" width="18.85546875" customWidth="1"/>
    <col min="20" max="20" width="35" customWidth="1"/>
  </cols>
  <sheetData>
    <row r="1" spans="1:20" ht="16.5" thickBot="1">
      <c r="A1" s="98" t="s">
        <v>62</v>
      </c>
      <c r="B1" s="98"/>
      <c r="E1" s="99" t="s">
        <v>89</v>
      </c>
      <c r="F1" s="99"/>
      <c r="G1" s="99"/>
      <c r="N1" s="55" t="s">
        <v>54</v>
      </c>
      <c r="O1" s="55"/>
      <c r="Q1" s="48" t="s">
        <v>23</v>
      </c>
      <c r="R1" s="53"/>
      <c r="S1" s="53"/>
      <c r="T1" s="53"/>
    </row>
    <row r="2" spans="1:20" ht="16.5" thickTop="1" thickBot="1">
      <c r="A2" s="1" t="s">
        <v>0</v>
      </c>
      <c r="B2" s="95" t="s">
        <v>63</v>
      </c>
      <c r="E2" s="88" t="s">
        <v>70</v>
      </c>
      <c r="F2" s="89"/>
      <c r="G2" s="101">
        <f>J37</f>
        <v>112</v>
      </c>
      <c r="N2" s="20" t="s">
        <v>13</v>
      </c>
      <c r="O2" s="20">
        <v>120</v>
      </c>
      <c r="Q2" s="49">
        <v>0</v>
      </c>
      <c r="R2" s="114" t="s">
        <v>26</v>
      </c>
      <c r="S2" s="115"/>
      <c r="T2" s="116"/>
    </row>
    <row r="3" spans="1:20" ht="15.75" thickTop="1">
      <c r="A3" s="1" t="s">
        <v>1</v>
      </c>
      <c r="B3" s="96" t="s">
        <v>8</v>
      </c>
      <c r="E3" s="92" t="s">
        <v>16</v>
      </c>
      <c r="F3" s="94"/>
      <c r="G3" s="93">
        <f>J28</f>
        <v>12</v>
      </c>
      <c r="N3" s="20" t="s">
        <v>14</v>
      </c>
      <c r="O3" s="20">
        <v>160</v>
      </c>
      <c r="Q3" s="49">
        <v>1</v>
      </c>
      <c r="R3" s="114" t="s">
        <v>25</v>
      </c>
      <c r="S3" s="115"/>
      <c r="T3" s="116"/>
    </row>
    <row r="4" spans="1:20">
      <c r="A4" s="1" t="s">
        <v>78</v>
      </c>
      <c r="B4" s="96">
        <v>4</v>
      </c>
      <c r="E4" s="90" t="s">
        <v>72</v>
      </c>
      <c r="F4" s="91"/>
      <c r="G4" s="108">
        <f>I46</f>
        <v>0.43093333333333333</v>
      </c>
      <c r="N4" s="20" t="s">
        <v>7</v>
      </c>
      <c r="O4" s="20">
        <v>190</v>
      </c>
      <c r="Q4" s="49">
        <v>2</v>
      </c>
      <c r="R4" s="114" t="s">
        <v>27</v>
      </c>
      <c r="S4" s="115"/>
      <c r="T4" s="116"/>
    </row>
    <row r="5" spans="1:20" ht="15.75" thickBot="1">
      <c r="A5" s="1" t="s">
        <v>83</v>
      </c>
      <c r="B5" s="97">
        <v>0</v>
      </c>
      <c r="N5" s="20" t="s">
        <v>8</v>
      </c>
      <c r="O5" s="20">
        <v>240</v>
      </c>
      <c r="Q5" s="49">
        <v>3</v>
      </c>
      <c r="R5" s="114" t="s">
        <v>24</v>
      </c>
      <c r="S5" s="115"/>
      <c r="T5" s="116"/>
    </row>
    <row r="6" spans="1:20">
      <c r="A6" s="1"/>
      <c r="B6" s="14"/>
      <c r="J6" s="15"/>
      <c r="N6" s="104"/>
      <c r="O6" s="15"/>
      <c r="Q6" s="36"/>
      <c r="R6" s="37"/>
    </row>
    <row r="7" spans="1:20" ht="15.75" thickBot="1">
      <c r="A7" s="100" t="s">
        <v>88</v>
      </c>
      <c r="B7" s="86"/>
      <c r="C7" s="56"/>
      <c r="N7" s="52" t="s">
        <v>68</v>
      </c>
      <c r="O7" s="52" t="s">
        <v>69</v>
      </c>
      <c r="Q7" s="52" t="s">
        <v>68</v>
      </c>
      <c r="R7" s="52" t="s">
        <v>22</v>
      </c>
      <c r="S7" s="52" t="s">
        <v>71</v>
      </c>
    </row>
    <row r="8" spans="1:20" ht="16.5" thickTop="1" thickBot="1">
      <c r="A8" s="84" t="s">
        <v>66</v>
      </c>
      <c r="B8" s="84"/>
      <c r="C8" s="85">
        <f>VLOOKUP(G8,Sheet2!B:N,2,FALSE)</f>
        <v>1.6E-2</v>
      </c>
      <c r="F8" s="105" t="s">
        <v>11</v>
      </c>
      <c r="G8" s="105">
        <f>VLOOKUP(B3,N:O,2,FALSE)</f>
        <v>240</v>
      </c>
      <c r="N8" s="20" t="s">
        <v>5</v>
      </c>
      <c r="O8" s="40">
        <v>6</v>
      </c>
      <c r="Q8" s="20" t="s">
        <v>5</v>
      </c>
      <c r="R8" s="35">
        <v>0.05</v>
      </c>
      <c r="S8" s="35">
        <f>R8/R8</f>
        <v>1</v>
      </c>
    </row>
    <row r="9" spans="1:20" ht="16.5" thickTop="1" thickBot="1">
      <c r="A9" s="84" t="s">
        <v>74</v>
      </c>
      <c r="B9" s="106"/>
      <c r="C9" s="107">
        <f>IF(B5=Q2,0.3,IF(B5=Q3,0.2,IF(B5=Q4,0.13,IF(B5=Q5,0.07,0))))</f>
        <v>0.3</v>
      </c>
      <c r="I9" s="15"/>
      <c r="N9" s="20" t="s">
        <v>9</v>
      </c>
      <c r="O9" s="40">
        <v>9</v>
      </c>
      <c r="Q9" s="20" t="s">
        <v>9</v>
      </c>
      <c r="R9" s="35">
        <v>0.12</v>
      </c>
      <c r="S9" s="35">
        <f>R9/R8</f>
        <v>2.4</v>
      </c>
    </row>
    <row r="10" spans="1:20" ht="16.5" thickTop="1" thickBot="1">
      <c r="A10" s="84" t="s">
        <v>75</v>
      </c>
      <c r="B10" s="106"/>
      <c r="C10" s="107">
        <f>IF(B5=Q2,0.4,IF(B5=Q3,0.3,IF(B5=Q4,0.23,IF(B5=Q5,0.17,0))))</f>
        <v>0.4</v>
      </c>
      <c r="N10" s="20" t="s">
        <v>67</v>
      </c>
      <c r="O10" s="40">
        <v>13</v>
      </c>
      <c r="Q10" s="20" t="s">
        <v>67</v>
      </c>
      <c r="R10" s="35">
        <v>0.4</v>
      </c>
      <c r="S10" s="41">
        <f>R10/R9</f>
        <v>3.3333333333333335</v>
      </c>
    </row>
    <row r="11" spans="1:20" ht="16.5" thickTop="1" thickBot="1">
      <c r="A11" s="87" t="s">
        <v>90</v>
      </c>
      <c r="B11" s="106"/>
      <c r="C11" s="85">
        <f>0.016*(60/40)</f>
        <v>2.4E-2</v>
      </c>
      <c r="N11" s="15"/>
      <c r="O11" s="15"/>
      <c r="Q11" s="7"/>
      <c r="R11" s="14"/>
    </row>
    <row r="12" spans="1:20" ht="15.75" thickTop="1">
      <c r="A12" s="1"/>
    </row>
    <row r="13" spans="1:20" ht="15.75" thickBot="1">
      <c r="A13" s="58" t="s">
        <v>6</v>
      </c>
      <c r="B13" s="59">
        <v>1</v>
      </c>
      <c r="C13" s="59">
        <v>2</v>
      </c>
      <c r="D13" s="59">
        <v>3</v>
      </c>
      <c r="E13" s="59">
        <v>4</v>
      </c>
      <c r="F13" s="59">
        <v>5</v>
      </c>
      <c r="G13" s="59">
        <v>6</v>
      </c>
      <c r="H13" s="59">
        <v>7</v>
      </c>
      <c r="I13" s="59">
        <v>8</v>
      </c>
      <c r="J13" s="59" t="s">
        <v>20</v>
      </c>
    </row>
    <row r="14" spans="1:20" ht="16.5" thickTop="1" thickBot="1">
      <c r="A14" s="61" t="s">
        <v>84</v>
      </c>
      <c r="B14" s="60" t="str">
        <f>IF($B$4-B13&gt;=0,"Yes","No")</f>
        <v>Yes</v>
      </c>
      <c r="C14" s="60" t="str">
        <f t="shared" ref="C14:I14" si="0">IF($B$4-C13&gt;=0,"Yes","No")</f>
        <v>Yes</v>
      </c>
      <c r="D14" s="60" t="str">
        <f t="shared" si="0"/>
        <v>Yes</v>
      </c>
      <c r="E14" s="60" t="str">
        <f t="shared" si="0"/>
        <v>Yes</v>
      </c>
      <c r="F14" s="60" t="str">
        <f t="shared" si="0"/>
        <v>No</v>
      </c>
      <c r="G14" s="60" t="str">
        <f t="shared" si="0"/>
        <v>No</v>
      </c>
      <c r="H14" s="60" t="str">
        <f t="shared" si="0"/>
        <v>No</v>
      </c>
      <c r="I14" s="60" t="str">
        <f t="shared" si="0"/>
        <v>No</v>
      </c>
    </row>
    <row r="15" spans="1:20" ht="15.75" thickTop="1">
      <c r="A15" s="62" t="s">
        <v>67</v>
      </c>
      <c r="B15" s="63">
        <v>1</v>
      </c>
      <c r="C15" s="64">
        <v>1</v>
      </c>
      <c r="D15" s="64">
        <v>1</v>
      </c>
      <c r="E15" s="64">
        <v>1</v>
      </c>
      <c r="F15" s="64">
        <v>1</v>
      </c>
      <c r="G15" s="64">
        <v>1</v>
      </c>
      <c r="H15" s="64">
        <v>1</v>
      </c>
      <c r="I15" s="65">
        <v>1</v>
      </c>
      <c r="J15" s="14">
        <f>SUM(B15:I15)</f>
        <v>8</v>
      </c>
      <c r="K15" s="14"/>
      <c r="L15" s="75"/>
    </row>
    <row r="16" spans="1:20">
      <c r="A16" t="s">
        <v>4</v>
      </c>
      <c r="B16" s="66">
        <v>1</v>
      </c>
      <c r="C16" s="67">
        <v>1</v>
      </c>
      <c r="D16" s="67">
        <v>1</v>
      </c>
      <c r="E16" s="67">
        <v>1</v>
      </c>
      <c r="F16" s="67">
        <v>1</v>
      </c>
      <c r="G16" s="67">
        <v>1</v>
      </c>
      <c r="H16" s="67">
        <v>1</v>
      </c>
      <c r="I16" s="68">
        <v>1</v>
      </c>
      <c r="J16" s="14">
        <f t="shared" ref="J16:J17" si="1">SUM(B16:I16)</f>
        <v>8</v>
      </c>
      <c r="K16" s="14"/>
      <c r="L16" s="75"/>
    </row>
    <row r="17" spans="1:15" ht="15.75" thickBot="1">
      <c r="A17" s="15" t="s">
        <v>5</v>
      </c>
      <c r="B17" s="69">
        <v>1</v>
      </c>
      <c r="C17" s="70">
        <v>1</v>
      </c>
      <c r="D17" s="70">
        <v>1</v>
      </c>
      <c r="E17" s="70">
        <v>1</v>
      </c>
      <c r="F17" s="70">
        <v>1</v>
      </c>
      <c r="G17" s="70">
        <v>1</v>
      </c>
      <c r="H17" s="70">
        <v>1</v>
      </c>
      <c r="I17" s="71">
        <v>1</v>
      </c>
      <c r="J17" s="14">
        <f t="shared" si="1"/>
        <v>8</v>
      </c>
      <c r="K17" s="14"/>
      <c r="L17" s="75"/>
    </row>
    <row r="18" spans="1:15" ht="16.5" thickTop="1" thickBot="1">
      <c r="A18" s="57"/>
      <c r="B18" s="57"/>
      <c r="C18" s="57"/>
      <c r="D18" s="57"/>
      <c r="E18" s="57"/>
      <c r="F18" s="57"/>
      <c r="G18" s="57"/>
      <c r="H18" s="57"/>
      <c r="I18" s="57"/>
    </row>
    <row r="19" spans="1:15" ht="15.75" thickTop="1">
      <c r="A19" s="72" t="s">
        <v>18</v>
      </c>
      <c r="B19" s="73">
        <f>SUM(B15:B17)</f>
        <v>3</v>
      </c>
      <c r="C19" s="73">
        <f t="shared" ref="C19:J19" si="2">SUM(C15:C17)</f>
        <v>3</v>
      </c>
      <c r="D19" s="73">
        <f t="shared" si="2"/>
        <v>3</v>
      </c>
      <c r="E19" s="73">
        <f t="shared" si="2"/>
        <v>3</v>
      </c>
      <c r="F19" s="73">
        <f t="shared" si="2"/>
        <v>3</v>
      </c>
      <c r="G19" s="73">
        <f t="shared" si="2"/>
        <v>3</v>
      </c>
      <c r="H19" s="73">
        <f t="shared" si="2"/>
        <v>3</v>
      </c>
      <c r="I19" s="73">
        <f t="shared" si="2"/>
        <v>3</v>
      </c>
      <c r="J19" s="73">
        <f t="shared" si="2"/>
        <v>24</v>
      </c>
    </row>
    <row r="20" spans="1:15" ht="15.75" thickBot="1">
      <c r="A20" s="74"/>
      <c r="B20" s="74"/>
      <c r="C20" s="74"/>
      <c r="D20" s="74"/>
      <c r="E20" s="74"/>
      <c r="F20" s="74"/>
      <c r="G20" s="74"/>
      <c r="H20" s="74"/>
      <c r="I20" s="74"/>
      <c r="J20" s="15"/>
      <c r="K20" s="15"/>
      <c r="L20" s="15"/>
    </row>
    <row r="21" spans="1:15" ht="15.75" thickBot="1">
      <c r="A21" s="77" t="s">
        <v>86</v>
      </c>
      <c r="B21" s="77"/>
      <c r="C21" s="77"/>
      <c r="D21" s="15"/>
      <c r="E21" s="15"/>
      <c r="F21" s="15"/>
      <c r="G21" s="15"/>
      <c r="H21" s="15"/>
      <c r="I21" s="15"/>
      <c r="J21" s="15"/>
      <c r="K21" s="15"/>
      <c r="L21" s="15"/>
    </row>
    <row r="22" spans="1:15" ht="15.75" thickBot="1">
      <c r="A22" s="58" t="s">
        <v>6</v>
      </c>
      <c r="B22" s="59">
        <v>1</v>
      </c>
      <c r="C22" s="59">
        <v>2</v>
      </c>
      <c r="D22" s="59">
        <v>3</v>
      </c>
      <c r="E22" s="59">
        <v>4</v>
      </c>
      <c r="F22" s="59">
        <v>5</v>
      </c>
      <c r="G22" s="59">
        <v>6</v>
      </c>
      <c r="H22" s="59">
        <v>7</v>
      </c>
      <c r="I22" s="59">
        <v>8</v>
      </c>
      <c r="J22" s="59" t="s">
        <v>20</v>
      </c>
      <c r="K22" s="57"/>
      <c r="L22" s="76" t="s">
        <v>85</v>
      </c>
    </row>
    <row r="23" spans="1:15" ht="15.75" thickTop="1">
      <c r="A23" s="61" t="s">
        <v>84</v>
      </c>
      <c r="B23" s="60" t="s">
        <v>81</v>
      </c>
      <c r="C23" s="60" t="s">
        <v>81</v>
      </c>
      <c r="D23" s="60" t="s">
        <v>81</v>
      </c>
      <c r="E23" s="60" t="s">
        <v>81</v>
      </c>
      <c r="F23" s="60" t="s">
        <v>82</v>
      </c>
      <c r="G23" s="60" t="s">
        <v>82</v>
      </c>
      <c r="H23" s="60" t="s">
        <v>82</v>
      </c>
      <c r="I23" s="60" t="s">
        <v>82</v>
      </c>
      <c r="O23" s="15"/>
    </row>
    <row r="24" spans="1:15">
      <c r="A24" t="s">
        <v>67</v>
      </c>
      <c r="B24" s="14">
        <f>IF(B14="Yes",B15,0)</f>
        <v>1</v>
      </c>
      <c r="C24" s="14">
        <f>IF($C$14="Yes",C15,0)</f>
        <v>1</v>
      </c>
      <c r="D24" s="14">
        <f>IF($D$14="Yes",D15,0)</f>
        <v>1</v>
      </c>
      <c r="E24" s="14">
        <f>IF($E$14="Yes",E15,0)</f>
        <v>1</v>
      </c>
      <c r="F24" s="14">
        <f>IF($F$14="Yes",F15,0)</f>
        <v>0</v>
      </c>
      <c r="G24" s="14">
        <f>IF($G$14="Yes",G15,0)</f>
        <v>0</v>
      </c>
      <c r="H24" s="14">
        <f>IF($H$14="Yes",H15,0)</f>
        <v>0</v>
      </c>
      <c r="I24" s="14">
        <f>IF($I$14="Yes",I15,0)</f>
        <v>0</v>
      </c>
      <c r="J24" s="14">
        <f>SUM(B24:I24)</f>
        <v>4</v>
      </c>
      <c r="K24" s="14" t="s">
        <v>77</v>
      </c>
      <c r="L24" s="75">
        <v>1</v>
      </c>
    </row>
    <row r="25" spans="1:15">
      <c r="A25" t="s">
        <v>4</v>
      </c>
      <c r="B25" s="14">
        <f>IF(B14="Yes",B16,0)</f>
        <v>1</v>
      </c>
      <c r="C25" s="14">
        <f t="shared" ref="C25:C26" si="3">IF($C$14="Yes",C16,0)</f>
        <v>1</v>
      </c>
      <c r="D25" s="14">
        <f t="shared" ref="D25:D26" si="4">IF($D$14="Yes",D16,0)</f>
        <v>1</v>
      </c>
      <c r="E25" s="14">
        <f t="shared" ref="E25:E26" si="5">IF($E$14="Yes",E16,0)</f>
        <v>1</v>
      </c>
      <c r="F25" s="14">
        <f t="shared" ref="F25:F26" si="6">IF($F$14="Yes",F16,0)</f>
        <v>0</v>
      </c>
      <c r="G25" s="14">
        <f t="shared" ref="G25:G26" si="7">IF($G$14="Yes",G16,0)</f>
        <v>0</v>
      </c>
      <c r="H25" s="14">
        <f t="shared" ref="H25:H26" si="8">IF($H$14="Yes",H16,0)</f>
        <v>0</v>
      </c>
      <c r="I25" s="14">
        <f t="shared" ref="I25:I26" si="9">IF($I$14="Yes",I16,0)</f>
        <v>0</v>
      </c>
      <c r="J25" s="14">
        <f t="shared" ref="J25:J26" si="10">SUM(B25:I25)</f>
        <v>4</v>
      </c>
      <c r="K25" s="14" t="s">
        <v>77</v>
      </c>
      <c r="L25" s="75">
        <v>1</v>
      </c>
    </row>
    <row r="26" spans="1:15">
      <c r="A26" s="15" t="s">
        <v>5</v>
      </c>
      <c r="B26" s="14">
        <f>IF(B14="Yes",B17,0)</f>
        <v>1</v>
      </c>
      <c r="C26" s="14">
        <f t="shared" si="3"/>
        <v>1</v>
      </c>
      <c r="D26" s="14">
        <f t="shared" si="4"/>
        <v>1</v>
      </c>
      <c r="E26" s="14">
        <f t="shared" si="5"/>
        <v>1</v>
      </c>
      <c r="F26" s="14">
        <f t="shared" si="6"/>
        <v>0</v>
      </c>
      <c r="G26" s="14">
        <f t="shared" si="7"/>
        <v>0</v>
      </c>
      <c r="H26" s="14">
        <f t="shared" si="8"/>
        <v>0</v>
      </c>
      <c r="I26" s="14">
        <f t="shared" si="9"/>
        <v>0</v>
      </c>
      <c r="J26" s="14">
        <f t="shared" si="10"/>
        <v>4</v>
      </c>
      <c r="K26" s="14" t="s">
        <v>77</v>
      </c>
      <c r="L26" s="75">
        <v>1</v>
      </c>
      <c r="O26" s="15"/>
    </row>
    <row r="27" spans="1:15" ht="15.75" thickBot="1">
      <c r="A27" s="57"/>
      <c r="B27" s="57"/>
      <c r="C27" s="57"/>
      <c r="D27" s="57"/>
      <c r="E27" s="57"/>
      <c r="F27" s="57"/>
      <c r="G27" s="57"/>
      <c r="H27" s="57"/>
      <c r="I27" s="57"/>
    </row>
    <row r="28" spans="1:15" ht="15.75" thickTop="1">
      <c r="A28" s="72" t="s">
        <v>18</v>
      </c>
      <c r="B28" s="73">
        <f>SUM(B24:B26)</f>
        <v>3</v>
      </c>
      <c r="C28" s="73">
        <f t="shared" ref="C28:J28" si="11">SUM(C24:C26)</f>
        <v>3</v>
      </c>
      <c r="D28" s="73">
        <f t="shared" si="11"/>
        <v>3</v>
      </c>
      <c r="E28" s="73">
        <f t="shared" si="11"/>
        <v>3</v>
      </c>
      <c r="F28" s="73">
        <f t="shared" si="11"/>
        <v>0</v>
      </c>
      <c r="G28" s="73">
        <f t="shared" si="11"/>
        <v>0</v>
      </c>
      <c r="H28" s="73">
        <f t="shared" si="11"/>
        <v>0</v>
      </c>
      <c r="I28" s="73">
        <f t="shared" si="11"/>
        <v>0</v>
      </c>
      <c r="J28" s="73">
        <f t="shared" si="11"/>
        <v>12</v>
      </c>
    </row>
    <row r="29" spans="1:15" ht="15.75" thickBot="1">
      <c r="A29" s="74"/>
      <c r="B29" s="74"/>
      <c r="C29" s="74"/>
      <c r="D29" s="74"/>
      <c r="E29" s="74"/>
      <c r="F29" s="74"/>
      <c r="G29" s="74"/>
      <c r="H29" s="74"/>
      <c r="I29" s="74"/>
      <c r="J29" s="74"/>
    </row>
    <row r="30" spans="1:15" ht="15.75" thickBot="1">
      <c r="A30" s="78" t="s">
        <v>69</v>
      </c>
      <c r="B30" s="78"/>
      <c r="C30" s="78"/>
    </row>
    <row r="31" spans="1:15" ht="15.75" thickBot="1">
      <c r="A31" s="58" t="s">
        <v>87</v>
      </c>
      <c r="B31" s="59">
        <v>1</v>
      </c>
      <c r="C31" s="59">
        <v>2</v>
      </c>
      <c r="D31" s="59">
        <v>3</v>
      </c>
      <c r="E31" s="59">
        <v>4</v>
      </c>
      <c r="F31" s="59">
        <v>5</v>
      </c>
      <c r="G31" s="59">
        <v>6</v>
      </c>
      <c r="H31" s="59">
        <v>7</v>
      </c>
      <c r="I31" s="59">
        <v>8</v>
      </c>
      <c r="J31" s="59" t="s">
        <v>20</v>
      </c>
    </row>
    <row r="32" spans="1:15" ht="15.75" thickTop="1">
      <c r="A32" s="61" t="s">
        <v>84</v>
      </c>
      <c r="B32" s="60" t="s">
        <v>81</v>
      </c>
      <c r="C32" s="60" t="s">
        <v>81</v>
      </c>
      <c r="D32" s="60" t="s">
        <v>81</v>
      </c>
      <c r="E32" s="60" t="s">
        <v>81</v>
      </c>
      <c r="F32" s="60" t="s">
        <v>82</v>
      </c>
      <c r="G32" s="60" t="s">
        <v>82</v>
      </c>
      <c r="H32" s="60" t="s">
        <v>82</v>
      </c>
      <c r="I32" s="60" t="s">
        <v>82</v>
      </c>
    </row>
    <row r="33" spans="1:11">
      <c r="A33" t="s">
        <v>67</v>
      </c>
      <c r="B33" s="81">
        <f>$O$10*B24</f>
        <v>13</v>
      </c>
      <c r="C33" s="81">
        <f t="shared" ref="C33:I33" si="12">$O$10*C24</f>
        <v>13</v>
      </c>
      <c r="D33" s="81">
        <f t="shared" si="12"/>
        <v>13</v>
      </c>
      <c r="E33" s="81">
        <f t="shared" si="12"/>
        <v>13</v>
      </c>
      <c r="F33" s="81">
        <f t="shared" si="12"/>
        <v>0</v>
      </c>
      <c r="G33" s="81">
        <f t="shared" si="12"/>
        <v>0</v>
      </c>
      <c r="H33" s="81">
        <f t="shared" si="12"/>
        <v>0</v>
      </c>
      <c r="I33" s="81">
        <f t="shared" si="12"/>
        <v>0</v>
      </c>
      <c r="J33" s="81">
        <f>SUM(B33:I33)</f>
        <v>52</v>
      </c>
    </row>
    <row r="34" spans="1:11">
      <c r="A34" t="s">
        <v>4</v>
      </c>
      <c r="B34" s="81">
        <f>$O$9*B25</f>
        <v>9</v>
      </c>
      <c r="C34" s="81">
        <f t="shared" ref="C34:I34" si="13">$O$9*C25</f>
        <v>9</v>
      </c>
      <c r="D34" s="81">
        <f t="shared" si="13"/>
        <v>9</v>
      </c>
      <c r="E34" s="81">
        <f t="shared" si="13"/>
        <v>9</v>
      </c>
      <c r="F34" s="81">
        <f t="shared" si="13"/>
        <v>0</v>
      </c>
      <c r="G34" s="81">
        <f t="shared" si="13"/>
        <v>0</v>
      </c>
      <c r="H34" s="81">
        <f t="shared" si="13"/>
        <v>0</v>
      </c>
      <c r="I34" s="81">
        <f t="shared" si="13"/>
        <v>0</v>
      </c>
      <c r="J34" s="81">
        <f t="shared" ref="J34:J35" si="14">SUM(B34:I34)</f>
        <v>36</v>
      </c>
      <c r="K34" s="15"/>
    </row>
    <row r="35" spans="1:11">
      <c r="A35" s="15" t="s">
        <v>5</v>
      </c>
      <c r="B35" s="81">
        <f>$O$8*B26</f>
        <v>6</v>
      </c>
      <c r="C35" s="81">
        <f t="shared" ref="C35:I35" si="15">$O$8*C26</f>
        <v>6</v>
      </c>
      <c r="D35" s="81">
        <f t="shared" si="15"/>
        <v>6</v>
      </c>
      <c r="E35" s="81">
        <f t="shared" si="15"/>
        <v>6</v>
      </c>
      <c r="F35" s="81">
        <f t="shared" si="15"/>
        <v>0</v>
      </c>
      <c r="G35" s="81">
        <f t="shared" si="15"/>
        <v>0</v>
      </c>
      <c r="H35" s="81">
        <f t="shared" si="15"/>
        <v>0</v>
      </c>
      <c r="I35" s="81">
        <f t="shared" si="15"/>
        <v>0</v>
      </c>
      <c r="J35" s="81">
        <f t="shared" si="14"/>
        <v>24</v>
      </c>
    </row>
    <row r="36" spans="1:11" ht="15.75" thickBot="1">
      <c r="A36" s="57"/>
      <c r="B36" s="57"/>
      <c r="C36" s="57"/>
      <c r="D36" s="57"/>
      <c r="E36" s="57"/>
      <c r="F36" s="57"/>
      <c r="G36" s="57"/>
      <c r="H36" s="57"/>
      <c r="I36" s="57"/>
      <c r="J36" s="57"/>
    </row>
    <row r="37" spans="1:11" ht="16.5" thickTop="1" thickBot="1">
      <c r="A37" s="79" t="s">
        <v>70</v>
      </c>
      <c r="B37" s="82">
        <f>SUM(B33:B35)</f>
        <v>28</v>
      </c>
      <c r="C37" s="82">
        <f t="shared" ref="C37:I37" si="16">SUM(C33:C35)</f>
        <v>28</v>
      </c>
      <c r="D37" s="82">
        <f t="shared" si="16"/>
        <v>28</v>
      </c>
      <c r="E37" s="82">
        <f t="shared" si="16"/>
        <v>28</v>
      </c>
      <c r="F37" s="82">
        <f t="shared" si="16"/>
        <v>0</v>
      </c>
      <c r="G37" s="82">
        <f t="shared" si="16"/>
        <v>0</v>
      </c>
      <c r="H37" s="82">
        <f t="shared" si="16"/>
        <v>0</v>
      </c>
      <c r="I37" s="82">
        <f t="shared" si="16"/>
        <v>0</v>
      </c>
      <c r="J37" s="83">
        <f>SUM(J33:J35)</f>
        <v>112</v>
      </c>
    </row>
    <row r="38" spans="1:11" ht="15.75" thickTop="1"/>
    <row r="39" spans="1:11" ht="15.75" thickBot="1">
      <c r="A39" s="78" t="s">
        <v>15</v>
      </c>
      <c r="B39" s="78"/>
      <c r="C39" s="78"/>
    </row>
    <row r="40" spans="1:11" ht="15.75" thickBot="1">
      <c r="A40" s="58" t="s">
        <v>87</v>
      </c>
      <c r="B40" s="59">
        <v>1</v>
      </c>
      <c r="C40" s="59">
        <v>2</v>
      </c>
      <c r="D40" s="59">
        <v>3</v>
      </c>
      <c r="E40" s="59">
        <v>4</v>
      </c>
      <c r="F40" s="59">
        <v>5</v>
      </c>
      <c r="G40" s="59">
        <v>6</v>
      </c>
      <c r="H40" s="59">
        <v>7</v>
      </c>
      <c r="I40" s="59">
        <v>8</v>
      </c>
      <c r="J40" s="59"/>
    </row>
    <row r="41" spans="1:11" ht="15.75" thickTop="1">
      <c r="A41" s="61" t="s">
        <v>84</v>
      </c>
      <c r="B41" s="60" t="s">
        <v>81</v>
      </c>
      <c r="C41" s="60" t="s">
        <v>81</v>
      </c>
      <c r="D41" s="60" t="s">
        <v>81</v>
      </c>
      <c r="E41" s="60" t="s">
        <v>81</v>
      </c>
      <c r="F41" s="60" t="s">
        <v>82</v>
      </c>
      <c r="G41" s="60" t="s">
        <v>82</v>
      </c>
      <c r="H41" s="60" t="s">
        <v>82</v>
      </c>
      <c r="I41" s="60" t="s">
        <v>82</v>
      </c>
    </row>
    <row r="42" spans="1:11">
      <c r="A42" t="s">
        <v>67</v>
      </c>
      <c r="B42" s="23">
        <f>B24*$C$8*$S$10</f>
        <v>5.3333333333333337E-2</v>
      </c>
      <c r="C42" s="23">
        <f t="shared" ref="C42:I42" si="17">C24*$C$8*$S$10</f>
        <v>5.3333333333333337E-2</v>
      </c>
      <c r="D42" s="23">
        <f t="shared" si="17"/>
        <v>5.3333333333333337E-2</v>
      </c>
      <c r="E42" s="23">
        <f t="shared" si="17"/>
        <v>5.3333333333333337E-2</v>
      </c>
      <c r="F42" s="23">
        <f t="shared" si="17"/>
        <v>0</v>
      </c>
      <c r="G42" s="23">
        <f t="shared" si="17"/>
        <v>0</v>
      </c>
      <c r="H42" s="23">
        <f t="shared" si="17"/>
        <v>0</v>
      </c>
      <c r="I42" s="23">
        <f t="shared" si="17"/>
        <v>0</v>
      </c>
      <c r="J42" s="23"/>
    </row>
    <row r="43" spans="1:11">
      <c r="A43" t="s">
        <v>4</v>
      </c>
      <c r="B43" s="23">
        <f>B25*$C$8*$S$9</f>
        <v>3.8399999999999997E-2</v>
      </c>
      <c r="C43" s="23">
        <f t="shared" ref="C43:I43" si="18">C25*$C$8*$S$9</f>
        <v>3.8399999999999997E-2</v>
      </c>
      <c r="D43" s="23">
        <f t="shared" si="18"/>
        <v>3.8399999999999997E-2</v>
      </c>
      <c r="E43" s="23">
        <f t="shared" si="18"/>
        <v>3.8399999999999997E-2</v>
      </c>
      <c r="F43" s="23">
        <f t="shared" si="18"/>
        <v>0</v>
      </c>
      <c r="G43" s="23">
        <f t="shared" si="18"/>
        <v>0</v>
      </c>
      <c r="H43" s="23">
        <f t="shared" si="18"/>
        <v>0</v>
      </c>
      <c r="I43" s="23">
        <f t="shared" si="18"/>
        <v>0</v>
      </c>
      <c r="J43" s="23"/>
    </row>
    <row r="44" spans="1:11">
      <c r="A44" s="15" t="s">
        <v>5</v>
      </c>
      <c r="B44" s="23">
        <f>B26*$C$8*$S$8</f>
        <v>1.6E-2</v>
      </c>
      <c r="C44" s="23">
        <f t="shared" ref="C44:I44" si="19">C26*$C$8*$S$8</f>
        <v>1.6E-2</v>
      </c>
      <c r="D44" s="23">
        <f t="shared" si="19"/>
        <v>1.6E-2</v>
      </c>
      <c r="E44" s="23">
        <f t="shared" si="19"/>
        <v>1.6E-2</v>
      </c>
      <c r="F44" s="23">
        <f t="shared" si="19"/>
        <v>0</v>
      </c>
      <c r="G44" s="23">
        <f t="shared" si="19"/>
        <v>0</v>
      </c>
      <c r="H44" s="23">
        <f t="shared" si="19"/>
        <v>0</v>
      </c>
      <c r="I44" s="23">
        <f t="shared" si="19"/>
        <v>0</v>
      </c>
      <c r="J44" s="23"/>
    </row>
    <row r="45" spans="1:11" ht="15.75" thickBot="1">
      <c r="A45" s="57"/>
      <c r="B45" s="57"/>
      <c r="C45" s="57"/>
      <c r="D45" s="57"/>
      <c r="E45" s="57"/>
      <c r="F45" s="57"/>
      <c r="G45" s="57"/>
      <c r="H45" s="57"/>
      <c r="I45" s="57"/>
      <c r="J45" s="57"/>
    </row>
    <row r="46" spans="1:11" ht="16.5" thickTop="1" thickBot="1">
      <c r="A46" s="79" t="s">
        <v>72</v>
      </c>
      <c r="B46" s="109">
        <f>SUM(B42:B44)</f>
        <v>0.10773333333333333</v>
      </c>
      <c r="C46" s="110">
        <f>IF(SUM(C42:C44)+B46-$J$12&lt;=0,0,SUM(C42:C45)+B46-$J$12)</f>
        <v>0.21546666666666667</v>
      </c>
      <c r="D46" s="110">
        <f t="shared" ref="D46:I46" si="20">IF(SUM(D42:D44)+C46-$J$12&lt;=0,0,SUM(D42:D45)+C46-$J$12)</f>
        <v>0.32319999999999999</v>
      </c>
      <c r="E46" s="110">
        <f t="shared" si="20"/>
        <v>0.43093333333333333</v>
      </c>
      <c r="F46" s="110">
        <f t="shared" si="20"/>
        <v>0.43093333333333333</v>
      </c>
      <c r="G46" s="110">
        <f t="shared" si="20"/>
        <v>0.43093333333333333</v>
      </c>
      <c r="H46" s="110">
        <f t="shared" si="20"/>
        <v>0.43093333333333333</v>
      </c>
      <c r="I46" s="110">
        <f t="shared" si="20"/>
        <v>0.43093333333333333</v>
      </c>
      <c r="J46" s="80"/>
    </row>
    <row r="47" spans="1:11" ht="15.75" thickTop="1"/>
  </sheetData>
  <mergeCells count="11">
    <mergeCell ref="A21:C21"/>
    <mergeCell ref="A30:C30"/>
    <mergeCell ref="A39:C39"/>
    <mergeCell ref="N1:O1"/>
    <mergeCell ref="R1:T1"/>
    <mergeCell ref="A1:B1"/>
    <mergeCell ref="E1:G1"/>
    <mergeCell ref="A8:B8"/>
    <mergeCell ref="A9:B9"/>
    <mergeCell ref="A10:B10"/>
    <mergeCell ref="A11:B11"/>
  </mergeCells>
  <printOptions headings="1" gridLines="1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0"/>
  <sheetViews>
    <sheetView workbookViewId="0">
      <selection sqref="A1:G10"/>
    </sheetView>
  </sheetViews>
  <sheetFormatPr defaultRowHeight="15"/>
  <cols>
    <col min="1" max="1" width="12" bestFit="1" customWidth="1"/>
    <col min="3" max="3" width="2.42578125" customWidth="1"/>
    <col min="4" max="4" width="15.7109375" bestFit="1" customWidth="1"/>
    <col min="5" max="5" width="16.140625" customWidth="1"/>
    <col min="7" max="7" width="34.28515625" customWidth="1"/>
  </cols>
  <sheetData>
    <row r="1" spans="1:7">
      <c r="A1" s="118" t="s">
        <v>54</v>
      </c>
      <c r="B1" s="118"/>
      <c r="D1" s="119" t="s">
        <v>23</v>
      </c>
      <c r="E1" s="120"/>
      <c r="F1" s="120"/>
      <c r="G1" s="121"/>
    </row>
    <row r="2" spans="1:7">
      <c r="A2" s="20" t="s">
        <v>13</v>
      </c>
      <c r="B2" s="35">
        <v>120</v>
      </c>
      <c r="D2" s="49">
        <v>0</v>
      </c>
      <c r="E2" s="114" t="s">
        <v>26</v>
      </c>
      <c r="F2" s="115"/>
      <c r="G2" s="116"/>
    </row>
    <row r="3" spans="1:7">
      <c r="A3" s="20" t="s">
        <v>14</v>
      </c>
      <c r="B3" s="35">
        <v>160</v>
      </c>
      <c r="D3" s="49">
        <v>1</v>
      </c>
      <c r="E3" s="114" t="s">
        <v>25</v>
      </c>
      <c r="F3" s="115"/>
      <c r="G3" s="116"/>
    </row>
    <row r="4" spans="1:7">
      <c r="A4" s="20" t="s">
        <v>7</v>
      </c>
      <c r="B4" s="35">
        <v>190</v>
      </c>
      <c r="D4" s="49">
        <v>2</v>
      </c>
      <c r="E4" s="114" t="s">
        <v>27</v>
      </c>
      <c r="F4" s="115"/>
      <c r="G4" s="116"/>
    </row>
    <row r="5" spans="1:7">
      <c r="A5" s="20" t="s">
        <v>8</v>
      </c>
      <c r="B5" s="35">
        <v>240</v>
      </c>
      <c r="D5" s="49">
        <v>3</v>
      </c>
      <c r="E5" s="114" t="s">
        <v>24</v>
      </c>
      <c r="F5" s="115"/>
      <c r="G5" s="116"/>
    </row>
    <row r="6" spans="1:7">
      <c r="A6" s="104"/>
      <c r="B6" s="15"/>
      <c r="D6" s="36"/>
      <c r="E6" s="37"/>
    </row>
    <row r="7" spans="1:7">
      <c r="A7" s="122" t="s">
        <v>68</v>
      </c>
      <c r="B7" s="122" t="s">
        <v>69</v>
      </c>
      <c r="D7" s="122" t="s">
        <v>68</v>
      </c>
      <c r="E7" s="122" t="s">
        <v>22</v>
      </c>
      <c r="F7" s="122" t="s">
        <v>71</v>
      </c>
    </row>
    <row r="8" spans="1:7">
      <c r="A8" s="20" t="s">
        <v>5</v>
      </c>
      <c r="B8" s="117">
        <v>6</v>
      </c>
      <c r="D8" s="20" t="s">
        <v>5</v>
      </c>
      <c r="E8" s="35">
        <v>0.05</v>
      </c>
      <c r="F8" s="35">
        <f>E8/E8</f>
        <v>1</v>
      </c>
    </row>
    <row r="9" spans="1:7">
      <c r="A9" s="20" t="s">
        <v>9</v>
      </c>
      <c r="B9" s="117">
        <v>9</v>
      </c>
      <c r="D9" s="20" t="s">
        <v>9</v>
      </c>
      <c r="E9" s="35">
        <v>0.12</v>
      </c>
      <c r="F9" s="35">
        <f>E9/E8</f>
        <v>2.4</v>
      </c>
    </row>
    <row r="10" spans="1:7">
      <c r="A10" s="20" t="s">
        <v>67</v>
      </c>
      <c r="B10" s="117">
        <v>13</v>
      </c>
      <c r="D10" s="20" t="s">
        <v>67</v>
      </c>
      <c r="E10" s="35">
        <v>0.4</v>
      </c>
      <c r="F10" s="41">
        <f>E10/E9</f>
        <v>3.3333333333333335</v>
      </c>
    </row>
  </sheetData>
  <mergeCells count="2">
    <mergeCell ref="A1:B1"/>
    <mergeCell ref="D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Model</vt:lpstr>
      <vt:lpstr>for PP</vt:lpstr>
      <vt:lpstr>Juran1</vt:lpstr>
      <vt:lpstr>Damodoran1</vt:lpstr>
      <vt:lpstr>Sheet1</vt:lpstr>
      <vt:lpstr>Sheet2</vt:lpstr>
      <vt:lpstr>Sheet3</vt:lpstr>
      <vt:lpstr>Starting</vt:lpstr>
      <vt:lpstr>Sheet8</vt:lpstr>
      <vt:lpstr>Sheet9</vt:lpstr>
      <vt:lpstr>'for PP'!Print_Area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</dc:creator>
  <cp:lastModifiedBy>Michelle</cp:lastModifiedBy>
  <cp:lastPrinted>2009-04-24T18:02:32Z</cp:lastPrinted>
  <dcterms:created xsi:type="dcterms:W3CDTF">2009-04-11T15:48:30Z</dcterms:created>
  <dcterms:modified xsi:type="dcterms:W3CDTF">2009-04-24T21:42:27Z</dcterms:modified>
</cp:coreProperties>
</file>